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5480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9" i="1"/>
  <c r="G15"/>
  <c r="G14"/>
  <c r="G26"/>
  <c r="G25"/>
  <c r="G24"/>
  <c r="G16"/>
  <c r="G17" l="1"/>
  <c r="G27"/>
  <c r="G30" s="1"/>
  <c r="G19" l="1"/>
  <c r="G21" s="1"/>
  <c r="G20"/>
  <c r="G31"/>
  <c r="G22" l="1"/>
  <c r="G32" s="1"/>
  <c r="G33" s="1"/>
  <c r="G34" s="1"/>
  <c r="G35" s="1"/>
</calcChain>
</file>

<file path=xl/sharedStrings.xml><?xml version="1.0" encoding="utf-8"?>
<sst xmlns="http://schemas.openxmlformats.org/spreadsheetml/2006/main" count="80" uniqueCount="74">
  <si>
    <t>№ п/п</t>
  </si>
  <si>
    <t>Наименование работ и затрат</t>
  </si>
  <si>
    <t>Кол-во</t>
  </si>
  <si>
    <t>Обоснование стоимости</t>
  </si>
  <si>
    <t>Расчет стоимости</t>
  </si>
  <si>
    <t>Стоимость, руб.</t>
  </si>
  <si>
    <t>Полевые работы</t>
  </si>
  <si>
    <t>п.м.</t>
  </si>
  <si>
    <t>СГЭ-99 Часть II Гл.4 т.17, §1, прим.К=0,9</t>
  </si>
  <si>
    <t>III</t>
  </si>
  <si>
    <t>Отбор монолитов из скважин глубиной до 10 м</t>
  </si>
  <si>
    <t>мон.</t>
  </si>
  <si>
    <t>СГЭ-99 Часть V Гл.16 т.57, §1</t>
  </si>
  <si>
    <t>Итого полевых работ</t>
  </si>
  <si>
    <t>Прочие расходы</t>
  </si>
  <si>
    <t>%</t>
  </si>
  <si>
    <t>Итого прочих расходов</t>
  </si>
  <si>
    <t>Лабораторные работы</t>
  </si>
  <si>
    <t>обр.</t>
  </si>
  <si>
    <t>Полный комплекс определений физико-механических свойств глинистых с неконсолидированным срезом</t>
  </si>
  <si>
    <t>СГЭ-99, Часть VI гл.17 т.63, §27</t>
  </si>
  <si>
    <t>Ед.из-мерения</t>
  </si>
  <si>
    <t>Гранулометрический анализ ситовой</t>
  </si>
  <si>
    <t>СГЭ-99, Часть VI гл.17 т.64, §11</t>
  </si>
  <si>
    <t>опр.</t>
  </si>
  <si>
    <t>Сокращенный анализ воды</t>
  </si>
  <si>
    <t>СГЭ-99, Часть VI гл.18 т.73, §3</t>
  </si>
  <si>
    <t>Итого лабораторных работ</t>
  </si>
  <si>
    <t>Камеральные работы</t>
  </si>
  <si>
    <t>Камеральная обработка материалов бур.и горнопроход.с гидрогеологическими наблюдениями</t>
  </si>
  <si>
    <t>СГЭ-99, Часть VII гл.21 т.82, §2</t>
  </si>
  <si>
    <t>Камеральная обработка лабораторных испытаний</t>
  </si>
  <si>
    <t>СГЭ-99, Часть VII гл.21 т.86, §1</t>
  </si>
  <si>
    <t>Итого камеральных работ</t>
  </si>
  <si>
    <t>Всего по смете в ценах на 01.01.91г.</t>
  </si>
  <si>
    <t>Смета</t>
  </si>
  <si>
    <t>на инженерно-геологические работы</t>
  </si>
  <si>
    <t>Наименование объекта строительства:</t>
  </si>
  <si>
    <t>Реконструкция автомобильной дороги 1Р 335 Оренбург-Илек до границы с Республикой Казахстан (на Урасльск) на участке км 124+773 - км 128+773 (подъезд к МАПП Илек), Оренбургская область</t>
  </si>
  <si>
    <t>Виды работ:</t>
  </si>
  <si>
    <t xml:space="preserve">Инженерно-геологические работы </t>
  </si>
  <si>
    <t>ФГУ "ФУАД "Большая Волга" ФДА"</t>
  </si>
  <si>
    <t>Заказчик:</t>
  </si>
  <si>
    <t>Подрядчик:</t>
  </si>
  <si>
    <t>ООО "Поволжстройизыскания"</t>
  </si>
  <si>
    <t>Сметный расчет составлен по Справочнику базовых цен на инженерно-геологические и инженерно-экологические изыскания для строительства, 1999 г. (СГЭ-99)</t>
  </si>
  <si>
    <t>I</t>
  </si>
  <si>
    <r>
      <t xml:space="preserve">Примечание: </t>
    </r>
    <r>
      <rPr>
        <i/>
        <sz val="11"/>
        <color theme="1"/>
        <rFont val="ISOCPEUR"/>
        <family val="2"/>
        <charset val="204"/>
      </rPr>
      <t>В соответствии с Методическими рекомендациями по определению стоимости инженерных изысканий для строительства, Москва 1999 г - п.в) п.3.6.9. абзац 2 - необходимость включения в смету статьи затрат "непредвиденные расходы" отсутствует.</t>
    </r>
  </si>
  <si>
    <t>Составил:</t>
  </si>
  <si>
    <t>Проверил:</t>
  </si>
  <si>
    <t>Полозова А.В.</t>
  </si>
  <si>
    <t xml:space="preserve">Колонковое бурение скважин d до 160 мм глубиной до 15м в грунтах категории: </t>
  </si>
  <si>
    <t>Всего с учетом инфляционного коэф.35,24 (приложение 2 к письму Минрегиона России от 21.01.2010 г. №1289-СК/08)</t>
  </si>
  <si>
    <t>178,1*3</t>
  </si>
  <si>
    <t>13,7*3</t>
  </si>
  <si>
    <t>45,7*3</t>
  </si>
  <si>
    <t>20% от 712,5</t>
  </si>
  <si>
    <t>Итого с НДС 18%:</t>
  </si>
  <si>
    <t>Всего по смете:</t>
  </si>
  <si>
    <t>Внутренний транспорт</t>
  </si>
  <si>
    <r>
      <t xml:space="preserve">СГЭ-99, общие указания т.4, </t>
    </r>
    <r>
      <rPr>
        <i/>
        <sz val="11"/>
        <color theme="1"/>
        <rFont val="Calibri"/>
        <family val="2"/>
        <charset val="204"/>
      </rPr>
      <t>§1</t>
    </r>
  </si>
  <si>
    <t>Внешний транспорт</t>
  </si>
  <si>
    <r>
      <t xml:space="preserve">СГЭ-99, общие указания т.5, </t>
    </r>
    <r>
      <rPr>
        <i/>
        <sz val="11"/>
        <color theme="1"/>
        <rFont val="Calibri"/>
        <family val="2"/>
        <charset val="204"/>
      </rPr>
      <t>§2</t>
    </r>
  </si>
  <si>
    <t>Организация и ликвидация работ</t>
  </si>
  <si>
    <t>СГЭ-99, общие указания п.13</t>
  </si>
  <si>
    <t>36,0*0,9*5,0</t>
  </si>
  <si>
    <t>42,6*0,9*25,0</t>
  </si>
  <si>
    <t>22,9*10</t>
  </si>
  <si>
    <t>9,3*25</t>
  </si>
  <si>
    <t>5% от 1349,5</t>
  </si>
  <si>
    <t>19,6% от (1349,5+67,5)</t>
  </si>
  <si>
    <t>6% от (1349,5+67,5)</t>
  </si>
  <si>
    <t>35,24*2867,2</t>
  </si>
  <si>
    <t>Логинов А.И.</t>
  </si>
</sst>
</file>

<file path=xl/styles.xml><?xml version="1.0" encoding="utf-8"?>
<styleSheet xmlns="http://schemas.openxmlformats.org/spreadsheetml/2006/main">
  <numFmts count="3">
    <numFmt numFmtId="164" formatCode="#,##0.0_р_."/>
    <numFmt numFmtId="165" formatCode="0.0"/>
    <numFmt numFmtId="166" formatCode="#,##0.0"/>
  </numFmts>
  <fonts count="8">
    <font>
      <sz val="11"/>
      <color theme="1"/>
      <name val="Calibri"/>
      <family val="2"/>
      <charset val="204"/>
      <scheme val="minor"/>
    </font>
    <font>
      <i/>
      <sz val="11"/>
      <color theme="1"/>
      <name val="ISOCPEUR"/>
      <family val="2"/>
      <charset val="204"/>
    </font>
    <font>
      <b/>
      <i/>
      <sz val="11"/>
      <color theme="1"/>
      <name val="ISOCPEUR"/>
      <family val="2"/>
      <charset val="204"/>
    </font>
    <font>
      <b/>
      <i/>
      <sz val="16"/>
      <color theme="1"/>
      <name val="ISOCPEUR"/>
      <family val="2"/>
      <charset val="204"/>
    </font>
    <font>
      <i/>
      <sz val="16"/>
      <color theme="1"/>
      <name val="ISOCPEUR"/>
      <family val="2"/>
      <charset val="204"/>
    </font>
    <font>
      <i/>
      <sz val="11"/>
      <color theme="1"/>
      <name val="Calibri"/>
      <family val="2"/>
      <charset val="204"/>
    </font>
    <font>
      <b/>
      <i/>
      <sz val="11"/>
      <color rgb="FF7030A0"/>
      <name val="ISOCPEUR"/>
      <family val="2"/>
      <charset val="204"/>
    </font>
    <font>
      <b/>
      <i/>
      <sz val="11"/>
      <color rgb="FFC00000"/>
      <name val="ISOCPEU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2" zoomScale="110" zoomScaleNormal="110" workbookViewId="0">
      <selection activeCell="A4" sqref="A4:D4"/>
    </sheetView>
  </sheetViews>
  <sheetFormatPr defaultRowHeight="15"/>
  <cols>
    <col min="1" max="1" width="5.28515625" style="2" customWidth="1"/>
    <col min="2" max="2" width="26.5703125" style="1" customWidth="1"/>
    <col min="3" max="3" width="9.42578125" style="1" customWidth="1"/>
    <col min="4" max="4" width="8.140625" style="1" customWidth="1"/>
    <col min="5" max="5" width="20" style="1" customWidth="1"/>
    <col min="6" max="6" width="14.42578125" style="1" customWidth="1"/>
    <col min="7" max="7" width="13.28515625" style="11" customWidth="1"/>
    <col min="8" max="16384" width="9.140625" style="1"/>
  </cols>
  <sheetData>
    <row r="1" spans="1:7" ht="21" customHeight="1">
      <c r="A1" s="39" t="s">
        <v>35</v>
      </c>
      <c r="B1" s="39"/>
      <c r="C1" s="39"/>
      <c r="D1" s="39"/>
      <c r="E1" s="39"/>
      <c r="F1" s="39"/>
      <c r="G1" s="39"/>
    </row>
    <row r="2" spans="1:7" ht="19.5" customHeight="1">
      <c r="A2" s="40" t="s">
        <v>36</v>
      </c>
      <c r="B2" s="40"/>
      <c r="C2" s="40"/>
      <c r="D2" s="40"/>
      <c r="E2" s="40"/>
      <c r="F2" s="40"/>
      <c r="G2" s="40"/>
    </row>
    <row r="3" spans="1:7" ht="80.25" customHeight="1">
      <c r="A3" s="34" t="s">
        <v>37</v>
      </c>
      <c r="B3" s="34"/>
      <c r="C3" s="34"/>
      <c r="D3" s="34"/>
      <c r="E3" s="41" t="s">
        <v>38</v>
      </c>
      <c r="F3" s="41"/>
      <c r="G3" s="41"/>
    </row>
    <row r="4" spans="1:7" ht="16.5" customHeight="1">
      <c r="A4" s="34" t="s">
        <v>39</v>
      </c>
      <c r="B4" s="34"/>
      <c r="C4" s="34"/>
      <c r="D4" s="34"/>
      <c r="E4" s="38" t="s">
        <v>40</v>
      </c>
      <c r="F4" s="38"/>
      <c r="G4" s="38"/>
    </row>
    <row r="5" spans="1:7" ht="16.5" customHeight="1">
      <c r="A5" s="34" t="s">
        <v>42</v>
      </c>
      <c r="B5" s="34"/>
      <c r="C5" s="34"/>
      <c r="D5" s="34"/>
      <c r="E5" s="38" t="s">
        <v>41</v>
      </c>
      <c r="F5" s="38"/>
      <c r="G5" s="38"/>
    </row>
    <row r="6" spans="1:7">
      <c r="A6" s="34" t="s">
        <v>43</v>
      </c>
      <c r="B6" s="34"/>
      <c r="C6" s="34"/>
      <c r="D6" s="34"/>
      <c r="E6" s="41" t="s">
        <v>44</v>
      </c>
      <c r="F6" s="41"/>
      <c r="G6" s="41"/>
    </row>
    <row r="7" spans="1:7">
      <c r="A7" s="1"/>
      <c r="G7" s="1"/>
    </row>
    <row r="8" spans="1:7" ht="30.75" customHeight="1">
      <c r="A8" s="42" t="s">
        <v>45</v>
      </c>
      <c r="B8" s="42"/>
      <c r="C8" s="42"/>
      <c r="D8" s="42"/>
      <c r="E8" s="42"/>
      <c r="F8" s="42"/>
      <c r="G8" s="42"/>
    </row>
    <row r="10" spans="1:7" ht="45.75" customHeight="1">
      <c r="A10" s="3" t="s">
        <v>0</v>
      </c>
      <c r="B10" s="3" t="s">
        <v>1</v>
      </c>
      <c r="C10" s="3" t="s">
        <v>21</v>
      </c>
      <c r="D10" s="3" t="s">
        <v>2</v>
      </c>
      <c r="E10" s="3" t="s">
        <v>3</v>
      </c>
      <c r="F10" s="3" t="s">
        <v>4</v>
      </c>
      <c r="G10" s="10" t="s">
        <v>5</v>
      </c>
    </row>
    <row r="11" spans="1:7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27">
        <v>7</v>
      </c>
    </row>
    <row r="12" spans="1:7">
      <c r="A12" s="35" t="s">
        <v>6</v>
      </c>
      <c r="B12" s="35"/>
      <c r="C12" s="35"/>
      <c r="D12" s="35"/>
      <c r="E12" s="35"/>
      <c r="F12" s="35"/>
      <c r="G12" s="35"/>
    </row>
    <row r="13" spans="1:7" ht="51" customHeight="1">
      <c r="A13" s="14">
        <v>1</v>
      </c>
      <c r="B13" s="24" t="s">
        <v>51</v>
      </c>
      <c r="C13" s="16"/>
      <c r="D13" s="6"/>
      <c r="E13" s="36" t="s">
        <v>8</v>
      </c>
      <c r="F13" s="6"/>
      <c r="G13" s="18"/>
    </row>
    <row r="14" spans="1:7" ht="16.5" customHeight="1">
      <c r="A14" s="15"/>
      <c r="B14" s="8" t="s">
        <v>46</v>
      </c>
      <c r="C14" s="20" t="s">
        <v>7</v>
      </c>
      <c r="D14" s="26">
        <v>5</v>
      </c>
      <c r="E14" s="37"/>
      <c r="F14" s="25" t="s">
        <v>65</v>
      </c>
      <c r="G14" s="19">
        <f>36*0.9*D14</f>
        <v>162</v>
      </c>
    </row>
    <row r="15" spans="1:7" ht="16.5" customHeight="1">
      <c r="A15" s="15"/>
      <c r="B15" s="7" t="s">
        <v>9</v>
      </c>
      <c r="C15" s="17" t="s">
        <v>7</v>
      </c>
      <c r="D15" s="26">
        <v>25</v>
      </c>
      <c r="E15" s="37"/>
      <c r="F15" s="25" t="s">
        <v>66</v>
      </c>
      <c r="G15" s="19">
        <f>42.6*0.9*D15</f>
        <v>958.50000000000011</v>
      </c>
    </row>
    <row r="16" spans="1:7" ht="44.25" customHeight="1">
      <c r="A16" s="3">
        <v>2</v>
      </c>
      <c r="B16" s="4" t="s">
        <v>10</v>
      </c>
      <c r="C16" s="4" t="s">
        <v>11</v>
      </c>
      <c r="D16" s="4">
        <v>10</v>
      </c>
      <c r="E16" s="4" t="s">
        <v>12</v>
      </c>
      <c r="F16" s="4" t="s">
        <v>67</v>
      </c>
      <c r="G16" s="12">
        <f>22.9*D16</f>
        <v>229</v>
      </c>
    </row>
    <row r="17" spans="1:9">
      <c r="A17" s="3">
        <v>3</v>
      </c>
      <c r="B17" s="3" t="s">
        <v>13</v>
      </c>
      <c r="C17" s="5"/>
      <c r="D17" s="5"/>
      <c r="E17" s="5"/>
      <c r="F17" s="5"/>
      <c r="G17" s="10">
        <f>SUM(G13:G16)</f>
        <v>1349.5</v>
      </c>
    </row>
    <row r="18" spans="1:9">
      <c r="A18" s="35" t="s">
        <v>14</v>
      </c>
      <c r="B18" s="35"/>
      <c r="C18" s="35"/>
      <c r="D18" s="35"/>
      <c r="E18" s="35"/>
      <c r="F18" s="35"/>
      <c r="G18" s="35"/>
    </row>
    <row r="19" spans="1:9" ht="30">
      <c r="A19" s="3">
        <v>4</v>
      </c>
      <c r="B19" s="4" t="s">
        <v>59</v>
      </c>
      <c r="C19" s="4" t="s">
        <v>15</v>
      </c>
      <c r="D19" s="4">
        <v>5</v>
      </c>
      <c r="E19" s="4" t="s">
        <v>60</v>
      </c>
      <c r="F19" s="4" t="s">
        <v>69</v>
      </c>
      <c r="G19" s="12">
        <f>G17*5%</f>
        <v>67.475000000000009</v>
      </c>
      <c r="I19" s="33"/>
    </row>
    <row r="20" spans="1:9" ht="30">
      <c r="A20" s="3">
        <v>5</v>
      </c>
      <c r="B20" s="4" t="s">
        <v>61</v>
      </c>
      <c r="C20" s="4" t="s">
        <v>15</v>
      </c>
      <c r="D20" s="4">
        <v>19.600000000000001</v>
      </c>
      <c r="E20" s="4" t="s">
        <v>62</v>
      </c>
      <c r="F20" s="4" t="s">
        <v>70</v>
      </c>
      <c r="G20" s="32">
        <f>(G17+G19)*19.6%</f>
        <v>277.72710000000001</v>
      </c>
    </row>
    <row r="21" spans="1:9" ht="58.5" customHeight="1">
      <c r="A21" s="3">
        <v>6</v>
      </c>
      <c r="B21" s="4" t="s">
        <v>63</v>
      </c>
      <c r="C21" s="4" t="s">
        <v>15</v>
      </c>
      <c r="D21" s="4">
        <v>6</v>
      </c>
      <c r="E21" s="4" t="s">
        <v>64</v>
      </c>
      <c r="F21" s="4" t="s">
        <v>71</v>
      </c>
      <c r="G21" s="32">
        <f>(G17+G19)*6%</f>
        <v>85.018499999999989</v>
      </c>
    </row>
    <row r="22" spans="1:9">
      <c r="A22" s="3">
        <v>7</v>
      </c>
      <c r="B22" s="3" t="s">
        <v>16</v>
      </c>
      <c r="C22" s="4"/>
      <c r="D22" s="4"/>
      <c r="E22" s="4"/>
      <c r="F22" s="4"/>
      <c r="G22" s="10">
        <f>SUM(G19:G21)</f>
        <v>430.22059999999999</v>
      </c>
    </row>
    <row r="23" spans="1:9">
      <c r="A23" s="35" t="s">
        <v>17</v>
      </c>
      <c r="B23" s="35"/>
      <c r="C23" s="35"/>
      <c r="D23" s="35"/>
      <c r="E23" s="35"/>
      <c r="F23" s="35"/>
      <c r="G23" s="35"/>
    </row>
    <row r="24" spans="1:9" ht="90">
      <c r="A24" s="3">
        <v>8</v>
      </c>
      <c r="B24" s="4" t="s">
        <v>19</v>
      </c>
      <c r="C24" s="4" t="s">
        <v>18</v>
      </c>
      <c r="D24" s="4">
        <v>3</v>
      </c>
      <c r="E24" s="4" t="s">
        <v>20</v>
      </c>
      <c r="F24" s="4" t="s">
        <v>53</v>
      </c>
      <c r="G24" s="12">
        <f>178.1*D24</f>
        <v>534.29999999999995</v>
      </c>
    </row>
    <row r="25" spans="1:9" ht="30">
      <c r="A25" s="3">
        <v>9</v>
      </c>
      <c r="B25" s="4" t="s">
        <v>22</v>
      </c>
      <c r="C25" s="4" t="s">
        <v>18</v>
      </c>
      <c r="D25" s="4">
        <v>3</v>
      </c>
      <c r="E25" s="4" t="s">
        <v>23</v>
      </c>
      <c r="F25" s="4" t="s">
        <v>54</v>
      </c>
      <c r="G25" s="12">
        <f>13.7*D25</f>
        <v>41.099999999999994</v>
      </c>
    </row>
    <row r="26" spans="1:9" ht="45" customHeight="1">
      <c r="A26" s="3">
        <v>10</v>
      </c>
      <c r="B26" s="4" t="s">
        <v>25</v>
      </c>
      <c r="C26" s="4" t="s">
        <v>24</v>
      </c>
      <c r="D26" s="4">
        <v>3</v>
      </c>
      <c r="E26" s="4" t="s">
        <v>26</v>
      </c>
      <c r="F26" s="4" t="s">
        <v>55</v>
      </c>
      <c r="G26" s="12">
        <f>45.7*D26</f>
        <v>137.10000000000002</v>
      </c>
    </row>
    <row r="27" spans="1:9" ht="30">
      <c r="A27" s="3">
        <v>11</v>
      </c>
      <c r="B27" s="3" t="s">
        <v>27</v>
      </c>
      <c r="C27" s="5"/>
      <c r="D27" s="5"/>
      <c r="E27" s="5"/>
      <c r="F27" s="5"/>
      <c r="G27" s="10">
        <f>SUM(G24:G26)</f>
        <v>712.5</v>
      </c>
    </row>
    <row r="28" spans="1:9">
      <c r="A28" s="35" t="s">
        <v>28</v>
      </c>
      <c r="B28" s="35"/>
      <c r="C28" s="35"/>
      <c r="D28" s="35"/>
      <c r="E28" s="35"/>
      <c r="F28" s="35"/>
      <c r="G28" s="35"/>
    </row>
    <row r="29" spans="1:9" ht="75">
      <c r="A29" s="3">
        <v>12</v>
      </c>
      <c r="B29" s="4" t="s">
        <v>29</v>
      </c>
      <c r="C29" s="4" t="s">
        <v>7</v>
      </c>
      <c r="D29" s="4">
        <v>25</v>
      </c>
      <c r="E29" s="4" t="s">
        <v>30</v>
      </c>
      <c r="F29" s="4" t="s">
        <v>68</v>
      </c>
      <c r="G29" s="12">
        <f>9.3*D29</f>
        <v>232.50000000000003</v>
      </c>
    </row>
    <row r="30" spans="1:9" ht="30">
      <c r="A30" s="3">
        <v>13</v>
      </c>
      <c r="B30" s="4" t="s">
        <v>31</v>
      </c>
      <c r="C30" s="4" t="s">
        <v>15</v>
      </c>
      <c r="D30" s="4">
        <v>20</v>
      </c>
      <c r="E30" s="4" t="s">
        <v>32</v>
      </c>
      <c r="F30" s="4" t="s">
        <v>56</v>
      </c>
      <c r="G30" s="12">
        <f>G27*20%</f>
        <v>142.5</v>
      </c>
    </row>
    <row r="31" spans="1:9" ht="30">
      <c r="A31" s="3">
        <v>14</v>
      </c>
      <c r="B31" s="3" t="s">
        <v>33</v>
      </c>
      <c r="C31" s="5"/>
      <c r="D31" s="5"/>
      <c r="E31" s="5"/>
      <c r="F31" s="5"/>
      <c r="G31" s="10">
        <f>SUM(G29:G30)</f>
        <v>375</v>
      </c>
    </row>
    <row r="32" spans="1:9" ht="30">
      <c r="A32" s="3">
        <v>15</v>
      </c>
      <c r="B32" s="3" t="s">
        <v>34</v>
      </c>
      <c r="G32" s="13">
        <f>G31+G27+G22+G17</f>
        <v>2867.2206000000001</v>
      </c>
    </row>
    <row r="33" spans="1:7" ht="48.75" customHeight="1">
      <c r="A33" s="3">
        <v>16</v>
      </c>
      <c r="B33" s="43" t="s">
        <v>52</v>
      </c>
      <c r="C33" s="43"/>
      <c r="D33" s="43"/>
      <c r="E33" s="43"/>
      <c r="F33" s="4" t="s">
        <v>72</v>
      </c>
      <c r="G33" s="12">
        <f>35.24*G32</f>
        <v>101040.853944</v>
      </c>
    </row>
    <row r="34" spans="1:7">
      <c r="A34" s="3"/>
      <c r="B34" s="22" t="s">
        <v>58</v>
      </c>
      <c r="C34" s="5"/>
      <c r="D34" s="5"/>
      <c r="E34" s="5"/>
      <c r="F34" s="5"/>
      <c r="G34" s="30">
        <f>G33</f>
        <v>101040.853944</v>
      </c>
    </row>
    <row r="35" spans="1:7">
      <c r="A35" s="29"/>
      <c r="B35" s="22" t="s">
        <v>57</v>
      </c>
      <c r="C35" s="5"/>
      <c r="D35" s="5"/>
      <c r="E35" s="5"/>
      <c r="F35" s="5"/>
      <c r="G35" s="31">
        <f>G34*1.18</f>
        <v>119228.20765391999</v>
      </c>
    </row>
    <row r="36" spans="1:7" ht="46.5" customHeight="1">
      <c r="A36" s="41" t="s">
        <v>47</v>
      </c>
      <c r="B36" s="41"/>
      <c r="C36" s="41"/>
      <c r="D36" s="41"/>
      <c r="E36" s="41"/>
      <c r="F36" s="41"/>
      <c r="G36" s="41"/>
    </row>
    <row r="39" spans="1:7">
      <c r="B39" s="23" t="s">
        <v>48</v>
      </c>
      <c r="C39" s="9"/>
      <c r="D39" s="9"/>
      <c r="E39" s="9"/>
      <c r="F39" s="21" t="s">
        <v>50</v>
      </c>
    </row>
    <row r="40" spans="1:7">
      <c r="B40" s="23"/>
      <c r="F40" s="21"/>
    </row>
    <row r="41" spans="1:7">
      <c r="B41" s="23"/>
      <c r="F41" s="21"/>
    </row>
    <row r="42" spans="1:7">
      <c r="B42" s="23" t="s">
        <v>49</v>
      </c>
      <c r="C42" s="9"/>
      <c r="D42" s="9"/>
      <c r="E42" s="9"/>
      <c r="F42" s="28" t="s">
        <v>73</v>
      </c>
    </row>
  </sheetData>
  <mergeCells count="18">
    <mergeCell ref="A36:G36"/>
    <mergeCell ref="A8:G8"/>
    <mergeCell ref="A28:G28"/>
    <mergeCell ref="B33:E33"/>
    <mergeCell ref="A1:G1"/>
    <mergeCell ref="A2:G2"/>
    <mergeCell ref="A3:D3"/>
    <mergeCell ref="E3:G3"/>
    <mergeCell ref="A4:D4"/>
    <mergeCell ref="A12:G12"/>
    <mergeCell ref="E13:E15"/>
    <mergeCell ref="A18:G18"/>
    <mergeCell ref="A23:G23"/>
    <mergeCell ref="E4:G4"/>
    <mergeCell ref="E5:G5"/>
    <mergeCell ref="A5:D5"/>
    <mergeCell ref="A6:D6"/>
    <mergeCell ref="E6:G6"/>
  </mergeCells>
  <pageMargins left="0.39370078740157483" right="0.19685039370078741" top="0.39370078740157483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2010-05-07T06:14:56Z</cp:lastPrinted>
  <dcterms:created xsi:type="dcterms:W3CDTF">2009-11-20T10:55:24Z</dcterms:created>
  <dcterms:modified xsi:type="dcterms:W3CDTF">2010-05-07T06:14:59Z</dcterms:modified>
</cp:coreProperties>
</file>