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-15" yWindow="5940" windowWidth="15480" windowHeight="5775"/>
  </bookViews>
  <sheets>
    <sheet name="Мои данные" sheetId="1" r:id="rId1"/>
  </sheets>
  <definedNames>
    <definedName name="_xlnm.Print_Titles" localSheetId="0">'Мои данные'!$12:$12</definedName>
    <definedName name="_xlnm.Print_Area" localSheetId="0">'Мои данные'!$A$1:$L$32</definedName>
  </definedNames>
  <calcPr calcId="124519" fullCalcOnLoad="1" refMode="R1C1"/>
</workbook>
</file>

<file path=xl/calcChain.xml><?xml version="1.0" encoding="utf-8"?>
<calcChain xmlns="http://schemas.openxmlformats.org/spreadsheetml/2006/main">
  <c r="L18" i="1"/>
  <c r="L21"/>
  <c r="L22"/>
  <c r="L23"/>
  <c r="L24"/>
  <c r="L25"/>
  <c r="F14"/>
  <c r="L15"/>
  <c r="F16"/>
  <c r="L17"/>
  <c r="L16"/>
  <c r="F17"/>
  <c r="D17" s="1"/>
  <c r="D14"/>
  <c r="L14"/>
  <c r="F15"/>
  <c r="D15" s="1"/>
  <c r="D16"/>
</calcChain>
</file>

<file path=xl/comments1.xml><?xml version="1.0" encoding="utf-8"?>
<comments xmlns="http://schemas.openxmlformats.org/spreadsheetml/2006/main">
  <authors>
    <author>Сергей</author>
    <author>Alex</author>
    <author>Alex Sosedko</author>
  </authors>
  <commentList>
    <comment ref="A2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A3" authorId="0">
      <text>
        <r>
          <rPr>
            <sz val="8"/>
            <color indexed="81"/>
            <rFont val="Tahoma"/>
            <family val="2"/>
            <charset val="204"/>
          </rPr>
          <t xml:space="preserve"> &lt;Индекс/ЛН расчета&gt;</t>
        </r>
      </text>
    </comment>
    <comment ref="A5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стройки&gt;, &lt;Наименование объекта&gt;, &lt;Наименование сметы&gt;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A12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B12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(текстовая часть) расценки&gt;</t>
        </r>
      </text>
    </comment>
    <comment ref="C12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&lt;Комментарии из базы данных к расценке&gt;
Примечание: &lt;Примечание&gt;</t>
        </r>
      </text>
    </comment>
    <comment ref="D12" authorId="0">
      <text>
        <r>
          <rPr>
            <sz val="8"/>
            <color indexed="81"/>
            <rFont val="Tahoma"/>
            <family val="2"/>
            <charset val="204"/>
          </rPr>
          <t xml:space="preserve"> =IF(INDIRECT("H"&amp;ROW())="",INDIRECT("E"&amp;ROW()),"("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"&amp;INDIRECT("G"&amp;ROW()))&lt;Пустой идентификатор&gt;</t>
        </r>
      </text>
    </comment>
    <comment ref="E12" authorId="0">
      <text>
        <r>
          <rPr>
            <sz val="8"/>
            <color indexed="81"/>
            <rFont val="Tahoma"/>
            <family val="2"/>
            <charset val="204"/>
          </rPr>
          <t xml:space="preserve"> &lt;Количество всего (физ. объем) по позиции&gt;</t>
        </r>
      </text>
    </comment>
    <comment ref="F12" authorId="0">
      <text>
        <r>
          <rPr>
            <sz val="8"/>
            <color indexed="81"/>
            <rFont val="Tahoma"/>
            <family val="2"/>
            <charset val="204"/>
          </rPr>
          <t xml:space="preserve"> =IF(INDIRECT("J" &amp; ROW())="текущие цены", IF(INDIRECT("G" &amp; ROW())="", "&lt;ПЗ по позиции на единицу в текущих ценах с учетом всех к-тов&gt;", "&lt;ПЗ по позиции на единицу в текущих ценах&gt;"), IF(INDIRECT("G" &amp; ROW())="", "&lt;ПЗ по позиции на единицу в базисных ценах с учетом всех к-тов&gt;","&lt;ПЗ по позиции на единицу в базисных ценах&gt;")) </t>
        </r>
      </text>
    </comment>
    <comment ref="G12" authorId="0">
      <text>
        <r>
          <rPr>
            <sz val="8"/>
            <color indexed="81"/>
            <rFont val="Tahoma"/>
            <family val="2"/>
            <charset val="204"/>
          </rPr>
          <t xml:space="preserve"> &lt;К-т к позиции на прямые затраты&gt;</t>
        </r>
      </text>
    </comment>
    <comment ref="H12" authorId="0">
      <text>
        <r>
          <rPr>
            <sz val="8"/>
            <color indexed="81"/>
            <rFont val="Tahoma"/>
            <family val="2"/>
            <charset val="204"/>
          </rPr>
          <t xml:space="preserve"> &lt;Формула расчета физ. объема&gt;</t>
        </r>
      </text>
    </comment>
    <comment ref="I12" authorId="0">
      <text>
        <r>
          <rPr>
            <sz val="8"/>
            <color indexed="81"/>
            <rFont val="Tahoma"/>
            <family val="2"/>
            <charset val="204"/>
          </rPr>
          <t xml:space="preserve"> &lt;Формула расчета стоимости единицы&gt;</t>
        </r>
      </text>
    </comment>
    <comment ref="J12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&lt;Уровень цен позиции&gt;</t>
        </r>
      </text>
    </comment>
    <comment ref="K12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коэффициентов&gt;</t>
        </r>
      </text>
    </comment>
    <comment ref="L1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=IF(INDIRECT("J" &amp; ROW())="текущие цены", &lt;ИТОГО ПЗ по позиции в текущих ценах&gt;/1000, &lt;ИТОГО ПЗ по позиции для БИМ&gt;/1000) 
</t>
        </r>
      </text>
    </comment>
    <comment ref="A18" authorId="0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L18" authorId="0">
      <text>
        <r>
          <rPr>
            <sz val="8"/>
            <color indexed="81"/>
            <rFont val="Tahoma"/>
            <family val="2"/>
            <charset val="204"/>
          </rPr>
          <t xml:space="preserve"> =&lt;Прямые затраты (итоги)&gt;/1000</t>
        </r>
      </text>
    </comment>
    <comment ref="C28" authorId="0">
      <text>
        <r>
          <rPr>
            <sz val="8"/>
            <color indexed="81"/>
            <rFont val="Tahoma"/>
            <family val="2"/>
            <charset val="204"/>
          </rPr>
          <t xml:space="preserve"> &lt;Проверил&gt;</t>
        </r>
      </text>
    </comment>
    <comment ref="C3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&lt;Составил&gt;</t>
        </r>
      </text>
    </comment>
    <comment ref="A3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&lt;Комментарии к смете&gt;</t>
        </r>
      </text>
    </comment>
  </commentList>
</comments>
</file>

<file path=xl/sharedStrings.xml><?xml version="1.0" encoding="utf-8"?>
<sst xmlns="http://schemas.openxmlformats.org/spreadsheetml/2006/main" count="47" uniqueCount="38">
  <si>
    <t>№ пп</t>
  </si>
  <si>
    <t>на проектные (изыскательские)  работы</t>
  </si>
  <si>
    <t>Наименование проектной (изыскательской) организации</t>
  </si>
  <si>
    <t>Наименование организации заказчика</t>
  </si>
  <si>
    <t xml:space="preserve">Главный инженер проекта </t>
  </si>
  <si>
    <t xml:space="preserve">Составитель сметы </t>
  </si>
  <si>
    <t xml:space="preserve">СМЕТА № </t>
  </si>
  <si>
    <t>Форма 2пс</t>
  </si>
  <si>
    <t>Характеристика предприятия,
здания, сооружения или вид работ</t>
  </si>
  <si>
    <t>Номер частей, глав, таблиц,
параграфов и пунктов указаний к
разделу справочника базовых цен
на проектные и изыскательские
работы для строителей</t>
  </si>
  <si>
    <t>Расчет стоимости: (a+bx)*Kj или
(стоимость
строительно-монтажных
работ)*проц./ 100 или количество * цена</t>
  </si>
  <si>
    <t>Стоимость работ</t>
  </si>
  <si>
    <t>тыс.руб</t>
  </si>
  <si>
    <t xml:space="preserve">Приложение к Договору № </t>
  </si>
  <si>
    <t>Обмерные работы для одноэтажных зданий (сооружений), 2 категория сложности здания, 2 категория сложности работ, высота здания: 6 м</t>
  </si>
  <si>
    <t>1,3*6,3*1,35*1,2*1,2*1,2</t>
  </si>
  <si>
    <t>57,66/100</t>
  </si>
  <si>
    <t>цены 2001</t>
  </si>
  <si>
    <t>Освидетельствование строительных конструкций одноэтажных зданий (сооружений), 2 категория сложности здания, 2 категория сложности работ, высота здания: 6 м</t>
  </si>
  <si>
    <t>Оценка технического состояния строительных конструкций одноэтажных зданий (сооружений), 2 категория сложности здания, 2 категория сложности работ, высота здания: 6 м</t>
  </si>
  <si>
    <t>Обследование отдельных монолитных железобетонных строительных конструкций, не входящих в комплексы зданий и сооружений: массивные отдельностоящие конструкции (балки и т.д.) объемом до 10 м3</t>
  </si>
  <si>
    <t>1,3*0,6*1,25*1,5*1,2*1,15*1,3*1,2</t>
  </si>
  <si>
    <t>Итоги по смете:</t>
  </si>
  <si>
    <t xml:space="preserve">  Проектные работы: Обследование, оценка тех.состояния:</t>
  </si>
  <si>
    <t xml:space="preserve">  Итого</t>
  </si>
  <si>
    <t xml:space="preserve">  НДС 18%</t>
  </si>
  <si>
    <t xml:space="preserve">  ВСЕГО по смете</t>
  </si>
  <si>
    <t>районный к-т ПЗ=1.3
Ку.Таб.4 При обследовании и оценке тех.состояния зданий и сооружений с малыми строительными объемами: галереи. различные эстакады. мосты до 100м3 ПЗ=6.3;
К20.Таб.3 Инструментально-приборное обследование строительных конструкций зданий. сооружений и грузоподъемных кранов. требующее применения специальных приборов. ПЗ=1.35;
К3.Таб.3 Наличие вибродинамических воздействий на конструкции. ПЗ=1.2;
К12.Таб.3 Наличие заклепок или высокопрочных болтов в конструкциях. узлах. соединениях ПЗ=1.2;
Кв.п.2.11 При работе по обследованию галерей. коммуникационных крановых эстакад. куполов. оболочек. шатров. мостовых металлоконструкций. резервуаров. 1раднрен. башен. мачт. дымовых труб. опор ЛЭП. надшахтных копров и других подобных сооружений при подъеме на высоту до 20 м и шахтных стволов при спуске на глубину до 300 м ПЗ=1.2;</t>
  </si>
  <si>
    <t>районный к-т ПЗ=1.3
1К12 При обследовании каменных. бетонных и железобетонных конструкций (п.1.5.) ПЗ=0.6;
1К22 При работе на галереях.коммуникационных эстакадах.куполах.оболочках.шатрах.мостовых металлоконструкциях.резервуарах.градирнях.башнях.мачтах и др.сооружениях при подъеме на высоту до 20м ПЗ=1.25;
1К23 При инструментально-приборном обследовании и диагностике конструкций ПЗ=1.5;
1К3 Выполнение работ в цехах с вибродинамическими воздействиями на конструкции здания ПЗ=1.2;
1К6 Выполнение работ с мостового крана или подмостей. требующих использование дополнительных лестниц и различных приспособлений ПЗ=1.15;
1.6 Обследование металлоконструкций. при изготовлении и монтаже которых использовались заклепки и высокопрочные болты ПЗ=1.3;
1.7 При шаге колонн и ферм 4-6 м ПЗ=1.2;</t>
  </si>
  <si>
    <t xml:space="preserve">                            </t>
  </si>
  <si>
    <t xml:space="preserve">    Итого </t>
  </si>
  <si>
    <t xml:space="preserve">  Всего с учетом Приложение 2 к письму Минрегиона России,от «20»  января 2010 г. №1289-СК/08 О ценах на проектные работы для строительства на I квартал 2010 года к уровню базовых цен по состоянию на 01.01.1995 года 23,49</t>
  </si>
  <si>
    <t>Итого затраты по смете</t>
  </si>
  <si>
    <t xml:space="preserve"> Экспертиза промышленной безопасности эстакады </t>
  </si>
  <si>
    <r>
      <t xml:space="preserve">СБЦ7-4-2-2-01
</t>
    </r>
    <r>
      <rPr>
        <i/>
        <sz val="10"/>
        <rFont val="Arial"/>
        <family val="2"/>
        <charset val="204"/>
      </rPr>
      <t>Обследование, оценка техн. сост. конструкций (2000г.)
районный к-т ПЗ=1.3
Ку.Таб.4 При обследовании и оценке тех.состояния зданий и сооружений с малыми строительными объемами: галереи. различные эстакады. мосты до 100м3 ПЗ=6.3;
К20.Таб.3 Инструментально-приборное обследование строительных конструкций зданий. сооружений и грузоподъемных кранов. требующее применения специальных приборов. ПЗ=1.35;
К3.Таб.3 Наличие вибродинамических воздействий на конструкции. ПЗ=1.2;
К12.Таб.3 Наличие заклепок или высокопрочных болтов в конструкциях. узлах. соединениях ПЗ=1.2;
Кв.п.2.11 При работе по обследованию галерей. коммуникационных крановых эстакад. куполов. оболочек. шатров. мостовых металлоконструкций. резервуаров. 1раднрен. башен. мачт. дымовых труб. опор ЛЭП. надшахтных копров и других подобных сооружений при подъеме на высоту до 20 м и шахтных стволов при спуске на глубину до 300 м ПЗ=1.2;</t>
    </r>
  </si>
  <si>
    <r>
      <t xml:space="preserve">СБЦ7-9-2-2-01
</t>
    </r>
    <r>
      <rPr>
        <i/>
        <sz val="10"/>
        <rFont val="Arial"/>
        <family val="2"/>
        <charset val="204"/>
      </rPr>
      <t>Обследование, оценка техн. сост. конструкций (2000г.)
районный к-т ПЗ=1.3
Ку.Таб.4 При обследовании и оценке тех.состояния зданий и сооружений с малыми строительными объемами: галереи. различные эстакады. мосты до 100м3 ПЗ=6.3;
К20.Таб.3 Инструментально-приборное обследование строительных конструкций зданий. сооружений и грузоподъемных кранов. требующее применения специальных приборов. ПЗ=1.35;
К3.Таб.3 Наличие вибродинамических воздействий на конструкции. ПЗ=1.2;
К12.Таб.3 Наличие заклепок или высокопрочных болтов в конструкциях. узлах. соединениях ПЗ=1.2;
Кв.п.2.11 При работе по обследованию галерей. коммуникационных крановых эстакад. куполов. оболочек. шатров. мостовых металлоконструкций. резервуаров. 1раднрен. башен. мачт. дымовых труб. опор ЛЭП. надшахтных копров и других подобных сооружений при подъеме на высоту до 20 м и шахтных стволов при спуске на глубину до 300 м ПЗ=1.2;</t>
    </r>
  </si>
  <si>
    <r>
      <t xml:space="preserve">СБЦ7-13-2-2-01
</t>
    </r>
    <r>
      <rPr>
        <i/>
        <sz val="10"/>
        <rFont val="Arial"/>
        <family val="2"/>
        <charset val="204"/>
      </rPr>
      <t>Обследование, оценка техн. сост. конструкций (2000г.)
районный к-т ПЗ=1.3
Ку.Таб.4 При обследовании и оценке тех.состояния зданий и сооружений с малыми строительными объемами: галереи. различные эстакады. мосты до 100м3 ПЗ=6.3;
К20.Таб.3 Инструментально-приборное обследование строительных конструкций зданий. сооружений и грузоподъемных кранов. требующее применения специальных приборов. ПЗ=1.35;
К3.Таб.3 Наличие вибродинамических воздействий на конструкции. ПЗ=1.2;
К12.Таб.3 Наличие заклепок или высокопрочных болтов в конструкциях. узлах. соединениях ПЗ=1.2;
Кв.п.2.11 При работе по обследованию галерей. коммуникационных крановых эстакад. куполов. оболочек. шатров. мостовых металлоконструкций. резервуаров. 1раднрен. башен. мачт. дымовых труб. опор ЛЭП. надшахтных копров и других подобных сооружений при подъеме на высоту до 20 м и шахтных стволов при спуске на глубину до 300 м ПЗ=1.2;</t>
    </r>
  </si>
  <si>
    <r>
      <t xml:space="preserve">СБЦ7-18-3-2
</t>
    </r>
    <r>
      <rPr>
        <i/>
        <sz val="10"/>
        <rFont val="Arial"/>
        <family val="2"/>
        <charset val="204"/>
      </rPr>
      <t>Обследование, оценка техн. сост. конструкций (2000г.)
районный к-т ПЗ=1.3
1К12 При обследовании каменных. бетонных и железобетонных конструкций (п.1.5.) ПЗ=0.6;
1К22 При работе на галереях.коммуникационных эстакадах.куполах.оболочках.шатрах.мостовых металлоконструкциях.резервуарах.градирнях.башнях.мачтах и др.сооружениях при подъеме на высоту до 20м ПЗ=1.25;
1К23 При инструментально-приборном обследовании и диагностике конструкций ПЗ=1.5;
1К3 Выполнение работ в цехах с вибродинамическими воздействиями на конструкции здания ПЗ=1.2;
1К6 Выполнение работ с мостового крана или подмостей. требующих использование дополнительных лестниц и различных приспособлений ПЗ=1.15;
1.6 Обследование металлоконструкций. при изготовлении и монтаже которых использовались заклепки и высокопрочные болты ПЗ=1.3;
1.7 При шаге колонн и ферм 4-6 м ПЗ=1.2;</t>
    </r>
  </si>
</sst>
</file>

<file path=xl/styles.xml><?xml version="1.0" encoding="utf-8"?>
<styleSheet xmlns="http://schemas.openxmlformats.org/spreadsheetml/2006/main">
  <numFmts count="1">
    <numFmt numFmtId="168" formatCode="0.000"/>
  </numFmts>
  <fonts count="16">
    <font>
      <sz val="10"/>
      <name val="Arial Cyr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i/>
      <sz val="12"/>
      <name val="Arial"/>
      <family val="2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5" fillId="0" borderId="1">
      <alignment horizontal="center"/>
    </xf>
    <xf numFmtId="0" fontId="1" fillId="0" borderId="0">
      <alignment vertical="top"/>
    </xf>
    <xf numFmtId="0" fontId="5" fillId="0" borderId="1">
      <alignment horizontal="center"/>
    </xf>
    <xf numFmtId="0" fontId="5" fillId="0" borderId="0">
      <alignment vertical="top"/>
    </xf>
    <xf numFmtId="0" fontId="5" fillId="0" borderId="0">
      <alignment horizontal="right" vertical="top" wrapText="1"/>
    </xf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5" fillId="0" borderId="0"/>
    <xf numFmtId="0" fontId="5" fillId="0" borderId="1">
      <alignment horizontal="center" wrapText="1"/>
    </xf>
    <xf numFmtId="0" fontId="5" fillId="0" borderId="1">
      <alignment horizontal="center"/>
    </xf>
    <xf numFmtId="0" fontId="5" fillId="0" borderId="1">
      <alignment horizontal="center" wrapText="1"/>
    </xf>
    <xf numFmtId="0" fontId="1" fillId="0" borderId="0"/>
    <xf numFmtId="0" fontId="5" fillId="0" borderId="0">
      <alignment horizontal="center"/>
    </xf>
    <xf numFmtId="0" fontId="5" fillId="0" borderId="0">
      <alignment horizontal="left" vertical="top"/>
    </xf>
    <xf numFmtId="0" fontId="5" fillId="0" borderId="0"/>
  </cellStyleXfs>
  <cellXfs count="38">
    <xf numFmtId="0" fontId="0" fillId="0" borderId="0" xfId="0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21" applyFont="1" applyBorder="1">
      <alignment horizontal="center"/>
    </xf>
    <xf numFmtId="0" fontId="8" fillId="0" borderId="0" xfId="21" applyFont="1" applyBorder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22" applyFont="1">
      <alignment horizontal="left" vertical="top"/>
    </xf>
    <xf numFmtId="0" fontId="8" fillId="0" borderId="0" xfId="0" applyFont="1" applyAlignment="1">
      <alignment horizontal="left" indent="1"/>
    </xf>
    <xf numFmtId="0" fontId="11" fillId="0" borderId="0" xfId="21" applyFont="1" applyBorder="1" applyAlignment="1">
      <alignment horizontal="left" vertical="top" wrapText="1"/>
    </xf>
    <xf numFmtId="0" fontId="8" fillId="0" borderId="0" xfId="21" applyFont="1" applyBorder="1" applyAlignment="1">
      <alignment horizontal="left" wrapText="1"/>
    </xf>
    <xf numFmtId="0" fontId="10" fillId="0" borderId="0" xfId="21" applyFont="1">
      <alignment horizontal="center"/>
    </xf>
    <xf numFmtId="0" fontId="8" fillId="0" borderId="0" xfId="0" applyFont="1" applyAlignment="1">
      <alignment horizontal="center"/>
    </xf>
    <xf numFmtId="0" fontId="9" fillId="0" borderId="0" xfId="21" applyFont="1" applyBorder="1" applyAlignment="1">
      <alignment horizontal="center" vertical="top" wrapText="1"/>
    </xf>
    <xf numFmtId="0" fontId="8" fillId="0" borderId="2" xfId="21" applyFont="1" applyBorder="1" applyAlignment="1">
      <alignment horizontal="left" vertical="top" wrapText="1"/>
    </xf>
    <xf numFmtId="0" fontId="8" fillId="0" borderId="0" xfId="2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12" applyFont="1" applyBorder="1">
      <alignment horizontal="center" wrapText="1"/>
    </xf>
    <xf numFmtId="49" fontId="14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10" fontId="13" fillId="0" borderId="1" xfId="0" applyNumberFormat="1" applyFont="1" applyBorder="1" applyAlignment="1">
      <alignment horizontal="center" vertical="top" wrapText="1"/>
    </xf>
    <xf numFmtId="0" fontId="13" fillId="0" borderId="1" xfId="0" applyNumberFormat="1" applyFont="1" applyBorder="1" applyAlignment="1">
      <alignment horizontal="center" vertical="top" wrapText="1"/>
    </xf>
    <xf numFmtId="168" fontId="13" fillId="0" borderId="1" xfId="0" applyNumberFormat="1" applyFont="1" applyBorder="1" applyAlignment="1">
      <alignment horizontal="right" vertical="top" wrapText="1"/>
    </xf>
    <xf numFmtId="49" fontId="13" fillId="0" borderId="3" xfId="0" applyNumberFormat="1" applyFont="1" applyBorder="1" applyAlignment="1">
      <alignment horizontal="center" vertical="top" wrapText="1"/>
    </xf>
    <xf numFmtId="0" fontId="13" fillId="0" borderId="3" xfId="0" applyFont="1" applyBorder="1" applyAlignment="1">
      <alignment horizontal="left" vertical="top" wrapText="1"/>
    </xf>
    <xf numFmtId="10" fontId="13" fillId="0" borderId="3" xfId="0" applyNumberFormat="1" applyFont="1" applyBorder="1" applyAlignment="1">
      <alignment horizontal="center" vertical="top" wrapText="1"/>
    </xf>
    <xf numFmtId="0" fontId="13" fillId="0" borderId="3" xfId="0" applyNumberFormat="1" applyFont="1" applyBorder="1" applyAlignment="1">
      <alignment horizontal="center" vertical="top" wrapText="1"/>
    </xf>
    <xf numFmtId="168" fontId="13" fillId="0" borderId="3" xfId="0" applyNumberFormat="1" applyFont="1" applyBorder="1" applyAlignment="1">
      <alignment horizontal="right" vertical="top" wrapText="1"/>
    </xf>
    <xf numFmtId="0" fontId="13" fillId="0" borderId="1" xfId="5" applyFont="1" applyBorder="1" applyAlignment="1">
      <alignment horizontal="left" vertical="top" wrapText="1"/>
    </xf>
    <xf numFmtId="168" fontId="13" fillId="0" borderId="1" xfId="5" applyNumberFormat="1" applyFont="1" applyBorder="1" applyAlignment="1">
      <alignment horizontal="right" vertical="top" wrapText="1"/>
    </xf>
    <xf numFmtId="0" fontId="14" fillId="0" borderId="1" xfId="5" applyFont="1" applyBorder="1" applyAlignment="1">
      <alignment horizontal="left" vertical="top" wrapText="1"/>
    </xf>
  </cellXfs>
  <cellStyles count="24">
    <cellStyle name="Акт" xfId="1"/>
    <cellStyle name="АктМТСН" xfId="2"/>
    <cellStyle name="ВедРесурсов" xfId="3"/>
    <cellStyle name="ВедРесурсовАкт" xfId="4"/>
    <cellStyle name="Итоги" xfId="5"/>
    <cellStyle name="ИтогоАктБазЦ" xfId="6"/>
    <cellStyle name="ИтогоАктБИМ" xfId="7"/>
    <cellStyle name="ИтогоАктРесМет" xfId="8"/>
    <cellStyle name="ИтогоБазЦ" xfId="9"/>
    <cellStyle name="ИтогоБИМ" xfId="10"/>
    <cellStyle name="ИтогоРесМет" xfId="11"/>
    <cellStyle name="ЛокСмета" xfId="12"/>
    <cellStyle name="ЛокСмМТСН" xfId="13"/>
    <cellStyle name="М29" xfId="14"/>
    <cellStyle name="ОбСмета" xfId="15"/>
    <cellStyle name="Обычный" xfId="0" builtinId="0"/>
    <cellStyle name="Параметр" xfId="16"/>
    <cellStyle name="ПеременныеСметы" xfId="17"/>
    <cellStyle name="РесСмета" xfId="18"/>
    <cellStyle name="СводкаСтоимРаб" xfId="19"/>
    <cellStyle name="СводРасч" xfId="20"/>
    <cellStyle name="Титул" xfId="21"/>
    <cellStyle name="Хвост" xfId="22"/>
    <cellStyle name="Экспертиза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Q33"/>
  <sheetViews>
    <sheetView showGridLines="0" tabSelected="1" topLeftCell="A4" workbookViewId="0">
      <selection activeCell="A18" sqref="A18:K18"/>
    </sheetView>
  </sheetViews>
  <sheetFormatPr defaultRowHeight="15"/>
  <cols>
    <col min="1" max="1" width="9.140625" style="1"/>
    <col min="2" max="2" width="44" style="1" customWidth="1"/>
    <col min="3" max="3" width="52.42578125" style="1" customWidth="1"/>
    <col min="4" max="4" width="21.7109375" style="1" customWidth="1"/>
    <col min="5" max="10" width="22.140625" style="1" hidden="1" customWidth="1"/>
    <col min="11" max="11" width="73.7109375" style="1" hidden="1" customWidth="1"/>
    <col min="12" max="12" width="16" style="1" customWidth="1"/>
    <col min="13" max="15" width="9.140625" style="1" customWidth="1"/>
    <col min="16" max="16384" width="9.140625" style="1"/>
  </cols>
  <sheetData>
    <row r="1" spans="1:17">
      <c r="A1" s="13"/>
      <c r="B1" s="13"/>
      <c r="C1" s="13"/>
      <c r="D1" s="13"/>
      <c r="L1" s="2" t="s">
        <v>7</v>
      </c>
    </row>
    <row r="2" spans="1:17">
      <c r="A2" s="18" t="s">
        <v>13</v>
      </c>
      <c r="B2" s="18"/>
      <c r="C2" s="18"/>
      <c r="D2" s="18"/>
    </row>
    <row r="3" spans="1:17" ht="18">
      <c r="A3" s="14" t="s">
        <v>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7">
      <c r="A4" s="15" t="s">
        <v>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7" ht="15.75">
      <c r="A5" s="16" t="s">
        <v>33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7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7" ht="32.25" customHeight="1">
      <c r="A7" s="21" t="s">
        <v>2</v>
      </c>
      <c r="B7" s="21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17">
      <c r="A8" s="3"/>
      <c r="B8" s="3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7">
      <c r="A9" s="8" t="s">
        <v>3</v>
      </c>
      <c r="B9" s="3"/>
      <c r="C9" s="17"/>
      <c r="D9" s="17"/>
      <c r="E9" s="17"/>
      <c r="F9" s="17"/>
      <c r="G9" s="17"/>
      <c r="H9" s="17"/>
      <c r="I9" s="17"/>
      <c r="J9" s="17"/>
      <c r="K9" s="17"/>
      <c r="L9" s="17"/>
    </row>
    <row r="10" spans="1:17">
      <c r="A10" s="3"/>
      <c r="B10" s="3"/>
      <c r="C10" s="4"/>
      <c r="D10" s="4"/>
      <c r="E10" s="4"/>
      <c r="F10" s="4"/>
      <c r="G10" s="4"/>
      <c r="H10" s="4"/>
      <c r="I10" s="4"/>
      <c r="J10" s="4"/>
      <c r="K10" s="4"/>
      <c r="L10" s="5" t="s">
        <v>12</v>
      </c>
    </row>
    <row r="11" spans="1:17" s="6" customFormat="1" ht="87.75" customHeight="1">
      <c r="A11" s="22" t="s">
        <v>0</v>
      </c>
      <c r="B11" s="22" t="s">
        <v>8</v>
      </c>
      <c r="C11" s="22" t="s">
        <v>9</v>
      </c>
      <c r="D11" s="22" t="s">
        <v>10</v>
      </c>
      <c r="E11" s="22"/>
      <c r="F11" s="22"/>
      <c r="G11" s="22"/>
      <c r="H11" s="22"/>
      <c r="I11" s="22"/>
      <c r="J11" s="22"/>
      <c r="K11" s="22"/>
      <c r="L11" s="22" t="s">
        <v>11</v>
      </c>
    </row>
    <row r="12" spans="1:17">
      <c r="A12" s="23">
        <v>1</v>
      </c>
      <c r="B12" s="23">
        <v>2</v>
      </c>
      <c r="C12" s="23">
        <v>3</v>
      </c>
      <c r="D12" s="23">
        <v>4</v>
      </c>
      <c r="E12" s="23"/>
      <c r="F12" s="23"/>
      <c r="G12" s="23"/>
      <c r="H12" s="23"/>
      <c r="I12" s="23"/>
      <c r="J12" s="23"/>
      <c r="K12" s="23"/>
      <c r="L12" s="23">
        <v>5</v>
      </c>
    </row>
    <row r="13" spans="1:17" s="7" customFormat="1" ht="23.1" customHeight="1">
      <c r="A13" s="24" t="s">
        <v>29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</row>
    <row r="14" spans="1:17" s="9" customFormat="1" ht="289.5" customHeight="1">
      <c r="A14" s="25">
        <v>1</v>
      </c>
      <c r="B14" s="26" t="s">
        <v>14</v>
      </c>
      <c r="C14" s="26" t="s">
        <v>34</v>
      </c>
      <c r="D14" s="27" t="str">
        <f ca="1">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</f>
        <v>(57,66/100) * 19.9 * 1,3*6,3*1,35*1,2*1,2*1,2</v>
      </c>
      <c r="E14" s="28">
        <v>0.5766</v>
      </c>
      <c r="F14" s="28" t="str">
        <f ca="1">IF(INDIRECT("J" &amp; ROW())="текущие цены", IF(INDIRECT("G" &amp; ROW())="", "0", "0"), IF(INDIRECT("G" &amp; ROW())="", "380.2","19.9"))</f>
        <v>19.9</v>
      </c>
      <c r="G14" s="28" t="s">
        <v>15</v>
      </c>
      <c r="H14" s="28" t="s">
        <v>16</v>
      </c>
      <c r="I14" s="28"/>
      <c r="J14" s="28" t="s">
        <v>17</v>
      </c>
      <c r="K14" s="28" t="s">
        <v>27</v>
      </c>
      <c r="L14" s="29">
        <f ca="1">IF(INDIRECT("J" &amp; ROW())="текущие цены", 0/1000, 219.22/1000)</f>
        <v>0.21922</v>
      </c>
      <c r="M14" s="7"/>
      <c r="N14" s="7"/>
      <c r="O14" s="7"/>
      <c r="P14" s="7"/>
      <c r="Q14" s="7"/>
    </row>
    <row r="15" spans="1:17" ht="280.5">
      <c r="A15" s="25">
        <v>2</v>
      </c>
      <c r="B15" s="26" t="s">
        <v>18</v>
      </c>
      <c r="C15" s="26" t="s">
        <v>35</v>
      </c>
      <c r="D15" s="27" t="str">
        <f ca="1">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</f>
        <v>(57,66/100) * 24.3 * 1,3*6,3*1,35*1,2*1,2*1,2</v>
      </c>
      <c r="E15" s="28">
        <v>0.5766</v>
      </c>
      <c r="F15" s="28" t="str">
        <f ca="1">IF(INDIRECT("J" &amp; ROW())="текущие цены", IF(INDIRECT("G" &amp; ROW())="", "0", "0"), IF(INDIRECT("G" &amp; ROW())="", "464.27","24.3"))</f>
        <v>24.3</v>
      </c>
      <c r="G15" s="28" t="s">
        <v>15</v>
      </c>
      <c r="H15" s="28" t="s">
        <v>16</v>
      </c>
      <c r="I15" s="28"/>
      <c r="J15" s="28" t="s">
        <v>17</v>
      </c>
      <c r="K15" s="28" t="s">
        <v>27</v>
      </c>
      <c r="L15" s="29">
        <f ca="1">IF(INDIRECT("J" &amp; ROW())="текущие цены", 0/1000, 267.7/1000)</f>
        <v>0.26769999999999999</v>
      </c>
      <c r="M15" s="7"/>
      <c r="N15" s="7"/>
      <c r="O15" s="7"/>
      <c r="P15" s="7"/>
      <c r="Q15" s="7"/>
    </row>
    <row r="16" spans="1:17" ht="280.5">
      <c r="A16" s="25">
        <v>3</v>
      </c>
      <c r="B16" s="26" t="s">
        <v>19</v>
      </c>
      <c r="C16" s="26" t="s">
        <v>36</v>
      </c>
      <c r="D16" s="27" t="str">
        <f ca="1">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</f>
        <v>(57,66/100) * 33.2 * 1,3*6,3*1,35*1,2*1,2*1,2</v>
      </c>
      <c r="E16" s="28">
        <v>0.5766</v>
      </c>
      <c r="F16" s="28" t="str">
        <f ca="1">IF(INDIRECT("J" &amp; ROW())="текущие цены", IF(INDIRECT("G" &amp; ROW())="", "0", "0"), IF(INDIRECT("G" &amp; ROW())="", "634.31","33.2"))</f>
        <v>33.2</v>
      </c>
      <c r="G16" s="28" t="s">
        <v>15</v>
      </c>
      <c r="H16" s="28" t="s">
        <v>16</v>
      </c>
      <c r="I16" s="28"/>
      <c r="J16" s="28" t="s">
        <v>17</v>
      </c>
      <c r="K16" s="28" t="s">
        <v>27</v>
      </c>
      <c r="L16" s="29">
        <f ca="1">IF(INDIRECT("J" &amp; ROW())="текущие цены", 0/1000, 365.74/1000)</f>
        <v>0.36574000000000001</v>
      </c>
      <c r="M16" s="7"/>
      <c r="N16" s="7"/>
      <c r="O16" s="7"/>
      <c r="P16" s="7"/>
      <c r="Q16" s="7"/>
    </row>
    <row r="17" spans="1:17" ht="280.5">
      <c r="A17" s="30">
        <v>4</v>
      </c>
      <c r="B17" s="31" t="s">
        <v>20</v>
      </c>
      <c r="C17" s="31" t="s">
        <v>37</v>
      </c>
      <c r="D17" s="32" t="str">
        <f ca="1">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</f>
        <v>37 * 2 * 1,3*0,6*1,25*1,5*1,2*1,15*1,3*1,2</v>
      </c>
      <c r="E17" s="33">
        <v>37</v>
      </c>
      <c r="F17" s="33" t="str">
        <f ca="1">IF(INDIRECT("J" &amp; ROW())="текущие цены", IF(INDIRECT("G" &amp; ROW())="", "0", "0"), IF(INDIRECT("G" &amp; ROW())="", "6.3","2"))</f>
        <v>2</v>
      </c>
      <c r="G17" s="33" t="s">
        <v>21</v>
      </c>
      <c r="H17" s="33"/>
      <c r="I17" s="33"/>
      <c r="J17" s="33" t="s">
        <v>17</v>
      </c>
      <c r="K17" s="33" t="s">
        <v>28</v>
      </c>
      <c r="L17" s="34">
        <f ca="1">IF(INDIRECT("J" &amp; ROW())="текущие цены", 0/1000, 233.1/1000)</f>
        <v>0.2331</v>
      </c>
      <c r="M17" s="7"/>
      <c r="N17" s="7"/>
      <c r="O17" s="7"/>
      <c r="P17" s="7"/>
      <c r="Q17" s="7"/>
    </row>
    <row r="18" spans="1:17">
      <c r="A18" s="35" t="s">
        <v>32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36">
        <f>1085.76/1000</f>
        <v>1.0857600000000001</v>
      </c>
      <c r="M18" s="7"/>
      <c r="N18" s="7"/>
      <c r="O18" s="7"/>
      <c r="P18" s="7"/>
      <c r="Q18" s="7"/>
    </row>
    <row r="19" spans="1:17">
      <c r="A19" s="37" t="s">
        <v>22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36"/>
      <c r="M19" s="7"/>
      <c r="N19" s="7"/>
      <c r="O19" s="7"/>
      <c r="P19" s="7"/>
      <c r="Q19" s="7"/>
    </row>
    <row r="20" spans="1:17">
      <c r="A20" s="35" t="s">
        <v>23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36"/>
      <c r="M20" s="7"/>
      <c r="N20" s="7"/>
      <c r="O20" s="7"/>
      <c r="P20" s="7"/>
      <c r="Q20" s="7"/>
    </row>
    <row r="21" spans="1:17">
      <c r="A21" s="35" t="s">
        <v>30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36">
        <f>1085.76/1000</f>
        <v>1.0857600000000001</v>
      </c>
      <c r="M21" s="7"/>
      <c r="N21" s="7"/>
      <c r="O21" s="7"/>
      <c r="P21" s="7"/>
      <c r="Q21" s="7"/>
    </row>
    <row r="22" spans="1:17">
      <c r="A22" s="35" t="s">
        <v>24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36">
        <f>1085.76/1000</f>
        <v>1.0857600000000001</v>
      </c>
      <c r="M22" s="7"/>
      <c r="N22" s="7"/>
      <c r="O22" s="7"/>
      <c r="P22" s="7"/>
      <c r="Q22" s="7"/>
    </row>
    <row r="23" spans="1:17" ht="48" customHeight="1">
      <c r="A23" s="35" t="s">
        <v>31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36">
        <f>25504.5/1000</f>
        <v>25.5045</v>
      </c>
      <c r="M23" s="7"/>
      <c r="N23" s="7"/>
      <c r="O23" s="7"/>
      <c r="P23" s="7"/>
      <c r="Q23" s="7"/>
    </row>
    <row r="24" spans="1:17" ht="15" customHeight="1">
      <c r="A24" s="35" t="s">
        <v>25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36">
        <f>4590.81/1000</f>
        <v>4.5908100000000003</v>
      </c>
      <c r="M24" s="7"/>
      <c r="N24" s="7"/>
      <c r="O24" s="7"/>
      <c r="P24" s="7"/>
      <c r="Q24" s="7"/>
    </row>
    <row r="25" spans="1:17">
      <c r="A25" s="37" t="s">
        <v>26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36">
        <f>30095.31/1000</f>
        <v>30.095310000000001</v>
      </c>
      <c r="M25" s="7"/>
      <c r="N25" s="7"/>
      <c r="O25" s="7"/>
      <c r="P25" s="7"/>
      <c r="Q25" s="7"/>
    </row>
    <row r="26" spans="1:17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8"/>
      <c r="N26" s="9"/>
      <c r="O26" s="9"/>
      <c r="P26" s="9"/>
      <c r="Q26" s="9"/>
    </row>
    <row r="27" spans="1:1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7">
      <c r="A28" s="1" t="s">
        <v>4</v>
      </c>
      <c r="B28" s="3"/>
      <c r="C28" s="10"/>
      <c r="D28" s="3"/>
      <c r="E28" s="3"/>
      <c r="F28" s="3"/>
      <c r="G28" s="3"/>
      <c r="H28" s="3"/>
      <c r="I28" s="3"/>
      <c r="J28" s="3"/>
      <c r="K28" s="3"/>
      <c r="L28" s="3"/>
    </row>
    <row r="29" spans="1:17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7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7">
      <c r="A31" s="1" t="s">
        <v>5</v>
      </c>
      <c r="B31" s="3"/>
      <c r="C31" s="10"/>
      <c r="D31" s="3"/>
      <c r="E31" s="3"/>
      <c r="F31" s="3"/>
      <c r="G31" s="3"/>
      <c r="H31" s="3"/>
      <c r="I31" s="3"/>
      <c r="J31" s="3"/>
      <c r="K31" s="3"/>
      <c r="L31" s="3"/>
    </row>
    <row r="33" spans="1:1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</row>
  </sheetData>
  <mergeCells count="18">
    <mergeCell ref="A24:K24"/>
    <mergeCell ref="A25:K25"/>
    <mergeCell ref="A7:B7"/>
    <mergeCell ref="A19:K19"/>
    <mergeCell ref="A20:K20"/>
    <mergeCell ref="A21:K21"/>
    <mergeCell ref="A22:K22"/>
    <mergeCell ref="A23:K23"/>
    <mergeCell ref="A33:L33"/>
    <mergeCell ref="A1:D1"/>
    <mergeCell ref="A3:L3"/>
    <mergeCell ref="A4:L4"/>
    <mergeCell ref="A5:L5"/>
    <mergeCell ref="C9:L9"/>
    <mergeCell ref="C7:L7"/>
    <mergeCell ref="A2:D2"/>
    <mergeCell ref="A13:L13"/>
    <mergeCell ref="A18:K18"/>
  </mergeCells>
  <phoneticPr fontId="4" type="noConversion"/>
  <pageMargins left="0.17" right="0.39370078740157483" top="0.17" bottom="0.17" header="0.17" footer="0.17"/>
  <pageSetup paperSize="9" fitToHeight="30000" orientation="landscape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данные'!Заголовки_для_печати</vt:lpstr>
      <vt:lpstr>'Мои данные'!Область_печати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YuKazaeva</dc:creator>
  <dc:description>27.04.2009</dc:description>
  <cp:lastModifiedBy>Света</cp:lastModifiedBy>
  <cp:lastPrinted>2011-03-30T00:35:26Z</cp:lastPrinted>
  <dcterms:created xsi:type="dcterms:W3CDTF">2007-02-21T08:42:24Z</dcterms:created>
  <dcterms:modified xsi:type="dcterms:W3CDTF">2011-03-30T00:35:32Z</dcterms:modified>
</cp:coreProperties>
</file>