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енис\Documents\В РАБОТЕ\ПИР птицефабрика Калужская\"/>
    </mc:Choice>
  </mc:AlternateContent>
  <bookViews>
    <workbookView xWindow="0" yWindow="0" windowWidth="19200" windowHeight="11070" activeTab="1"/>
  </bookViews>
  <sheets>
    <sheet name="Диаграмма1" sheetId="2" r:id="rId1"/>
    <sheet name="ПИР" sheetId="1" r:id="rId2"/>
  </sheets>
  <definedNames>
    <definedName name="_xlnm.Print_Area" localSheetId="1">ПИР!$A$1:$I$55</definedName>
  </definedName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4" i="1"/>
  <c r="H44" i="1"/>
  <c r="H40" i="1"/>
  <c r="I40" i="1"/>
  <c r="E24" i="1"/>
  <c r="D33" i="1" s="1"/>
  <c r="E28" i="1" l="1"/>
  <c r="I28" i="1" s="1"/>
  <c r="E36" i="1"/>
  <c r="I36" i="1" s="1"/>
  <c r="E32" i="1"/>
  <c r="D37" i="1"/>
  <c r="D29" i="1"/>
  <c r="H28" i="1"/>
  <c r="H42" i="1"/>
  <c r="H36" i="1" l="1"/>
  <c r="I32" i="1"/>
  <c r="H32" i="1"/>
  <c r="H24" i="1"/>
  <c r="I24" i="1" l="1"/>
  <c r="I39" i="1" s="1"/>
  <c r="I15" i="1" l="1"/>
  <c r="I21" i="1"/>
  <c r="H22" i="1"/>
  <c r="I22" i="1" s="1"/>
  <c r="I42" i="1" l="1"/>
  <c r="H43" i="1" s="1"/>
  <c r="I43" i="1"/>
  <c r="H41" i="1"/>
</calcChain>
</file>

<file path=xl/sharedStrings.xml><?xml version="1.0" encoding="utf-8"?>
<sst xmlns="http://schemas.openxmlformats.org/spreadsheetml/2006/main" count="70" uniqueCount="64">
  <si>
    <t>м.п.</t>
  </si>
  <si>
    <t>_______________________ П.Э. Ишханов</t>
  </si>
  <si>
    <t>ООО "ЭлектроДрайвСистемс"</t>
  </si>
  <si>
    <t xml:space="preserve">Генеральный директор </t>
  </si>
  <si>
    <t>ПОДРЯДЧИК:</t>
  </si>
  <si>
    <t>ЗАКАЗЧИК:</t>
  </si>
  <si>
    <t>Смету составил</t>
  </si>
  <si>
    <t>ИТОГО стоимость проектных работ с НДС 18%</t>
  </si>
  <si>
    <t>НДС 18%</t>
  </si>
  <si>
    <t>ИТОГО в текущих ценах</t>
  </si>
  <si>
    <t>b</t>
  </si>
  <si>
    <t>а</t>
  </si>
  <si>
    <t>ИТОГО стоимость ТЗ</t>
  </si>
  <si>
    <t>раздел 2, п. 2.1</t>
  </si>
  <si>
    <t>Определение базовой   цены разработки</t>
  </si>
  <si>
    <t xml:space="preserve">    </t>
  </si>
  <si>
    <t xml:space="preserve">K = </t>
  </si>
  <si>
    <t xml:space="preserve">раздел 4, п 1 табл. 5, п 11 табл. 5,
</t>
  </si>
  <si>
    <t xml:space="preserve">Определение   базовой  цены  разработки  (с  учетом  поправочных  коэффициентов)
</t>
  </si>
  <si>
    <t>кол-во  спот</t>
  </si>
  <si>
    <t>4.12</t>
  </si>
  <si>
    <t>2.7.</t>
  </si>
  <si>
    <t>до 350</t>
  </si>
  <si>
    <t>до 100</t>
  </si>
  <si>
    <t>Итого</t>
  </si>
  <si>
    <t>Q4</t>
  </si>
  <si>
    <t>Q2</t>
  </si>
  <si>
    <t>Факторы
Значения
п.п. Таблицы</t>
  </si>
  <si>
    <t>раздел 3,  табл. 4</t>
  </si>
  <si>
    <t>Количественная оценка степени новизны и технологической сложности</t>
  </si>
  <si>
    <t>Расчет  стоимости</t>
  </si>
  <si>
    <t>К-ты</t>
  </si>
  <si>
    <t>Обоснование расчета</t>
  </si>
  <si>
    <t>Виды  работ или сооружений</t>
  </si>
  <si>
    <t>№</t>
  </si>
  <si>
    <t xml:space="preserve">инв. № </t>
  </si>
  <si>
    <t>ПРОЕКТ</t>
  </si>
  <si>
    <t>Тендерное снижение</t>
  </si>
  <si>
    <t>ИТОГО с учетом тендерного снижения</t>
  </si>
  <si>
    <t>к договору № __________ от __.__.2016г.</t>
  </si>
  <si>
    <t>1.1.</t>
  </si>
  <si>
    <t>1.2.</t>
  </si>
  <si>
    <t>1.3.</t>
  </si>
  <si>
    <t xml:space="preserve">Стоимость в руб.
</t>
  </si>
  <si>
    <t>ИТОГО</t>
  </si>
  <si>
    <t xml:space="preserve">_______________________ </t>
  </si>
  <si>
    <t>Приложение №___</t>
  </si>
  <si>
    <t>С учетом объема выполняемых работ 4,5%</t>
  </si>
  <si>
    <t>Расчет составлен на основании «СПРАВОЧНИКА БАЗОВЫХ ЦЕН НА ПРОЕКТНЫЕ РАБОТЫ В СТРОИТЕЛЬСТВЕ «ОБЪЕКТЫ ВОДОСНАБЖЕНИЯ  И КАНАЛИЗАЦИИ» от « 27» февраля 2015  г. № 140/пр</t>
  </si>
  <si>
    <t>на разработку проектно документации по реконструкции насосной станции 2-ого подъема водоочистных сооружений питьевой воды (ВОС), производительностью 3200м3/сут.</t>
  </si>
  <si>
    <r>
      <t>Насосная станция 2-го подъема, подкачки или систем оборотного водоснабжения производительностью: до 0,20 тыс.м3/ч (табл.5 п.3) Ц(б)</t>
    </r>
    <r>
      <rPr>
        <sz val="10"/>
        <rFont val="Arial"/>
        <family val="2"/>
        <charset val="204"/>
      </rPr>
      <t xml:space="preserve">=а+b*x, где:                  </t>
    </r>
  </si>
  <si>
    <t>тыс.куб.м./час</t>
  </si>
  <si>
    <t>Спр(б) = Ц(б) х Кц1. х Кц2. х Кц3.</t>
  </si>
  <si>
    <t>Кц1. - коэф. на высоконапорные агрегаты (глава 2.5 п.2)</t>
  </si>
  <si>
    <t>Кц3. - коэф. на регулируемый электропривод (глава 2.5 п.4)</t>
  </si>
  <si>
    <t>Кц2. - коэф. на средства автоматизации (глава 2.5 п.3)</t>
  </si>
  <si>
    <t>Ориентировочная относительная стоимость  разработки Технологических решений (табл.22)</t>
  </si>
  <si>
    <t>Ц (б)</t>
  </si>
  <si>
    <t>Ориентировочная относительная стоимость  разработки Системы водоснабжения (табл.22)</t>
  </si>
  <si>
    <t>Ориентировочная относительная стоимость  разработки Основных общеинженерных систем связи и оповещения (табл.22)</t>
  </si>
  <si>
    <t>В процентах от базовой цены 25%</t>
  </si>
  <si>
    <t>В процентах от базовой цены 2%</t>
  </si>
  <si>
    <t>Кинф. - коэф. инфляции на 2 кв. 2016 г. (Письмо Минстроя России от 03.06.2016 N 17269-ХМ/09)</t>
  </si>
  <si>
    <t xml:space="preserve">СМЕТА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</si>
</sst>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b/>
      <sz val="12"/>
      <name val="Times New Roman"/>
      <family val="1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</font>
    <font>
      <b/>
      <sz val="11"/>
      <name val="Arial"/>
      <family val="2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1"/>
      <color indexed="10"/>
      <name val="Times New Roman"/>
      <family val="1"/>
    </font>
    <font>
      <sz val="13"/>
      <color indexed="10"/>
      <name val="Times New Roman"/>
      <family val="1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0"/>
      <name val="Times New Roman"/>
      <family val="1"/>
    </font>
    <font>
      <b/>
      <sz val="1"/>
      <name val="Times New Roman"/>
      <family val="1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165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right" wrapText="1"/>
    </xf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horizontal="right" wrapText="1"/>
    </xf>
    <xf numFmtId="0" fontId="3" fillId="0" borderId="0" xfId="1" applyFont="1" applyAlignment="1">
      <alignment wrapText="1"/>
    </xf>
    <xf numFmtId="0" fontId="4" fillId="0" borderId="0" xfId="1" applyFont="1" applyFill="1" applyAlignment="1">
      <alignment horizontal="left"/>
    </xf>
    <xf numFmtId="0" fontId="5" fillId="0" borderId="0" xfId="1" applyFont="1" applyBorder="1" applyAlignment="1">
      <alignment wrapText="1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/>
    <xf numFmtId="0" fontId="6" fillId="0" borderId="0" xfId="2" applyFont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 wrapText="1"/>
    </xf>
    <xf numFmtId="0" fontId="10" fillId="0" borderId="0" xfId="2" applyFont="1" applyBorder="1" applyAlignment="1" applyProtection="1">
      <alignment vertical="center"/>
      <protection locked="0"/>
    </xf>
    <xf numFmtId="0" fontId="11" fillId="0" borderId="0" xfId="1" applyFont="1" applyBorder="1" applyAlignment="1">
      <alignment wrapText="1"/>
    </xf>
    <xf numFmtId="0" fontId="11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1" fillId="0" borderId="1" xfId="1" applyFont="1" applyBorder="1" applyAlignment="1">
      <alignment wrapText="1"/>
    </xf>
    <xf numFmtId="0" fontId="11" fillId="0" borderId="0" xfId="1" applyFont="1" applyAlignment="1">
      <alignment wrapText="1"/>
    </xf>
    <xf numFmtId="0" fontId="11" fillId="0" borderId="0" xfId="1" applyFont="1" applyBorder="1" applyAlignment="1">
      <alignment horizontal="left" wrapText="1"/>
    </xf>
    <xf numFmtId="0" fontId="12" fillId="0" borderId="0" xfId="3" applyFont="1"/>
    <xf numFmtId="0" fontId="11" fillId="0" borderId="2" xfId="3" applyFont="1" applyBorder="1" applyAlignment="1">
      <alignment horizontal="right"/>
    </xf>
    <xf numFmtId="0" fontId="11" fillId="0" borderId="2" xfId="3" applyFont="1" applyBorder="1" applyAlignment="1"/>
    <xf numFmtId="0" fontId="11" fillId="0" borderId="2" xfId="3" applyFont="1" applyBorder="1" applyAlignment="1">
      <alignment horizontal="center" wrapText="1"/>
    </xf>
    <xf numFmtId="0" fontId="11" fillId="0" borderId="0" xfId="3" applyFont="1" applyBorder="1" applyAlignment="1">
      <alignment horizontal="left" vertical="top" wrapText="1"/>
    </xf>
    <xf numFmtId="0" fontId="11" fillId="0" borderId="0" xfId="3" applyFont="1" applyBorder="1" applyAlignment="1">
      <alignment horizontal="center" vertical="top" wrapText="1"/>
    </xf>
    <xf numFmtId="4" fontId="13" fillId="0" borderId="3" xfId="3" applyNumberFormat="1" applyFont="1" applyBorder="1" applyAlignment="1">
      <alignment horizontal="right" vertical="center" wrapText="1"/>
    </xf>
    <xf numFmtId="0" fontId="13" fillId="0" borderId="4" xfId="1" applyFont="1" applyBorder="1" applyAlignment="1">
      <alignment wrapText="1"/>
    </xf>
    <xf numFmtId="0" fontId="13" fillId="0" borderId="5" xfId="1" applyFont="1" applyBorder="1" applyAlignment="1">
      <alignment wrapText="1"/>
    </xf>
    <xf numFmtId="0" fontId="13" fillId="0" borderId="6" xfId="3" applyFont="1" applyBorder="1" applyAlignment="1">
      <alignment vertical="top" wrapText="1"/>
    </xf>
    <xf numFmtId="0" fontId="13" fillId="0" borderId="9" xfId="3" applyFont="1" applyBorder="1" applyAlignment="1">
      <alignment horizontal="center" wrapText="1"/>
    </xf>
    <xf numFmtId="4" fontId="13" fillId="0" borderId="10" xfId="3" applyNumberFormat="1" applyFont="1" applyBorder="1" applyAlignment="1">
      <alignment horizontal="right" vertical="center" wrapText="1"/>
    </xf>
    <xf numFmtId="164" fontId="13" fillId="0" borderId="11" xfId="3" applyNumberFormat="1" applyFont="1" applyBorder="1" applyAlignment="1">
      <alignment horizontal="center" vertical="center" wrapText="1"/>
    </xf>
    <xf numFmtId="2" fontId="13" fillId="0" borderId="11" xfId="3" applyNumberFormat="1" applyFont="1" applyBorder="1" applyAlignment="1">
      <alignment horizontal="center" vertical="center" wrapText="1"/>
    </xf>
    <xf numFmtId="0" fontId="13" fillId="0" borderId="12" xfId="3" applyFont="1" applyBorder="1" applyAlignment="1">
      <alignment horizontal="left" vertical="top" wrapText="1"/>
    </xf>
    <xf numFmtId="0" fontId="13" fillId="0" borderId="16" xfId="3" applyFont="1" applyBorder="1" applyAlignment="1">
      <alignment horizontal="center" wrapText="1"/>
    </xf>
    <xf numFmtId="4" fontId="13" fillId="0" borderId="10" xfId="1" applyNumberFormat="1" applyFont="1" applyFill="1" applyBorder="1" applyAlignment="1">
      <alignment horizontal="center" wrapText="1"/>
    </xf>
    <xf numFmtId="164" fontId="13" fillId="0" borderId="34" xfId="1" applyNumberFormat="1" applyFont="1" applyBorder="1" applyAlignment="1">
      <alignment horizontal="center" wrapText="1"/>
    </xf>
    <xf numFmtId="0" fontId="13" fillId="0" borderId="35" xfId="1" applyFont="1" applyBorder="1" applyAlignment="1">
      <alignment wrapText="1"/>
    </xf>
    <xf numFmtId="0" fontId="13" fillId="0" borderId="36" xfId="1" applyFont="1" applyBorder="1" applyAlignment="1">
      <alignment horizontal="center" wrapText="1"/>
    </xf>
    <xf numFmtId="0" fontId="13" fillId="0" borderId="37" xfId="1" applyFont="1" applyBorder="1" applyAlignment="1">
      <alignment horizontal="center" wrapText="1"/>
    </xf>
    <xf numFmtId="0" fontId="13" fillId="0" borderId="38" xfId="1" applyFont="1" applyBorder="1" applyAlignment="1">
      <alignment horizontal="center" wrapText="1"/>
    </xf>
    <xf numFmtId="4" fontId="13" fillId="0" borderId="39" xfId="1" applyNumberFormat="1" applyFont="1" applyBorder="1" applyAlignment="1">
      <alignment horizontal="center" vertical="center" wrapText="1"/>
    </xf>
    <xf numFmtId="166" fontId="13" fillId="0" borderId="40" xfId="1" applyNumberFormat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2" fontId="13" fillId="0" borderId="43" xfId="1" applyNumberFormat="1" applyFont="1" applyBorder="1" applyAlignment="1">
      <alignment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vertical="top" wrapText="1"/>
    </xf>
    <xf numFmtId="0" fontId="13" fillId="0" borderId="42" xfId="1" applyFont="1" applyBorder="1" applyAlignment="1">
      <alignment horizontal="center" vertical="top" wrapText="1"/>
    </xf>
    <xf numFmtId="0" fontId="13" fillId="0" borderId="44" xfId="1" applyFont="1" applyBorder="1" applyAlignment="1">
      <alignment horizontal="center" vertical="top" wrapText="1"/>
    </xf>
    <xf numFmtId="2" fontId="13" fillId="0" borderId="17" xfId="1" applyNumberFormat="1" applyFont="1" applyBorder="1" applyAlignment="1">
      <alignment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36" xfId="1" applyFont="1" applyBorder="1" applyAlignment="1">
      <alignment vertical="top" wrapText="1"/>
    </xf>
    <xf numFmtId="0" fontId="13" fillId="0" borderId="36" xfId="1" applyFont="1" applyBorder="1" applyAlignment="1">
      <alignment horizontal="center" vertical="top" wrapText="1"/>
    </xf>
    <xf numFmtId="2" fontId="13" fillId="0" borderId="10" xfId="1" applyNumberFormat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top" wrapText="1"/>
    </xf>
    <xf numFmtId="166" fontId="13" fillId="0" borderId="43" xfId="1" applyNumberFormat="1" applyFont="1" applyBorder="1" applyAlignment="1">
      <alignment horizontal="center" vertical="top" wrapText="1"/>
    </xf>
    <xf numFmtId="164" fontId="13" fillId="0" borderId="45" xfId="1" applyNumberFormat="1" applyFont="1" applyFill="1" applyBorder="1" applyAlignment="1">
      <alignment horizontal="center" vertical="top" wrapText="1"/>
    </xf>
    <xf numFmtId="164" fontId="13" fillId="0" borderId="46" xfId="1" applyNumberFormat="1" applyFont="1" applyFill="1" applyBorder="1" applyAlignment="1">
      <alignment horizontal="center" vertical="top" wrapText="1"/>
    </xf>
    <xf numFmtId="2" fontId="13" fillId="0" borderId="11" xfId="1" applyNumberFormat="1" applyFont="1" applyBorder="1" applyAlignment="1">
      <alignment horizontal="center" vertical="top" wrapText="1"/>
    </xf>
    <xf numFmtId="0" fontId="13" fillId="0" borderId="47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top" wrapText="1"/>
    </xf>
    <xf numFmtId="0" fontId="13" fillId="0" borderId="17" xfId="1" applyFont="1" applyBorder="1" applyAlignment="1">
      <alignment vertical="top" wrapText="1"/>
    </xf>
    <xf numFmtId="49" fontId="13" fillId="0" borderId="21" xfId="1" applyNumberFormat="1" applyFont="1" applyFill="1" applyBorder="1" applyAlignment="1">
      <alignment horizontal="center" vertical="top" wrapText="1"/>
    </xf>
    <xf numFmtId="49" fontId="13" fillId="0" borderId="22" xfId="1" applyNumberFormat="1" applyFont="1" applyFill="1" applyBorder="1" applyAlignment="1">
      <alignment horizontal="center" vertical="top" wrapText="1"/>
    </xf>
    <xf numFmtId="49" fontId="13" fillId="0" borderId="47" xfId="1" applyNumberFormat="1" applyFont="1" applyBorder="1" applyAlignment="1">
      <alignment horizontal="center" vertical="top" wrapText="1"/>
    </xf>
    <xf numFmtId="0" fontId="13" fillId="0" borderId="37" xfId="1" applyFont="1" applyBorder="1" applyAlignment="1">
      <alignment horizontal="center" vertical="top" wrapText="1"/>
    </xf>
    <xf numFmtId="0" fontId="13" fillId="0" borderId="4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49" fontId="13" fillId="0" borderId="50" xfId="1" applyNumberFormat="1" applyFont="1" applyFill="1" applyBorder="1" applyAlignment="1">
      <alignment horizontal="center" vertical="top" wrapText="1"/>
    </xf>
    <xf numFmtId="49" fontId="13" fillId="0" borderId="51" xfId="1" applyNumberFormat="1" applyFont="1" applyFill="1" applyBorder="1" applyAlignment="1">
      <alignment horizontal="center" vertical="top" wrapText="1"/>
    </xf>
    <xf numFmtId="49" fontId="13" fillId="0" borderId="34" xfId="1" applyNumberFormat="1" applyFont="1" applyBorder="1" applyAlignment="1">
      <alignment horizontal="center" vertical="top" wrapText="1"/>
    </xf>
    <xf numFmtId="49" fontId="13" fillId="0" borderId="35" xfId="1" applyNumberFormat="1" applyFont="1" applyBorder="1" applyAlignment="1">
      <alignment horizontal="center" vertical="top" wrapText="1"/>
    </xf>
    <xf numFmtId="0" fontId="13" fillId="0" borderId="39" xfId="1" applyFont="1" applyBorder="1" applyAlignment="1">
      <alignment horizontal="right" vertical="top" wrapText="1"/>
    </xf>
    <xf numFmtId="0" fontId="13" fillId="0" borderId="37" xfId="1" applyFont="1" applyBorder="1" applyAlignment="1">
      <alignment horizontal="left" vertical="top" wrapText="1"/>
    </xf>
    <xf numFmtId="0" fontId="13" fillId="0" borderId="44" xfId="1" applyNumberFormat="1" applyFont="1" applyBorder="1" applyAlignment="1">
      <alignment horizontal="center" vertical="top" wrapText="1"/>
    </xf>
    <xf numFmtId="0" fontId="13" fillId="0" borderId="43" xfId="1" applyFont="1" applyBorder="1" applyAlignment="1">
      <alignment horizontal="center" wrapText="1"/>
    </xf>
    <xf numFmtId="0" fontId="13" fillId="0" borderId="15" xfId="1" applyFont="1" applyBorder="1" applyAlignment="1">
      <alignment horizontal="center" wrapText="1"/>
    </xf>
    <xf numFmtId="0" fontId="13" fillId="0" borderId="11" xfId="1" applyFont="1" applyBorder="1" applyAlignment="1">
      <alignment horizontal="center" wrapText="1"/>
    </xf>
    <xf numFmtId="0" fontId="13" fillId="0" borderId="16" xfId="1" applyFont="1" applyBorder="1" applyAlignment="1">
      <alignment horizontal="center" wrapText="1"/>
    </xf>
    <xf numFmtId="0" fontId="13" fillId="0" borderId="52" xfId="1" applyFont="1" applyBorder="1" applyAlignment="1">
      <alignment horizontal="center" vertical="top" wrapText="1"/>
    </xf>
    <xf numFmtId="0" fontId="13" fillId="0" borderId="54" xfId="1" applyFont="1" applyBorder="1" applyAlignment="1">
      <alignment horizontal="center" vertical="top" wrapText="1"/>
    </xf>
    <xf numFmtId="0" fontId="13" fillId="0" borderId="57" xfId="1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8" fillId="0" borderId="0" xfId="1" applyFont="1" applyAlignment="1">
      <alignment horizontal="center" wrapText="1"/>
    </xf>
    <xf numFmtId="0" fontId="19" fillId="0" borderId="0" xfId="1" applyFont="1" applyAlignment="1">
      <alignment wrapText="1"/>
    </xf>
    <xf numFmtId="0" fontId="4" fillId="0" borderId="0" xfId="1" applyFont="1" applyFill="1" applyAlignment="1">
      <alignment horizontal="right"/>
    </xf>
    <xf numFmtId="0" fontId="20" fillId="0" borderId="0" xfId="1" applyFont="1" applyAlignment="1">
      <alignment horizontal="right"/>
    </xf>
    <xf numFmtId="0" fontId="11" fillId="0" borderId="0" xfId="1" applyFont="1" applyBorder="1" applyAlignment="1">
      <alignment horizontal="left"/>
    </xf>
    <xf numFmtId="0" fontId="3" fillId="0" borderId="0" xfId="2" applyFont="1" applyBorder="1" applyAlignment="1" applyProtection="1">
      <alignment vertical="center"/>
      <protection locked="0"/>
    </xf>
    <xf numFmtId="0" fontId="3" fillId="0" borderId="0" xfId="1" applyFont="1"/>
    <xf numFmtId="2" fontId="3" fillId="0" borderId="0" xfId="2" applyNumberFormat="1" applyFont="1" applyBorder="1" applyAlignment="1" applyProtection="1">
      <alignment vertical="center"/>
      <protection locked="0"/>
    </xf>
    <xf numFmtId="2" fontId="3" fillId="0" borderId="0" xfId="2" applyNumberFormat="1" applyFont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/>
    <xf numFmtId="0" fontId="13" fillId="0" borderId="53" xfId="1" applyFont="1" applyBorder="1" applyAlignment="1">
      <alignment horizontal="center" vertical="top" wrapText="1"/>
    </xf>
    <xf numFmtId="0" fontId="4" fillId="0" borderId="31" xfId="3" applyFont="1" applyFill="1" applyBorder="1" applyAlignment="1">
      <alignment horizontal="center" vertical="top" wrapText="1"/>
    </xf>
    <xf numFmtId="0" fontId="4" fillId="0" borderId="20" xfId="3" applyFont="1" applyFill="1" applyBorder="1" applyAlignment="1">
      <alignment horizontal="left" vertical="top" wrapText="1"/>
    </xf>
    <xf numFmtId="3" fontId="4" fillId="0" borderId="20" xfId="3" applyNumberFormat="1" applyFont="1" applyFill="1" applyBorder="1" applyAlignment="1">
      <alignment horizontal="center" vertical="top" wrapText="1"/>
    </xf>
    <xf numFmtId="0" fontId="4" fillId="0" borderId="24" xfId="3" applyFont="1" applyFill="1" applyBorder="1" applyAlignment="1">
      <alignment horizontal="left" vertical="top" wrapText="1"/>
    </xf>
    <xf numFmtId="4" fontId="4" fillId="0" borderId="19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left" vertical="top" wrapText="1"/>
    </xf>
    <xf numFmtId="0" fontId="4" fillId="0" borderId="19" xfId="3" applyFont="1" applyFill="1" applyBorder="1" applyAlignment="1">
      <alignment horizontal="center" vertical="center" wrapText="1"/>
    </xf>
    <xf numFmtId="4" fontId="4" fillId="0" borderId="10" xfId="3" applyNumberFormat="1" applyFont="1" applyFill="1" applyBorder="1" applyAlignment="1">
      <alignment horizontal="right" vertical="center" wrapText="1"/>
    </xf>
    <xf numFmtId="0" fontId="12" fillId="0" borderId="0" xfId="3" applyFont="1" applyFill="1"/>
    <xf numFmtId="0" fontId="4" fillId="0" borderId="21" xfId="3" applyFont="1" applyFill="1" applyBorder="1" applyAlignment="1">
      <alignment horizontal="center" vertical="top" wrapText="1"/>
    </xf>
    <xf numFmtId="0" fontId="4" fillId="0" borderId="20" xfId="3" applyFont="1" applyFill="1" applyBorder="1" applyAlignment="1">
      <alignment horizontal="center" wrapText="1"/>
    </xf>
    <xf numFmtId="165" fontId="4" fillId="0" borderId="18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wrapText="1"/>
    </xf>
    <xf numFmtId="0" fontId="4" fillId="0" borderId="17" xfId="3" applyFont="1" applyFill="1" applyBorder="1" applyAlignment="1">
      <alignment vertical="center" wrapText="1"/>
    </xf>
    <xf numFmtId="0" fontId="4" fillId="0" borderId="33" xfId="3" applyFont="1" applyFill="1" applyBorder="1" applyAlignment="1">
      <alignment horizontal="center" vertical="top" wrapText="1"/>
    </xf>
    <xf numFmtId="0" fontId="4" fillId="0" borderId="30" xfId="3" applyFont="1" applyFill="1" applyBorder="1" applyAlignment="1">
      <alignment horizontal="center" vertical="top" wrapText="1"/>
    </xf>
    <xf numFmtId="0" fontId="13" fillId="0" borderId="60" xfId="3" applyFont="1" applyBorder="1" applyAlignment="1">
      <alignment horizontal="center" wrapText="1"/>
    </xf>
    <xf numFmtId="2" fontId="13" fillId="0" borderId="62" xfId="3" applyNumberFormat="1" applyFont="1" applyBorder="1" applyAlignment="1">
      <alignment horizontal="center" wrapText="1"/>
    </xf>
    <xf numFmtId="164" fontId="13" fillId="0" borderId="63" xfId="3" applyNumberFormat="1" applyFont="1" applyBorder="1" applyAlignment="1">
      <alignment horizontal="center" wrapText="1"/>
    </xf>
    <xf numFmtId="164" fontId="13" fillId="0" borderId="61" xfId="3" applyNumberFormat="1" applyFont="1" applyBorder="1" applyAlignment="1">
      <alignment horizontal="center" wrapText="1"/>
    </xf>
    <xf numFmtId="4" fontId="13" fillId="0" borderId="64" xfId="3" applyNumberFormat="1" applyFont="1" applyBorder="1" applyAlignment="1">
      <alignment horizontal="right" vertical="center" wrapText="1"/>
    </xf>
    <xf numFmtId="9" fontId="4" fillId="0" borderId="31" xfId="3" applyNumberFormat="1" applyFont="1" applyFill="1" applyBorder="1" applyAlignment="1">
      <alignment horizontal="center" vertical="top" wrapText="1"/>
    </xf>
    <xf numFmtId="0" fontId="4" fillId="0" borderId="21" xfId="3" applyFont="1" applyFill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left" vertical="top" wrapText="1"/>
    </xf>
    <xf numFmtId="0" fontId="4" fillId="0" borderId="22" xfId="3" applyFont="1" applyFill="1" applyBorder="1" applyAlignment="1">
      <alignment horizontal="left" vertical="top" wrapText="1"/>
    </xf>
    <xf numFmtId="0" fontId="13" fillId="0" borderId="6" xfId="3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center" wrapText="1"/>
    </xf>
    <xf numFmtId="0" fontId="17" fillId="0" borderId="0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wrapText="1"/>
    </xf>
    <xf numFmtId="0" fontId="11" fillId="0" borderId="56" xfId="1" applyFont="1" applyBorder="1" applyAlignment="1">
      <alignment horizontal="center" wrapText="1"/>
    </xf>
    <xf numFmtId="0" fontId="11" fillId="0" borderId="58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top" wrapText="1"/>
    </xf>
    <xf numFmtId="0" fontId="13" fillId="0" borderId="56" xfId="1" applyFont="1" applyBorder="1" applyAlignment="1">
      <alignment horizontal="center" vertical="top" wrapText="1"/>
    </xf>
    <xf numFmtId="0" fontId="13" fillId="0" borderId="55" xfId="1" applyFont="1" applyBorder="1" applyAlignment="1">
      <alignment horizontal="center" vertical="top" wrapText="1"/>
    </xf>
    <xf numFmtId="0" fontId="13" fillId="0" borderId="15" xfId="3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4" fillId="0" borderId="29" xfId="3" applyFont="1" applyFill="1" applyBorder="1" applyAlignment="1">
      <alignment horizontal="center" vertical="top" wrapText="1"/>
    </xf>
    <xf numFmtId="0" fontId="4" fillId="0" borderId="32" xfId="1" applyFont="1" applyFill="1" applyBorder="1" applyAlignment="1">
      <alignment horizontal="center" vertical="top" wrapText="1"/>
    </xf>
    <xf numFmtId="16" fontId="4" fillId="0" borderId="26" xfId="3" applyNumberFormat="1" applyFont="1" applyFill="1" applyBorder="1" applyAlignment="1">
      <alignment horizontal="center" vertical="top" wrapText="1"/>
    </xf>
    <xf numFmtId="0" fontId="4" fillId="0" borderId="23" xfId="3" applyFont="1" applyFill="1" applyBorder="1" applyAlignment="1">
      <alignment horizontal="center" vertical="top" wrapText="1"/>
    </xf>
    <xf numFmtId="49" fontId="4" fillId="0" borderId="26" xfId="3" applyNumberFormat="1" applyFont="1" applyFill="1" applyBorder="1" applyAlignment="1">
      <alignment horizontal="center" vertical="top" wrapText="1"/>
    </xf>
    <xf numFmtId="49" fontId="4" fillId="0" borderId="23" xfId="3" applyNumberFormat="1" applyFont="1" applyFill="1" applyBorder="1" applyAlignment="1">
      <alignment horizontal="center" vertical="top" wrapText="1"/>
    </xf>
    <xf numFmtId="0" fontId="4" fillId="0" borderId="29" xfId="3" applyFont="1" applyFill="1" applyBorder="1" applyAlignment="1">
      <alignment horizontal="center" vertical="center" wrapText="1"/>
    </xf>
    <xf numFmtId="0" fontId="4" fillId="0" borderId="28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13" fillId="0" borderId="41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3" fillId="0" borderId="65" xfId="3" applyFont="1" applyBorder="1" applyAlignment="1">
      <alignment horizontal="left" vertical="center"/>
    </xf>
    <xf numFmtId="0" fontId="13" fillId="0" borderId="61" xfId="3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62" xfId="1" applyFont="1" applyBorder="1" applyAlignment="1">
      <alignment horizontal="left" vertical="center" wrapText="1"/>
    </xf>
  </cellXfs>
  <cellStyles count="4">
    <cellStyle name=" 1" xfId="3"/>
    <cellStyle name="Обычный" xfId="0" builtinId="0"/>
    <cellStyle name="Обычный_пр2016-01_1 Смета ПИР (Шкаф бесперебойного питания на КТС) 090216" xfId="1"/>
    <cellStyle name="Обычный_ФИЛИАЛ №4 ТВВ Лагутенков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ПИР!$A$39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ПИР!$B$39:$I$39</c:f>
              <c:numCache>
                <c:formatCode>General</c:formatCode>
                <c:ptCount val="8"/>
                <c:pt idx="0">
                  <c:v>0</c:v>
                </c:pt>
                <c:pt idx="7" formatCode="#,##0.00">
                  <c:v>458703.87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3-4711-AFAC-32AF99998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874024"/>
        <c:axId val="290873040"/>
      </c:barChart>
      <c:catAx>
        <c:axId val="290874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0873040"/>
        <c:crosses val="autoZero"/>
        <c:auto val="1"/>
        <c:lblAlgn val="ctr"/>
        <c:lblOffset val="100"/>
        <c:noMultiLvlLbl val="0"/>
      </c:catAx>
      <c:valAx>
        <c:axId val="2908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087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topLeftCell="A2" zoomScale="85" zoomScaleNormal="85" zoomScaleSheetLayoutView="100" workbookViewId="0">
      <selection activeCell="A8" sqref="A8:I8"/>
    </sheetView>
  </sheetViews>
  <sheetFormatPr defaultRowHeight="14.25" x14ac:dyDescent="0.2"/>
  <cols>
    <col min="1" max="1" width="5.42578125" style="1" customWidth="1"/>
    <col min="2" max="2" width="29.28515625" style="1" customWidth="1"/>
    <col min="3" max="3" width="4.85546875" style="1" customWidth="1"/>
    <col min="4" max="4" width="10.7109375" style="1" customWidth="1"/>
    <col min="5" max="5" width="12.7109375" style="1" customWidth="1"/>
    <col min="6" max="6" width="61.7109375" style="1" customWidth="1"/>
    <col min="7" max="7" width="11.7109375" style="1" customWidth="1"/>
    <col min="8" max="8" width="26.7109375" style="1" customWidth="1"/>
    <col min="9" max="9" width="16.7109375" style="1" customWidth="1"/>
    <col min="10" max="10" width="10.42578125" style="1" customWidth="1"/>
    <col min="11" max="11" width="2.28515625" style="1" customWidth="1"/>
    <col min="12" max="12" width="7" style="2" customWidth="1"/>
    <col min="13" max="13" width="6" style="2" customWidth="1"/>
    <col min="14" max="14" width="6.7109375" style="1" customWidth="1"/>
    <col min="15" max="15" width="32.140625" style="1" customWidth="1"/>
    <col min="16" max="16" width="3.7109375" style="1" customWidth="1"/>
    <col min="17" max="16384" width="9.140625" style="1"/>
  </cols>
  <sheetData>
    <row r="1" spans="1:14" ht="9.75" hidden="1" customHeight="1" x14ac:dyDescent="0.2">
      <c r="A1" s="94" t="s">
        <v>36</v>
      </c>
    </row>
    <row r="2" spans="1:14" ht="9.75" customHeight="1" x14ac:dyDescent="0.2">
      <c r="A2" s="94"/>
      <c r="I2" s="96" t="s">
        <v>46</v>
      </c>
    </row>
    <row r="3" spans="1:14" ht="9.75" customHeight="1" x14ac:dyDescent="0.2">
      <c r="A3" s="94"/>
      <c r="I3" s="96" t="s">
        <v>39</v>
      </c>
    </row>
    <row r="4" spans="1:14" s="92" customFormat="1" ht="18" customHeight="1" x14ac:dyDescent="0.25">
      <c r="A4" s="135" t="s">
        <v>63</v>
      </c>
      <c r="B4" s="135"/>
      <c r="C4" s="135"/>
      <c r="D4" s="135"/>
      <c r="E4" s="135"/>
      <c r="F4" s="135"/>
      <c r="G4" s="135"/>
      <c r="H4" s="135"/>
      <c r="I4" s="135"/>
      <c r="J4" s="93"/>
      <c r="K4" s="93"/>
      <c r="L4" s="93"/>
      <c r="M4" s="93"/>
      <c r="N4" s="93"/>
    </row>
    <row r="5" spans="1:14" ht="28.5" customHeight="1" x14ac:dyDescent="0.25">
      <c r="A5" s="136" t="s">
        <v>49</v>
      </c>
      <c r="B5" s="136"/>
      <c r="C5" s="136"/>
      <c r="D5" s="136"/>
      <c r="E5" s="136"/>
      <c r="F5" s="136"/>
      <c r="G5" s="136"/>
      <c r="H5" s="136"/>
      <c r="I5" s="136"/>
      <c r="J5" s="91"/>
      <c r="K5" s="91"/>
      <c r="L5" s="91"/>
      <c r="M5" s="91"/>
      <c r="N5" s="91"/>
    </row>
    <row r="6" spans="1:14" s="90" customFormat="1" ht="15.75" customHeight="1" thickBo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89"/>
      <c r="K6" s="89"/>
      <c r="L6" s="89"/>
      <c r="M6" s="89"/>
      <c r="N6" s="89"/>
    </row>
    <row r="7" spans="1:14" s="88" customFormat="1" ht="15.75" hidden="1" customHeight="1" thickBot="1" x14ac:dyDescent="0.3">
      <c r="A7" s="140" t="s">
        <v>35</v>
      </c>
      <c r="B7" s="140"/>
      <c r="C7" s="140"/>
      <c r="D7" s="140"/>
      <c r="E7" s="140"/>
      <c r="F7" s="140"/>
      <c r="G7" s="140"/>
      <c r="H7" s="140"/>
      <c r="I7" s="140"/>
      <c r="J7" s="89"/>
      <c r="K7" s="89"/>
      <c r="L7" s="89"/>
      <c r="M7" s="89"/>
      <c r="N7" s="89"/>
    </row>
    <row r="8" spans="1:14" ht="31.5" customHeight="1" thickBot="1" x14ac:dyDescent="0.3">
      <c r="A8" s="137" t="s">
        <v>48</v>
      </c>
      <c r="B8" s="138"/>
      <c r="C8" s="138"/>
      <c r="D8" s="138"/>
      <c r="E8" s="138"/>
      <c r="F8" s="138"/>
      <c r="G8" s="138"/>
      <c r="H8" s="138"/>
      <c r="I8" s="139"/>
      <c r="J8" s="3"/>
      <c r="K8" s="3"/>
      <c r="L8" s="3"/>
      <c r="M8" s="3"/>
      <c r="N8" s="3"/>
    </row>
    <row r="9" spans="1:14" ht="30" customHeight="1" thickBot="1" x14ac:dyDescent="0.25">
      <c r="A9" s="87" t="s">
        <v>34</v>
      </c>
      <c r="B9" s="141" t="s">
        <v>33</v>
      </c>
      <c r="C9" s="142"/>
      <c r="D9" s="143"/>
      <c r="E9" s="86" t="s">
        <v>57</v>
      </c>
      <c r="F9" s="86" t="s">
        <v>32</v>
      </c>
      <c r="G9" s="103" t="s">
        <v>31</v>
      </c>
      <c r="H9" s="103" t="s">
        <v>30</v>
      </c>
      <c r="I9" s="85" t="s">
        <v>43</v>
      </c>
      <c r="L9" s="1"/>
      <c r="M9" s="1"/>
    </row>
    <row r="10" spans="1:14" ht="74.25" hidden="1" customHeight="1" x14ac:dyDescent="0.2">
      <c r="A10" s="84">
        <v>1</v>
      </c>
      <c r="B10" s="83">
        <v>2</v>
      </c>
      <c r="C10" s="83"/>
      <c r="D10" s="83"/>
      <c r="E10" s="83"/>
      <c r="F10" s="83">
        <v>3</v>
      </c>
      <c r="G10" s="82">
        <v>4</v>
      </c>
      <c r="H10" s="82"/>
      <c r="I10" s="81">
        <v>5</v>
      </c>
      <c r="L10" s="1"/>
      <c r="M10" s="1"/>
    </row>
    <row r="11" spans="1:14" ht="30.75" hidden="1" customHeight="1" x14ac:dyDescent="0.2">
      <c r="A11" s="80">
        <v>1.1000000000000001</v>
      </c>
      <c r="B11" s="53" t="s">
        <v>29</v>
      </c>
      <c r="C11" s="53"/>
      <c r="D11" s="53"/>
      <c r="E11" s="53"/>
      <c r="F11" s="53" t="s">
        <v>28</v>
      </c>
      <c r="G11" s="79"/>
      <c r="H11" s="79"/>
      <c r="I11" s="78"/>
      <c r="L11" s="1"/>
      <c r="M11" s="1"/>
    </row>
    <row r="12" spans="1:14" ht="127.5" hidden="1" x14ac:dyDescent="0.2">
      <c r="A12" s="72" t="s">
        <v>27</v>
      </c>
      <c r="B12" s="71"/>
      <c r="C12" s="60"/>
      <c r="D12" s="60"/>
      <c r="E12" s="77" t="s">
        <v>26</v>
      </c>
      <c r="F12" s="76"/>
      <c r="G12" s="75" t="s">
        <v>25</v>
      </c>
      <c r="H12" s="74"/>
      <c r="I12" s="73" t="s">
        <v>24</v>
      </c>
      <c r="L12" s="1"/>
      <c r="M12" s="1"/>
    </row>
    <row r="13" spans="1:14" hidden="1" x14ac:dyDescent="0.2">
      <c r="A13" s="72"/>
      <c r="B13" s="71"/>
      <c r="C13" s="65"/>
      <c r="D13" s="65"/>
      <c r="E13" s="70" t="s">
        <v>23</v>
      </c>
      <c r="F13" s="70"/>
      <c r="G13" s="69" t="s">
        <v>22</v>
      </c>
      <c r="H13" s="68"/>
      <c r="I13" s="67"/>
      <c r="L13" s="1"/>
      <c r="M13" s="1"/>
    </row>
    <row r="14" spans="1:14" hidden="1" x14ac:dyDescent="0.2">
      <c r="A14" s="72"/>
      <c r="B14" s="71"/>
      <c r="C14" s="65"/>
      <c r="D14" s="65"/>
      <c r="E14" s="70" t="s">
        <v>21</v>
      </c>
      <c r="F14" s="70"/>
      <c r="G14" s="69" t="s">
        <v>20</v>
      </c>
      <c r="H14" s="68"/>
      <c r="I14" s="67"/>
      <c r="L14" s="1"/>
      <c r="M14" s="1"/>
    </row>
    <row r="15" spans="1:14" ht="38.25" hidden="1" x14ac:dyDescent="0.2">
      <c r="A15" s="66" t="s">
        <v>19</v>
      </c>
      <c r="B15" s="65"/>
      <c r="C15" s="65"/>
      <c r="D15" s="65"/>
      <c r="E15" s="64">
        <v>2.5</v>
      </c>
      <c r="F15" s="64"/>
      <c r="G15" s="63">
        <v>1.619</v>
      </c>
      <c r="H15" s="62"/>
      <c r="I15" s="61">
        <f>SUM(E15:H15)</f>
        <v>4.1189999999999998</v>
      </c>
      <c r="L15" s="1"/>
      <c r="M15" s="1"/>
    </row>
    <row r="16" spans="1:14" ht="30" hidden="1" customHeight="1" x14ac:dyDescent="0.2">
      <c r="A16" s="54">
        <v>1.2</v>
      </c>
      <c r="B16" s="53" t="s">
        <v>18</v>
      </c>
      <c r="C16" s="53"/>
      <c r="D16" s="53"/>
      <c r="E16" s="53"/>
      <c r="F16" s="60" t="s">
        <v>17</v>
      </c>
      <c r="G16" s="56" t="s">
        <v>16</v>
      </c>
      <c r="H16" s="56"/>
      <c r="I16" s="59">
        <v>1</v>
      </c>
      <c r="L16" s="1"/>
      <c r="M16" s="1"/>
    </row>
    <row r="17" spans="1:13" ht="16.5" hidden="1" customHeight="1" x14ac:dyDescent="0.2">
      <c r="A17" s="54"/>
      <c r="B17" s="53"/>
      <c r="C17" s="53"/>
      <c r="D17" s="53"/>
      <c r="E17" s="53"/>
      <c r="F17" s="58" t="s">
        <v>15</v>
      </c>
      <c r="G17" s="56"/>
      <c r="H17" s="56"/>
      <c r="I17" s="55"/>
      <c r="L17" s="1"/>
      <c r="M17" s="1"/>
    </row>
    <row r="18" spans="1:13" ht="30.75" hidden="1" customHeight="1" x14ac:dyDescent="0.2">
      <c r="A18" s="54"/>
      <c r="B18" s="53"/>
      <c r="C18" s="53"/>
      <c r="D18" s="53"/>
      <c r="E18" s="53"/>
      <c r="F18" s="58"/>
      <c r="G18" s="56"/>
      <c r="H18" s="56"/>
      <c r="I18" s="55"/>
      <c r="L18" s="1"/>
      <c r="M18" s="1"/>
    </row>
    <row r="19" spans="1:13" ht="12.75" hidden="1" customHeight="1" x14ac:dyDescent="0.2">
      <c r="A19" s="54"/>
      <c r="B19" s="53"/>
      <c r="C19" s="53"/>
      <c r="D19" s="53"/>
      <c r="E19" s="53"/>
      <c r="F19" s="57"/>
      <c r="G19" s="56"/>
      <c r="H19" s="56"/>
      <c r="I19" s="55"/>
      <c r="L19" s="1"/>
      <c r="M19" s="1"/>
    </row>
    <row r="20" spans="1:13" ht="12.75" hidden="1" customHeight="1" x14ac:dyDescent="0.2">
      <c r="A20" s="54"/>
      <c r="B20" s="53"/>
      <c r="C20" s="53"/>
      <c r="D20" s="53"/>
      <c r="E20" s="53"/>
      <c r="F20" s="52"/>
      <c r="G20" s="51"/>
      <c r="H20" s="51"/>
      <c r="I20" s="50"/>
      <c r="L20" s="1"/>
      <c r="M20" s="1"/>
    </row>
    <row r="21" spans="1:13" ht="15.75" hidden="1" customHeight="1" x14ac:dyDescent="0.2">
      <c r="A21" s="49">
        <v>1.3</v>
      </c>
      <c r="B21" s="48" t="s">
        <v>14</v>
      </c>
      <c r="C21" s="48"/>
      <c r="D21" s="48"/>
      <c r="E21" s="48"/>
      <c r="F21" s="48" t="s">
        <v>13</v>
      </c>
      <c r="G21" s="47"/>
      <c r="H21" s="46">
        <v>19.850000000000001</v>
      </c>
      <c r="I21" s="45" t="e">
        <f>H21*#REF!*#REF!*1000</f>
        <v>#REF!</v>
      </c>
      <c r="L21" s="1"/>
      <c r="M21" s="1"/>
    </row>
    <row r="22" spans="1:13" ht="14.25" hidden="1" customHeight="1" thickBot="1" x14ac:dyDescent="0.25">
      <c r="A22" s="44"/>
      <c r="B22" s="43" t="s">
        <v>12</v>
      </c>
      <c r="C22" s="43"/>
      <c r="D22" s="43"/>
      <c r="E22" s="43"/>
      <c r="F22" s="42"/>
      <c r="G22" s="41"/>
      <c r="H22" s="40" t="e">
        <f>#REF!</f>
        <v>#REF!</v>
      </c>
      <c r="I22" s="39" t="e">
        <f>ROUND(H22*#REF!,2)*0</f>
        <v>#REF!</v>
      </c>
      <c r="L22" s="1"/>
      <c r="M22" s="1"/>
    </row>
    <row r="23" spans="1:13" s="112" customFormat="1" ht="15" customHeight="1" x14ac:dyDescent="0.2">
      <c r="A23" s="118"/>
      <c r="B23" s="150" t="s">
        <v>51</v>
      </c>
      <c r="C23" s="151"/>
      <c r="D23" s="104">
        <v>0.2</v>
      </c>
      <c r="E23" s="119"/>
      <c r="F23" s="127" t="s">
        <v>52</v>
      </c>
      <c r="G23" s="128"/>
      <c r="H23" s="128"/>
      <c r="I23" s="129"/>
    </row>
    <row r="24" spans="1:13" s="112" customFormat="1" ht="33" customHeight="1" x14ac:dyDescent="0.2">
      <c r="A24" s="152" t="s">
        <v>40</v>
      </c>
      <c r="B24" s="130" t="s">
        <v>50</v>
      </c>
      <c r="C24" s="107"/>
      <c r="D24" s="105"/>
      <c r="E24" s="108">
        <f>D25+D26*D23</f>
        <v>230206</v>
      </c>
      <c r="F24" s="109" t="s">
        <v>53</v>
      </c>
      <c r="G24" s="110">
        <v>1.42</v>
      </c>
      <c r="H24" s="110" t="str">
        <f>CONCATENATE(E24,"*",G24,"*",G25,"*",G26)</f>
        <v>230206*1,42*1,1*1,09</v>
      </c>
      <c r="I24" s="111">
        <f>ROUND(E24*G24*G25*G26,2)</f>
        <v>391944.13</v>
      </c>
    </row>
    <row r="25" spans="1:13" s="112" customFormat="1" ht="33" customHeight="1" x14ac:dyDescent="0.2">
      <c r="A25" s="153"/>
      <c r="B25" s="131"/>
      <c r="C25" s="113" t="s">
        <v>11</v>
      </c>
      <c r="D25" s="106">
        <v>179500</v>
      </c>
      <c r="E25" s="114"/>
      <c r="F25" s="109" t="s">
        <v>55</v>
      </c>
      <c r="G25" s="115">
        <v>1.1000000000000001</v>
      </c>
      <c r="H25" s="116"/>
      <c r="I25" s="117"/>
    </row>
    <row r="26" spans="1:13" s="112" customFormat="1" ht="33" customHeight="1" thickBot="1" x14ac:dyDescent="0.25">
      <c r="A26" s="153"/>
      <c r="B26" s="131"/>
      <c r="C26" s="113" t="s">
        <v>10</v>
      </c>
      <c r="D26" s="106">
        <v>253530</v>
      </c>
      <c r="E26" s="114"/>
      <c r="F26" s="109" t="s">
        <v>54</v>
      </c>
      <c r="G26" s="115">
        <v>1.0900000000000001</v>
      </c>
      <c r="H26" s="116"/>
      <c r="I26" s="117"/>
    </row>
    <row r="27" spans="1:13" s="112" customFormat="1" ht="17.25" customHeight="1" x14ac:dyDescent="0.2">
      <c r="A27" s="118"/>
      <c r="B27" s="150"/>
      <c r="C27" s="151"/>
      <c r="D27" s="125"/>
      <c r="E27" s="119"/>
      <c r="F27" s="156"/>
      <c r="G27" s="157"/>
      <c r="H27" s="157"/>
      <c r="I27" s="158"/>
    </row>
    <row r="28" spans="1:13" s="112" customFormat="1" ht="17.25" customHeight="1" x14ac:dyDescent="0.2">
      <c r="A28" s="154" t="s">
        <v>41</v>
      </c>
      <c r="B28" s="130" t="s">
        <v>56</v>
      </c>
      <c r="C28" s="107"/>
      <c r="D28" s="105"/>
      <c r="E28" s="108">
        <f>E24</f>
        <v>230206</v>
      </c>
      <c r="F28" s="109" t="s">
        <v>60</v>
      </c>
      <c r="G28" s="110">
        <v>0.25</v>
      </c>
      <c r="H28" s="110" t="str">
        <f>CONCATENATE(E28,"*",G28)</f>
        <v>230206*0,25</v>
      </c>
      <c r="I28" s="111">
        <f>ROUND(E28*G28,2)</f>
        <v>57551.5</v>
      </c>
    </row>
    <row r="29" spans="1:13" s="112" customFormat="1" ht="17.25" customHeight="1" x14ac:dyDescent="0.2">
      <c r="A29" s="155"/>
      <c r="B29" s="131"/>
      <c r="C29" s="113" t="s">
        <v>57</v>
      </c>
      <c r="D29" s="106">
        <f>E24</f>
        <v>230206</v>
      </c>
      <c r="E29" s="114"/>
      <c r="F29" s="109"/>
      <c r="G29" s="115"/>
      <c r="H29" s="116"/>
      <c r="I29" s="117"/>
    </row>
    <row r="30" spans="1:13" s="112" customFormat="1" ht="17.25" customHeight="1" thickBot="1" x14ac:dyDescent="0.25">
      <c r="A30" s="155"/>
      <c r="B30" s="131"/>
      <c r="C30" s="113"/>
      <c r="D30" s="106"/>
      <c r="E30" s="114"/>
      <c r="F30" s="109"/>
      <c r="G30" s="115"/>
      <c r="H30" s="116"/>
      <c r="I30" s="117"/>
    </row>
    <row r="31" spans="1:13" s="112" customFormat="1" ht="17.25" customHeight="1" x14ac:dyDescent="0.2">
      <c r="A31" s="118"/>
      <c r="B31" s="150"/>
      <c r="C31" s="151"/>
      <c r="D31" s="125"/>
      <c r="E31" s="119"/>
      <c r="F31" s="156"/>
      <c r="G31" s="157"/>
      <c r="H31" s="157"/>
      <c r="I31" s="158"/>
    </row>
    <row r="32" spans="1:13" s="112" customFormat="1" ht="17.25" customHeight="1" x14ac:dyDescent="0.2">
      <c r="A32" s="154" t="s">
        <v>42</v>
      </c>
      <c r="B32" s="130" t="s">
        <v>58</v>
      </c>
      <c r="C32" s="107"/>
      <c r="D32" s="105"/>
      <c r="E32" s="108">
        <f>E24</f>
        <v>230206</v>
      </c>
      <c r="F32" s="109" t="s">
        <v>61</v>
      </c>
      <c r="G32" s="110">
        <v>0.02</v>
      </c>
      <c r="H32" s="110" t="str">
        <f>CONCATENATE(E32,"*",G32)</f>
        <v>230206*0,02</v>
      </c>
      <c r="I32" s="111">
        <f>ROUND(E32*G32,2)</f>
        <v>4604.12</v>
      </c>
    </row>
    <row r="33" spans="1:13" s="112" customFormat="1" ht="17.25" customHeight="1" x14ac:dyDescent="0.2">
      <c r="A33" s="155"/>
      <c r="B33" s="131"/>
      <c r="C33" s="126" t="s">
        <v>57</v>
      </c>
      <c r="D33" s="106">
        <f>E24</f>
        <v>230206</v>
      </c>
      <c r="E33" s="114"/>
      <c r="F33" s="109"/>
      <c r="G33" s="115"/>
      <c r="H33" s="116"/>
      <c r="I33" s="117"/>
    </row>
    <row r="34" spans="1:13" s="112" customFormat="1" ht="17.25" customHeight="1" thickBot="1" x14ac:dyDescent="0.25">
      <c r="A34" s="155"/>
      <c r="B34" s="131"/>
      <c r="C34" s="113"/>
      <c r="D34" s="106"/>
      <c r="E34" s="114"/>
      <c r="F34" s="109"/>
      <c r="G34" s="115"/>
      <c r="H34" s="116"/>
      <c r="I34" s="117"/>
    </row>
    <row r="35" spans="1:13" s="112" customFormat="1" ht="17.25" customHeight="1" x14ac:dyDescent="0.2">
      <c r="A35" s="118"/>
      <c r="B35" s="150"/>
      <c r="C35" s="151"/>
      <c r="D35" s="125"/>
      <c r="E35" s="119"/>
      <c r="F35" s="156"/>
      <c r="G35" s="157"/>
      <c r="H35" s="157"/>
      <c r="I35" s="158"/>
    </row>
    <row r="36" spans="1:13" s="112" customFormat="1" ht="17.25" customHeight="1" x14ac:dyDescent="0.2">
      <c r="A36" s="154" t="s">
        <v>42</v>
      </c>
      <c r="B36" s="130" t="s">
        <v>59</v>
      </c>
      <c r="C36" s="107"/>
      <c r="D36" s="105"/>
      <c r="E36" s="108">
        <f>E28</f>
        <v>230206</v>
      </c>
      <c r="F36" s="109" t="s">
        <v>61</v>
      </c>
      <c r="G36" s="110">
        <v>0.02</v>
      </c>
      <c r="H36" s="110" t="str">
        <f>CONCATENATE(E36,"*",G36)</f>
        <v>230206*0,02</v>
      </c>
      <c r="I36" s="111">
        <f>ROUND(E36*G36,2)</f>
        <v>4604.12</v>
      </c>
    </row>
    <row r="37" spans="1:13" s="112" customFormat="1" ht="17.25" customHeight="1" x14ac:dyDescent="0.2">
      <c r="A37" s="155"/>
      <c r="B37" s="131"/>
      <c r="C37" s="126" t="s">
        <v>57</v>
      </c>
      <c r="D37" s="106">
        <f>E28</f>
        <v>230206</v>
      </c>
      <c r="E37" s="114"/>
      <c r="F37" s="109"/>
      <c r="G37" s="115"/>
      <c r="H37" s="116"/>
      <c r="I37" s="117"/>
    </row>
    <row r="38" spans="1:13" s="112" customFormat="1" ht="35.25" customHeight="1" thickBot="1" x14ac:dyDescent="0.25">
      <c r="A38" s="155"/>
      <c r="B38" s="131"/>
      <c r="C38" s="113"/>
      <c r="D38" s="106"/>
      <c r="E38" s="114"/>
      <c r="F38" s="109"/>
      <c r="G38" s="115"/>
      <c r="H38" s="116"/>
      <c r="I38" s="117"/>
    </row>
    <row r="39" spans="1:13" s="23" customFormat="1" ht="18" customHeight="1" x14ac:dyDescent="0.2">
      <c r="A39" s="120"/>
      <c r="B39" s="162" t="s">
        <v>44</v>
      </c>
      <c r="C39" s="163"/>
      <c r="D39" s="163"/>
      <c r="E39" s="164"/>
      <c r="F39" s="121"/>
      <c r="G39" s="122"/>
      <c r="H39" s="123"/>
      <c r="I39" s="124">
        <f>I24+I28+I32+I36</f>
        <v>458703.87</v>
      </c>
    </row>
    <row r="40" spans="1:13" s="23" customFormat="1" ht="25.5" customHeight="1" x14ac:dyDescent="0.2">
      <c r="A40" s="38"/>
      <c r="B40" s="147" t="s">
        <v>9</v>
      </c>
      <c r="C40" s="148"/>
      <c r="D40" s="148"/>
      <c r="E40" s="149"/>
      <c r="F40" s="37" t="s">
        <v>62</v>
      </c>
      <c r="G40" s="35">
        <v>3.92</v>
      </c>
      <c r="H40" s="35" t="str">
        <f>CONCATENATE(I39,"*",G40)</f>
        <v>458703,87*3,92</v>
      </c>
      <c r="I40" s="34">
        <f>ROUND(I39*G40,2)</f>
        <v>1798119.17</v>
      </c>
    </row>
    <row r="41" spans="1:13" s="23" customFormat="1" ht="18" hidden="1" customHeight="1" x14ac:dyDescent="0.2">
      <c r="A41" s="38"/>
      <c r="B41" s="147" t="s">
        <v>37</v>
      </c>
      <c r="C41" s="148"/>
      <c r="D41" s="148"/>
      <c r="E41" s="149"/>
      <c r="F41" s="37"/>
      <c r="G41" s="35"/>
      <c r="H41" s="35" t="str">
        <f t="shared" ref="H41:H42" si="0">CONCATENATE(I40,"*",G41)</f>
        <v>1798119,17*</v>
      </c>
      <c r="I41" s="34"/>
    </row>
    <row r="42" spans="1:13" s="23" customFormat="1" ht="18" hidden="1" customHeight="1" x14ac:dyDescent="0.2">
      <c r="A42" s="38"/>
      <c r="B42" s="144" t="s">
        <v>38</v>
      </c>
      <c r="C42" s="145"/>
      <c r="D42" s="145"/>
      <c r="E42" s="146"/>
      <c r="F42" s="37"/>
      <c r="G42" s="36"/>
      <c r="H42" s="35" t="str">
        <f t="shared" si="0"/>
        <v>*</v>
      </c>
      <c r="I42" s="34">
        <f>I40-I41</f>
        <v>1798119.17</v>
      </c>
    </row>
    <row r="43" spans="1:13" s="23" customFormat="1" ht="18" hidden="1" customHeight="1" x14ac:dyDescent="0.2">
      <c r="A43" s="38"/>
      <c r="B43" s="159" t="s">
        <v>47</v>
      </c>
      <c r="C43" s="160"/>
      <c r="D43" s="160"/>
      <c r="E43" s="161"/>
      <c r="F43" s="37"/>
      <c r="G43" s="35">
        <v>4.4999999999999998E-2</v>
      </c>
      <c r="H43" s="35" t="str">
        <f>CONCATENATE(I42,"*",G43)</f>
        <v>1798119,17*0,045</v>
      </c>
      <c r="I43" s="34">
        <f>I40*G43</f>
        <v>80915.362649999995</v>
      </c>
    </row>
    <row r="44" spans="1:13" s="23" customFormat="1" ht="18" customHeight="1" x14ac:dyDescent="0.2">
      <c r="A44" s="38"/>
      <c r="B44" s="147" t="s">
        <v>8</v>
      </c>
      <c r="C44" s="148"/>
      <c r="D44" s="148"/>
      <c r="E44" s="149"/>
      <c r="F44" s="37"/>
      <c r="G44" s="36">
        <v>0.18</v>
      </c>
      <c r="H44" s="35" t="str">
        <f>CONCATENATE(I40,"*",G44)</f>
        <v>1798119,17*0,18</v>
      </c>
      <c r="I44" s="34">
        <f>ROUND(I40*G44,2)</f>
        <v>323661.45</v>
      </c>
    </row>
    <row r="45" spans="1:13" s="23" customFormat="1" ht="18" customHeight="1" thickBot="1" x14ac:dyDescent="0.25">
      <c r="A45" s="33"/>
      <c r="B45" s="132" t="s">
        <v>7</v>
      </c>
      <c r="C45" s="133"/>
      <c r="D45" s="133"/>
      <c r="E45" s="134"/>
      <c r="F45" s="32"/>
      <c r="G45" s="31"/>
      <c r="H45" s="30"/>
      <c r="I45" s="29">
        <f>I40+I44</f>
        <v>2121780.62</v>
      </c>
    </row>
    <row r="46" spans="1:13" s="23" customFormat="1" ht="12.75" customHeight="1" x14ac:dyDescent="0.25">
      <c r="A46" s="28"/>
      <c r="B46" s="27"/>
      <c r="C46" s="27"/>
      <c r="D46" s="27"/>
      <c r="E46" s="27"/>
      <c r="F46" s="26"/>
      <c r="G46" s="25"/>
      <c r="H46" s="25"/>
      <c r="I46" s="24"/>
    </row>
    <row r="47" spans="1:13" ht="3.75" hidden="1" customHeight="1" x14ac:dyDescent="0.25">
      <c r="A47" s="16"/>
      <c r="B47" s="16"/>
      <c r="C47" s="16"/>
      <c r="D47" s="16"/>
      <c r="E47" s="22"/>
      <c r="F47" s="21"/>
      <c r="G47" s="21"/>
      <c r="H47" s="16"/>
      <c r="I47" s="21"/>
      <c r="L47" s="1"/>
      <c r="M47" s="1"/>
    </row>
    <row r="48" spans="1:13" s="15" customFormat="1" ht="13.5" customHeight="1" x14ac:dyDescent="0.25">
      <c r="A48" s="17"/>
      <c r="B48" s="17"/>
      <c r="C48" s="17"/>
      <c r="D48" s="17"/>
      <c r="E48" s="18" t="s">
        <v>6</v>
      </c>
      <c r="F48" s="20"/>
      <c r="G48" s="19"/>
      <c r="H48" s="17"/>
      <c r="I48" s="16"/>
    </row>
    <row r="49" spans="1:14" s="15" customFormat="1" ht="13.5" customHeight="1" x14ac:dyDescent="0.25">
      <c r="A49" s="17"/>
      <c r="B49" s="17"/>
      <c r="C49" s="17"/>
      <c r="D49" s="17"/>
      <c r="E49" s="18"/>
      <c r="F49" s="16"/>
      <c r="G49" s="16"/>
      <c r="H49" s="17"/>
      <c r="I49" s="16"/>
    </row>
    <row r="50" spans="1:14" s="11" customFormat="1" ht="13.5" customHeight="1" x14ac:dyDescent="0.25">
      <c r="A50" s="12"/>
      <c r="B50" s="97" t="s">
        <v>5</v>
      </c>
      <c r="C50" s="13"/>
      <c r="D50" s="13"/>
      <c r="E50" s="14"/>
      <c r="F50" s="5"/>
      <c r="G50" s="97" t="s">
        <v>4</v>
      </c>
      <c r="H50" s="98"/>
      <c r="I50" s="10"/>
    </row>
    <row r="51" spans="1:14" s="11" customFormat="1" ht="13.5" customHeight="1" x14ac:dyDescent="0.2">
      <c r="A51" s="10"/>
      <c r="B51" s="99"/>
      <c r="C51" s="99"/>
      <c r="D51" s="99"/>
      <c r="E51" s="98"/>
      <c r="F51" s="98"/>
      <c r="G51" s="99" t="s">
        <v>3</v>
      </c>
      <c r="H51" s="98"/>
      <c r="I51" s="10"/>
    </row>
    <row r="52" spans="1:14" ht="13.5" customHeight="1" x14ac:dyDescent="0.2">
      <c r="A52" s="10"/>
      <c r="B52" s="100"/>
      <c r="C52" s="100"/>
      <c r="D52" s="100"/>
      <c r="E52" s="100"/>
      <c r="F52" s="100"/>
      <c r="G52" s="99" t="s">
        <v>2</v>
      </c>
      <c r="H52" s="5"/>
      <c r="I52" s="5"/>
      <c r="J52" s="3"/>
      <c r="K52" s="3"/>
      <c r="L52" s="4"/>
      <c r="M52" s="4"/>
      <c r="N52" s="3"/>
    </row>
    <row r="53" spans="1:14" ht="13.5" customHeight="1" x14ac:dyDescent="0.2">
      <c r="A53" s="8"/>
      <c r="B53" s="100"/>
      <c r="C53" s="100"/>
      <c r="D53" s="100"/>
      <c r="E53" s="100"/>
      <c r="F53" s="100"/>
      <c r="G53" s="101"/>
      <c r="H53" s="5"/>
      <c r="I53" s="5"/>
      <c r="J53" s="3"/>
      <c r="K53" s="3"/>
      <c r="L53" s="4"/>
      <c r="M53" s="4"/>
      <c r="N53" s="3"/>
    </row>
    <row r="54" spans="1:14" ht="13.5" customHeight="1" x14ac:dyDescent="0.2">
      <c r="A54" s="8"/>
      <c r="B54" s="102" t="s">
        <v>45</v>
      </c>
      <c r="C54" s="102"/>
      <c r="D54" s="102"/>
      <c r="E54" s="8"/>
      <c r="F54" s="8"/>
      <c r="G54" s="102" t="s">
        <v>1</v>
      </c>
      <c r="H54" s="5"/>
      <c r="I54" s="9"/>
      <c r="J54" s="3"/>
      <c r="K54" s="3"/>
      <c r="L54" s="4"/>
      <c r="M54" s="4"/>
      <c r="N54" s="3"/>
    </row>
    <row r="55" spans="1:14" x14ac:dyDescent="0.2">
      <c r="A55" s="6" t="s">
        <v>0</v>
      </c>
      <c r="D55" s="96"/>
      <c r="E55" s="7"/>
      <c r="F55" s="95" t="s">
        <v>0</v>
      </c>
      <c r="H55" s="5"/>
      <c r="I55" s="5"/>
      <c r="J55" s="3"/>
      <c r="K55" s="3"/>
      <c r="L55" s="4"/>
      <c r="M55" s="4"/>
      <c r="N55" s="3"/>
    </row>
    <row r="56" spans="1:1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M56" s="4"/>
      <c r="N56" s="3"/>
    </row>
    <row r="57" spans="1:1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4"/>
      <c r="N57" s="3"/>
    </row>
    <row r="58" spans="1:1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4"/>
      <c r="N58" s="3"/>
    </row>
    <row r="59" spans="1:1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4"/>
      <c r="N59" s="3"/>
    </row>
    <row r="60" spans="1:1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/>
      <c r="N60" s="3"/>
    </row>
    <row r="61" spans="1:1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</row>
    <row r="62" spans="1:1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4"/>
      <c r="N62" s="3"/>
    </row>
    <row r="63" spans="1:1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3"/>
    </row>
    <row r="64" spans="1:1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3"/>
    </row>
    <row r="65" spans="1:1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3"/>
    </row>
    <row r="66" spans="1:1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4"/>
      <c r="N66" s="3"/>
    </row>
    <row r="67" spans="1:1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4"/>
      <c r="N67" s="3"/>
    </row>
    <row r="68" spans="1:1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4"/>
      <c r="N68" s="3"/>
    </row>
    <row r="69" spans="1:1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4"/>
      <c r="N69" s="3"/>
    </row>
    <row r="70" spans="1:1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4"/>
      <c r="N70" s="3"/>
    </row>
    <row r="71" spans="1:1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4"/>
      <c r="N71" s="3"/>
    </row>
    <row r="72" spans="1:1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4"/>
      <c r="N72" s="3"/>
    </row>
    <row r="73" spans="1:1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4"/>
      <c r="N73" s="3"/>
    </row>
    <row r="74" spans="1: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4"/>
      <c r="N74" s="3"/>
    </row>
    <row r="75" spans="1: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3"/>
    </row>
    <row r="76" spans="1: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3"/>
    </row>
    <row r="77" spans="1:1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4"/>
      <c r="N77" s="3"/>
    </row>
    <row r="78" spans="1:1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3"/>
    </row>
    <row r="79" spans="1:1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4"/>
      <c r="N79" s="3"/>
    </row>
    <row r="80" spans="1:1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3"/>
    </row>
    <row r="81" spans="1:1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4"/>
      <c r="N81" s="3"/>
    </row>
    <row r="82" spans="1:1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4"/>
      <c r="N82" s="3"/>
    </row>
    <row r="83" spans="1: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4"/>
      <c r="N83" s="3"/>
    </row>
    <row r="84" spans="1:1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4"/>
      <c r="N84" s="3"/>
    </row>
    <row r="85" spans="1:1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4"/>
      <c r="N85" s="3"/>
    </row>
    <row r="86" spans="1:1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4"/>
      <c r="N86" s="3"/>
    </row>
    <row r="87" spans="1:1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3"/>
    </row>
    <row r="88" spans="1:1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3"/>
    </row>
    <row r="89" spans="1:1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3"/>
    </row>
    <row r="90" spans="1: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3"/>
    </row>
    <row r="91" spans="1:1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3"/>
    </row>
    <row r="92" spans="1:1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3"/>
    </row>
    <row r="93" spans="1:1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3"/>
    </row>
    <row r="94" spans="1:1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3"/>
    </row>
    <row r="95" spans="1:1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3"/>
    </row>
    <row r="96" spans="1:1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3"/>
    </row>
    <row r="97" spans="1:1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3"/>
    </row>
    <row r="98" spans="1: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3"/>
    </row>
    <row r="99" spans="1:1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3"/>
    </row>
    <row r="100" spans="1:1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3"/>
    </row>
    <row r="101" spans="1:1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3"/>
    </row>
    <row r="102" spans="1:1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3"/>
    </row>
    <row r="103" spans="1:1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3"/>
    </row>
    <row r="104" spans="1:1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3"/>
    </row>
    <row r="105" spans="1:1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3"/>
    </row>
    <row r="106" spans="1:1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3"/>
    </row>
    <row r="107" spans="1:1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3"/>
    </row>
    <row r="108" spans="1:1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3"/>
    </row>
    <row r="109" spans="1: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3"/>
    </row>
    <row r="110" spans="1: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3"/>
    </row>
    <row r="111" spans="1: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3"/>
    </row>
    <row r="112" spans="1: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3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3"/>
    </row>
    <row r="114" spans="1: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3"/>
    </row>
    <row r="115" spans="1: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3"/>
    </row>
    <row r="116" spans="1: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3"/>
    </row>
    <row r="117" spans="1: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3"/>
    </row>
    <row r="118" spans="1: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3"/>
    </row>
    <row r="119" spans="1: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3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3"/>
    </row>
    <row r="121" spans="1: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3"/>
    </row>
    <row r="122" spans="1: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3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3"/>
    </row>
    <row r="124" spans="1: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3"/>
    </row>
    <row r="125" spans="1: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3"/>
    </row>
    <row r="126" spans="1: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3"/>
    </row>
    <row r="127" spans="1: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3"/>
    </row>
    <row r="128" spans="1: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3"/>
    </row>
    <row r="129" spans="1: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3"/>
    </row>
    <row r="130" spans="1: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3"/>
    </row>
    <row r="131" spans="1: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3"/>
    </row>
    <row r="132" spans="1: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3"/>
    </row>
    <row r="133" spans="1: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3"/>
    </row>
    <row r="134" spans="1: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3"/>
    </row>
    <row r="135" spans="1: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3"/>
    </row>
    <row r="136" spans="1: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3"/>
    </row>
    <row r="137" spans="1: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3"/>
    </row>
    <row r="138" spans="1: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3"/>
    </row>
    <row r="139" spans="1: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3"/>
    </row>
    <row r="140" spans="1: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3"/>
    </row>
    <row r="141" spans="1: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3"/>
    </row>
    <row r="142" spans="1: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3"/>
    </row>
    <row r="143" spans="1: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3"/>
    </row>
    <row r="144" spans="1: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3"/>
    </row>
    <row r="145" spans="1: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3"/>
    </row>
    <row r="146" spans="1: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3"/>
    </row>
    <row r="147" spans="1: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3"/>
    </row>
    <row r="148" spans="1: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3"/>
    </row>
    <row r="149" spans="1: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3"/>
    </row>
    <row r="150" spans="1: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3"/>
    </row>
    <row r="151" spans="1: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3"/>
    </row>
    <row r="152" spans="1: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3"/>
    </row>
    <row r="153" spans="1: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3"/>
    </row>
    <row r="154" spans="1: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3"/>
    </row>
    <row r="155" spans="1: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3"/>
    </row>
    <row r="156" spans="1: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3"/>
    </row>
    <row r="157" spans="1:1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"/>
    </row>
    <row r="158" spans="1:1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"/>
    </row>
    <row r="159" spans="1:1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"/>
    </row>
    <row r="160" spans="1:1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3"/>
    </row>
    <row r="161" spans="1:1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3"/>
    </row>
    <row r="162" spans="1:14" x14ac:dyDescent="0.2">
      <c r="A162" s="3"/>
      <c r="F162" s="3"/>
      <c r="G162" s="3"/>
      <c r="H162" s="3"/>
      <c r="I162" s="3"/>
      <c r="J162" s="3"/>
      <c r="K162" s="3"/>
      <c r="L162" s="4"/>
      <c r="M162" s="4"/>
      <c r="N162" s="3"/>
    </row>
    <row r="163" spans="1:14" x14ac:dyDescent="0.2">
      <c r="A163" s="3"/>
      <c r="F163" s="3"/>
      <c r="G163" s="3"/>
      <c r="H163" s="3"/>
      <c r="I163" s="3"/>
      <c r="J163" s="3"/>
      <c r="K163" s="3"/>
      <c r="L163" s="4"/>
      <c r="M163" s="4"/>
      <c r="N163" s="3"/>
    </row>
    <row r="164" spans="1:14" x14ac:dyDescent="0.2">
      <c r="A164" s="3"/>
      <c r="F164" s="3"/>
      <c r="G164" s="3"/>
      <c r="H164" s="3"/>
      <c r="I164" s="3"/>
      <c r="J164" s="3"/>
      <c r="K164" s="3"/>
      <c r="L164" s="4"/>
      <c r="M164" s="4"/>
      <c r="N164" s="3"/>
    </row>
    <row r="165" spans="1:14" x14ac:dyDescent="0.2">
      <c r="A165" s="3"/>
      <c r="G165" s="3"/>
      <c r="H165" s="3"/>
      <c r="I165" s="3"/>
      <c r="J165" s="3"/>
      <c r="K165" s="3"/>
      <c r="L165" s="4"/>
      <c r="M165" s="4"/>
      <c r="N165" s="3"/>
    </row>
  </sheetData>
  <mergeCells count="29">
    <mergeCell ref="F31:I31"/>
    <mergeCell ref="B27:C27"/>
    <mergeCell ref="F27:I27"/>
    <mergeCell ref="B43:E43"/>
    <mergeCell ref="F35:I35"/>
    <mergeCell ref="B39:E39"/>
    <mergeCell ref="B32:B34"/>
    <mergeCell ref="B35:C35"/>
    <mergeCell ref="A36:A38"/>
    <mergeCell ref="B36:B38"/>
    <mergeCell ref="A28:A30"/>
    <mergeCell ref="B28:B30"/>
    <mergeCell ref="B31:C31"/>
    <mergeCell ref="F23:I23"/>
    <mergeCell ref="B24:B26"/>
    <mergeCell ref="B45:E45"/>
    <mergeCell ref="A4:I4"/>
    <mergeCell ref="A5:I5"/>
    <mergeCell ref="A8:I8"/>
    <mergeCell ref="A6:I6"/>
    <mergeCell ref="A7:I7"/>
    <mergeCell ref="B9:D9"/>
    <mergeCell ref="B42:E42"/>
    <mergeCell ref="B41:E41"/>
    <mergeCell ref="B40:E40"/>
    <mergeCell ref="B44:E44"/>
    <mergeCell ref="B23:C23"/>
    <mergeCell ref="A24:A26"/>
    <mergeCell ref="A32:A34"/>
  </mergeCells>
  <printOptions horizontalCentered="1"/>
  <pageMargins left="0.19685039370078741" right="0.19685039370078741" top="0.19685039370078741" bottom="0.19685039370078741" header="0" footer="0"/>
  <pageSetup paperSize="9" scale="8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ПИР</vt:lpstr>
      <vt:lpstr>Диаграмма1</vt:lpstr>
      <vt:lpstr>ПИР!Область_печати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</cp:lastModifiedBy>
  <cp:lastPrinted>2016-05-23T13:20:10Z</cp:lastPrinted>
  <dcterms:created xsi:type="dcterms:W3CDTF">2016-03-23T08:48:11Z</dcterms:created>
  <dcterms:modified xsi:type="dcterms:W3CDTF">2016-07-01T14:36:13Z</dcterms:modified>
</cp:coreProperties>
</file>