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3" sheetId="3" r:id="rId1"/>
  </sheets>
  <definedNames>
    <definedName name="_xlnm.Print_Area" localSheetId="0">Лист3!$A$1:$E$201</definedName>
  </definedNames>
  <calcPr calcId="124519"/>
</workbook>
</file>

<file path=xl/calcChain.xml><?xml version="1.0" encoding="utf-8"?>
<calcChain xmlns="http://schemas.openxmlformats.org/spreadsheetml/2006/main">
  <c r="E107" i="3"/>
  <c r="E99"/>
  <c r="E131"/>
  <c r="E150"/>
  <c r="E191"/>
  <c r="E183"/>
  <c r="E175"/>
  <c r="E166"/>
  <c r="E159"/>
  <c r="E140"/>
  <c r="E123"/>
  <c r="E115"/>
  <c r="E91"/>
  <c r="E82"/>
  <c r="E73"/>
  <c r="E64"/>
  <c r="E55"/>
  <c r="E46"/>
  <c r="E37"/>
  <c r="E28"/>
  <c r="E19"/>
  <c r="E199" l="1"/>
  <c r="E201" s="1"/>
  <c r="E200" l="1"/>
</calcChain>
</file>

<file path=xl/sharedStrings.xml><?xml version="1.0" encoding="utf-8"?>
<sst xmlns="http://schemas.openxmlformats.org/spreadsheetml/2006/main" count="349" uniqueCount="129">
  <si>
    <t>(СБЦП03-2-5)</t>
  </si>
  <si>
    <t>Проектирование гостиниц категорий "пять звезд";</t>
  </si>
  <si>
    <t>Стадийность проектирования;</t>
  </si>
  <si>
    <t>Адаптация проекта к К требованиям Хаятт;</t>
  </si>
  <si>
    <t>сейсмичность 7 баллов;</t>
  </si>
  <si>
    <t>2001 - 3кв 2014</t>
  </si>
  <si>
    <t xml:space="preserve">СБЦП "Объекты жилищно-гражданского строительства </t>
  </si>
  <si>
    <t xml:space="preserve">(2010)" табл.2 п.5 </t>
  </si>
  <si>
    <t>К3=1,3 п.2.1.7</t>
  </si>
  <si>
    <t>Ки1=0,6</t>
  </si>
  <si>
    <t>Ки3=1,1</t>
  </si>
  <si>
    <t>Ки4=1,15</t>
  </si>
  <si>
    <t>Кинф=3,7</t>
  </si>
  <si>
    <t xml:space="preserve">Гостиницы категории «три звезды» по числу </t>
  </si>
  <si>
    <t>мест: свыше 100 до 500, 300 мест</t>
  </si>
  <si>
    <t>Приложение №___ к договору №____________________________________</t>
  </si>
  <si>
    <t>СМЕТА №_____</t>
  </si>
  <si>
    <t xml:space="preserve">на проектные (изыскательские) работы </t>
  </si>
  <si>
    <t>Инвестор:</t>
  </si>
  <si>
    <t>Заказчик:</t>
  </si>
  <si>
    <t>Подрядчик:</t>
  </si>
  <si>
    <t>Характеристика предприятия, здания, сооружения или виды работ</t>
  </si>
  <si>
    <t>Номер частей, глав, таблиц, процентов, параграфов и пунктов, указаний к разделу Справочника базовых цен на проектные и изыскательские работы для строительства</t>
  </si>
  <si>
    <t>Стоимость, тыс.руб.</t>
  </si>
  <si>
    <t>Расчет стоимости (а+bx)*К или: (объем строительно-монтажных работ)*проц 100 или количество*цена</t>
  </si>
  <si>
    <t xml:space="preserve">(2010)" табл.24 п.2 </t>
  </si>
  <si>
    <t>(СБЦП03-24-2)</t>
  </si>
  <si>
    <t>Проектирование объединяемых или блокируемых отдельных зданий и сооружений;</t>
  </si>
  <si>
    <t>К1=0,8 п.2.4</t>
  </si>
  <si>
    <t>Столовые: свыше 75 до 150 посадочных мест, 80 посадочных мест</t>
  </si>
  <si>
    <t xml:space="preserve">(2010)" табл.25 п.3 </t>
  </si>
  <si>
    <t>(СБЦП03-25-3)</t>
  </si>
  <si>
    <t>Проектирование встраиваемых помещений;</t>
  </si>
  <si>
    <t>К1=0,5 п.2.4</t>
  </si>
  <si>
    <t>Спортивно-оздоровительные учреждения общей площадью:до 4000 м2, 1056,1 кв.м</t>
  </si>
  <si>
    <t xml:space="preserve">(2010)" табл.4 п.5 </t>
  </si>
  <si>
    <t>(СБЦП03-4-5)</t>
  </si>
  <si>
    <t>(2010)" табл.24 п.16</t>
  </si>
  <si>
    <t>(СБЦП03-24-16)</t>
  </si>
  <si>
    <t>Рестораны:свыше 200 посадочных мест, (200+10) мест, 210 посадочных мест</t>
  </si>
  <si>
    <t>(2010)" табл.24 п.11</t>
  </si>
  <si>
    <t>(СБЦП03-24-11)</t>
  </si>
  <si>
    <t xml:space="preserve">Закусочные, кафетерии, бары: свыше 50 до 100, 60 посадочных мест
</t>
  </si>
  <si>
    <t xml:space="preserve">Закусочные, кафетерии, бары: свыше 50 до 100, 100 посадочных мест
</t>
  </si>
  <si>
    <t>(2010)" табл.24 п.10</t>
  </si>
  <si>
    <t>(СБЦП03-24-10)</t>
  </si>
  <si>
    <t xml:space="preserve">Закусочные, кафетерии, бары: до 50 посадочных мест, 20 посадочных мест
</t>
  </si>
  <si>
    <t xml:space="preserve">Закусочные, кафетерии, бары: до 50 посадочных мест, 70 посадочных мест
</t>
  </si>
  <si>
    <t xml:space="preserve">Закусочные, кафетерии, бары: до 50 посадочных мест, 25 посадочных мест
</t>
  </si>
  <si>
    <t>(2010)" табл.26 п.39</t>
  </si>
  <si>
    <t>(СБЦП03-26-39)</t>
  </si>
  <si>
    <t>(2010)" табл.14 п.5</t>
  </si>
  <si>
    <t>(СБЦП03-14-5)</t>
  </si>
  <si>
    <r>
      <t xml:space="preserve">Кинотеатры по количеству мест: свыше 500 до 800 (конференц-залы), </t>
    </r>
    <r>
      <rPr>
        <sz val="11"/>
        <color rgb="FFFF0000"/>
        <rFont val="Calibri"/>
        <family val="2"/>
        <charset val="204"/>
        <scheme val="minor"/>
      </rPr>
      <t xml:space="preserve">600 мест
</t>
    </r>
  </si>
  <si>
    <t>№ п/п</t>
  </si>
  <si>
    <t>СБЦП "Коммунальные инженерные сети и сооружения</t>
  </si>
  <si>
    <t>(2012)" табл.14 п.1</t>
  </si>
  <si>
    <t>(СБЦП07-14-1)</t>
  </si>
  <si>
    <t xml:space="preserve"> </t>
  </si>
  <si>
    <t>(2010)" табл.23 п.3</t>
  </si>
  <si>
    <t>(СБЦП03-23-3)</t>
  </si>
  <si>
    <t>(2012)" табл.37 п.6</t>
  </si>
  <si>
    <t>(СБЦП07-37-6)</t>
  </si>
  <si>
    <t>Трансформаторные подстанции напряжением 6/10(10/6) кВ, двухтрансформаторная, мощностью до 2х4000 кВ•А и количеством ячеек до 16:закрытая, 1 подстанция</t>
  </si>
  <si>
    <t>(2012)" табл.17 п.2</t>
  </si>
  <si>
    <t>(СБЦП07-17-2)</t>
  </si>
  <si>
    <t>при проектировании электрических кабельных линий, проходящих по территории с коэффициентом застройки от 0,3 до 0,5, до</t>
  </si>
  <si>
    <t>к1=1,2 п.2.8.1.1</t>
  </si>
  <si>
    <t>Кабельные линии напряжением до 35 кВ с интервалами протяженности:свыше 100 до 500 м, 300 м</t>
  </si>
  <si>
    <t>Итого по смете</t>
  </si>
  <si>
    <t>(А+В*Х)*К3*Ки1*Ки3*Ки4*кинф</t>
  </si>
  <si>
    <t>(760,883+4,694*300)*1,3*0,6*1,1*1,15*3,7</t>
  </si>
  <si>
    <t>(117,67+2,8*80)*0,8*0,6*1,1*1,15*3,7</t>
  </si>
  <si>
    <t>(505,80+0,34*1056,1)*0,8*0,6*1,1*1,15*3,7</t>
  </si>
  <si>
    <t>(А+В*(0,4*Хmin+0,6*Хзад)*К1*Ки1*Ки3*Ки4*Кинф</t>
  </si>
  <si>
    <t>(569,83+0,542*(0,4*200+0,6*210))*0,5*0,6*1,1*1,15*3,7</t>
  </si>
  <si>
    <t>(А+В*Х)*К3*Ки1*Ки3*Ки4*Кинф</t>
  </si>
  <si>
    <t>(87,90+1,144*60)*0,8*0,6*1,1*1,15*3,7</t>
  </si>
  <si>
    <t>(87,90+1,144*100)*0,8*0,6*1,1*1,15*3,7</t>
  </si>
  <si>
    <t>(87,90+1,144*25)*0,8*0,6*1,1*1,15*3,7</t>
  </si>
  <si>
    <t>(87,90+1,144*20)*0,8*0,6*1,1*1,15*3,7</t>
  </si>
  <si>
    <t>(87,90+1,144*50)*0,8*0,6*1,1*1,15*3,7</t>
  </si>
  <si>
    <t>(139,20+5,58*(0,4*5+0,6*10))*0,5*0,6*1,1* 1,15*3,7</t>
  </si>
  <si>
    <t>(544,36+0,56*600)*0,8*0,6*1,1*1,15*3,7</t>
  </si>
  <si>
    <t>(А*Х)*Ки1*Ки3*Ки4*Кинф</t>
  </si>
  <si>
    <t>(178,46*1)*0,6 *1,1*1,15*3,7</t>
  </si>
  <si>
    <t>(А+В*Х)*К1*Ки1*Ки3*Ки4*Кинф</t>
  </si>
  <si>
    <t>(7,763+0,042*300)*1,2*0,6 *1,1*1,15*3,7</t>
  </si>
  <si>
    <t>НДС 18%</t>
  </si>
  <si>
    <t>ВСЕГО по смете</t>
  </si>
  <si>
    <t xml:space="preserve">                                </t>
  </si>
  <si>
    <t>Всего с учетом "Дальневосточный коэффициент Ки2=1,234"</t>
  </si>
  <si>
    <t>МФК делового типа (5 звезд) в районе ул.Корабельная Набережная, 6 в г.Владвисотоке</t>
  </si>
  <si>
    <t>вип зал</t>
  </si>
  <si>
    <t>Лобби-бар</t>
  </si>
  <si>
    <t>Белый бар</t>
  </si>
  <si>
    <t>Винный бар</t>
  </si>
  <si>
    <t>Сигарный бар</t>
  </si>
  <si>
    <t>Риджис клаб</t>
  </si>
  <si>
    <t xml:space="preserve">Комплексные приемные пункты, включая парикмахерские и другие виды бытовых услуг, с количеством рабочих мест: свыше 5, 10 рабочих мест
</t>
  </si>
  <si>
    <t xml:space="preserve">Специализированные непродовольственные магазины торговой площадью:до 400 м2, Бутики 396м2 торговой площади
</t>
  </si>
  <si>
    <t xml:space="preserve">столовая </t>
  </si>
  <si>
    <t>(135,52+0,51*396)*0,5*0,6*1,1*1,15*3,7</t>
  </si>
  <si>
    <t xml:space="preserve">применить к=1,1 на </t>
  </si>
  <si>
    <t>5,318Гкалл стр 119</t>
  </si>
  <si>
    <t>Закрытые многоэтажные стоянки автотранспорта площадью, до 9600м2, 3658м2</t>
  </si>
  <si>
    <t xml:space="preserve">2006. Таблица 1-37 </t>
  </si>
  <si>
    <t>(22+0,213*3658)*0,6 *1,1*1,15*3,7</t>
  </si>
  <si>
    <t xml:space="preserve">Предприятия автомобильного транспорта. (Эксплуатация, технический сервис и хранение автомобильной техники). </t>
  </si>
  <si>
    <t xml:space="preserve">Объекты магситарльного трапсорта нефти. 2007 г. Раздел 3. </t>
  </si>
  <si>
    <t>Таблица 4-41.1</t>
  </si>
  <si>
    <t>ДЭС с дизель-генераторами единичной мощностью от 315 до 800кВт, мощность 400кВт</t>
  </si>
  <si>
    <t>Ки1=0,8</t>
  </si>
  <si>
    <t>(178,18+0,29*400)*0,8 *1,1*1,15*3,7</t>
  </si>
  <si>
    <t>Раздел 6. Топливохранилище (на один вид топлива)</t>
  </si>
  <si>
    <t>Топливохранилище (на один вид топлива) от 0,4 до 1 тыс.м2, площадь 0,2 тыс.м2</t>
  </si>
  <si>
    <t>Ки1=0,5</t>
  </si>
  <si>
    <t>(130,281+203,085*(04*04+06*0,2))*0,5*1,1*1,15*3,7</t>
  </si>
  <si>
    <t>Центральный тепловой пункт в составе коллекторных теплофикационной воды, насосных установок, теплообменного оборудования и регулирующих устройств с суммарной нагрузкой: свыше 10 до 40 Гкал/ч, 5,318 Гкал/ч</t>
  </si>
  <si>
    <t>(1068,07+4,25*(0,4*10+0,6*5,318))*0,5*0,6 *1,1*1,15*3,7</t>
  </si>
  <si>
    <t>Административные здания, административно-хозяйственные корпуса, офисы, страховые организации, таможни, юридические учреждения, редакции газет, учреждения охраны общественного порядка, фонды площадью: свыше 700 до 1200 м2, 708,2 кв.м (помещение переговоров)</t>
  </si>
  <si>
    <t>Административные здания, административно-хозяйственные корпуса, офисы, страховые организации, таможни, юридические учреждения, редакции газет, учреждения охраны общественного порядка, фонды площадью:от 100 до 300 м2, 220,8м2 (свадебный салон)</t>
  </si>
  <si>
    <t>(538,81+0,139*708,2)*0,8*0,6*1,1*1,15*3,7</t>
  </si>
  <si>
    <t>(538,81+0,139*220,8)*0,8*0,6*1,1*1,15*3,7</t>
  </si>
  <si>
    <t>Раздел 1. Основной объект строительства</t>
  </si>
  <si>
    <t>Раздел 2. ИТП</t>
  </si>
  <si>
    <t>Раздел 3. Система электроснабжения</t>
  </si>
  <si>
    <t>Раздел 4. Автостоянка</t>
  </si>
  <si>
    <t>Раздел 5. ДЭС с дизель-генераторами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</si>
</sst>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5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4" xfId="0" applyNumberFormat="1" applyBorder="1" applyAlignment="1">
      <alignment horizontal="right" vertical="top" wrapText="1"/>
    </xf>
    <xf numFmtId="2" fontId="0" fillId="0" borderId="10" xfId="0" applyNumberFormat="1" applyBorder="1" applyAlignment="1">
      <alignment horizontal="right" vertical="top" wrapText="1"/>
    </xf>
    <xf numFmtId="2" fontId="0" fillId="0" borderId="2" xfId="0" applyNumberFormat="1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2" fontId="0" fillId="0" borderId="10" xfId="0" applyNumberFormat="1" applyFill="1" applyBorder="1" applyAlignment="1">
      <alignment horizontal="right" vertical="top" wrapText="1"/>
    </xf>
    <xf numFmtId="0" fontId="0" fillId="0" borderId="0" xfId="0" applyFill="1"/>
    <xf numFmtId="0" fontId="0" fillId="0" borderId="0" xfId="0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 wrapText="1"/>
    </xf>
    <xf numFmtId="2" fontId="0" fillId="0" borderId="3" xfId="0" applyNumberFormat="1" applyFill="1" applyBorder="1" applyAlignment="1">
      <alignment vertical="top" wrapText="1"/>
    </xf>
    <xf numFmtId="2" fontId="0" fillId="0" borderId="3" xfId="0" applyNumberFormat="1" applyFill="1" applyBorder="1" applyAlignment="1">
      <alignment horizontal="right" vertical="top" wrapText="1"/>
    </xf>
    <xf numFmtId="0" fontId="0" fillId="0" borderId="11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2" fontId="0" fillId="0" borderId="4" xfId="0" applyNumberFormat="1" applyFill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1" xfId="0" applyFill="1" applyBorder="1"/>
    <xf numFmtId="0" fontId="0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0" fillId="0" borderId="11" xfId="0" applyFill="1" applyBorder="1" applyAlignment="1">
      <alignment horizontal="center" vertical="top"/>
    </xf>
    <xf numFmtId="2" fontId="0" fillId="0" borderId="1" xfId="0" applyNumberFormat="1" applyBorder="1" applyAlignment="1">
      <alignment vertical="top" wrapText="1"/>
    </xf>
    <xf numFmtId="4" fontId="0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2" fontId="0" fillId="0" borderId="2" xfId="0" applyNumberFormat="1" applyBorder="1" applyAlignment="1">
      <alignment horizontal="right" vertical="top" wrapText="1"/>
    </xf>
    <xf numFmtId="2" fontId="0" fillId="0" borderId="3" xfId="0" applyNumberFormat="1" applyBorder="1" applyAlignment="1">
      <alignment horizontal="right" vertical="top" wrapText="1"/>
    </xf>
    <xf numFmtId="0" fontId="0" fillId="0" borderId="2" xfId="0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2" fontId="0" fillId="0" borderId="2" xfId="0" applyNumberFormat="1" applyFill="1" applyBorder="1" applyAlignment="1">
      <alignment horizontal="right" vertical="top" wrapText="1"/>
    </xf>
    <xf numFmtId="2" fontId="0" fillId="0" borderId="2" xfId="0" applyNumberForma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2" fontId="0" fillId="0" borderId="2" xfId="0" applyNumberFormat="1" applyBorder="1" applyAlignment="1">
      <alignment horizontal="right" vertical="top" wrapText="1"/>
    </xf>
    <xf numFmtId="2" fontId="0" fillId="0" borderId="3" xfId="0" applyNumberFormat="1" applyBorder="1" applyAlignment="1">
      <alignment horizontal="right" vertical="top" wrapText="1"/>
    </xf>
    <xf numFmtId="0" fontId="3" fillId="0" borderId="8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view="pageBreakPreview" topLeftCell="A164" zoomScale="60" workbookViewId="0">
      <selection activeCell="A182" sqref="A182:E182"/>
    </sheetView>
  </sheetViews>
  <sheetFormatPr defaultRowHeight="14.4"/>
  <cols>
    <col min="1" max="1" width="5.33203125" style="58" customWidth="1"/>
    <col min="2" max="2" width="41.109375" style="12" customWidth="1"/>
    <col min="3" max="3" width="54.44140625" style="12" customWidth="1"/>
    <col min="4" max="4" width="53.21875" style="13" customWidth="1"/>
    <col min="5" max="5" width="12.33203125" style="12" customWidth="1"/>
  </cols>
  <sheetData>
    <row r="1" spans="1:9">
      <c r="A1" s="48"/>
      <c r="B1"/>
      <c r="C1"/>
      <c r="D1" s="34"/>
      <c r="E1"/>
    </row>
    <row r="2" spans="1:9">
      <c r="A2" s="48"/>
      <c r="B2" t="s">
        <v>15</v>
      </c>
      <c r="C2"/>
      <c r="D2" s="34"/>
      <c r="E2"/>
    </row>
    <row r="3" spans="1:9">
      <c r="A3" s="48"/>
      <c r="B3"/>
      <c r="C3"/>
      <c r="D3" s="34"/>
      <c r="E3"/>
    </row>
    <row r="4" spans="1:9">
      <c r="A4" s="48"/>
      <c r="B4"/>
      <c r="C4"/>
      <c r="D4" s="34"/>
      <c r="E4"/>
    </row>
    <row r="5" spans="1:9">
      <c r="A5" s="90" t="s">
        <v>16</v>
      </c>
      <c r="B5" s="90"/>
      <c r="C5" s="90"/>
      <c r="D5" s="90"/>
      <c r="E5" s="90"/>
    </row>
    <row r="6" spans="1:9">
      <c r="A6" s="90" t="s">
        <v>17</v>
      </c>
      <c r="B6" s="90"/>
      <c r="C6" s="90"/>
      <c r="D6" s="90"/>
      <c r="E6" s="90"/>
    </row>
    <row r="7" spans="1:9">
      <c r="A7" s="91" t="s">
        <v>92</v>
      </c>
      <c r="B7" s="91"/>
      <c r="C7" s="91"/>
      <c r="D7" s="91"/>
      <c r="E7" s="91"/>
      <c r="F7" s="23"/>
      <c r="G7" s="23"/>
      <c r="H7" s="23"/>
      <c r="I7" s="23"/>
    </row>
    <row r="8" spans="1:9">
      <c r="A8" s="48"/>
      <c r="B8"/>
      <c r="C8"/>
      <c r="D8" s="34"/>
      <c r="E8"/>
    </row>
    <row r="9" spans="1:9">
      <c r="A9" s="48"/>
      <c r="B9"/>
      <c r="C9"/>
      <c r="D9" s="34"/>
      <c r="E9"/>
    </row>
    <row r="10" spans="1:9">
      <c r="A10" s="48" t="s">
        <v>18</v>
      </c>
      <c r="B10"/>
      <c r="C10"/>
      <c r="D10" s="34"/>
      <c r="E10"/>
    </row>
    <row r="11" spans="1:9">
      <c r="A11" s="48"/>
      <c r="B11"/>
      <c r="C11"/>
      <c r="D11" s="34"/>
      <c r="E11"/>
    </row>
    <row r="12" spans="1:9">
      <c r="A12" s="48" t="s">
        <v>19</v>
      </c>
      <c r="B12"/>
      <c r="C12"/>
      <c r="D12" s="34"/>
      <c r="E12"/>
    </row>
    <row r="13" spans="1:9">
      <c r="A13" s="48"/>
      <c r="B13"/>
      <c r="C13"/>
      <c r="D13" s="34"/>
      <c r="E13"/>
    </row>
    <row r="14" spans="1:9">
      <c r="A14" s="48" t="s">
        <v>20</v>
      </c>
      <c r="B14"/>
      <c r="C14"/>
      <c r="D14" s="34"/>
      <c r="E14"/>
    </row>
    <row r="15" spans="1:9">
      <c r="A15" s="48"/>
      <c r="B15"/>
      <c r="C15"/>
      <c r="D15" s="34"/>
      <c r="E15"/>
    </row>
    <row r="16" spans="1:9" ht="43.2">
      <c r="A16" s="49" t="s">
        <v>54</v>
      </c>
      <c r="B16" s="15" t="s">
        <v>21</v>
      </c>
      <c r="C16" s="15" t="s">
        <v>22</v>
      </c>
      <c r="D16" s="15" t="s">
        <v>24</v>
      </c>
      <c r="E16" s="15" t="s">
        <v>23</v>
      </c>
    </row>
    <row r="17" spans="1:5">
      <c r="A17" s="50">
        <v>1</v>
      </c>
      <c r="B17" s="14">
        <v>2</v>
      </c>
      <c r="C17" s="14">
        <v>3</v>
      </c>
      <c r="D17" s="15">
        <v>4</v>
      </c>
      <c r="E17" s="14">
        <v>5</v>
      </c>
    </row>
    <row r="18" spans="1:5">
      <c r="A18" s="75" t="s">
        <v>124</v>
      </c>
      <c r="B18" s="76"/>
      <c r="C18" s="76"/>
      <c r="D18" s="76"/>
      <c r="E18" s="77"/>
    </row>
    <row r="19" spans="1:5">
      <c r="A19" s="51">
        <v>1</v>
      </c>
      <c r="B19" s="1" t="s">
        <v>13</v>
      </c>
      <c r="C19" s="2" t="s">
        <v>6</v>
      </c>
      <c r="D19" s="3" t="s">
        <v>71</v>
      </c>
      <c r="E19" s="44">
        <f>(760.883+4.694*300)*1.3*0.6*1.1*1.15*3.7</f>
        <v>7918.8665255700007</v>
      </c>
    </row>
    <row r="20" spans="1:5">
      <c r="A20" s="52"/>
      <c r="B20" s="4" t="s">
        <v>14</v>
      </c>
      <c r="C20" s="5" t="s">
        <v>7</v>
      </c>
      <c r="D20" s="6" t="s">
        <v>70</v>
      </c>
      <c r="E20" s="45"/>
    </row>
    <row r="21" spans="1:5">
      <c r="A21" s="52"/>
      <c r="B21" s="4"/>
      <c r="C21" s="5" t="s">
        <v>0</v>
      </c>
      <c r="D21" s="7"/>
      <c r="E21" s="45"/>
    </row>
    <row r="22" spans="1:5">
      <c r="A22" s="52"/>
      <c r="B22" s="4"/>
      <c r="C22" s="8" t="s">
        <v>1</v>
      </c>
      <c r="D22" s="6" t="s">
        <v>8</v>
      </c>
      <c r="E22" s="45"/>
    </row>
    <row r="23" spans="1:5">
      <c r="A23" s="52"/>
      <c r="B23" s="4"/>
      <c r="C23" s="5"/>
      <c r="D23" s="6"/>
      <c r="E23" s="45"/>
    </row>
    <row r="24" spans="1:5">
      <c r="A24" s="52"/>
      <c r="B24" s="4"/>
      <c r="C24" s="8" t="s">
        <v>2</v>
      </c>
      <c r="D24" s="6" t="s">
        <v>9</v>
      </c>
      <c r="E24" s="45"/>
    </row>
    <row r="25" spans="1:5">
      <c r="A25" s="52"/>
      <c r="B25" s="4"/>
      <c r="C25" s="8" t="s">
        <v>3</v>
      </c>
      <c r="D25" s="6" t="s">
        <v>10</v>
      </c>
      <c r="E25" s="45"/>
    </row>
    <row r="26" spans="1:5">
      <c r="A26" s="52"/>
      <c r="B26" s="4"/>
      <c r="C26" s="8" t="s">
        <v>4</v>
      </c>
      <c r="D26" s="6" t="s">
        <v>11</v>
      </c>
      <c r="E26" s="45"/>
    </row>
    <row r="27" spans="1:5">
      <c r="A27" s="53"/>
      <c r="B27" s="9"/>
      <c r="C27" s="10" t="s">
        <v>5</v>
      </c>
      <c r="D27" s="11" t="s">
        <v>12</v>
      </c>
      <c r="E27" s="16"/>
    </row>
    <row r="28" spans="1:5">
      <c r="A28" s="51">
        <v>2</v>
      </c>
      <c r="B28" s="80" t="s">
        <v>39</v>
      </c>
      <c r="C28" s="2" t="s">
        <v>6</v>
      </c>
      <c r="D28" s="78" t="s">
        <v>75</v>
      </c>
      <c r="E28" s="69">
        <f>(569.83+0.542*(0.4*200+0.6*210))*0.5*0.6*1.1*1.15*3.7</f>
        <v>956.90295030000016</v>
      </c>
    </row>
    <row r="29" spans="1:5">
      <c r="A29" s="52"/>
      <c r="B29" s="81"/>
      <c r="C29" s="5" t="s">
        <v>37</v>
      </c>
      <c r="D29" s="79"/>
      <c r="E29" s="70"/>
    </row>
    <row r="30" spans="1:5">
      <c r="A30" s="52"/>
      <c r="B30" s="81"/>
      <c r="C30" s="5" t="s">
        <v>38</v>
      </c>
      <c r="D30" s="6" t="s">
        <v>74</v>
      </c>
      <c r="E30" s="45"/>
    </row>
    <row r="31" spans="1:5">
      <c r="A31" s="52"/>
      <c r="B31" s="81"/>
      <c r="C31" s="5"/>
      <c r="D31" s="7"/>
      <c r="E31" s="45"/>
    </row>
    <row r="32" spans="1:5">
      <c r="A32" s="52"/>
      <c r="B32" s="81"/>
      <c r="C32" s="8" t="s">
        <v>32</v>
      </c>
      <c r="D32" s="6" t="s">
        <v>33</v>
      </c>
      <c r="E32" s="45"/>
    </row>
    <row r="33" spans="1:6">
      <c r="A33" s="52"/>
      <c r="B33" s="81"/>
      <c r="C33" s="8" t="s">
        <v>2</v>
      </c>
      <c r="D33" s="6" t="s">
        <v>9</v>
      </c>
      <c r="E33" s="45"/>
    </row>
    <row r="34" spans="1:6">
      <c r="A34" s="52"/>
      <c r="B34" s="81"/>
      <c r="C34" s="8" t="s">
        <v>3</v>
      </c>
      <c r="D34" s="6" t="s">
        <v>10</v>
      </c>
      <c r="E34" s="45"/>
    </row>
    <row r="35" spans="1:6">
      <c r="A35" s="52"/>
      <c r="B35" s="81"/>
      <c r="C35" s="8" t="s">
        <v>4</v>
      </c>
      <c r="D35" s="6" t="s">
        <v>11</v>
      </c>
      <c r="E35" s="45"/>
    </row>
    <row r="36" spans="1:6">
      <c r="A36" s="53"/>
      <c r="B36" s="82"/>
      <c r="C36" s="10" t="s">
        <v>5</v>
      </c>
      <c r="D36" s="11" t="s">
        <v>12</v>
      </c>
      <c r="E36" s="16"/>
    </row>
    <row r="37" spans="1:6">
      <c r="A37" s="51">
        <v>3</v>
      </c>
      <c r="B37" s="80" t="s">
        <v>42</v>
      </c>
      <c r="C37" s="2" t="s">
        <v>6</v>
      </c>
      <c r="D37" s="3" t="s">
        <v>77</v>
      </c>
      <c r="E37" s="17">
        <f>(87.9+1.144*60)*0.8*0.6*1.1*1.15*3.7</f>
        <v>351.68902560000009</v>
      </c>
    </row>
    <row r="38" spans="1:6">
      <c r="A38" s="52"/>
      <c r="B38" s="81"/>
      <c r="C38" s="5" t="s">
        <v>40</v>
      </c>
      <c r="D38" s="6" t="s">
        <v>76</v>
      </c>
      <c r="E38" s="19"/>
    </row>
    <row r="39" spans="1:6">
      <c r="A39" s="52"/>
      <c r="B39" s="81"/>
      <c r="C39" s="5" t="s">
        <v>41</v>
      </c>
      <c r="D39" s="6"/>
      <c r="E39" s="45"/>
    </row>
    <row r="40" spans="1:6">
      <c r="A40" s="52"/>
      <c r="B40" s="81"/>
      <c r="C40" s="5"/>
      <c r="D40" s="7"/>
      <c r="E40" s="45"/>
      <c r="F40" t="s">
        <v>94</v>
      </c>
    </row>
    <row r="41" spans="1:6" ht="28.8">
      <c r="A41" s="52"/>
      <c r="B41" s="81"/>
      <c r="C41" s="8" t="s">
        <v>27</v>
      </c>
      <c r="D41" s="6" t="s">
        <v>28</v>
      </c>
      <c r="E41" s="45"/>
    </row>
    <row r="42" spans="1:6">
      <c r="A42" s="52"/>
      <c r="B42" s="81"/>
      <c r="C42" s="8" t="s">
        <v>2</v>
      </c>
      <c r="D42" s="6" t="s">
        <v>9</v>
      </c>
      <c r="E42" s="45"/>
    </row>
    <row r="43" spans="1:6">
      <c r="A43" s="52"/>
      <c r="B43" s="81"/>
      <c r="C43" s="8" t="s">
        <v>3</v>
      </c>
      <c r="D43" s="6" t="s">
        <v>10</v>
      </c>
      <c r="E43" s="45"/>
    </row>
    <row r="44" spans="1:6">
      <c r="A44" s="52"/>
      <c r="B44" s="81"/>
      <c r="C44" s="8" t="s">
        <v>4</v>
      </c>
      <c r="D44" s="6" t="s">
        <v>11</v>
      </c>
      <c r="E44" s="45"/>
    </row>
    <row r="45" spans="1:6">
      <c r="A45" s="53"/>
      <c r="B45" s="82"/>
      <c r="C45" s="10" t="s">
        <v>5</v>
      </c>
      <c r="D45" s="11" t="s">
        <v>12</v>
      </c>
      <c r="E45" s="16"/>
    </row>
    <row r="46" spans="1:6">
      <c r="A46" s="51">
        <v>4</v>
      </c>
      <c r="B46" s="80" t="s">
        <v>43</v>
      </c>
      <c r="C46" s="2" t="s">
        <v>6</v>
      </c>
      <c r="D46" s="3" t="s">
        <v>78</v>
      </c>
      <c r="E46" s="17">
        <f>(87.9+1.144*100)*0.8*0.6*1.1*1.15*3.7</f>
        <v>454.49527200000011</v>
      </c>
    </row>
    <row r="47" spans="1:6">
      <c r="A47" s="52"/>
      <c r="B47" s="81"/>
      <c r="C47" s="5" t="s">
        <v>40</v>
      </c>
      <c r="D47" s="6" t="s">
        <v>76</v>
      </c>
      <c r="E47" s="19"/>
    </row>
    <row r="48" spans="1:6">
      <c r="A48" s="52"/>
      <c r="B48" s="81"/>
      <c r="C48" s="5" t="s">
        <v>41</v>
      </c>
      <c r="D48" s="6"/>
      <c r="E48" s="45"/>
    </row>
    <row r="49" spans="1:6">
      <c r="A49" s="52"/>
      <c r="B49" s="81"/>
      <c r="C49" s="5"/>
      <c r="D49" s="7"/>
      <c r="E49" s="45"/>
      <c r="F49" t="s">
        <v>95</v>
      </c>
    </row>
    <row r="50" spans="1:6" ht="28.8">
      <c r="A50" s="52"/>
      <c r="B50" s="81"/>
      <c r="C50" s="8" t="s">
        <v>27</v>
      </c>
      <c r="D50" s="6" t="s">
        <v>28</v>
      </c>
      <c r="E50" s="45"/>
    </row>
    <row r="51" spans="1:6">
      <c r="A51" s="52"/>
      <c r="B51" s="81"/>
      <c r="C51" s="8" t="s">
        <v>2</v>
      </c>
      <c r="D51" s="6" t="s">
        <v>9</v>
      </c>
      <c r="E51" s="45"/>
    </row>
    <row r="52" spans="1:6">
      <c r="A52" s="52"/>
      <c r="B52" s="81"/>
      <c r="C52" s="8" t="s">
        <v>3</v>
      </c>
      <c r="D52" s="6" t="s">
        <v>10</v>
      </c>
      <c r="E52" s="45"/>
    </row>
    <row r="53" spans="1:6">
      <c r="A53" s="52"/>
      <c r="B53" s="81"/>
      <c r="C53" s="8" t="s">
        <v>4</v>
      </c>
      <c r="D53" s="6" t="s">
        <v>11</v>
      </c>
      <c r="E53" s="45"/>
    </row>
    <row r="54" spans="1:6">
      <c r="A54" s="53"/>
      <c r="B54" s="82"/>
      <c r="C54" s="10" t="s">
        <v>5</v>
      </c>
      <c r="D54" s="11" t="s">
        <v>12</v>
      </c>
      <c r="E54" s="16"/>
    </row>
    <row r="55" spans="1:6">
      <c r="A55" s="51">
        <v>5</v>
      </c>
      <c r="B55" s="80" t="s">
        <v>43</v>
      </c>
      <c r="C55" s="2" t="s">
        <v>6</v>
      </c>
      <c r="D55" s="3" t="s">
        <v>78</v>
      </c>
      <c r="E55" s="17">
        <f>(87.9+1.144*100)*0.8*0.6*1.1*1.15*3.7</f>
        <v>454.49527200000011</v>
      </c>
    </row>
    <row r="56" spans="1:6">
      <c r="A56" s="52"/>
      <c r="B56" s="81"/>
      <c r="C56" s="5" t="s">
        <v>40</v>
      </c>
      <c r="D56" s="6" t="s">
        <v>76</v>
      </c>
      <c r="E56" s="19"/>
    </row>
    <row r="57" spans="1:6">
      <c r="A57" s="52"/>
      <c r="B57" s="81"/>
      <c r="C57" s="5" t="s">
        <v>41</v>
      </c>
      <c r="D57" s="6"/>
      <c r="E57" s="45"/>
    </row>
    <row r="58" spans="1:6">
      <c r="A58" s="52"/>
      <c r="B58" s="81"/>
      <c r="C58" s="5"/>
      <c r="D58" s="7"/>
      <c r="E58" s="45"/>
      <c r="F58" t="s">
        <v>97</v>
      </c>
    </row>
    <row r="59" spans="1:6" ht="28.8">
      <c r="A59" s="52"/>
      <c r="B59" s="81"/>
      <c r="C59" s="8" t="s">
        <v>27</v>
      </c>
      <c r="D59" s="6" t="s">
        <v>28</v>
      </c>
      <c r="E59" s="45"/>
    </row>
    <row r="60" spans="1:6">
      <c r="A60" s="52"/>
      <c r="B60" s="81"/>
      <c r="C60" s="8" t="s">
        <v>2</v>
      </c>
      <c r="D60" s="6" t="s">
        <v>9</v>
      </c>
      <c r="E60" s="45"/>
    </row>
    <row r="61" spans="1:6">
      <c r="A61" s="52"/>
      <c r="B61" s="81"/>
      <c r="C61" s="8" t="s">
        <v>3</v>
      </c>
      <c r="D61" s="6" t="s">
        <v>10</v>
      </c>
      <c r="E61" s="45"/>
    </row>
    <row r="62" spans="1:6">
      <c r="A62" s="52"/>
      <c r="B62" s="81"/>
      <c r="C62" s="8" t="s">
        <v>4</v>
      </c>
      <c r="D62" s="6" t="s">
        <v>11</v>
      </c>
      <c r="E62" s="45"/>
    </row>
    <row r="63" spans="1:6">
      <c r="A63" s="53"/>
      <c r="B63" s="82"/>
      <c r="C63" s="10" t="s">
        <v>5</v>
      </c>
      <c r="D63" s="11" t="s">
        <v>12</v>
      </c>
      <c r="E63" s="16"/>
    </row>
    <row r="64" spans="1:6" s="23" customFormat="1">
      <c r="A64" s="54">
        <v>6</v>
      </c>
      <c r="B64" s="72" t="s">
        <v>48</v>
      </c>
      <c r="C64" s="20" t="s">
        <v>6</v>
      </c>
      <c r="D64" s="21" t="s">
        <v>79</v>
      </c>
      <c r="E64" s="22">
        <f>(87.9+1.144*25)*0.8*0.6*1.1*1.15*3.7</f>
        <v>261.73356000000001</v>
      </c>
    </row>
    <row r="65" spans="1:6" s="23" customFormat="1">
      <c r="A65" s="55"/>
      <c r="B65" s="73"/>
      <c r="C65" s="24" t="s">
        <v>44</v>
      </c>
      <c r="D65" s="25" t="s">
        <v>76</v>
      </c>
      <c r="E65" s="26"/>
      <c r="F65" s="23" t="s">
        <v>96</v>
      </c>
    </row>
    <row r="66" spans="1:6" s="23" customFormat="1">
      <c r="A66" s="55"/>
      <c r="B66" s="73"/>
      <c r="C66" s="24" t="s">
        <v>45</v>
      </c>
      <c r="D66" s="25"/>
      <c r="E66" s="27"/>
    </row>
    <row r="67" spans="1:6" s="23" customFormat="1">
      <c r="A67" s="55"/>
      <c r="B67" s="73"/>
      <c r="C67" s="24"/>
      <c r="D67" s="28"/>
      <c r="E67" s="27"/>
    </row>
    <row r="68" spans="1:6" s="23" customFormat="1" ht="28.8">
      <c r="A68" s="55"/>
      <c r="B68" s="73"/>
      <c r="C68" s="29" t="s">
        <v>27</v>
      </c>
      <c r="D68" s="25" t="s">
        <v>28</v>
      </c>
      <c r="E68" s="27"/>
    </row>
    <row r="69" spans="1:6" s="23" customFormat="1">
      <c r="A69" s="55"/>
      <c r="B69" s="73"/>
      <c r="C69" s="29" t="s">
        <v>2</v>
      </c>
      <c r="D69" s="25" t="s">
        <v>9</v>
      </c>
      <c r="E69" s="27"/>
    </row>
    <row r="70" spans="1:6" s="23" customFormat="1">
      <c r="A70" s="55"/>
      <c r="B70" s="73"/>
      <c r="C70" s="29" t="s">
        <v>3</v>
      </c>
      <c r="D70" s="25" t="s">
        <v>10</v>
      </c>
      <c r="E70" s="27"/>
    </row>
    <row r="71" spans="1:6" s="23" customFormat="1">
      <c r="A71" s="55"/>
      <c r="B71" s="73"/>
      <c r="C71" s="29" t="s">
        <v>4</v>
      </c>
      <c r="D71" s="25" t="s">
        <v>11</v>
      </c>
      <c r="E71" s="27"/>
    </row>
    <row r="72" spans="1:6" s="23" customFormat="1">
      <c r="A72" s="56"/>
      <c r="B72" s="74"/>
      <c r="C72" s="30" t="s">
        <v>5</v>
      </c>
      <c r="D72" s="31" t="s">
        <v>12</v>
      </c>
      <c r="E72" s="32"/>
    </row>
    <row r="73" spans="1:6" s="23" customFormat="1">
      <c r="A73" s="54">
        <v>7</v>
      </c>
      <c r="B73" s="72" t="s">
        <v>46</v>
      </c>
      <c r="C73" s="20" t="s">
        <v>6</v>
      </c>
      <c r="D73" s="21" t="s">
        <v>80</v>
      </c>
      <c r="E73" s="22">
        <f>(87.9+1.144*20)*0.8*0.6*1.1*1.15*3.7</f>
        <v>248.88277920000004</v>
      </c>
    </row>
    <row r="74" spans="1:6" s="23" customFormat="1">
      <c r="A74" s="55"/>
      <c r="B74" s="73"/>
      <c r="C74" s="24" t="s">
        <v>44</v>
      </c>
      <c r="D74" s="25" t="s">
        <v>76</v>
      </c>
      <c r="E74" s="26"/>
    </row>
    <row r="75" spans="1:6" s="23" customFormat="1">
      <c r="A75" s="55"/>
      <c r="B75" s="73"/>
      <c r="C75" s="24" t="s">
        <v>45</v>
      </c>
      <c r="D75" s="25"/>
      <c r="E75" s="27"/>
    </row>
    <row r="76" spans="1:6" s="23" customFormat="1">
      <c r="A76" s="55"/>
      <c r="B76" s="73"/>
      <c r="C76" s="24"/>
      <c r="D76" s="28"/>
      <c r="E76" s="27"/>
    </row>
    <row r="77" spans="1:6" s="23" customFormat="1" ht="28.8">
      <c r="A77" s="55"/>
      <c r="B77" s="73"/>
      <c r="C77" s="29" t="s">
        <v>27</v>
      </c>
      <c r="D77" s="25" t="s">
        <v>28</v>
      </c>
      <c r="E77" s="27"/>
    </row>
    <row r="78" spans="1:6" s="23" customFormat="1">
      <c r="A78" s="55"/>
      <c r="B78" s="73"/>
      <c r="C78" s="29" t="s">
        <v>2</v>
      </c>
      <c r="D78" s="25" t="s">
        <v>9</v>
      </c>
      <c r="E78" s="27"/>
      <c r="F78" s="23" t="s">
        <v>93</v>
      </c>
    </row>
    <row r="79" spans="1:6" s="23" customFormat="1">
      <c r="A79" s="55"/>
      <c r="B79" s="73"/>
      <c r="C79" s="29" t="s">
        <v>3</v>
      </c>
      <c r="D79" s="25" t="s">
        <v>10</v>
      </c>
      <c r="E79" s="27"/>
    </row>
    <row r="80" spans="1:6" s="23" customFormat="1">
      <c r="A80" s="55"/>
      <c r="B80" s="73"/>
      <c r="C80" s="29" t="s">
        <v>4</v>
      </c>
      <c r="D80" s="25" t="s">
        <v>11</v>
      </c>
      <c r="E80" s="27"/>
    </row>
    <row r="81" spans="1:6" s="23" customFormat="1">
      <c r="A81" s="56"/>
      <c r="B81" s="74"/>
      <c r="C81" s="30" t="s">
        <v>5</v>
      </c>
      <c r="D81" s="31" t="s">
        <v>12</v>
      </c>
      <c r="E81" s="32"/>
    </row>
    <row r="82" spans="1:6" s="23" customFormat="1">
      <c r="A82" s="54">
        <v>8</v>
      </c>
      <c r="B82" s="72" t="s">
        <v>47</v>
      </c>
      <c r="C82" s="20" t="s">
        <v>6</v>
      </c>
      <c r="D82" s="21" t="s">
        <v>81</v>
      </c>
      <c r="E82" s="22">
        <f>(87.9+1.144*50)*0.8*0.6*1.1*1.15*3.7</f>
        <v>325.98746400000005</v>
      </c>
    </row>
    <row r="83" spans="1:6" s="23" customFormat="1">
      <c r="A83" s="55"/>
      <c r="B83" s="73"/>
      <c r="C83" s="24" t="s">
        <v>44</v>
      </c>
      <c r="D83" s="25" t="s">
        <v>76</v>
      </c>
      <c r="E83" s="26"/>
    </row>
    <row r="84" spans="1:6" s="23" customFormat="1">
      <c r="A84" s="55"/>
      <c r="B84" s="73"/>
      <c r="C84" s="24" t="s">
        <v>45</v>
      </c>
      <c r="D84" s="25"/>
      <c r="E84" s="27"/>
    </row>
    <row r="85" spans="1:6" s="23" customFormat="1">
      <c r="A85" s="55"/>
      <c r="B85" s="73"/>
      <c r="C85" s="24"/>
      <c r="D85" s="28"/>
      <c r="E85" s="27"/>
    </row>
    <row r="86" spans="1:6" s="23" customFormat="1" ht="28.8">
      <c r="A86" s="55"/>
      <c r="B86" s="73"/>
      <c r="C86" s="29" t="s">
        <v>27</v>
      </c>
      <c r="D86" s="25" t="s">
        <v>28</v>
      </c>
      <c r="E86" s="27"/>
      <c r="F86" s="23" t="s">
        <v>98</v>
      </c>
    </row>
    <row r="87" spans="1:6" s="23" customFormat="1">
      <c r="A87" s="55"/>
      <c r="B87" s="73"/>
      <c r="C87" s="29" t="s">
        <v>2</v>
      </c>
      <c r="D87" s="25" t="s">
        <v>9</v>
      </c>
      <c r="E87" s="27"/>
    </row>
    <row r="88" spans="1:6" s="23" customFormat="1">
      <c r="A88" s="55"/>
      <c r="B88" s="73"/>
      <c r="C88" s="29" t="s">
        <v>3</v>
      </c>
      <c r="D88" s="25" t="s">
        <v>10</v>
      </c>
      <c r="E88" s="27"/>
    </row>
    <row r="89" spans="1:6" s="23" customFormat="1">
      <c r="A89" s="55"/>
      <c r="B89" s="73"/>
      <c r="C89" s="29" t="s">
        <v>4</v>
      </c>
      <c r="D89" s="25" t="s">
        <v>11</v>
      </c>
      <c r="E89" s="27"/>
    </row>
    <row r="90" spans="1:6" s="23" customFormat="1">
      <c r="A90" s="56"/>
      <c r="B90" s="74"/>
      <c r="C90" s="30" t="s">
        <v>5</v>
      </c>
      <c r="D90" s="31" t="s">
        <v>12</v>
      </c>
      <c r="E90" s="32"/>
    </row>
    <row r="91" spans="1:6">
      <c r="A91" s="51">
        <v>9</v>
      </c>
      <c r="B91" s="80" t="s">
        <v>29</v>
      </c>
      <c r="C91" s="2" t="s">
        <v>6</v>
      </c>
      <c r="D91" s="3" t="s">
        <v>72</v>
      </c>
      <c r="E91" s="44">
        <f>(117.67+2.8*80)*0.8*0.6*1.1*1.15*3.7</f>
        <v>767.60948880000012</v>
      </c>
    </row>
    <row r="92" spans="1:6">
      <c r="A92" s="52"/>
      <c r="B92" s="81"/>
      <c r="C92" s="5" t="s">
        <v>25</v>
      </c>
      <c r="D92" s="6"/>
      <c r="E92" s="45"/>
    </row>
    <row r="93" spans="1:6">
      <c r="A93" s="52"/>
      <c r="B93" s="81"/>
      <c r="C93" s="5" t="s">
        <v>26</v>
      </c>
      <c r="D93" s="7"/>
      <c r="E93" s="45"/>
    </row>
    <row r="94" spans="1:6" ht="28.8">
      <c r="A94" s="52"/>
      <c r="B94" s="81"/>
      <c r="C94" s="8" t="s">
        <v>27</v>
      </c>
      <c r="D94" s="6" t="s">
        <v>28</v>
      </c>
      <c r="E94" s="45"/>
      <c r="F94" t="s">
        <v>101</v>
      </c>
    </row>
    <row r="95" spans="1:6">
      <c r="A95" s="52"/>
      <c r="B95" s="81"/>
      <c r="C95" s="8" t="s">
        <v>2</v>
      </c>
      <c r="D95" s="6" t="s">
        <v>9</v>
      </c>
      <c r="E95" s="45"/>
    </row>
    <row r="96" spans="1:6">
      <c r="A96" s="52"/>
      <c r="B96" s="81"/>
      <c r="C96" s="8" t="s">
        <v>3</v>
      </c>
      <c r="D96" s="6" t="s">
        <v>10</v>
      </c>
      <c r="E96" s="45"/>
    </row>
    <row r="97" spans="1:6">
      <c r="A97" s="52"/>
      <c r="B97" s="81"/>
      <c r="C97" s="8" t="s">
        <v>4</v>
      </c>
      <c r="D97" s="6" t="s">
        <v>11</v>
      </c>
      <c r="E97" s="45"/>
    </row>
    <row r="98" spans="1:6">
      <c r="A98" s="53"/>
      <c r="B98" s="82"/>
      <c r="C98" s="10" t="s">
        <v>5</v>
      </c>
      <c r="D98" s="11" t="s">
        <v>12</v>
      </c>
      <c r="E98" s="16"/>
    </row>
    <row r="99" spans="1:6" s="23" customFormat="1">
      <c r="A99" s="54">
        <v>10</v>
      </c>
      <c r="B99" s="72" t="s">
        <v>120</v>
      </c>
      <c r="C99" s="20" t="s">
        <v>6</v>
      </c>
      <c r="D99" s="21" t="s">
        <v>122</v>
      </c>
      <c r="E99" s="59">
        <f>(538.81+0.139*708.2)*0.8*0.6*1.1*1.15*3.7</f>
        <v>1431.6708906719998</v>
      </c>
    </row>
    <row r="100" spans="1:6" s="23" customFormat="1">
      <c r="A100" s="55"/>
      <c r="B100" s="73"/>
      <c r="C100" s="24" t="s">
        <v>30</v>
      </c>
      <c r="D100" s="25"/>
      <c r="E100" s="27"/>
    </row>
    <row r="101" spans="1:6" s="23" customFormat="1">
      <c r="A101" s="55"/>
      <c r="B101" s="73"/>
      <c r="C101" s="24" t="s">
        <v>31</v>
      </c>
      <c r="D101" s="28"/>
      <c r="E101" s="27"/>
      <c r="F101" s="23" t="s">
        <v>58</v>
      </c>
    </row>
    <row r="102" spans="1:6" s="23" customFormat="1" ht="28.8">
      <c r="A102" s="55"/>
      <c r="B102" s="73"/>
      <c r="C102" s="29" t="s">
        <v>27</v>
      </c>
      <c r="D102" s="25" t="s">
        <v>28</v>
      </c>
      <c r="E102" s="27"/>
    </row>
    <row r="103" spans="1:6" s="23" customFormat="1">
      <c r="A103" s="55"/>
      <c r="B103" s="73"/>
      <c r="C103" s="29" t="s">
        <v>2</v>
      </c>
      <c r="D103" s="25" t="s">
        <v>9</v>
      </c>
      <c r="E103" s="27"/>
    </row>
    <row r="104" spans="1:6" s="23" customFormat="1">
      <c r="A104" s="55"/>
      <c r="B104" s="73"/>
      <c r="C104" s="29" t="s">
        <v>3</v>
      </c>
      <c r="D104" s="25" t="s">
        <v>10</v>
      </c>
      <c r="E104" s="27"/>
    </row>
    <row r="105" spans="1:6" s="23" customFormat="1">
      <c r="A105" s="55"/>
      <c r="B105" s="73"/>
      <c r="C105" s="29" t="s">
        <v>4</v>
      </c>
      <c r="D105" s="25" t="s">
        <v>11</v>
      </c>
      <c r="E105" s="27"/>
    </row>
    <row r="106" spans="1:6" s="23" customFormat="1">
      <c r="A106" s="56"/>
      <c r="B106" s="74"/>
      <c r="C106" s="30" t="s">
        <v>5</v>
      </c>
      <c r="D106" s="31" t="s">
        <v>12</v>
      </c>
      <c r="E106" s="32"/>
    </row>
    <row r="107" spans="1:6" s="23" customFormat="1">
      <c r="A107" s="54">
        <v>11</v>
      </c>
      <c r="B107" s="72" t="s">
        <v>121</v>
      </c>
      <c r="C107" s="20" t="s">
        <v>6</v>
      </c>
      <c r="D107" s="21" t="s">
        <v>123</v>
      </c>
      <c r="E107" s="59">
        <f>(538.81+0.139*220.8)*0.8*0.6*1.1*1.15*3.7</f>
        <v>1279.4641759679998</v>
      </c>
    </row>
    <row r="108" spans="1:6" s="23" customFormat="1">
      <c r="A108" s="55"/>
      <c r="B108" s="73"/>
      <c r="C108" s="24" t="s">
        <v>30</v>
      </c>
      <c r="D108" s="25"/>
      <c r="E108" s="27"/>
    </row>
    <row r="109" spans="1:6" s="23" customFormat="1">
      <c r="A109" s="55"/>
      <c r="B109" s="73"/>
      <c r="C109" s="24" t="s">
        <v>31</v>
      </c>
      <c r="D109" s="28"/>
      <c r="E109" s="27"/>
      <c r="F109" s="23" t="s">
        <v>58</v>
      </c>
    </row>
    <row r="110" spans="1:6" s="23" customFormat="1" ht="28.8">
      <c r="A110" s="55"/>
      <c r="B110" s="73"/>
      <c r="C110" s="29" t="s">
        <v>27</v>
      </c>
      <c r="D110" s="25" t="s">
        <v>28</v>
      </c>
      <c r="E110" s="27"/>
    </row>
    <row r="111" spans="1:6" s="23" customFormat="1">
      <c r="A111" s="55"/>
      <c r="B111" s="73"/>
      <c r="C111" s="29" t="s">
        <v>2</v>
      </c>
      <c r="D111" s="25" t="s">
        <v>9</v>
      </c>
      <c r="E111" s="27"/>
    </row>
    <row r="112" spans="1:6" s="23" customFormat="1">
      <c r="A112" s="55"/>
      <c r="B112" s="73"/>
      <c r="C112" s="29" t="s">
        <v>3</v>
      </c>
      <c r="D112" s="25" t="s">
        <v>10</v>
      </c>
      <c r="E112" s="27"/>
    </row>
    <row r="113" spans="1:6" s="23" customFormat="1">
      <c r="A113" s="55"/>
      <c r="B113" s="73"/>
      <c r="C113" s="29" t="s">
        <v>4</v>
      </c>
      <c r="D113" s="25" t="s">
        <v>11</v>
      </c>
      <c r="E113" s="27"/>
    </row>
    <row r="114" spans="1:6" s="23" customFormat="1">
      <c r="A114" s="56"/>
      <c r="B114" s="74"/>
      <c r="C114" s="30" t="s">
        <v>5</v>
      </c>
      <c r="D114" s="31" t="s">
        <v>12</v>
      </c>
      <c r="E114" s="32"/>
    </row>
    <row r="115" spans="1:6">
      <c r="A115" s="51">
        <v>12</v>
      </c>
      <c r="B115" s="80" t="s">
        <v>34</v>
      </c>
      <c r="C115" s="2" t="s">
        <v>6</v>
      </c>
      <c r="D115" s="3" t="s">
        <v>73</v>
      </c>
      <c r="E115" s="44">
        <f>(505.8+0.34*1056.1)*0.8*0.6*1.1*1.15*3.7</f>
        <v>1943.0605233600002</v>
      </c>
    </row>
    <row r="116" spans="1:6">
      <c r="A116" s="52"/>
      <c r="B116" s="81"/>
      <c r="C116" s="5" t="s">
        <v>35</v>
      </c>
      <c r="D116" s="6"/>
      <c r="E116" s="45"/>
    </row>
    <row r="117" spans="1:6">
      <c r="A117" s="52"/>
      <c r="B117" s="81"/>
      <c r="C117" s="5" t="s">
        <v>36</v>
      </c>
      <c r="D117" s="7"/>
      <c r="E117" s="45"/>
    </row>
    <row r="118" spans="1:6" ht="28.8">
      <c r="A118" s="52"/>
      <c r="B118" s="81"/>
      <c r="C118" s="64" t="s">
        <v>27</v>
      </c>
      <c r="D118" s="65" t="s">
        <v>28</v>
      </c>
      <c r="E118" s="45"/>
      <c r="F118" t="s">
        <v>103</v>
      </c>
    </row>
    <row r="119" spans="1:6">
      <c r="A119" s="52"/>
      <c r="B119" s="81"/>
      <c r="C119" s="8" t="s">
        <v>2</v>
      </c>
      <c r="D119" s="6" t="s">
        <v>9</v>
      </c>
      <c r="E119" s="45"/>
    </row>
    <row r="120" spans="1:6">
      <c r="A120" s="52"/>
      <c r="B120" s="81"/>
      <c r="C120" s="8" t="s">
        <v>3</v>
      </c>
      <c r="D120" s="6" t="s">
        <v>10</v>
      </c>
      <c r="E120" s="45"/>
    </row>
    <row r="121" spans="1:6">
      <c r="A121" s="52"/>
      <c r="B121" s="81"/>
      <c r="C121" s="8" t="s">
        <v>4</v>
      </c>
      <c r="D121" s="6" t="s">
        <v>11</v>
      </c>
      <c r="E121" s="45"/>
    </row>
    <row r="122" spans="1:6">
      <c r="A122" s="53"/>
      <c r="B122" s="82"/>
      <c r="C122" s="10" t="s">
        <v>5</v>
      </c>
      <c r="D122" s="11" t="s">
        <v>12</v>
      </c>
      <c r="E122" s="16"/>
    </row>
    <row r="123" spans="1:6">
      <c r="A123" s="54">
        <v>13</v>
      </c>
      <c r="B123" s="87" t="s">
        <v>99</v>
      </c>
      <c r="C123" s="20" t="s">
        <v>6</v>
      </c>
      <c r="D123" s="78" t="s">
        <v>82</v>
      </c>
      <c r="E123" s="18">
        <f>(139.2+5.58*(0.4*5+0.6*10))*0.5*0.6*1.1*1.15*3.7</f>
        <v>258.138936</v>
      </c>
    </row>
    <row r="124" spans="1:6">
      <c r="A124" s="55"/>
      <c r="B124" s="88"/>
      <c r="C124" s="24" t="s">
        <v>49</v>
      </c>
      <c r="D124" s="79"/>
      <c r="E124" s="19"/>
    </row>
    <row r="125" spans="1:6">
      <c r="A125" s="55"/>
      <c r="B125" s="88"/>
      <c r="C125" s="24" t="s">
        <v>50</v>
      </c>
      <c r="D125" s="6" t="s">
        <v>74</v>
      </c>
      <c r="E125" s="27"/>
    </row>
    <row r="126" spans="1:6">
      <c r="A126" s="55"/>
      <c r="B126" s="88"/>
      <c r="C126" s="62" t="s">
        <v>32</v>
      </c>
      <c r="D126" s="63" t="s">
        <v>33</v>
      </c>
      <c r="E126" s="27"/>
    </row>
    <row r="127" spans="1:6">
      <c r="A127" s="55"/>
      <c r="B127" s="88"/>
      <c r="C127" s="29" t="s">
        <v>2</v>
      </c>
      <c r="D127" s="25" t="s">
        <v>9</v>
      </c>
      <c r="E127" s="27"/>
    </row>
    <row r="128" spans="1:6">
      <c r="A128" s="55"/>
      <c r="B128" s="88"/>
      <c r="C128" s="29" t="s">
        <v>3</v>
      </c>
      <c r="D128" s="25" t="s">
        <v>10</v>
      </c>
      <c r="E128" s="27"/>
    </row>
    <row r="129" spans="1:5">
      <c r="A129" s="55"/>
      <c r="B129" s="88"/>
      <c r="C129" s="29" t="s">
        <v>4</v>
      </c>
      <c r="D129" s="25" t="s">
        <v>11</v>
      </c>
      <c r="E129" s="27"/>
    </row>
    <row r="130" spans="1:5" ht="16.5" customHeight="1">
      <c r="A130" s="56"/>
      <c r="B130" s="89"/>
      <c r="C130" s="30" t="s">
        <v>5</v>
      </c>
      <c r="D130" s="31" t="s">
        <v>12</v>
      </c>
      <c r="E130" s="32"/>
    </row>
    <row r="131" spans="1:5" s="23" customFormat="1">
      <c r="A131" s="54">
        <v>14</v>
      </c>
      <c r="B131" s="84" t="s">
        <v>100</v>
      </c>
      <c r="C131" s="20" t="s">
        <v>6</v>
      </c>
      <c r="D131" s="21" t="s">
        <v>102</v>
      </c>
      <c r="E131" s="22">
        <f>(135.52+0.51*396)*0.5*0.6*1.1*1.15*3.7</f>
        <v>473.87254200000001</v>
      </c>
    </row>
    <row r="132" spans="1:5" s="23" customFormat="1">
      <c r="A132" s="55"/>
      <c r="B132" s="85"/>
      <c r="C132" s="24" t="s">
        <v>59</v>
      </c>
      <c r="D132" s="25"/>
      <c r="E132" s="26"/>
    </row>
    <row r="133" spans="1:5" s="23" customFormat="1">
      <c r="A133" s="55"/>
      <c r="B133" s="85"/>
      <c r="C133" s="24" t="s">
        <v>60</v>
      </c>
      <c r="D133" s="25"/>
      <c r="E133" s="27"/>
    </row>
    <row r="134" spans="1:5" s="23" customFormat="1">
      <c r="A134" s="55"/>
      <c r="B134" s="85"/>
      <c r="C134" s="24"/>
      <c r="D134" s="28"/>
      <c r="E134" s="27"/>
    </row>
    <row r="135" spans="1:5" s="23" customFormat="1">
      <c r="A135" s="55"/>
      <c r="B135" s="85"/>
      <c r="C135" s="29" t="s">
        <v>32</v>
      </c>
      <c r="D135" s="25" t="s">
        <v>33</v>
      </c>
      <c r="E135" s="27"/>
    </row>
    <row r="136" spans="1:5" s="23" customFormat="1">
      <c r="A136" s="55"/>
      <c r="B136" s="85"/>
      <c r="C136" s="29" t="s">
        <v>2</v>
      </c>
      <c r="D136" s="25" t="s">
        <v>9</v>
      </c>
      <c r="E136" s="27"/>
    </row>
    <row r="137" spans="1:5" s="23" customFormat="1">
      <c r="A137" s="55"/>
      <c r="B137" s="85"/>
      <c r="C137" s="29" t="s">
        <v>3</v>
      </c>
      <c r="D137" s="25" t="s">
        <v>10</v>
      </c>
      <c r="E137" s="27"/>
    </row>
    <row r="138" spans="1:5" s="23" customFormat="1">
      <c r="A138" s="55"/>
      <c r="B138" s="85"/>
      <c r="C138" s="29" t="s">
        <v>4</v>
      </c>
      <c r="D138" s="25" t="s">
        <v>11</v>
      </c>
      <c r="E138" s="27"/>
    </row>
    <row r="139" spans="1:5" s="23" customFormat="1">
      <c r="A139" s="56"/>
      <c r="B139" s="86"/>
      <c r="C139" s="30" t="s">
        <v>5</v>
      </c>
      <c r="D139" s="31" t="s">
        <v>12</v>
      </c>
      <c r="E139" s="32"/>
    </row>
    <row r="140" spans="1:5">
      <c r="A140" s="54">
        <v>15</v>
      </c>
      <c r="B140" s="72" t="s">
        <v>53</v>
      </c>
      <c r="C140" s="20" t="s">
        <v>6</v>
      </c>
      <c r="D140" s="46" t="s">
        <v>83</v>
      </c>
      <c r="E140" s="44">
        <f>(544.36+0.56*600)*0.8*0.6*1.1*1.15*3.7</f>
        <v>1977.8519904000004</v>
      </c>
    </row>
    <row r="141" spans="1:5">
      <c r="A141" s="55"/>
      <c r="B141" s="73"/>
      <c r="C141" s="24" t="s">
        <v>51</v>
      </c>
      <c r="D141" s="6"/>
      <c r="E141" s="19"/>
    </row>
    <row r="142" spans="1:5">
      <c r="A142" s="55"/>
      <c r="B142" s="73"/>
      <c r="C142" s="24" t="s">
        <v>52</v>
      </c>
      <c r="D142" s="6"/>
      <c r="E142" s="27"/>
    </row>
    <row r="143" spans="1:5">
      <c r="A143" s="55"/>
      <c r="B143" s="73"/>
      <c r="C143" s="24"/>
      <c r="D143" s="28"/>
      <c r="E143" s="27"/>
    </row>
    <row r="144" spans="1:5" ht="28.8">
      <c r="A144" s="55"/>
      <c r="B144" s="73"/>
      <c r="C144" s="29" t="s">
        <v>27</v>
      </c>
      <c r="D144" s="25" t="s">
        <v>28</v>
      </c>
      <c r="E144" s="27"/>
    </row>
    <row r="145" spans="1:6">
      <c r="A145" s="55"/>
      <c r="B145" s="73"/>
      <c r="C145" s="29" t="s">
        <v>2</v>
      </c>
      <c r="D145" s="25" t="s">
        <v>9</v>
      </c>
      <c r="E145" s="27"/>
    </row>
    <row r="146" spans="1:6">
      <c r="A146" s="55"/>
      <c r="B146" s="73"/>
      <c r="C146" s="29" t="s">
        <v>3</v>
      </c>
      <c r="D146" s="25" t="s">
        <v>10</v>
      </c>
      <c r="E146" s="27"/>
    </row>
    <row r="147" spans="1:6">
      <c r="A147" s="55"/>
      <c r="B147" s="73"/>
      <c r="C147" s="29" t="s">
        <v>4</v>
      </c>
      <c r="D147" s="25" t="s">
        <v>11</v>
      </c>
      <c r="E147" s="27"/>
    </row>
    <row r="148" spans="1:6">
      <c r="A148" s="56"/>
      <c r="B148" s="74"/>
      <c r="C148" s="30" t="s">
        <v>5</v>
      </c>
      <c r="D148" s="31" t="s">
        <v>12</v>
      </c>
      <c r="E148" s="32"/>
    </row>
    <row r="149" spans="1:6" s="23" customFormat="1">
      <c r="A149" s="71" t="s">
        <v>125</v>
      </c>
      <c r="B149" s="71"/>
      <c r="C149" s="71"/>
      <c r="D149" s="71"/>
      <c r="E149" s="71"/>
    </row>
    <row r="150" spans="1:6" s="23" customFormat="1">
      <c r="A150" s="54">
        <v>16</v>
      </c>
      <c r="B150" s="72" t="s">
        <v>118</v>
      </c>
      <c r="C150" s="20" t="s">
        <v>55</v>
      </c>
      <c r="D150" s="95" t="s">
        <v>119</v>
      </c>
      <c r="E150" s="60">
        <f>(1068.07+4.25*(0.4*10+0.6*5.318))*0.5*0.6 *1.1*1.15*3.7</f>
        <v>1542.6425782349997</v>
      </c>
    </row>
    <row r="151" spans="1:6" s="23" customFormat="1">
      <c r="A151" s="55"/>
      <c r="B151" s="73"/>
      <c r="C151" s="24" t="s">
        <v>56</v>
      </c>
      <c r="D151" s="96"/>
      <c r="E151" s="61"/>
    </row>
    <row r="152" spans="1:6" s="23" customFormat="1">
      <c r="A152" s="55"/>
      <c r="B152" s="73"/>
      <c r="C152" s="24" t="s">
        <v>57</v>
      </c>
      <c r="D152" s="35"/>
      <c r="E152" s="27"/>
    </row>
    <row r="153" spans="1:6" s="23" customFormat="1">
      <c r="A153" s="55"/>
      <c r="B153" s="73"/>
      <c r="C153" s="29" t="s">
        <v>32</v>
      </c>
      <c r="D153" s="25" t="s">
        <v>33</v>
      </c>
      <c r="E153" s="27"/>
    </row>
    <row r="154" spans="1:6" s="23" customFormat="1">
      <c r="A154" s="55"/>
      <c r="B154" s="73"/>
      <c r="C154" s="29" t="s">
        <v>2</v>
      </c>
      <c r="D154" s="35" t="s">
        <v>9</v>
      </c>
      <c r="E154" s="27"/>
    </row>
    <row r="155" spans="1:6" s="23" customFormat="1">
      <c r="A155" s="55"/>
      <c r="B155" s="73"/>
      <c r="C155" s="29" t="s">
        <v>3</v>
      </c>
      <c r="D155" s="35" t="s">
        <v>10</v>
      </c>
      <c r="E155" s="27"/>
      <c r="F155" s="23" t="s">
        <v>104</v>
      </c>
    </row>
    <row r="156" spans="1:6" s="23" customFormat="1">
      <c r="A156" s="55"/>
      <c r="B156" s="73"/>
      <c r="C156" s="29" t="s">
        <v>4</v>
      </c>
      <c r="D156" s="35" t="s">
        <v>11</v>
      </c>
      <c r="E156" s="27"/>
    </row>
    <row r="157" spans="1:6" s="23" customFormat="1">
      <c r="A157" s="56"/>
      <c r="B157" s="74"/>
      <c r="C157" s="30" t="s">
        <v>5</v>
      </c>
      <c r="D157" s="36" t="s">
        <v>12</v>
      </c>
      <c r="E157" s="32"/>
    </row>
    <row r="158" spans="1:6">
      <c r="A158" s="71" t="s">
        <v>126</v>
      </c>
      <c r="B158" s="71"/>
      <c r="C158" s="71"/>
      <c r="D158" s="71"/>
      <c r="E158" s="71"/>
    </row>
    <row r="159" spans="1:6">
      <c r="A159" s="54">
        <v>17</v>
      </c>
      <c r="B159" s="66" t="s">
        <v>63</v>
      </c>
      <c r="C159" s="20" t="s">
        <v>90</v>
      </c>
      <c r="D159" s="3" t="s">
        <v>85</v>
      </c>
      <c r="E159" s="17">
        <f>(178.46*1)*0.6 *1.1*1.15*3.7</f>
        <v>501.16921800000006</v>
      </c>
    </row>
    <row r="160" spans="1:6">
      <c r="A160" s="55"/>
      <c r="B160" s="67"/>
      <c r="C160" s="24" t="s">
        <v>61</v>
      </c>
      <c r="D160" s="6" t="s">
        <v>84</v>
      </c>
      <c r="E160" s="33"/>
    </row>
    <row r="161" spans="1:5">
      <c r="A161" s="55"/>
      <c r="B161" s="67"/>
      <c r="C161" s="24" t="s">
        <v>62</v>
      </c>
      <c r="D161" s="37"/>
      <c r="E161" s="27"/>
    </row>
    <row r="162" spans="1:5">
      <c r="A162" s="55"/>
      <c r="B162" s="67"/>
      <c r="C162" s="29" t="s">
        <v>2</v>
      </c>
      <c r="D162" s="25" t="s">
        <v>9</v>
      </c>
      <c r="E162" s="27"/>
    </row>
    <row r="163" spans="1:5">
      <c r="A163" s="55"/>
      <c r="B163" s="67"/>
      <c r="C163" s="29" t="s">
        <v>3</v>
      </c>
      <c r="D163" s="25" t="s">
        <v>10</v>
      </c>
      <c r="E163" s="27"/>
    </row>
    <row r="164" spans="1:5">
      <c r="A164" s="55"/>
      <c r="B164" s="67"/>
      <c r="C164" s="29" t="s">
        <v>4</v>
      </c>
      <c r="D164" s="25" t="s">
        <v>11</v>
      </c>
      <c r="E164" s="27"/>
    </row>
    <row r="165" spans="1:5">
      <c r="A165" s="53"/>
      <c r="B165" s="68"/>
      <c r="C165" s="30" t="s">
        <v>5</v>
      </c>
      <c r="D165" s="36" t="s">
        <v>12</v>
      </c>
      <c r="E165" s="16"/>
    </row>
    <row r="166" spans="1:5">
      <c r="A166" s="54">
        <v>18</v>
      </c>
      <c r="B166" s="66" t="s">
        <v>68</v>
      </c>
      <c r="C166" s="20" t="s">
        <v>55</v>
      </c>
      <c r="D166" s="3" t="s">
        <v>87</v>
      </c>
      <c r="E166" s="17">
        <f>(7.763+0.042*300)*1.2*0.6 *1.1*1.15*3.7</f>
        <v>68.622495479999998</v>
      </c>
    </row>
    <row r="167" spans="1:5">
      <c r="A167" s="55"/>
      <c r="B167" s="67"/>
      <c r="C167" s="24" t="s">
        <v>64</v>
      </c>
      <c r="D167" s="6" t="s">
        <v>86</v>
      </c>
      <c r="E167" s="33"/>
    </row>
    <row r="168" spans="1:5">
      <c r="A168" s="55"/>
      <c r="B168" s="67"/>
      <c r="C168" s="38" t="s">
        <v>65</v>
      </c>
      <c r="D168" s="37"/>
      <c r="E168" s="27"/>
    </row>
    <row r="169" spans="1:5" ht="43.2">
      <c r="A169" s="55"/>
      <c r="B169" s="67"/>
      <c r="C169" s="39" t="s">
        <v>66</v>
      </c>
      <c r="D169" s="40" t="s">
        <v>67</v>
      </c>
      <c r="E169" s="27"/>
    </row>
    <row r="170" spans="1:5">
      <c r="A170" s="55"/>
      <c r="B170" s="67"/>
      <c r="C170" s="29" t="s">
        <v>2</v>
      </c>
      <c r="D170" s="25" t="s">
        <v>9</v>
      </c>
      <c r="E170" s="27"/>
    </row>
    <row r="171" spans="1:5">
      <c r="A171" s="55"/>
      <c r="B171" s="67"/>
      <c r="C171" s="29" t="s">
        <v>3</v>
      </c>
      <c r="D171" s="25" t="s">
        <v>10</v>
      </c>
      <c r="E171" s="27"/>
    </row>
    <row r="172" spans="1:5">
      <c r="A172" s="55"/>
      <c r="B172" s="67"/>
      <c r="C172" s="29" t="s">
        <v>4</v>
      </c>
      <c r="D172" s="25" t="s">
        <v>11</v>
      </c>
      <c r="E172" s="27"/>
    </row>
    <row r="173" spans="1:5">
      <c r="A173" s="53"/>
      <c r="B173" s="68"/>
      <c r="C173" s="30" t="s">
        <v>5</v>
      </c>
      <c r="D173" s="36" t="s">
        <v>12</v>
      </c>
      <c r="E173" s="16"/>
    </row>
    <row r="174" spans="1:5">
      <c r="A174" s="71" t="s">
        <v>127</v>
      </c>
      <c r="B174" s="71"/>
      <c r="C174" s="71"/>
      <c r="D174" s="71"/>
      <c r="E174" s="71"/>
    </row>
    <row r="175" spans="1:5" ht="28.8">
      <c r="A175" s="54">
        <v>19</v>
      </c>
      <c r="B175" s="66" t="s">
        <v>105</v>
      </c>
      <c r="C175" s="20" t="s">
        <v>108</v>
      </c>
      <c r="D175" s="3" t="s">
        <v>107</v>
      </c>
      <c r="E175" s="17">
        <f>(22+0.213*3658)*0.6 *1.1*1.15*3.7</f>
        <v>2249.8807781999999</v>
      </c>
    </row>
    <row r="176" spans="1:5">
      <c r="A176" s="55"/>
      <c r="B176" s="67"/>
      <c r="C176" s="24" t="s">
        <v>106</v>
      </c>
      <c r="D176" s="6"/>
      <c r="E176" s="33"/>
    </row>
    <row r="177" spans="1:5">
      <c r="A177" s="55"/>
      <c r="B177" s="67"/>
      <c r="C177" s="24"/>
      <c r="D177" s="37"/>
      <c r="E177" s="27"/>
    </row>
    <row r="178" spans="1:5">
      <c r="A178" s="55"/>
      <c r="B178" s="67"/>
      <c r="C178" s="29" t="s">
        <v>2</v>
      </c>
      <c r="D178" s="25" t="s">
        <v>9</v>
      </c>
      <c r="E178" s="27"/>
    </row>
    <row r="179" spans="1:5">
      <c r="A179" s="55"/>
      <c r="B179" s="67"/>
      <c r="C179" s="29" t="s">
        <v>3</v>
      </c>
      <c r="D179" s="25" t="s">
        <v>10</v>
      </c>
      <c r="E179" s="27"/>
    </row>
    <row r="180" spans="1:5">
      <c r="A180" s="55"/>
      <c r="B180" s="67"/>
      <c r="C180" s="29" t="s">
        <v>4</v>
      </c>
      <c r="D180" s="25" t="s">
        <v>11</v>
      </c>
      <c r="E180" s="27"/>
    </row>
    <row r="181" spans="1:5">
      <c r="A181" s="53"/>
      <c r="B181" s="68"/>
      <c r="C181" s="30" t="s">
        <v>5</v>
      </c>
      <c r="D181" s="36" t="s">
        <v>12</v>
      </c>
      <c r="E181" s="16"/>
    </row>
    <row r="182" spans="1:5">
      <c r="A182" s="71" t="s">
        <v>128</v>
      </c>
      <c r="B182" s="71"/>
      <c r="C182" s="71"/>
      <c r="D182" s="71"/>
      <c r="E182" s="71"/>
    </row>
    <row r="183" spans="1:5">
      <c r="A183" s="54">
        <v>20</v>
      </c>
      <c r="B183" s="66" t="s">
        <v>111</v>
      </c>
      <c r="C183" s="20" t="s">
        <v>109</v>
      </c>
      <c r="D183" s="3" t="s">
        <v>113</v>
      </c>
      <c r="E183" s="17">
        <f>(178.18+0.29*400)*0.8 *1.1*1.15*3.7</f>
        <v>1101.5275920000001</v>
      </c>
    </row>
    <row r="184" spans="1:5">
      <c r="A184" s="55"/>
      <c r="B184" s="67"/>
      <c r="C184" s="24" t="s">
        <v>110</v>
      </c>
      <c r="D184" s="6"/>
      <c r="E184" s="33"/>
    </row>
    <row r="185" spans="1:5">
      <c r="A185" s="55"/>
      <c r="B185" s="67"/>
      <c r="C185" s="24"/>
      <c r="D185" s="37"/>
      <c r="E185" s="27"/>
    </row>
    <row r="186" spans="1:5">
      <c r="A186" s="55"/>
      <c r="B186" s="67"/>
      <c r="C186" s="29" t="s">
        <v>2</v>
      </c>
      <c r="D186" s="25" t="s">
        <v>112</v>
      </c>
      <c r="E186" s="27"/>
    </row>
    <row r="187" spans="1:5">
      <c r="A187" s="55"/>
      <c r="B187" s="67"/>
      <c r="C187" s="29" t="s">
        <v>3</v>
      </c>
      <c r="D187" s="25" t="s">
        <v>10</v>
      </c>
      <c r="E187" s="27"/>
    </row>
    <row r="188" spans="1:5">
      <c r="A188" s="55"/>
      <c r="B188" s="67"/>
      <c r="C188" s="29" t="s">
        <v>4</v>
      </c>
      <c r="D188" s="25" t="s">
        <v>11</v>
      </c>
      <c r="E188" s="27"/>
    </row>
    <row r="189" spans="1:5">
      <c r="A189" s="53"/>
      <c r="B189" s="68"/>
      <c r="C189" s="30" t="s">
        <v>5</v>
      </c>
      <c r="D189" s="36" t="s">
        <v>12</v>
      </c>
      <c r="E189" s="16"/>
    </row>
    <row r="190" spans="1:5">
      <c r="A190" s="71" t="s">
        <v>114</v>
      </c>
      <c r="B190" s="71"/>
      <c r="C190" s="71"/>
      <c r="D190" s="71"/>
      <c r="E190" s="71"/>
    </row>
    <row r="191" spans="1:5">
      <c r="A191" s="54">
        <v>21</v>
      </c>
      <c r="B191" s="66" t="s">
        <v>115</v>
      </c>
      <c r="C191" s="20" t="s">
        <v>109</v>
      </c>
      <c r="D191" s="3" t="s">
        <v>117</v>
      </c>
      <c r="E191" s="17">
        <f>(130.281+203.085*(4*4+6*0.2))*0.5*1.1*1.15*3.7</f>
        <v>8479.5284557500017</v>
      </c>
    </row>
    <row r="192" spans="1:5">
      <c r="A192" s="55"/>
      <c r="B192" s="67"/>
      <c r="C192" s="24" t="s">
        <v>110</v>
      </c>
      <c r="D192" s="6"/>
      <c r="E192" s="33"/>
    </row>
    <row r="193" spans="1:5">
      <c r="A193" s="55"/>
      <c r="B193" s="67"/>
      <c r="C193" s="24"/>
      <c r="D193" s="37"/>
      <c r="E193" s="27"/>
    </row>
    <row r="194" spans="1:5">
      <c r="A194" s="55"/>
      <c r="B194" s="67"/>
      <c r="C194" s="29" t="s">
        <v>2</v>
      </c>
      <c r="D194" s="25" t="s">
        <v>116</v>
      </c>
      <c r="E194" s="27"/>
    </row>
    <row r="195" spans="1:5">
      <c r="A195" s="55"/>
      <c r="B195" s="67"/>
      <c r="C195" s="29" t="s">
        <v>3</v>
      </c>
      <c r="D195" s="25" t="s">
        <v>10</v>
      </c>
      <c r="E195" s="27"/>
    </row>
    <row r="196" spans="1:5">
      <c r="A196" s="55"/>
      <c r="B196" s="67"/>
      <c r="C196" s="29" t="s">
        <v>4</v>
      </c>
      <c r="D196" s="25" t="s">
        <v>11</v>
      </c>
      <c r="E196" s="27"/>
    </row>
    <row r="197" spans="1:5">
      <c r="A197" s="53"/>
      <c r="B197" s="68"/>
      <c r="C197" s="30" t="s">
        <v>5</v>
      </c>
      <c r="D197" s="36" t="s">
        <v>12</v>
      </c>
      <c r="E197" s="16"/>
    </row>
    <row r="198" spans="1:5">
      <c r="A198" s="57"/>
      <c r="B198" s="83" t="s">
        <v>69</v>
      </c>
      <c r="C198" s="83"/>
      <c r="D198" s="83"/>
      <c r="E198" s="41">
        <v>33048.089999999997</v>
      </c>
    </row>
    <row r="199" spans="1:5">
      <c r="A199" s="57"/>
      <c r="B199" s="83" t="s">
        <v>91</v>
      </c>
      <c r="C199" s="83"/>
      <c r="D199" s="83"/>
      <c r="E199" s="42">
        <f>E198*1.234</f>
        <v>40781.343059999992</v>
      </c>
    </row>
    <row r="200" spans="1:5">
      <c r="A200" s="57"/>
      <c r="B200" s="47" t="s">
        <v>88</v>
      </c>
      <c r="C200" s="47"/>
      <c r="D200" s="47"/>
      <c r="E200" s="42">
        <f>E199*0.18</f>
        <v>7340.6417507999986</v>
      </c>
    </row>
    <row r="201" spans="1:5">
      <c r="A201" s="57"/>
      <c r="B201" s="92" t="s">
        <v>89</v>
      </c>
      <c r="C201" s="93"/>
      <c r="D201" s="94"/>
      <c r="E201" s="43">
        <f>E199*1.18</f>
        <v>48121.984810799986</v>
      </c>
    </row>
  </sheetData>
  <mergeCells count="36">
    <mergeCell ref="D123:D124"/>
    <mergeCell ref="A149:E149"/>
    <mergeCell ref="B150:B157"/>
    <mergeCell ref="D150:D151"/>
    <mergeCell ref="B131:B139"/>
    <mergeCell ref="B140:B148"/>
    <mergeCell ref="A174:E174"/>
    <mergeCell ref="B175:B181"/>
    <mergeCell ref="A158:E158"/>
    <mergeCell ref="B159:B165"/>
    <mergeCell ref="B166:B173"/>
    <mergeCell ref="B82:B90"/>
    <mergeCell ref="B91:B98"/>
    <mergeCell ref="B99:B106"/>
    <mergeCell ref="B115:B122"/>
    <mergeCell ref="B123:B130"/>
    <mergeCell ref="B107:B114"/>
    <mergeCell ref="B73:B81"/>
    <mergeCell ref="A5:E5"/>
    <mergeCell ref="A6:E6"/>
    <mergeCell ref="A7:E7"/>
    <mergeCell ref="A18:E18"/>
    <mergeCell ref="B28:B36"/>
    <mergeCell ref="D28:D29"/>
    <mergeCell ref="E28:E29"/>
    <mergeCell ref="B37:B45"/>
    <mergeCell ref="B46:B54"/>
    <mergeCell ref="B55:B63"/>
    <mergeCell ref="B64:B72"/>
    <mergeCell ref="B199:D199"/>
    <mergeCell ref="B201:D201"/>
    <mergeCell ref="A182:E182"/>
    <mergeCell ref="B183:B189"/>
    <mergeCell ref="A190:E190"/>
    <mergeCell ref="B191:B197"/>
    <mergeCell ref="B198:D198"/>
  </mergeCells>
  <pageMargins left="0.7" right="0.7" top="0.75" bottom="0.75" header="0.3" footer="0.3"/>
  <pageSetup paperSize="9" scale="74" orientation="landscape" horizontalDpi="180" verticalDpi="180" r:id="rId1"/>
  <rowBreaks count="1" manualBreakCount="1">
    <brk id="20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2016-10-06T08:33:10Z</dcterms:modified>
</cp:coreProperties>
</file>