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</sheets>
  <definedNames>
    <definedName name="_xlnm.Print_Area" localSheetId="0">Лист3!$A$1:$E$193</definedName>
  </definedNames>
  <calcPr calcId="152511"/>
</workbook>
</file>

<file path=xl/calcChain.xml><?xml version="1.0" encoding="utf-8"?>
<calcChain xmlns="http://schemas.openxmlformats.org/spreadsheetml/2006/main">
  <c r="E67" i="3" l="1"/>
  <c r="E108" i="3"/>
  <c r="E167" i="3"/>
  <c r="E176" i="3" l="1"/>
  <c r="E184" i="3"/>
  <c r="E125" i="3"/>
  <c r="E117" i="3"/>
  <c r="E100" i="3"/>
  <c r="E59" i="3" l="1"/>
  <c r="E76" i="3"/>
  <c r="E158" i="3" l="1"/>
  <c r="E151" i="3"/>
  <c r="E142" i="3"/>
  <c r="E133" i="3"/>
  <c r="E92" i="3"/>
  <c r="E84" i="3"/>
  <c r="E51" i="3"/>
  <c r="E43" i="3"/>
  <c r="E35" i="3"/>
  <c r="E27" i="3"/>
  <c r="E19" i="3"/>
  <c r="E190" i="3" l="1"/>
  <c r="E191" i="3" s="1"/>
  <c r="E192" i="3" l="1"/>
  <c r="E193" i="3"/>
  <c r="E194" i="3" s="1"/>
</calcChain>
</file>

<file path=xl/sharedStrings.xml><?xml version="1.0" encoding="utf-8"?>
<sst xmlns="http://schemas.openxmlformats.org/spreadsheetml/2006/main" count="342" uniqueCount="128">
  <si>
    <t>(СБЦП03-2-5)</t>
  </si>
  <si>
    <t>Проектирование гостиниц категорий "пять звезд";</t>
  </si>
  <si>
    <t>Стадийность проектирования;</t>
  </si>
  <si>
    <t>Адаптация проекта к К требованиям Хаятт;</t>
  </si>
  <si>
    <t>сейсмичность 7 баллов;</t>
  </si>
  <si>
    <t>2001 - 3кв 2014</t>
  </si>
  <si>
    <t xml:space="preserve">СБЦП "Объекты жилищно-гражданского строительства </t>
  </si>
  <si>
    <t xml:space="preserve">(2010)" табл.2 п.5 </t>
  </si>
  <si>
    <t>К3=1,3 п.2.1.7</t>
  </si>
  <si>
    <t>Ки1=0,6</t>
  </si>
  <si>
    <t>Ки3=1,1</t>
  </si>
  <si>
    <t>Ки4=1,15</t>
  </si>
  <si>
    <t>Кинф=3,7</t>
  </si>
  <si>
    <t xml:space="preserve">Гостиницы категории «три звезды» по числу </t>
  </si>
  <si>
    <t>мест: свыше 100 до 500, 300 мест</t>
  </si>
  <si>
    <t>Приложение №___ к договору №____________________________________</t>
  </si>
  <si>
    <t>СМЕТА №_____</t>
  </si>
  <si>
    <t xml:space="preserve">на проектные (изыскательские) работы </t>
  </si>
  <si>
    <t>Инвестор:</t>
  </si>
  <si>
    <t>Заказчик:</t>
  </si>
  <si>
    <t>Подрядчик:</t>
  </si>
  <si>
    <t>Характеристика предприятия, здания, сооружения или виды работ</t>
  </si>
  <si>
    <t>Номер частей, глав, таблиц, процентов, параграфов и пунктов, указаний к разделу Справочника базовых цен на проектные и изыскательские работы для строительства</t>
  </si>
  <si>
    <t>Стоимость, тыс.руб.</t>
  </si>
  <si>
    <t>Расчет стоимости (а+bx)*К или: (объем строительно-монтажных работ)*проц 100 или количество*цена</t>
  </si>
  <si>
    <t xml:space="preserve">(2010)" табл.24 п.2 </t>
  </si>
  <si>
    <t>(СБЦП03-24-2)</t>
  </si>
  <si>
    <t>Проектирование объединяемых или блокируемых отдельных зданий и сооружений;</t>
  </si>
  <si>
    <t>К1=0,8 п.2.4</t>
  </si>
  <si>
    <t>Столовые: свыше 75 до 150 посадочных мест, 80 посадочных мест</t>
  </si>
  <si>
    <t xml:space="preserve">(2010)" табл.25 п.3 </t>
  </si>
  <si>
    <t>(СБЦП03-25-3)</t>
  </si>
  <si>
    <t>Проектирование встраиваемых помещений;</t>
  </si>
  <si>
    <t>К1=0,5 п.2.4</t>
  </si>
  <si>
    <t>Спортивно-оздоровительные учреждения общей площадью:до 4000 м2, 1056,1 кв.м</t>
  </si>
  <si>
    <t xml:space="preserve">(2010)" табл.4 п.5 </t>
  </si>
  <si>
    <t>(СБЦП03-4-5)</t>
  </si>
  <si>
    <t>(2010)" табл.24 п.16</t>
  </si>
  <si>
    <t>(СБЦП03-24-16)</t>
  </si>
  <si>
    <t>Рестораны:свыше 200 посадочных мест, (200+10) мест, 210 посадочных мест</t>
  </si>
  <si>
    <t>(2010)" табл.24 п.11</t>
  </si>
  <si>
    <t>(СБЦП03-24-11)</t>
  </si>
  <si>
    <t>(2010)" табл.24 п.10</t>
  </si>
  <si>
    <t>(СБЦП03-24-10)</t>
  </si>
  <si>
    <t>(2010)" табл.26 п.39</t>
  </si>
  <si>
    <t>(СБЦП03-26-39)</t>
  </si>
  <si>
    <t>(2010)" табл.14 п.5</t>
  </si>
  <si>
    <t>(СБЦП03-14-5)</t>
  </si>
  <si>
    <t>№ п/п</t>
  </si>
  <si>
    <t>СБЦП "Коммунальные инженерные сети и сооружения</t>
  </si>
  <si>
    <t>(2012)" табл.14 п.1</t>
  </si>
  <si>
    <t>(СБЦП07-14-1)</t>
  </si>
  <si>
    <t>(2010)" табл.23 п.3</t>
  </si>
  <si>
    <t>(СБЦП03-23-3)</t>
  </si>
  <si>
    <t>(2012)" табл.37 п.6</t>
  </si>
  <si>
    <t>(СБЦП07-37-6)</t>
  </si>
  <si>
    <t>Трансформаторные подстанции напряжением 6/10(10/6) кВ, двухтрансформаторная, мощностью до 2х4000 кВ•А и количеством ячеек до 16:закрытая, 1 подстанция</t>
  </si>
  <si>
    <t>(2012)" табл.17 п.2</t>
  </si>
  <si>
    <t>(СБЦП07-17-2)</t>
  </si>
  <si>
    <t>при проектировании электрических кабельных линий, проходящих по территории с коэффициентом застройки от 0,3 до 0,5, до</t>
  </si>
  <si>
    <t>к1=1,2 п.2.8.1.1</t>
  </si>
  <si>
    <t>Кабельные линии напряжением до 35 кВ с интервалами протяженности:свыше 100 до 500 м, 300 м</t>
  </si>
  <si>
    <t>(А+В*Х)*К3*Ки1*Ки3*Ки4*кинф</t>
  </si>
  <si>
    <t>(А+В*(0,4*Хmin+0,6*Хзад)*К1*Ки1*Ки3*Ки4*Кинф</t>
  </si>
  <si>
    <t>(А+В*Х)*К3*Ки1*Ки3*Ки4*Кинф</t>
  </si>
  <si>
    <t>(А*Х)*Ки1*Ки3*Ки4*Кинф</t>
  </si>
  <si>
    <t>(А+В*Х)*К1*Ки1*Ки3*Ки4*Кинф</t>
  </si>
  <si>
    <t>НДС 18%</t>
  </si>
  <si>
    <t>ВСЕГО по смете</t>
  </si>
  <si>
    <t xml:space="preserve">Комплексные приемные пункты, включая парикмахерские и другие виды бытовых услуг, с количеством рабочих мест: свыше 5, 10 рабочих мест
</t>
  </si>
  <si>
    <t xml:space="preserve">Специализированные непродовольственные магазины торговой площадью:до 400 м2, Бутики 396м2 торговой площади
</t>
  </si>
  <si>
    <t>Закрытые многоэтажные стоянки автотранспорта площадью, до 9600м2, 3658м2</t>
  </si>
  <si>
    <t xml:space="preserve">2006. Таблица 1-37 </t>
  </si>
  <si>
    <t xml:space="preserve">Предприятия автомобильного транспорта. (Эксплуатация, технический сервис и хранение автомобильной техники). </t>
  </si>
  <si>
    <t>Раздел 6. Топливохранилище (на один вид топлива)</t>
  </si>
  <si>
    <t>Топливохранилище (на один вид топлива) от 0,4 до 1 тыс.м2, площадь 0,2 тыс.м2</t>
  </si>
  <si>
    <t>Ки1=0,5</t>
  </si>
  <si>
    <t>Центральный тепловой пункт в составе коллекторных теплофикационной воды, насосных установок, теплообменного оборудования и регулирующих устройств с суммарной нагрузкой: свыше 10 до 40 Гкал/ч, 5,318 Гкал/ч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</si>
  <si>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 свыше 700 до 1200 м2, 708,2 кв.м (помещение переговоров)</t>
  </si>
  <si>
    <t>Административные здания, административно-хозяйственные корпуса, офисы, страховые организации, таможни, юридические учреждения, редакции газет, учреждения охраны общественного порядка, фонды площадью:от 100 до 300 м2, 220,8м2 (свадебный салон)</t>
  </si>
  <si>
    <t>Раздел 1. Основной объект строительства</t>
  </si>
  <si>
    <t>Раздел 2. ИТП</t>
  </si>
  <si>
    <t>Раздел 3. Система электроснабжения</t>
  </si>
  <si>
    <t>Раздел 4. Автостоянка</t>
  </si>
  <si>
    <t>Раздел 5. ДЭС с дизель-генераторами</t>
  </si>
  <si>
    <t xml:space="preserve">Закусочные, кафетерии, бары: свыше 50 до 100, 60 посадочных мест (Лобби-бар)
</t>
  </si>
  <si>
    <t xml:space="preserve">Закусочные, кафетерии, бары: свыше 50 до 100, 100 посадочных мест (сигарный бар)
</t>
  </si>
  <si>
    <t xml:space="preserve">Закусочные, кафетерии, бары: до 50 посадочных мест, 25 посадочных мест (винный бар)
</t>
  </si>
  <si>
    <t xml:space="preserve">Закусочные, кафетерии, бары: до 50 посадочных мест, 20 посадочных мест (VIP зал)
</t>
  </si>
  <si>
    <t xml:space="preserve">(760,883+4,694*300)*1,3*0,6*1,1*1,15 </t>
  </si>
  <si>
    <t xml:space="preserve">(569,83+0,542*(0,4*200+0,6*210))*0,8*0,6*1,1*1,15 </t>
  </si>
  <si>
    <t>(87,90+1,144*60)*0,8*0,6*1,1*1,15</t>
  </si>
  <si>
    <t>(87,90+1,144*100)*0,8*0,6*1,1*1,15</t>
  </si>
  <si>
    <t xml:space="preserve">Закусочные, кафетерии, бары: свыше 50 до 100, 100 посадочных мест (Белый бар)
</t>
  </si>
  <si>
    <t xml:space="preserve">(87,90+1,144*100)*0,8*0,6*1,1*1,15 </t>
  </si>
  <si>
    <t>(117,67+2,8*80)*0,8*0,6*1,1*1,15</t>
  </si>
  <si>
    <t>(538,81+0,139*708,2)*0,8*0,6*1,1*1,15</t>
  </si>
  <si>
    <t>(139,20+5,58*(0,4*5+0,6*10))*0,5*0,6*1,1* 1,15</t>
  </si>
  <si>
    <t>(544,36+0,56*600)*0,8*0,6*1,1*1,15</t>
  </si>
  <si>
    <t>(1068,07+4,25*(0,4*10+0,6*5,318))*0,5*0,6 *1,1*1,15</t>
  </si>
  <si>
    <t>(178,46*1)*0,6 *1,1*1,15</t>
  </si>
  <si>
    <t>СБЦП 81-2001-04 Табл.2, п.163</t>
  </si>
  <si>
    <t>(7,763+0,042*300)*1,2*0,6 *1,1*1,15</t>
  </si>
  <si>
    <t>ВСЕГО</t>
  </si>
  <si>
    <t xml:space="preserve">        Всего с учетом "Дальневосточный коэффициент Ки2=1,234"</t>
  </si>
  <si>
    <t xml:space="preserve">        Итого Поз.1-21(2001) - 3кв 2014 - 3,7</t>
  </si>
  <si>
    <t>(А+В*(0,4*Хmax+0,6*Хзад)*К1*Ки1*Ки3*Ки4*Кинф</t>
  </si>
  <si>
    <t xml:space="preserve">Закусочные, кафетерии, бары: до 50 посадочных мест, 50 посадочных мест (Ридженси Клаб)
</t>
  </si>
  <si>
    <t xml:space="preserve">(87,5+1,152*50)*0,8*0,6*1,1*1,15 </t>
  </si>
  <si>
    <t xml:space="preserve">(87,5+1,152*(0,4*50+0,6*25))*0,8*0,6*1,1*1,15 </t>
  </si>
  <si>
    <t>(530,71+0,158*220,8)*0,8*0,6*1,1*1,15</t>
  </si>
  <si>
    <t xml:space="preserve">(2010)" табл.25 п.1 </t>
  </si>
  <si>
    <t>(СБЦП03-25-1)</t>
  </si>
  <si>
    <t xml:space="preserve">(135,52+0,51*(0,4*400+0,6*396))*0,5*0,6*1,1*1,15 </t>
  </si>
  <si>
    <t>(130,281+203,085*(0,4*0,4+0,6*0,2))*0,5*1,1*1,15</t>
  </si>
  <si>
    <t>(2012)" табл.16 п.2</t>
  </si>
  <si>
    <t>ДЭС с дизель-генераторами единичной мощностью от 315 до 800кВт, общая мощность 400кВт (свыше 315 до 1575 кВт)</t>
  </si>
  <si>
    <t>(266,73+0,434*400)*0,6 *1,1*1,15</t>
  </si>
  <si>
    <t>(22+0,213*(0,4*9600+0,6*4800))*0,6 *1,1*1,15*0,8</t>
  </si>
  <si>
    <t>К=0,8</t>
  </si>
  <si>
    <t>На объем работ (3658/(9600/2))</t>
  </si>
  <si>
    <t>К=0,5</t>
  </si>
  <si>
    <t>На объем работ (1056,1/(4000/2));</t>
  </si>
  <si>
    <t>(505,8+0,34*(0,4*4000+0,6*2000))*0,8*0,6*1,1*1,15*0,5</t>
  </si>
  <si>
    <t>МФК делового типа (5 звезд) в районе ул.Корабельная Набережная, 6 в г.Владивостоке</t>
  </si>
  <si>
    <t xml:space="preserve">Кинотеатры по количеству мест: свыше 500 до 800 (конференц-залы), 600 мест
</t>
  </si>
  <si>
    <t>На объем работ (20/(50/2));</t>
  </si>
  <si>
    <t>(87,5+1,152*(0,4*50+0,6*25))*0,8*0,6*1,1*1,15*0,8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</si>
</sst>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2" fontId="1" fillId="0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top" wrapText="1"/>
    </xf>
    <xf numFmtId="0" fontId="1" fillId="0" borderId="11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right" vertical="top" wrapText="1"/>
    </xf>
    <xf numFmtId="2" fontId="1" fillId="0" borderId="10" xfId="0" applyNumberFormat="1" applyFont="1" applyBorder="1" applyAlignment="1">
      <alignment horizontal="right" vertical="top" wrapText="1"/>
    </xf>
    <xf numFmtId="2" fontId="1" fillId="0" borderId="3" xfId="0" applyNumberFormat="1" applyFont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2" fontId="1" fillId="0" borderId="3" xfId="0" applyNumberFormat="1" applyFont="1" applyFill="1" applyBorder="1" applyAlignment="1">
      <alignment vertical="top" wrapText="1"/>
    </xf>
    <xf numFmtId="0" fontId="1" fillId="0" borderId="0" xfId="0" applyFont="1" applyFill="1"/>
    <xf numFmtId="2" fontId="1" fillId="0" borderId="3" xfId="0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vertical="top" wrapText="1"/>
    </xf>
    <xf numFmtId="0" fontId="2" fillId="0" borderId="12" xfId="0" applyFont="1" applyFill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5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1" xfId="0" applyFont="1" applyFill="1" applyBorder="1"/>
    <xf numFmtId="0" fontId="2" fillId="0" borderId="0" xfId="0" applyFont="1" applyAlignment="1">
      <alignment wrapText="1"/>
    </xf>
    <xf numFmtId="0" fontId="1" fillId="0" borderId="1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2" fontId="1" fillId="0" borderId="11" xfId="0" applyNumberFormat="1" applyFont="1" applyBorder="1" applyAlignment="1">
      <alignment horizontal="right" vertical="top" wrapText="1"/>
    </xf>
    <xf numFmtId="2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right" vertical="top" wrapText="1"/>
    </xf>
    <xf numFmtId="2" fontId="1" fillId="0" borderId="3" xfId="0" applyNumberFormat="1" applyFont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3" xfId="0" applyFill="1" applyBorder="1"/>
    <xf numFmtId="0" fontId="1" fillId="3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horizontal="right" vertical="top" wrapText="1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/>
    </xf>
    <xf numFmtId="0" fontId="2" fillId="3" borderId="0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top" wrapText="1"/>
    </xf>
    <xf numFmtId="2" fontId="1" fillId="3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tabSelected="1" view="pageBreakPreview" zoomScale="60" workbookViewId="0">
      <selection activeCell="A7" sqref="A7:E7"/>
    </sheetView>
  </sheetViews>
  <sheetFormatPr defaultRowHeight="15" x14ac:dyDescent="0.25"/>
  <cols>
    <col min="1" max="1" width="5.28515625" style="12" customWidth="1"/>
    <col min="2" max="2" width="41.140625" style="26" customWidth="1"/>
    <col min="3" max="3" width="56.7109375" style="26" customWidth="1"/>
    <col min="4" max="4" width="55.85546875" style="64" customWidth="1"/>
    <col min="5" max="5" width="14.140625" style="26" customWidth="1"/>
    <col min="6" max="6" width="59.140625" customWidth="1"/>
  </cols>
  <sheetData>
    <row r="1" spans="1:6" x14ac:dyDescent="0.25">
      <c r="A1" s="2"/>
      <c r="B1" s="2"/>
      <c r="C1" s="2"/>
      <c r="D1" s="27"/>
      <c r="E1" s="2"/>
    </row>
    <row r="2" spans="1:6" x14ac:dyDescent="0.25">
      <c r="A2" s="2"/>
      <c r="B2" s="2" t="s">
        <v>15</v>
      </c>
      <c r="C2" s="2"/>
      <c r="D2" s="27"/>
      <c r="E2" s="2"/>
    </row>
    <row r="3" spans="1:6" x14ac:dyDescent="0.25">
      <c r="A3" s="2"/>
      <c r="B3" s="2"/>
      <c r="C3" s="2"/>
      <c r="D3" s="27"/>
      <c r="E3" s="2"/>
    </row>
    <row r="4" spans="1:6" x14ac:dyDescent="0.25">
      <c r="A4" s="2"/>
      <c r="B4" s="2"/>
      <c r="C4" s="2"/>
      <c r="D4" s="27"/>
      <c r="E4" s="2"/>
    </row>
    <row r="5" spans="1:6" x14ac:dyDescent="0.25">
      <c r="A5" s="83" t="s">
        <v>16</v>
      </c>
      <c r="B5" s="83"/>
      <c r="C5" s="83"/>
      <c r="D5" s="83"/>
      <c r="E5" s="83"/>
    </row>
    <row r="6" spans="1:6" x14ac:dyDescent="0.25">
      <c r="A6" s="83" t="s">
        <v>17</v>
      </c>
      <c r="B6" s="83"/>
      <c r="C6" s="83"/>
      <c r="D6" s="83"/>
      <c r="E6" s="83"/>
    </row>
    <row r="7" spans="1:6" x14ac:dyDescent="0.25">
      <c r="A7" s="84" t="s">
        <v>124</v>
      </c>
      <c r="B7" s="84"/>
      <c r="C7" s="84"/>
      <c r="D7" s="84"/>
      <c r="E7" s="84"/>
      <c r="F7" s="1"/>
    </row>
    <row r="8" spans="1:6" x14ac:dyDescent="0.25">
      <c r="A8" s="2"/>
      <c r="B8" s="2"/>
      <c r="C8" s="2"/>
      <c r="D8" s="27"/>
      <c r="E8" s="2"/>
    </row>
    <row r="9" spans="1:6" x14ac:dyDescent="0.25">
      <c r="A9" s="2"/>
      <c r="B9" s="2"/>
      <c r="C9" s="2"/>
      <c r="D9" s="27"/>
      <c r="E9" s="2"/>
    </row>
    <row r="10" spans="1:6" x14ac:dyDescent="0.25">
      <c r="A10" s="2" t="s">
        <v>18</v>
      </c>
      <c r="B10" s="2"/>
      <c r="C10" s="2"/>
      <c r="D10" s="27"/>
      <c r="E10" s="2"/>
    </row>
    <row r="11" spans="1:6" x14ac:dyDescent="0.25">
      <c r="A11" s="2"/>
      <c r="B11" s="2"/>
      <c r="C11" s="2"/>
      <c r="D11" s="27"/>
      <c r="E11" s="2"/>
    </row>
    <row r="12" spans="1:6" x14ac:dyDescent="0.25">
      <c r="A12" s="2" t="s">
        <v>19</v>
      </c>
      <c r="B12" s="2"/>
      <c r="C12" s="2"/>
      <c r="D12" s="27"/>
      <c r="E12" s="2"/>
    </row>
    <row r="13" spans="1:6" x14ac:dyDescent="0.25">
      <c r="A13" s="2"/>
      <c r="B13" s="2"/>
      <c r="C13" s="2"/>
      <c r="D13" s="27"/>
      <c r="E13" s="2"/>
    </row>
    <row r="14" spans="1:6" x14ac:dyDescent="0.25">
      <c r="A14" s="2" t="s">
        <v>20</v>
      </c>
      <c r="B14" s="2"/>
      <c r="C14" s="2"/>
      <c r="D14" s="27"/>
      <c r="E14" s="2"/>
    </row>
    <row r="15" spans="1:6" x14ac:dyDescent="0.25">
      <c r="A15" s="2"/>
      <c r="B15" s="2"/>
      <c r="C15" s="2"/>
      <c r="D15" s="27"/>
      <c r="E15" s="2"/>
    </row>
    <row r="16" spans="1:6" ht="45" x14ac:dyDescent="0.25">
      <c r="A16" s="3" t="s">
        <v>48</v>
      </c>
      <c r="B16" s="3" t="s">
        <v>21</v>
      </c>
      <c r="C16" s="3" t="s">
        <v>22</v>
      </c>
      <c r="D16" s="3" t="s">
        <v>24</v>
      </c>
      <c r="E16" s="3" t="s">
        <v>23</v>
      </c>
    </row>
    <row r="17" spans="1:5" x14ac:dyDescent="0.25">
      <c r="A17" s="4">
        <v>1</v>
      </c>
      <c r="B17" s="4">
        <v>2</v>
      </c>
      <c r="C17" s="4">
        <v>3</v>
      </c>
      <c r="D17" s="3">
        <v>4</v>
      </c>
      <c r="E17" s="4">
        <v>5</v>
      </c>
    </row>
    <row r="18" spans="1:5" x14ac:dyDescent="0.25">
      <c r="A18" s="85" t="s">
        <v>80</v>
      </c>
      <c r="B18" s="86"/>
      <c r="C18" s="86"/>
      <c r="D18" s="86"/>
      <c r="E18" s="87"/>
    </row>
    <row r="19" spans="1:5" ht="18.75" customHeight="1" x14ac:dyDescent="0.25">
      <c r="A19" s="5">
        <v>1</v>
      </c>
      <c r="B19" s="21" t="s">
        <v>13</v>
      </c>
      <c r="C19" s="28" t="s">
        <v>6</v>
      </c>
      <c r="D19" s="29" t="s">
        <v>89</v>
      </c>
      <c r="E19" s="30">
        <f>(760.883+4.694*300)*1.3*0.6*1.1*1.15</f>
        <v>2140.2341961000002</v>
      </c>
    </row>
    <row r="20" spans="1:5" x14ac:dyDescent="0.25">
      <c r="A20" s="6"/>
      <c r="B20" s="22" t="s">
        <v>14</v>
      </c>
      <c r="C20" s="31" t="s">
        <v>7</v>
      </c>
      <c r="D20" s="32" t="s">
        <v>62</v>
      </c>
      <c r="E20" s="33"/>
    </row>
    <row r="21" spans="1:5" x14ac:dyDescent="0.25">
      <c r="A21" s="6"/>
      <c r="B21" s="22"/>
      <c r="C21" s="31" t="s">
        <v>0</v>
      </c>
      <c r="D21" s="34"/>
      <c r="E21" s="33"/>
    </row>
    <row r="22" spans="1:5" x14ac:dyDescent="0.25">
      <c r="A22" s="6"/>
      <c r="B22" s="22"/>
      <c r="C22" s="15" t="s">
        <v>1</v>
      </c>
      <c r="D22" s="32" t="s">
        <v>8</v>
      </c>
      <c r="E22" s="33"/>
    </row>
    <row r="23" spans="1:5" x14ac:dyDescent="0.25">
      <c r="A23" s="6"/>
      <c r="B23" s="22"/>
      <c r="C23" s="15" t="s">
        <v>2</v>
      </c>
      <c r="D23" s="32" t="s">
        <v>9</v>
      </c>
      <c r="E23" s="33"/>
    </row>
    <row r="24" spans="1:5" x14ac:dyDescent="0.25">
      <c r="A24" s="6"/>
      <c r="B24" s="22"/>
      <c r="C24" s="15" t="s">
        <v>3</v>
      </c>
      <c r="D24" s="32" t="s">
        <v>10</v>
      </c>
      <c r="E24" s="33"/>
    </row>
    <row r="25" spans="1:5" x14ac:dyDescent="0.25">
      <c r="A25" s="6"/>
      <c r="B25" s="22"/>
      <c r="C25" s="15" t="s">
        <v>4</v>
      </c>
      <c r="D25" s="32" t="s">
        <v>11</v>
      </c>
      <c r="E25" s="33"/>
    </row>
    <row r="26" spans="1:5" x14ac:dyDescent="0.25">
      <c r="A26" s="7"/>
      <c r="B26" s="23"/>
      <c r="C26" s="35" t="s">
        <v>5</v>
      </c>
      <c r="D26" s="36" t="s">
        <v>12</v>
      </c>
      <c r="E26" s="37"/>
    </row>
    <row r="27" spans="1:5" x14ac:dyDescent="0.25">
      <c r="A27" s="5">
        <v>2</v>
      </c>
      <c r="B27" s="74" t="s">
        <v>39</v>
      </c>
      <c r="C27" s="28" t="s">
        <v>6</v>
      </c>
      <c r="D27" s="88" t="s">
        <v>90</v>
      </c>
      <c r="E27" s="90">
        <f>(569.83+0.542*(0.4*200+0.6*210))*0.8*0.6*1.1*1.15</f>
        <v>413.79587040000001</v>
      </c>
    </row>
    <row r="28" spans="1:5" x14ac:dyDescent="0.25">
      <c r="A28" s="6"/>
      <c r="B28" s="75"/>
      <c r="C28" s="31" t="s">
        <v>37</v>
      </c>
      <c r="D28" s="89"/>
      <c r="E28" s="91"/>
    </row>
    <row r="29" spans="1:5" x14ac:dyDescent="0.25">
      <c r="A29" s="6"/>
      <c r="B29" s="75"/>
      <c r="C29" s="31" t="s">
        <v>38</v>
      </c>
      <c r="D29" s="32" t="s">
        <v>106</v>
      </c>
      <c r="E29" s="33"/>
    </row>
    <row r="30" spans="1:5" ht="30" x14ac:dyDescent="0.25">
      <c r="A30" s="6"/>
      <c r="B30" s="75"/>
      <c r="C30" s="15" t="s">
        <v>27</v>
      </c>
      <c r="D30" s="32" t="s">
        <v>28</v>
      </c>
      <c r="E30" s="33"/>
    </row>
    <row r="31" spans="1:5" x14ac:dyDescent="0.25">
      <c r="A31" s="6"/>
      <c r="B31" s="75"/>
      <c r="C31" s="15" t="s">
        <v>2</v>
      </c>
      <c r="D31" s="32" t="s">
        <v>9</v>
      </c>
      <c r="E31" s="33"/>
    </row>
    <row r="32" spans="1:5" x14ac:dyDescent="0.25">
      <c r="A32" s="6"/>
      <c r="B32" s="75"/>
      <c r="C32" s="15" t="s">
        <v>3</v>
      </c>
      <c r="D32" s="32" t="s">
        <v>10</v>
      </c>
      <c r="E32" s="33"/>
    </row>
    <row r="33" spans="1:5" x14ac:dyDescent="0.25">
      <c r="A33" s="6"/>
      <c r="B33" s="75"/>
      <c r="C33" s="15" t="s">
        <v>4</v>
      </c>
      <c r="D33" s="32" t="s">
        <v>11</v>
      </c>
      <c r="E33" s="33"/>
    </row>
    <row r="34" spans="1:5" x14ac:dyDescent="0.25">
      <c r="A34" s="7"/>
      <c r="B34" s="76"/>
      <c r="C34" s="35" t="s">
        <v>5</v>
      </c>
      <c r="D34" s="36" t="s">
        <v>12</v>
      </c>
      <c r="E34" s="37"/>
    </row>
    <row r="35" spans="1:5" x14ac:dyDescent="0.25">
      <c r="A35" s="5">
        <v>3</v>
      </c>
      <c r="B35" s="74" t="s">
        <v>85</v>
      </c>
      <c r="C35" s="28" t="s">
        <v>6</v>
      </c>
      <c r="D35" s="29" t="s">
        <v>91</v>
      </c>
      <c r="E35" s="38">
        <f>(87.9+1.144*60)*0.8*0.6*1.1*1.15</f>
        <v>95.051088000000021</v>
      </c>
    </row>
    <row r="36" spans="1:5" x14ac:dyDescent="0.25">
      <c r="A36" s="6"/>
      <c r="B36" s="75"/>
      <c r="C36" s="31" t="s">
        <v>40</v>
      </c>
      <c r="D36" s="32" t="s">
        <v>64</v>
      </c>
      <c r="E36" s="39"/>
    </row>
    <row r="37" spans="1:5" x14ac:dyDescent="0.25">
      <c r="A37" s="6"/>
      <c r="B37" s="75"/>
      <c r="C37" s="31" t="s">
        <v>41</v>
      </c>
      <c r="D37" s="32"/>
      <c r="E37" s="33"/>
    </row>
    <row r="38" spans="1:5" ht="30" x14ac:dyDescent="0.25">
      <c r="A38" s="6"/>
      <c r="B38" s="75"/>
      <c r="C38" s="15" t="s">
        <v>27</v>
      </c>
      <c r="D38" s="32" t="s">
        <v>28</v>
      </c>
      <c r="E38" s="33"/>
    </row>
    <row r="39" spans="1:5" x14ac:dyDescent="0.25">
      <c r="A39" s="6"/>
      <c r="B39" s="75"/>
      <c r="C39" s="15" t="s">
        <v>2</v>
      </c>
      <c r="D39" s="32" t="s">
        <v>9</v>
      </c>
      <c r="E39" s="33"/>
    </row>
    <row r="40" spans="1:5" x14ac:dyDescent="0.25">
      <c r="A40" s="6"/>
      <c r="B40" s="75"/>
      <c r="C40" s="15" t="s">
        <v>3</v>
      </c>
      <c r="D40" s="32" t="s">
        <v>10</v>
      </c>
      <c r="E40" s="33"/>
    </row>
    <row r="41" spans="1:5" x14ac:dyDescent="0.25">
      <c r="A41" s="6"/>
      <c r="B41" s="75"/>
      <c r="C41" s="15" t="s">
        <v>4</v>
      </c>
      <c r="D41" s="32" t="s">
        <v>11</v>
      </c>
      <c r="E41" s="33"/>
    </row>
    <row r="42" spans="1:5" x14ac:dyDescent="0.25">
      <c r="A42" s="7"/>
      <c r="B42" s="76"/>
      <c r="C42" s="35" t="s">
        <v>5</v>
      </c>
      <c r="D42" s="36" t="s">
        <v>12</v>
      </c>
      <c r="E42" s="37"/>
    </row>
    <row r="43" spans="1:5" x14ac:dyDescent="0.25">
      <c r="A43" s="5">
        <v>4</v>
      </c>
      <c r="B43" s="74" t="s">
        <v>93</v>
      </c>
      <c r="C43" s="28" t="s">
        <v>6</v>
      </c>
      <c r="D43" s="29" t="s">
        <v>92</v>
      </c>
      <c r="E43" s="38">
        <f>(87.9+1.144*100)*0.8*0.6*1.1*1.15</f>
        <v>122.83656000000002</v>
      </c>
    </row>
    <row r="44" spans="1:5" x14ac:dyDescent="0.25">
      <c r="A44" s="6"/>
      <c r="B44" s="75"/>
      <c r="C44" s="31" t="s">
        <v>40</v>
      </c>
      <c r="D44" s="32" t="s">
        <v>64</v>
      </c>
      <c r="E44" s="39"/>
    </row>
    <row r="45" spans="1:5" x14ac:dyDescent="0.25">
      <c r="A45" s="6"/>
      <c r="B45" s="75"/>
      <c r="C45" s="31" t="s">
        <v>41</v>
      </c>
      <c r="D45" s="32"/>
      <c r="E45" s="33"/>
    </row>
    <row r="46" spans="1:5" ht="30" x14ac:dyDescent="0.25">
      <c r="A46" s="6"/>
      <c r="B46" s="75"/>
      <c r="C46" s="15" t="s">
        <v>27</v>
      </c>
      <c r="D46" s="32" t="s">
        <v>28</v>
      </c>
      <c r="E46" s="33"/>
    </row>
    <row r="47" spans="1:5" x14ac:dyDescent="0.25">
      <c r="A47" s="6"/>
      <c r="B47" s="75"/>
      <c r="C47" s="15" t="s">
        <v>2</v>
      </c>
      <c r="D47" s="32" t="s">
        <v>9</v>
      </c>
      <c r="E47" s="33"/>
    </row>
    <row r="48" spans="1:5" x14ac:dyDescent="0.25">
      <c r="A48" s="6"/>
      <c r="B48" s="75"/>
      <c r="C48" s="15" t="s">
        <v>3</v>
      </c>
      <c r="D48" s="32" t="s">
        <v>10</v>
      </c>
      <c r="E48" s="33"/>
    </row>
    <row r="49" spans="1:5" x14ac:dyDescent="0.25">
      <c r="A49" s="6"/>
      <c r="B49" s="75"/>
      <c r="C49" s="15" t="s">
        <v>4</v>
      </c>
      <c r="D49" s="32" t="s">
        <v>11</v>
      </c>
      <c r="E49" s="33"/>
    </row>
    <row r="50" spans="1:5" x14ac:dyDescent="0.25">
      <c r="A50" s="7"/>
      <c r="B50" s="76"/>
      <c r="C50" s="35" t="s">
        <v>5</v>
      </c>
      <c r="D50" s="36" t="s">
        <v>12</v>
      </c>
      <c r="E50" s="37"/>
    </row>
    <row r="51" spans="1:5" x14ac:dyDescent="0.25">
      <c r="A51" s="5">
        <v>5</v>
      </c>
      <c r="B51" s="74" t="s">
        <v>86</v>
      </c>
      <c r="C51" s="28" t="s">
        <v>6</v>
      </c>
      <c r="D51" s="29" t="s">
        <v>94</v>
      </c>
      <c r="E51" s="38">
        <f>(87.9+1.144*100)*0.8*0.6*1.1*1.15</f>
        <v>122.83656000000002</v>
      </c>
    </row>
    <row r="52" spans="1:5" x14ac:dyDescent="0.25">
      <c r="A52" s="6"/>
      <c r="B52" s="75"/>
      <c r="C52" s="31" t="s">
        <v>40</v>
      </c>
      <c r="D52" s="32" t="s">
        <v>64</v>
      </c>
      <c r="E52" s="39"/>
    </row>
    <row r="53" spans="1:5" x14ac:dyDescent="0.25">
      <c r="A53" s="6"/>
      <c r="B53" s="75"/>
      <c r="C53" s="31" t="s">
        <v>41</v>
      </c>
      <c r="D53" s="32"/>
      <c r="E53" s="33"/>
    </row>
    <row r="54" spans="1:5" ht="30" x14ac:dyDescent="0.25">
      <c r="A54" s="6"/>
      <c r="B54" s="75"/>
      <c r="C54" s="15" t="s">
        <v>27</v>
      </c>
      <c r="D54" s="32" t="s">
        <v>28</v>
      </c>
      <c r="E54" s="33"/>
    </row>
    <row r="55" spans="1:5" x14ac:dyDescent="0.25">
      <c r="A55" s="6"/>
      <c r="B55" s="75"/>
      <c r="C55" s="15" t="s">
        <v>2</v>
      </c>
      <c r="D55" s="32" t="s">
        <v>9</v>
      </c>
      <c r="E55" s="33"/>
    </row>
    <row r="56" spans="1:5" x14ac:dyDescent="0.25">
      <c r="A56" s="6"/>
      <c r="B56" s="75"/>
      <c r="C56" s="15" t="s">
        <v>3</v>
      </c>
      <c r="D56" s="32" t="s">
        <v>10</v>
      </c>
      <c r="E56" s="33"/>
    </row>
    <row r="57" spans="1:5" x14ac:dyDescent="0.25">
      <c r="A57" s="6"/>
      <c r="B57" s="75"/>
      <c r="C57" s="15" t="s">
        <v>4</v>
      </c>
      <c r="D57" s="32" t="s">
        <v>11</v>
      </c>
      <c r="E57" s="33"/>
    </row>
    <row r="58" spans="1:5" x14ac:dyDescent="0.25">
      <c r="A58" s="7"/>
      <c r="B58" s="76"/>
      <c r="C58" s="35" t="s">
        <v>5</v>
      </c>
      <c r="D58" s="36" t="s">
        <v>12</v>
      </c>
      <c r="E58" s="37"/>
    </row>
    <row r="59" spans="1:5" s="1" customFormat="1" x14ac:dyDescent="0.25">
      <c r="A59" s="8">
        <v>6</v>
      </c>
      <c r="B59" s="71" t="s">
        <v>87</v>
      </c>
      <c r="C59" s="40" t="s">
        <v>6</v>
      </c>
      <c r="D59" s="18" t="s">
        <v>109</v>
      </c>
      <c r="E59" s="41">
        <f>(87.5+1.152*(0.4*50+0.6*25))*0.8*0.6*1.1*1.15</f>
        <v>77.612303999999995</v>
      </c>
    </row>
    <row r="60" spans="1:5" s="1" customFormat="1" x14ac:dyDescent="0.25">
      <c r="A60" s="9"/>
      <c r="B60" s="72"/>
      <c r="C60" s="42" t="s">
        <v>42</v>
      </c>
      <c r="D60" s="14" t="s">
        <v>63</v>
      </c>
      <c r="E60" s="43"/>
    </row>
    <row r="61" spans="1:5" s="1" customFormat="1" x14ac:dyDescent="0.25">
      <c r="A61" s="9"/>
      <c r="B61" s="72"/>
      <c r="C61" s="42" t="s">
        <v>43</v>
      </c>
      <c r="D61" s="44"/>
      <c r="E61" s="45"/>
    </row>
    <row r="62" spans="1:5" s="1" customFormat="1" ht="30" x14ac:dyDescent="0.25">
      <c r="A62" s="9"/>
      <c r="B62" s="72"/>
      <c r="C62" s="13" t="s">
        <v>27</v>
      </c>
      <c r="D62" s="14" t="s">
        <v>28</v>
      </c>
      <c r="E62" s="45"/>
    </row>
    <row r="63" spans="1:5" s="1" customFormat="1" x14ac:dyDescent="0.25">
      <c r="A63" s="9"/>
      <c r="B63" s="72"/>
      <c r="C63" s="13" t="s">
        <v>2</v>
      </c>
      <c r="D63" s="14" t="s">
        <v>9</v>
      </c>
      <c r="E63" s="45"/>
    </row>
    <row r="64" spans="1:5" s="1" customFormat="1" x14ac:dyDescent="0.25">
      <c r="A64" s="9"/>
      <c r="B64" s="72"/>
      <c r="C64" s="13" t="s">
        <v>3</v>
      </c>
      <c r="D64" s="14" t="s">
        <v>10</v>
      </c>
      <c r="E64" s="45"/>
    </row>
    <row r="65" spans="1:5" s="1" customFormat="1" x14ac:dyDescent="0.25">
      <c r="A65" s="9"/>
      <c r="B65" s="72"/>
      <c r="C65" s="13" t="s">
        <v>4</v>
      </c>
      <c r="D65" s="14" t="s">
        <v>11</v>
      </c>
      <c r="E65" s="45"/>
    </row>
    <row r="66" spans="1:5" s="1" customFormat="1" x14ac:dyDescent="0.25">
      <c r="A66" s="10"/>
      <c r="B66" s="73"/>
      <c r="C66" s="46" t="s">
        <v>5</v>
      </c>
      <c r="D66" s="47" t="s">
        <v>12</v>
      </c>
      <c r="E66" s="48"/>
    </row>
    <row r="67" spans="1:5" s="1" customFormat="1" ht="15" customHeight="1" x14ac:dyDescent="0.25">
      <c r="A67" s="8">
        <v>7</v>
      </c>
      <c r="B67" s="71" t="s">
        <v>88</v>
      </c>
      <c r="C67" s="40" t="s">
        <v>6</v>
      </c>
      <c r="D67" s="69" t="s">
        <v>127</v>
      </c>
      <c r="E67" s="19">
        <f>(87.5+1.152*(0.4*50+0.6*25))*0.8*0.6*1.1*1.15*0.8</f>
        <v>62.089843199999997</v>
      </c>
    </row>
    <row r="68" spans="1:5" s="1" customFormat="1" x14ac:dyDescent="0.25">
      <c r="A68" s="9"/>
      <c r="B68" s="72"/>
      <c r="C68" s="42" t="s">
        <v>42</v>
      </c>
      <c r="D68" s="97"/>
      <c r="E68" s="43"/>
    </row>
    <row r="69" spans="1:5" s="1" customFormat="1" x14ac:dyDescent="0.25">
      <c r="A69" s="9"/>
      <c r="B69" s="72"/>
      <c r="C69" s="42" t="s">
        <v>43</v>
      </c>
      <c r="D69" s="53"/>
      <c r="E69" s="45"/>
    </row>
    <row r="70" spans="1:5" x14ac:dyDescent="0.25">
      <c r="A70" s="9"/>
      <c r="B70" s="72"/>
      <c r="C70" s="13" t="s">
        <v>126</v>
      </c>
      <c r="D70" s="20" t="s">
        <v>119</v>
      </c>
      <c r="E70" s="50"/>
    </row>
    <row r="71" spans="1:5" s="1" customFormat="1" ht="30" x14ac:dyDescent="0.25">
      <c r="A71" s="9"/>
      <c r="B71" s="72"/>
      <c r="C71" s="13" t="s">
        <v>27</v>
      </c>
      <c r="D71" s="54" t="s">
        <v>28</v>
      </c>
      <c r="E71" s="45"/>
    </row>
    <row r="72" spans="1:5" s="1" customFormat="1" x14ac:dyDescent="0.25">
      <c r="A72" s="9"/>
      <c r="B72" s="72"/>
      <c r="C72" s="13" t="s">
        <v>2</v>
      </c>
      <c r="D72" s="54" t="s">
        <v>9</v>
      </c>
      <c r="E72" s="45"/>
    </row>
    <row r="73" spans="1:5" s="1" customFormat="1" x14ac:dyDescent="0.25">
      <c r="A73" s="9"/>
      <c r="B73" s="72"/>
      <c r="C73" s="13" t="s">
        <v>3</v>
      </c>
      <c r="D73" s="54" t="s">
        <v>10</v>
      </c>
      <c r="E73" s="45"/>
    </row>
    <row r="74" spans="1:5" s="1" customFormat="1" x14ac:dyDescent="0.25">
      <c r="A74" s="9"/>
      <c r="B74" s="72"/>
      <c r="C74" s="13" t="s">
        <v>4</v>
      </c>
      <c r="D74" s="54" t="s">
        <v>11</v>
      </c>
      <c r="E74" s="45"/>
    </row>
    <row r="75" spans="1:5" s="1" customFormat="1" x14ac:dyDescent="0.25">
      <c r="A75" s="10"/>
      <c r="B75" s="73"/>
      <c r="C75" s="46" t="s">
        <v>5</v>
      </c>
      <c r="D75" s="56" t="s">
        <v>12</v>
      </c>
      <c r="E75" s="48"/>
    </row>
    <row r="76" spans="1:5" s="1" customFormat="1" x14ac:dyDescent="0.25">
      <c r="A76" s="8">
        <v>8</v>
      </c>
      <c r="B76" s="71" t="s">
        <v>107</v>
      </c>
      <c r="C76" s="40" t="s">
        <v>6</v>
      </c>
      <c r="D76" s="92" t="s">
        <v>108</v>
      </c>
      <c r="E76" s="17">
        <f>(87.5+1.152*50)*0.8*0.6*1.1*1.15</f>
        <v>88.10472</v>
      </c>
    </row>
    <row r="77" spans="1:5" s="1" customFormat="1" x14ac:dyDescent="0.25">
      <c r="A77" s="9"/>
      <c r="B77" s="72"/>
      <c r="C77" s="42" t="s">
        <v>42</v>
      </c>
      <c r="D77" s="93"/>
      <c r="E77" s="43"/>
    </row>
    <row r="78" spans="1:5" s="1" customFormat="1" x14ac:dyDescent="0.25">
      <c r="A78" s="9"/>
      <c r="B78" s="72"/>
      <c r="C78" s="42" t="s">
        <v>43</v>
      </c>
      <c r="D78" s="32"/>
      <c r="E78" s="45"/>
    </row>
    <row r="79" spans="1:5" s="1" customFormat="1" ht="30" x14ac:dyDescent="0.25">
      <c r="A79" s="9"/>
      <c r="B79" s="72"/>
      <c r="C79" s="13" t="s">
        <v>27</v>
      </c>
      <c r="D79" s="14" t="s">
        <v>28</v>
      </c>
      <c r="E79" s="45"/>
    </row>
    <row r="80" spans="1:5" s="1" customFormat="1" x14ac:dyDescent="0.25">
      <c r="A80" s="9"/>
      <c r="B80" s="72"/>
      <c r="C80" s="13" t="s">
        <v>2</v>
      </c>
      <c r="D80" s="14" t="s">
        <v>9</v>
      </c>
      <c r="E80" s="45"/>
    </row>
    <row r="81" spans="1:5" s="1" customFormat="1" x14ac:dyDescent="0.25">
      <c r="A81" s="9"/>
      <c r="B81" s="72"/>
      <c r="C81" s="13" t="s">
        <v>3</v>
      </c>
      <c r="D81" s="14" t="s">
        <v>10</v>
      </c>
      <c r="E81" s="45"/>
    </row>
    <row r="82" spans="1:5" s="1" customFormat="1" x14ac:dyDescent="0.25">
      <c r="A82" s="9"/>
      <c r="B82" s="72"/>
      <c r="C82" s="13" t="s">
        <v>4</v>
      </c>
      <c r="D82" s="14" t="s">
        <v>11</v>
      </c>
      <c r="E82" s="45"/>
    </row>
    <row r="83" spans="1:5" s="1" customFormat="1" x14ac:dyDescent="0.25">
      <c r="A83" s="10"/>
      <c r="B83" s="73"/>
      <c r="C83" s="46" t="s">
        <v>5</v>
      </c>
      <c r="D83" s="47" t="s">
        <v>12</v>
      </c>
      <c r="E83" s="48"/>
    </row>
    <row r="84" spans="1:5" x14ac:dyDescent="0.25">
      <c r="A84" s="5">
        <v>9</v>
      </c>
      <c r="B84" s="74" t="s">
        <v>29</v>
      </c>
      <c r="C84" s="28" t="s">
        <v>6</v>
      </c>
      <c r="D84" s="29" t="s">
        <v>95</v>
      </c>
      <c r="E84" s="30">
        <f>(117.67+2.8*80)*0.8*0.6*1.1*1.15</f>
        <v>207.46202400000001</v>
      </c>
    </row>
    <row r="85" spans="1:5" x14ac:dyDescent="0.25">
      <c r="A85" s="6"/>
      <c r="B85" s="75"/>
      <c r="C85" s="31" t="s">
        <v>25</v>
      </c>
      <c r="D85" s="32"/>
      <c r="E85" s="33"/>
    </row>
    <row r="86" spans="1:5" x14ac:dyDescent="0.25">
      <c r="A86" s="6"/>
      <c r="B86" s="75"/>
      <c r="C86" s="31" t="s">
        <v>26</v>
      </c>
      <c r="D86" s="34"/>
      <c r="E86" s="33"/>
    </row>
    <row r="87" spans="1:5" ht="30" x14ac:dyDescent="0.25">
      <c r="A87" s="6"/>
      <c r="B87" s="75"/>
      <c r="C87" s="15" t="s">
        <v>27</v>
      </c>
      <c r="D87" s="32" t="s">
        <v>28</v>
      </c>
      <c r="E87" s="33"/>
    </row>
    <row r="88" spans="1:5" x14ac:dyDescent="0.25">
      <c r="A88" s="6"/>
      <c r="B88" s="75"/>
      <c r="C88" s="15" t="s">
        <v>2</v>
      </c>
      <c r="D88" s="32" t="s">
        <v>9</v>
      </c>
      <c r="E88" s="33"/>
    </row>
    <row r="89" spans="1:5" x14ac:dyDescent="0.25">
      <c r="A89" s="6"/>
      <c r="B89" s="75"/>
      <c r="C89" s="15" t="s">
        <v>3</v>
      </c>
      <c r="D89" s="32" t="s">
        <v>10</v>
      </c>
      <c r="E89" s="33"/>
    </row>
    <row r="90" spans="1:5" x14ac:dyDescent="0.25">
      <c r="A90" s="6"/>
      <c r="B90" s="75"/>
      <c r="C90" s="15" t="s">
        <v>4</v>
      </c>
      <c r="D90" s="32" t="s">
        <v>11</v>
      </c>
      <c r="E90" s="33"/>
    </row>
    <row r="91" spans="1:5" x14ac:dyDescent="0.25">
      <c r="A91" s="7"/>
      <c r="B91" s="76"/>
      <c r="C91" s="35" t="s">
        <v>5</v>
      </c>
      <c r="D91" s="36" t="s">
        <v>12</v>
      </c>
      <c r="E91" s="37"/>
    </row>
    <row r="92" spans="1:5" s="1" customFormat="1" x14ac:dyDescent="0.25">
      <c r="A92" s="8">
        <v>10</v>
      </c>
      <c r="B92" s="71" t="s">
        <v>78</v>
      </c>
      <c r="C92" s="40" t="s">
        <v>6</v>
      </c>
      <c r="D92" s="16" t="s">
        <v>96</v>
      </c>
      <c r="E92" s="19">
        <f>(538.81+0.139*708.2)*0.8*0.6*1.1*1.15</f>
        <v>386.93807855999995</v>
      </c>
    </row>
    <row r="93" spans="1:5" s="1" customFormat="1" x14ac:dyDescent="0.25">
      <c r="A93" s="9"/>
      <c r="B93" s="72"/>
      <c r="C93" s="42" t="s">
        <v>30</v>
      </c>
      <c r="D93" s="14"/>
      <c r="E93" s="45"/>
    </row>
    <row r="94" spans="1:5" s="1" customFormat="1" x14ac:dyDescent="0.25">
      <c r="A94" s="9"/>
      <c r="B94" s="72"/>
      <c r="C94" s="42" t="s">
        <v>31</v>
      </c>
      <c r="D94" s="49"/>
      <c r="E94" s="45"/>
    </row>
    <row r="95" spans="1:5" s="1" customFormat="1" ht="30" x14ac:dyDescent="0.25">
      <c r="A95" s="9"/>
      <c r="B95" s="72"/>
      <c r="C95" s="13" t="s">
        <v>27</v>
      </c>
      <c r="D95" s="14" t="s">
        <v>28</v>
      </c>
      <c r="E95" s="45"/>
    </row>
    <row r="96" spans="1:5" s="1" customFormat="1" x14ac:dyDescent="0.25">
      <c r="A96" s="9"/>
      <c r="B96" s="72"/>
      <c r="C96" s="13" t="s">
        <v>2</v>
      </c>
      <c r="D96" s="14" t="s">
        <v>9</v>
      </c>
      <c r="E96" s="45"/>
    </row>
    <row r="97" spans="1:5" s="1" customFormat="1" x14ac:dyDescent="0.25">
      <c r="A97" s="9"/>
      <c r="B97" s="72"/>
      <c r="C97" s="13" t="s">
        <v>3</v>
      </c>
      <c r="D97" s="14" t="s">
        <v>10</v>
      </c>
      <c r="E97" s="45"/>
    </row>
    <row r="98" spans="1:5" s="1" customFormat="1" x14ac:dyDescent="0.25">
      <c r="A98" s="9"/>
      <c r="B98" s="72"/>
      <c r="C98" s="13" t="s">
        <v>4</v>
      </c>
      <c r="D98" s="14" t="s">
        <v>11</v>
      </c>
      <c r="E98" s="45"/>
    </row>
    <row r="99" spans="1:5" s="1" customFormat="1" x14ac:dyDescent="0.25">
      <c r="A99" s="10"/>
      <c r="B99" s="73"/>
      <c r="C99" s="46" t="s">
        <v>5</v>
      </c>
      <c r="D99" s="47" t="s">
        <v>12</v>
      </c>
      <c r="E99" s="48"/>
    </row>
    <row r="100" spans="1:5" s="1" customFormat="1" x14ac:dyDescent="0.25">
      <c r="A100" s="8">
        <v>11</v>
      </c>
      <c r="B100" s="71" t="s">
        <v>79</v>
      </c>
      <c r="C100" s="40" t="s">
        <v>6</v>
      </c>
      <c r="D100" s="16" t="s">
        <v>110</v>
      </c>
      <c r="E100" s="17">
        <f>(530.71+0.158*220.8)*0.8*0.6*1.1*1.15</f>
        <v>343.43013407999996</v>
      </c>
    </row>
    <row r="101" spans="1:5" s="1" customFormat="1" x14ac:dyDescent="0.25">
      <c r="A101" s="9"/>
      <c r="B101" s="72"/>
      <c r="C101" s="42" t="s">
        <v>111</v>
      </c>
      <c r="D101" s="14"/>
      <c r="E101" s="45"/>
    </row>
    <row r="102" spans="1:5" s="1" customFormat="1" x14ac:dyDescent="0.25">
      <c r="A102" s="9"/>
      <c r="B102" s="72"/>
      <c r="C102" s="42" t="s">
        <v>112</v>
      </c>
      <c r="D102" s="49"/>
      <c r="E102" s="45"/>
    </row>
    <row r="103" spans="1:5" s="1" customFormat="1" ht="30" x14ac:dyDescent="0.25">
      <c r="A103" s="9"/>
      <c r="B103" s="72"/>
      <c r="C103" s="13" t="s">
        <v>27</v>
      </c>
      <c r="D103" s="14" t="s">
        <v>28</v>
      </c>
      <c r="E103" s="45"/>
    </row>
    <row r="104" spans="1:5" s="1" customFormat="1" x14ac:dyDescent="0.25">
      <c r="A104" s="9"/>
      <c r="B104" s="72"/>
      <c r="C104" s="13" t="s">
        <v>2</v>
      </c>
      <c r="D104" s="14" t="s">
        <v>9</v>
      </c>
      <c r="E104" s="45"/>
    </row>
    <row r="105" spans="1:5" s="1" customFormat="1" x14ac:dyDescent="0.25">
      <c r="A105" s="9"/>
      <c r="B105" s="72"/>
      <c r="C105" s="13" t="s">
        <v>3</v>
      </c>
      <c r="D105" s="14" t="s">
        <v>10</v>
      </c>
      <c r="E105" s="45"/>
    </row>
    <row r="106" spans="1:5" s="1" customFormat="1" x14ac:dyDescent="0.25">
      <c r="A106" s="9"/>
      <c r="B106" s="72"/>
      <c r="C106" s="13" t="s">
        <v>4</v>
      </c>
      <c r="D106" s="14" t="s">
        <v>11</v>
      </c>
      <c r="E106" s="45"/>
    </row>
    <row r="107" spans="1:5" s="1" customFormat="1" x14ac:dyDescent="0.25">
      <c r="A107" s="10"/>
      <c r="B107" s="73"/>
      <c r="C107" s="46" t="s">
        <v>5</v>
      </c>
      <c r="D107" s="47" t="s">
        <v>12</v>
      </c>
      <c r="E107" s="48"/>
    </row>
    <row r="108" spans="1:5" x14ac:dyDescent="0.25">
      <c r="A108" s="98">
        <v>12</v>
      </c>
      <c r="B108" s="99" t="s">
        <v>34</v>
      </c>
      <c r="C108" s="100" t="s">
        <v>6</v>
      </c>
      <c r="D108" s="101" t="s">
        <v>123</v>
      </c>
      <c r="E108" s="102">
        <f>(505.8+0.34*(0.4*4000+0.6*2000))*0.8*0.6*1.1*1.15*0.5</f>
        <v>442.5880800000001</v>
      </c>
    </row>
    <row r="109" spans="1:5" x14ac:dyDescent="0.25">
      <c r="A109" s="103"/>
      <c r="B109" s="104"/>
      <c r="C109" s="105" t="s">
        <v>35</v>
      </c>
      <c r="D109" s="106"/>
      <c r="E109" s="107"/>
    </row>
    <row r="110" spans="1:5" x14ac:dyDescent="0.25">
      <c r="A110" s="103"/>
      <c r="B110" s="104"/>
      <c r="C110" s="105" t="s">
        <v>36</v>
      </c>
      <c r="D110" s="106"/>
      <c r="E110" s="107"/>
    </row>
    <row r="111" spans="1:5" x14ac:dyDescent="0.25">
      <c r="A111" s="103"/>
      <c r="B111" s="104"/>
      <c r="C111" s="108" t="s">
        <v>122</v>
      </c>
      <c r="D111" s="109" t="s">
        <v>121</v>
      </c>
      <c r="E111" s="110"/>
    </row>
    <row r="112" spans="1:5" ht="30" x14ac:dyDescent="0.25">
      <c r="A112" s="103"/>
      <c r="B112" s="104"/>
      <c r="C112" s="108" t="s">
        <v>27</v>
      </c>
      <c r="D112" s="109" t="s">
        <v>28</v>
      </c>
      <c r="E112" s="107"/>
    </row>
    <row r="113" spans="1:5" x14ac:dyDescent="0.25">
      <c r="A113" s="103"/>
      <c r="B113" s="104"/>
      <c r="C113" s="108" t="s">
        <v>2</v>
      </c>
      <c r="D113" s="109" t="s">
        <v>9</v>
      </c>
      <c r="E113" s="107"/>
    </row>
    <row r="114" spans="1:5" x14ac:dyDescent="0.25">
      <c r="A114" s="103"/>
      <c r="B114" s="104"/>
      <c r="C114" s="108" t="s">
        <v>3</v>
      </c>
      <c r="D114" s="109" t="s">
        <v>10</v>
      </c>
      <c r="E114" s="107"/>
    </row>
    <row r="115" spans="1:5" x14ac:dyDescent="0.25">
      <c r="A115" s="103"/>
      <c r="B115" s="104"/>
      <c r="C115" s="108" t="s">
        <v>4</v>
      </c>
      <c r="D115" s="109" t="s">
        <v>11</v>
      </c>
      <c r="E115" s="107"/>
    </row>
    <row r="116" spans="1:5" x14ac:dyDescent="0.25">
      <c r="A116" s="111"/>
      <c r="B116" s="112"/>
      <c r="C116" s="113" t="s">
        <v>5</v>
      </c>
      <c r="D116" s="114" t="s">
        <v>12</v>
      </c>
      <c r="E116" s="115"/>
    </row>
    <row r="117" spans="1:5" x14ac:dyDescent="0.25">
      <c r="A117" s="8">
        <v>13</v>
      </c>
      <c r="B117" s="94" t="s">
        <v>69</v>
      </c>
      <c r="C117" s="40" t="s">
        <v>6</v>
      </c>
      <c r="D117" s="88" t="s">
        <v>97</v>
      </c>
      <c r="E117" s="51">
        <f>(139.2+5.58*(0.4*5+0.6*10))*0.5*0.6*1.1*1.15</f>
        <v>69.76728</v>
      </c>
    </row>
    <row r="118" spans="1:5" x14ac:dyDescent="0.25">
      <c r="A118" s="9"/>
      <c r="B118" s="95"/>
      <c r="C118" s="42" t="s">
        <v>44</v>
      </c>
      <c r="D118" s="89"/>
      <c r="E118" s="39"/>
    </row>
    <row r="119" spans="1:5" x14ac:dyDescent="0.25">
      <c r="A119" s="9"/>
      <c r="B119" s="95"/>
      <c r="C119" s="42" t="s">
        <v>45</v>
      </c>
      <c r="D119" s="32"/>
      <c r="E119" s="45"/>
    </row>
    <row r="120" spans="1:5" x14ac:dyDescent="0.25">
      <c r="A120" s="9"/>
      <c r="B120" s="95"/>
      <c r="C120" s="13" t="s">
        <v>32</v>
      </c>
      <c r="D120" s="14" t="s">
        <v>33</v>
      </c>
      <c r="E120" s="45"/>
    </row>
    <row r="121" spans="1:5" x14ac:dyDescent="0.25">
      <c r="A121" s="9"/>
      <c r="B121" s="95"/>
      <c r="C121" s="13" t="s">
        <v>2</v>
      </c>
      <c r="D121" s="14" t="s">
        <v>9</v>
      </c>
      <c r="E121" s="45"/>
    </row>
    <row r="122" spans="1:5" x14ac:dyDescent="0.25">
      <c r="A122" s="9"/>
      <c r="B122" s="95"/>
      <c r="C122" s="13" t="s">
        <v>3</v>
      </c>
      <c r="D122" s="14" t="s">
        <v>10</v>
      </c>
      <c r="E122" s="45"/>
    </row>
    <row r="123" spans="1:5" x14ac:dyDescent="0.25">
      <c r="A123" s="9"/>
      <c r="B123" s="95"/>
      <c r="C123" s="13" t="s">
        <v>4</v>
      </c>
      <c r="D123" s="14" t="s">
        <v>11</v>
      </c>
      <c r="E123" s="45"/>
    </row>
    <row r="124" spans="1:5" ht="16.5" customHeight="1" x14ac:dyDescent="0.25">
      <c r="A124" s="10"/>
      <c r="B124" s="96"/>
      <c r="C124" s="46" t="s">
        <v>5</v>
      </c>
      <c r="D124" s="47" t="s">
        <v>12</v>
      </c>
      <c r="E124" s="48"/>
    </row>
    <row r="125" spans="1:5" s="1" customFormat="1" x14ac:dyDescent="0.25">
      <c r="A125" s="8">
        <v>14</v>
      </c>
      <c r="B125" s="71" t="s">
        <v>70</v>
      </c>
      <c r="C125" s="40" t="s">
        <v>6</v>
      </c>
      <c r="D125" s="18" t="s">
        <v>113</v>
      </c>
      <c r="E125" s="52">
        <f>(135.52+0.51*(0.4*400+0.6*396))*0.5*0.6*1.1*1.15</f>
        <v>128.38333200000002</v>
      </c>
    </row>
    <row r="126" spans="1:5" s="1" customFormat="1" x14ac:dyDescent="0.25">
      <c r="A126" s="9"/>
      <c r="B126" s="72"/>
      <c r="C126" s="42" t="s">
        <v>52</v>
      </c>
      <c r="D126" s="53"/>
      <c r="E126" s="44"/>
    </row>
    <row r="127" spans="1:5" s="1" customFormat="1" x14ac:dyDescent="0.25">
      <c r="A127" s="9"/>
      <c r="B127" s="72"/>
      <c r="C127" s="42" t="s">
        <v>53</v>
      </c>
      <c r="D127" s="54"/>
      <c r="E127" s="55"/>
    </row>
    <row r="128" spans="1:5" s="1" customFormat="1" x14ac:dyDescent="0.25">
      <c r="A128" s="9"/>
      <c r="B128" s="72"/>
      <c r="C128" s="13" t="s">
        <v>32</v>
      </c>
      <c r="D128" s="54" t="s">
        <v>33</v>
      </c>
      <c r="E128" s="55"/>
    </row>
    <row r="129" spans="1:5" s="1" customFormat="1" x14ac:dyDescent="0.25">
      <c r="A129" s="9"/>
      <c r="B129" s="72"/>
      <c r="C129" s="13" t="s">
        <v>2</v>
      </c>
      <c r="D129" s="54" t="s">
        <v>9</v>
      </c>
      <c r="E129" s="55"/>
    </row>
    <row r="130" spans="1:5" s="1" customFormat="1" x14ac:dyDescent="0.25">
      <c r="A130" s="9"/>
      <c r="B130" s="72"/>
      <c r="C130" s="13" t="s">
        <v>3</v>
      </c>
      <c r="D130" s="54" t="s">
        <v>10</v>
      </c>
      <c r="E130" s="55"/>
    </row>
    <row r="131" spans="1:5" s="1" customFormat="1" x14ac:dyDescent="0.25">
      <c r="A131" s="9"/>
      <c r="B131" s="72"/>
      <c r="C131" s="13" t="s">
        <v>4</v>
      </c>
      <c r="D131" s="54" t="s">
        <v>11</v>
      </c>
      <c r="E131" s="55"/>
    </row>
    <row r="132" spans="1:5" s="1" customFormat="1" x14ac:dyDescent="0.25">
      <c r="A132" s="10"/>
      <c r="B132" s="73"/>
      <c r="C132" s="46" t="s">
        <v>5</v>
      </c>
      <c r="D132" s="56" t="s">
        <v>12</v>
      </c>
      <c r="E132" s="57"/>
    </row>
    <row r="133" spans="1:5" x14ac:dyDescent="0.25">
      <c r="A133" s="8">
        <v>15</v>
      </c>
      <c r="B133" s="71" t="s">
        <v>125</v>
      </c>
      <c r="C133" s="40" t="s">
        <v>6</v>
      </c>
      <c r="D133" s="58" t="s">
        <v>98</v>
      </c>
      <c r="E133" s="30">
        <f>(544.36+0.56*600)*0.8*0.6*1.1*1.15</f>
        <v>534.55459200000007</v>
      </c>
    </row>
    <row r="134" spans="1:5" x14ac:dyDescent="0.25">
      <c r="A134" s="9"/>
      <c r="B134" s="72"/>
      <c r="C134" s="42" t="s">
        <v>46</v>
      </c>
      <c r="D134" s="32"/>
      <c r="E134" s="39"/>
    </row>
    <row r="135" spans="1:5" x14ac:dyDescent="0.25">
      <c r="A135" s="9"/>
      <c r="B135" s="72"/>
      <c r="C135" s="42" t="s">
        <v>47</v>
      </c>
      <c r="D135" s="32"/>
      <c r="E135" s="45"/>
    </row>
    <row r="136" spans="1:5" ht="30" x14ac:dyDescent="0.25">
      <c r="A136" s="9"/>
      <c r="B136" s="72"/>
      <c r="C136" s="13" t="s">
        <v>27</v>
      </c>
      <c r="D136" s="14" t="s">
        <v>28</v>
      </c>
      <c r="E136" s="45"/>
    </row>
    <row r="137" spans="1:5" x14ac:dyDescent="0.25">
      <c r="A137" s="9"/>
      <c r="B137" s="72"/>
      <c r="C137" s="13" t="s">
        <v>2</v>
      </c>
      <c r="D137" s="14" t="s">
        <v>9</v>
      </c>
      <c r="E137" s="45"/>
    </row>
    <row r="138" spans="1:5" x14ac:dyDescent="0.25">
      <c r="A138" s="9"/>
      <c r="B138" s="72"/>
      <c r="C138" s="13" t="s">
        <v>3</v>
      </c>
      <c r="D138" s="14" t="s">
        <v>10</v>
      </c>
      <c r="E138" s="45"/>
    </row>
    <row r="139" spans="1:5" x14ac:dyDescent="0.25">
      <c r="A139" s="9"/>
      <c r="B139" s="72"/>
      <c r="C139" s="13" t="s">
        <v>4</v>
      </c>
      <c r="D139" s="14" t="s">
        <v>11</v>
      </c>
      <c r="E139" s="45"/>
    </row>
    <row r="140" spans="1:5" x14ac:dyDescent="0.25">
      <c r="A140" s="10"/>
      <c r="B140" s="73"/>
      <c r="C140" s="46" t="s">
        <v>5</v>
      </c>
      <c r="D140" s="47" t="s">
        <v>12</v>
      </c>
      <c r="E140" s="48"/>
    </row>
    <row r="141" spans="1:5" s="1" customFormat="1" x14ac:dyDescent="0.25">
      <c r="A141" s="81" t="s">
        <v>81</v>
      </c>
      <c r="B141" s="81"/>
      <c r="C141" s="81"/>
      <c r="D141" s="81"/>
      <c r="E141" s="81"/>
    </row>
    <row r="142" spans="1:5" s="1" customFormat="1" x14ac:dyDescent="0.25">
      <c r="A142" s="8">
        <v>16</v>
      </c>
      <c r="B142" s="71" t="s">
        <v>77</v>
      </c>
      <c r="C142" s="40" t="s">
        <v>49</v>
      </c>
      <c r="D142" s="18" t="s">
        <v>99</v>
      </c>
      <c r="E142" s="41">
        <f>(1068.07+4.25*(0.4*10+0.6*5.318))*0.5*0.6 *1.1*1.15</f>
        <v>416.93042654999994</v>
      </c>
    </row>
    <row r="143" spans="1:5" s="1" customFormat="1" x14ac:dyDescent="0.25">
      <c r="A143" s="9"/>
      <c r="B143" s="72"/>
      <c r="C143" s="42" t="s">
        <v>50</v>
      </c>
      <c r="D143" s="59"/>
      <c r="E143" s="60"/>
    </row>
    <row r="144" spans="1:5" s="1" customFormat="1" x14ac:dyDescent="0.25">
      <c r="A144" s="9"/>
      <c r="B144" s="72"/>
      <c r="C144" s="42" t="s">
        <v>51</v>
      </c>
      <c r="D144" s="54"/>
      <c r="E144" s="45"/>
    </row>
    <row r="145" spans="1:5" s="1" customFormat="1" x14ac:dyDescent="0.25">
      <c r="A145" s="9"/>
      <c r="B145" s="72"/>
      <c r="C145" s="13" t="s">
        <v>32</v>
      </c>
      <c r="D145" s="14" t="s">
        <v>33</v>
      </c>
      <c r="E145" s="45"/>
    </row>
    <row r="146" spans="1:5" s="1" customFormat="1" x14ac:dyDescent="0.25">
      <c r="A146" s="9"/>
      <c r="B146" s="72"/>
      <c r="C146" s="13" t="s">
        <v>2</v>
      </c>
      <c r="D146" s="54" t="s">
        <v>9</v>
      </c>
      <c r="E146" s="45"/>
    </row>
    <row r="147" spans="1:5" s="1" customFormat="1" x14ac:dyDescent="0.25">
      <c r="A147" s="9"/>
      <c r="B147" s="72"/>
      <c r="C147" s="13" t="s">
        <v>3</v>
      </c>
      <c r="D147" s="54" t="s">
        <v>10</v>
      </c>
      <c r="E147" s="45"/>
    </row>
    <row r="148" spans="1:5" s="1" customFormat="1" x14ac:dyDescent="0.25">
      <c r="A148" s="9"/>
      <c r="B148" s="72"/>
      <c r="C148" s="13" t="s">
        <v>4</v>
      </c>
      <c r="D148" s="54" t="s">
        <v>11</v>
      </c>
      <c r="E148" s="45"/>
    </row>
    <row r="149" spans="1:5" s="1" customFormat="1" x14ac:dyDescent="0.25">
      <c r="A149" s="10"/>
      <c r="B149" s="73"/>
      <c r="C149" s="46" t="s">
        <v>5</v>
      </c>
      <c r="D149" s="56" t="s">
        <v>12</v>
      </c>
      <c r="E149" s="48"/>
    </row>
    <row r="150" spans="1:5" x14ac:dyDescent="0.25">
      <c r="A150" s="81" t="s">
        <v>82</v>
      </c>
      <c r="B150" s="81"/>
      <c r="C150" s="81"/>
      <c r="D150" s="81"/>
      <c r="E150" s="81"/>
    </row>
    <row r="151" spans="1:5" x14ac:dyDescent="0.25">
      <c r="A151" s="8">
        <v>17</v>
      </c>
      <c r="B151" s="71" t="s">
        <v>56</v>
      </c>
      <c r="C151" s="40" t="s">
        <v>49</v>
      </c>
      <c r="D151" s="29" t="s">
        <v>100</v>
      </c>
      <c r="E151" s="38">
        <f>(178.46*1)*0.6 *1.1*1.15</f>
        <v>135.45114000000001</v>
      </c>
    </row>
    <row r="152" spans="1:5" x14ac:dyDescent="0.25">
      <c r="A152" s="9"/>
      <c r="B152" s="72"/>
      <c r="C152" s="42" t="s">
        <v>54</v>
      </c>
      <c r="D152" s="32" t="s">
        <v>65</v>
      </c>
      <c r="E152" s="50"/>
    </row>
    <row r="153" spans="1:5" x14ac:dyDescent="0.25">
      <c r="A153" s="9"/>
      <c r="B153" s="72"/>
      <c r="C153" s="42" t="s">
        <v>55</v>
      </c>
      <c r="D153" s="61"/>
      <c r="E153" s="45"/>
    </row>
    <row r="154" spans="1:5" x14ac:dyDescent="0.25">
      <c r="A154" s="9"/>
      <c r="B154" s="72"/>
      <c r="C154" s="13" t="s">
        <v>2</v>
      </c>
      <c r="D154" s="14" t="s">
        <v>76</v>
      </c>
      <c r="E154" s="45"/>
    </row>
    <row r="155" spans="1:5" x14ac:dyDescent="0.25">
      <c r="A155" s="9"/>
      <c r="B155" s="72"/>
      <c r="C155" s="13" t="s">
        <v>3</v>
      </c>
      <c r="D155" s="14" t="s">
        <v>10</v>
      </c>
      <c r="E155" s="45"/>
    </row>
    <row r="156" spans="1:5" x14ac:dyDescent="0.25">
      <c r="A156" s="9"/>
      <c r="B156" s="72"/>
      <c r="C156" s="13" t="s">
        <v>4</v>
      </c>
      <c r="D156" s="14" t="s">
        <v>11</v>
      </c>
      <c r="E156" s="45"/>
    </row>
    <row r="157" spans="1:5" x14ac:dyDescent="0.25">
      <c r="A157" s="7"/>
      <c r="B157" s="73"/>
      <c r="C157" s="46" t="s">
        <v>5</v>
      </c>
      <c r="D157" s="56" t="s">
        <v>12</v>
      </c>
      <c r="E157" s="37"/>
    </row>
    <row r="158" spans="1:5" x14ac:dyDescent="0.25">
      <c r="A158" s="8">
        <v>18</v>
      </c>
      <c r="B158" s="71" t="s">
        <v>61</v>
      </c>
      <c r="C158" s="40" t="s">
        <v>49</v>
      </c>
      <c r="D158" s="29" t="s">
        <v>102</v>
      </c>
      <c r="E158" s="38">
        <f>(7.763+0.042*300)*1.2*0.6 *1.1*1.15</f>
        <v>18.546620399999998</v>
      </c>
    </row>
    <row r="159" spans="1:5" x14ac:dyDescent="0.25">
      <c r="A159" s="9"/>
      <c r="B159" s="72"/>
      <c r="C159" s="42" t="s">
        <v>57</v>
      </c>
      <c r="D159" s="32" t="s">
        <v>66</v>
      </c>
      <c r="E159" s="50"/>
    </row>
    <row r="160" spans="1:5" x14ac:dyDescent="0.25">
      <c r="A160" s="9"/>
      <c r="B160" s="72"/>
      <c r="C160" s="42" t="s">
        <v>58</v>
      </c>
      <c r="D160" s="61"/>
      <c r="E160" s="45"/>
    </row>
    <row r="161" spans="1:5" ht="45" x14ac:dyDescent="0.25">
      <c r="A161" s="9"/>
      <c r="B161" s="72"/>
      <c r="C161" s="62" t="s">
        <v>59</v>
      </c>
      <c r="D161" s="63" t="s">
        <v>60</v>
      </c>
      <c r="E161" s="45"/>
    </row>
    <row r="162" spans="1:5" x14ac:dyDescent="0.25">
      <c r="A162" s="9"/>
      <c r="B162" s="72"/>
      <c r="C162" s="13" t="s">
        <v>2</v>
      </c>
      <c r="D162" s="14" t="s">
        <v>9</v>
      </c>
      <c r="E162" s="45"/>
    </row>
    <row r="163" spans="1:5" x14ac:dyDescent="0.25">
      <c r="A163" s="9"/>
      <c r="B163" s="72"/>
      <c r="C163" s="13" t="s">
        <v>3</v>
      </c>
      <c r="D163" s="14" t="s">
        <v>10</v>
      </c>
      <c r="E163" s="45"/>
    </row>
    <row r="164" spans="1:5" x14ac:dyDescent="0.25">
      <c r="A164" s="9"/>
      <c r="B164" s="72"/>
      <c r="C164" s="13" t="s">
        <v>4</v>
      </c>
      <c r="D164" s="14" t="s">
        <v>11</v>
      </c>
      <c r="E164" s="45"/>
    </row>
    <row r="165" spans="1:5" x14ac:dyDescent="0.25">
      <c r="A165" s="7"/>
      <c r="B165" s="73"/>
      <c r="C165" s="46" t="s">
        <v>5</v>
      </c>
      <c r="D165" s="56" t="s">
        <v>12</v>
      </c>
      <c r="E165" s="37"/>
    </row>
    <row r="166" spans="1:5" x14ac:dyDescent="0.25">
      <c r="A166" s="81" t="s">
        <v>83</v>
      </c>
      <c r="B166" s="81"/>
      <c r="C166" s="81"/>
      <c r="D166" s="81"/>
      <c r="E166" s="81"/>
    </row>
    <row r="167" spans="1:5" x14ac:dyDescent="0.25">
      <c r="A167" s="8">
        <v>19</v>
      </c>
      <c r="B167" s="71" t="s">
        <v>71</v>
      </c>
      <c r="C167" s="71" t="s">
        <v>73</v>
      </c>
      <c r="D167" s="18" t="s">
        <v>118</v>
      </c>
      <c r="E167" s="19">
        <f>(22+0.213*(0.4*9600+0.6*4800))*0.6 *1.1*1.15*0.8</f>
        <v>882.48019199999999</v>
      </c>
    </row>
    <row r="168" spans="1:5" x14ac:dyDescent="0.25">
      <c r="A168" s="9"/>
      <c r="B168" s="72"/>
      <c r="C168" s="72"/>
      <c r="E168" s="65"/>
    </row>
    <row r="169" spans="1:5" x14ac:dyDescent="0.25">
      <c r="A169" s="9"/>
      <c r="B169" s="72"/>
      <c r="C169" s="42" t="s">
        <v>72</v>
      </c>
      <c r="D169" s="32"/>
      <c r="E169" s="50"/>
    </row>
    <row r="170" spans="1:5" x14ac:dyDescent="0.25">
      <c r="A170" s="9"/>
      <c r="B170" s="72"/>
      <c r="C170" s="13" t="s">
        <v>120</v>
      </c>
      <c r="D170" s="32" t="s">
        <v>119</v>
      </c>
      <c r="E170" s="50"/>
    </row>
    <row r="171" spans="1:5" x14ac:dyDescent="0.25">
      <c r="A171" s="9"/>
      <c r="B171" s="72"/>
      <c r="C171" s="13" t="s">
        <v>2</v>
      </c>
      <c r="D171" s="14" t="s">
        <v>9</v>
      </c>
      <c r="E171" s="45"/>
    </row>
    <row r="172" spans="1:5" x14ac:dyDescent="0.25">
      <c r="A172" s="9"/>
      <c r="B172" s="72"/>
      <c r="C172" s="13" t="s">
        <v>3</v>
      </c>
      <c r="D172" s="14" t="s">
        <v>10</v>
      </c>
      <c r="E172" s="45"/>
    </row>
    <row r="173" spans="1:5" x14ac:dyDescent="0.25">
      <c r="A173" s="9"/>
      <c r="B173" s="72"/>
      <c r="C173" s="13" t="s">
        <v>4</v>
      </c>
      <c r="D173" s="14" t="s">
        <v>11</v>
      </c>
      <c r="E173" s="45"/>
    </row>
    <row r="174" spans="1:5" x14ac:dyDescent="0.25">
      <c r="A174" s="7"/>
      <c r="B174" s="73"/>
      <c r="C174" s="46" t="s">
        <v>5</v>
      </c>
      <c r="D174" s="56" t="s">
        <v>12</v>
      </c>
      <c r="E174" s="37"/>
    </row>
    <row r="175" spans="1:5" x14ac:dyDescent="0.25">
      <c r="A175" s="81" t="s">
        <v>84</v>
      </c>
      <c r="B175" s="81"/>
      <c r="C175" s="81"/>
      <c r="D175" s="81"/>
      <c r="E175" s="81"/>
    </row>
    <row r="176" spans="1:5" x14ac:dyDescent="0.25">
      <c r="A176" s="8">
        <v>20</v>
      </c>
      <c r="B176" s="71" t="s">
        <v>116</v>
      </c>
      <c r="C176" s="40" t="s">
        <v>49</v>
      </c>
      <c r="D176" s="29" t="s">
        <v>117</v>
      </c>
      <c r="E176" s="38">
        <f>(266.73+0.434*400)*0.6 *1.1*1.15</f>
        <v>334.21047000000004</v>
      </c>
    </row>
    <row r="177" spans="1:5" x14ac:dyDescent="0.25">
      <c r="A177" s="9"/>
      <c r="B177" s="72"/>
      <c r="C177" s="42" t="s">
        <v>115</v>
      </c>
      <c r="D177" s="34"/>
      <c r="E177" s="65"/>
    </row>
    <row r="178" spans="1:5" x14ac:dyDescent="0.25">
      <c r="A178" s="9"/>
      <c r="B178" s="72"/>
      <c r="C178" s="42" t="s">
        <v>58</v>
      </c>
      <c r="D178" s="32"/>
      <c r="E178" s="50"/>
    </row>
    <row r="179" spans="1:5" x14ac:dyDescent="0.25">
      <c r="A179" s="9"/>
      <c r="B179" s="72"/>
      <c r="C179" s="13" t="s">
        <v>2</v>
      </c>
      <c r="D179" s="14" t="s">
        <v>9</v>
      </c>
      <c r="E179" s="45"/>
    </row>
    <row r="180" spans="1:5" x14ac:dyDescent="0.25">
      <c r="A180" s="9"/>
      <c r="B180" s="72"/>
      <c r="C180" s="13" t="s">
        <v>3</v>
      </c>
      <c r="D180" s="14" t="s">
        <v>10</v>
      </c>
      <c r="E180" s="45"/>
    </row>
    <row r="181" spans="1:5" x14ac:dyDescent="0.25">
      <c r="A181" s="9"/>
      <c r="B181" s="72"/>
      <c r="C181" s="13" t="s">
        <v>4</v>
      </c>
      <c r="D181" s="14" t="s">
        <v>11</v>
      </c>
      <c r="E181" s="45"/>
    </row>
    <row r="182" spans="1:5" x14ac:dyDescent="0.25">
      <c r="A182" s="7"/>
      <c r="B182" s="73"/>
      <c r="C182" s="46" t="s">
        <v>5</v>
      </c>
      <c r="D182" s="56" t="s">
        <v>12</v>
      </c>
      <c r="E182" s="37"/>
    </row>
    <row r="183" spans="1:5" x14ac:dyDescent="0.25">
      <c r="A183" s="81" t="s">
        <v>74</v>
      </c>
      <c r="B183" s="81"/>
      <c r="C183" s="81"/>
      <c r="D183" s="81"/>
      <c r="E183" s="81"/>
    </row>
    <row r="184" spans="1:5" x14ac:dyDescent="0.25">
      <c r="A184" s="8">
        <v>21</v>
      </c>
      <c r="B184" s="71" t="s">
        <v>75</v>
      </c>
      <c r="C184" s="40" t="s">
        <v>101</v>
      </c>
      <c r="D184" s="29" t="s">
        <v>114</v>
      </c>
      <c r="E184" s="38">
        <f>(130.281+203.085*(0.4*0.4+0.6*0.2))*0.5*1.1*1.15</f>
        <v>118.369086</v>
      </c>
    </row>
    <row r="185" spans="1:5" x14ac:dyDescent="0.25">
      <c r="A185" s="9"/>
      <c r="B185" s="72"/>
      <c r="C185" s="13" t="s">
        <v>2</v>
      </c>
      <c r="D185" s="14" t="s">
        <v>76</v>
      </c>
      <c r="E185" s="45"/>
    </row>
    <row r="186" spans="1:5" x14ac:dyDescent="0.25">
      <c r="A186" s="9"/>
      <c r="B186" s="72"/>
      <c r="C186" s="13" t="s">
        <v>3</v>
      </c>
      <c r="D186" s="14" t="s">
        <v>10</v>
      </c>
      <c r="E186" s="45"/>
    </row>
    <row r="187" spans="1:5" x14ac:dyDescent="0.25">
      <c r="A187" s="9"/>
      <c r="B187" s="72"/>
      <c r="C187" s="13" t="s">
        <v>4</v>
      </c>
      <c r="D187" s="14" t="s">
        <v>11</v>
      </c>
      <c r="E187" s="45"/>
    </row>
    <row r="188" spans="1:5" x14ac:dyDescent="0.25">
      <c r="A188" s="7"/>
      <c r="B188" s="73"/>
      <c r="C188" s="46" t="s">
        <v>5</v>
      </c>
      <c r="D188" s="56" t="s">
        <v>12</v>
      </c>
      <c r="E188" s="37"/>
    </row>
    <row r="189" spans="1:5" x14ac:dyDescent="0.25">
      <c r="A189" s="11"/>
      <c r="B189" s="82" t="s">
        <v>103</v>
      </c>
      <c r="C189" s="82"/>
      <c r="D189" s="82"/>
      <c r="E189" s="66">
        <v>7141.67</v>
      </c>
    </row>
    <row r="190" spans="1:5" x14ac:dyDescent="0.25">
      <c r="A190" s="11"/>
      <c r="B190" s="77" t="s">
        <v>104</v>
      </c>
      <c r="C190" s="77"/>
      <c r="D190" s="77"/>
      <c r="E190" s="67">
        <f>E189*1.234</f>
        <v>8812.82078</v>
      </c>
    </row>
    <row r="191" spans="1:5" x14ac:dyDescent="0.25">
      <c r="A191" s="11"/>
      <c r="B191" s="24" t="s">
        <v>105</v>
      </c>
      <c r="C191" s="24"/>
      <c r="D191" s="24"/>
      <c r="E191" s="67">
        <f>E190*3.7</f>
        <v>32607.436886000003</v>
      </c>
    </row>
    <row r="192" spans="1:5" x14ac:dyDescent="0.25">
      <c r="A192" s="11"/>
      <c r="B192" s="25" t="s">
        <v>67</v>
      </c>
      <c r="C192" s="25"/>
      <c r="D192" s="25"/>
      <c r="E192" s="67">
        <f>E191*0.18</f>
        <v>5869.33863948</v>
      </c>
    </row>
    <row r="193" spans="1:5" x14ac:dyDescent="0.25">
      <c r="A193" s="11"/>
      <c r="B193" s="78" t="s">
        <v>68</v>
      </c>
      <c r="C193" s="79"/>
      <c r="D193" s="80"/>
      <c r="E193" s="68">
        <f>E191*1.18</f>
        <v>38476.775525479999</v>
      </c>
    </row>
    <row r="194" spans="1:5" x14ac:dyDescent="0.25">
      <c r="E194" s="70">
        <f>E193</f>
        <v>38476.775525479999</v>
      </c>
    </row>
  </sheetData>
  <mergeCells count="37">
    <mergeCell ref="D76:D77"/>
    <mergeCell ref="B108:B116"/>
    <mergeCell ref="B117:B124"/>
    <mergeCell ref="B100:B107"/>
    <mergeCell ref="D117:D118"/>
    <mergeCell ref="B76:B83"/>
    <mergeCell ref="B84:B91"/>
    <mergeCell ref="B92:B99"/>
    <mergeCell ref="A141:E141"/>
    <mergeCell ref="B142:B149"/>
    <mergeCell ref="B125:B132"/>
    <mergeCell ref="B133:B140"/>
    <mergeCell ref="C167:C168"/>
    <mergeCell ref="A166:E166"/>
    <mergeCell ref="B167:B174"/>
    <mergeCell ref="A150:E150"/>
    <mergeCell ref="B151:B157"/>
    <mergeCell ref="B158:B165"/>
    <mergeCell ref="A5:E5"/>
    <mergeCell ref="A6:E6"/>
    <mergeCell ref="A7:E7"/>
    <mergeCell ref="A18:E18"/>
    <mergeCell ref="B27:B34"/>
    <mergeCell ref="D27:D28"/>
    <mergeCell ref="E27:E28"/>
    <mergeCell ref="B190:D190"/>
    <mergeCell ref="B193:D193"/>
    <mergeCell ref="A175:E175"/>
    <mergeCell ref="B176:B182"/>
    <mergeCell ref="A183:E183"/>
    <mergeCell ref="B184:B188"/>
    <mergeCell ref="B189:D189"/>
    <mergeCell ref="B67:B75"/>
    <mergeCell ref="B35:B42"/>
    <mergeCell ref="B43:B50"/>
    <mergeCell ref="B51:B58"/>
    <mergeCell ref="B59:B66"/>
  </mergeCells>
  <pageMargins left="0.7" right="0.7" top="0.75" bottom="0.75" header="0.3" footer="0.3"/>
  <pageSetup paperSize="9" scale="74" orientation="landscape" horizontalDpi="180" verticalDpi="180" r:id="rId1"/>
  <rowBreaks count="1" manualBreakCount="1">
    <brk id="19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2016-10-08T05:17:04Z</dcterms:modified>
</cp:coreProperties>
</file>