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25" windowWidth="27555" windowHeight="12180"/>
  </bookViews>
  <sheets>
    <sheet name="Объект.см.расч. (3)" sheetId="1" r:id="rId1"/>
  </sheets>
  <calcPr calcId="145621"/>
</workbook>
</file>

<file path=xl/calcChain.xml><?xml version="1.0" encoding="utf-8"?>
<calcChain xmlns="http://schemas.openxmlformats.org/spreadsheetml/2006/main">
  <c r="I72" i="1" l="1"/>
  <c r="I47" i="1"/>
  <c r="I48" i="1"/>
  <c r="I55" i="1"/>
  <c r="I40" i="1"/>
  <c r="I32" i="1"/>
  <c r="I24" i="1"/>
  <c r="I23" i="1"/>
  <c r="I22" i="1"/>
  <c r="I20" i="1"/>
  <c r="I19" i="1"/>
  <c r="I18" i="1"/>
  <c r="I27" i="1"/>
  <c r="D25" i="1"/>
  <c r="D19" i="1"/>
  <c r="D20" i="1"/>
  <c r="D22" i="1"/>
  <c r="D92" i="1" s="1"/>
  <c r="D23" i="1"/>
  <c r="D24" i="1"/>
  <c r="D18" i="1"/>
  <c r="E92" i="1"/>
  <c r="F92" i="1"/>
  <c r="G92" i="1"/>
  <c r="H92" i="1"/>
  <c r="J92" i="1"/>
  <c r="K92" i="1"/>
  <c r="L92" i="1"/>
  <c r="M92" i="1"/>
  <c r="N92" i="1"/>
  <c r="I25" i="1"/>
  <c r="I92" i="1" s="1"/>
  <c r="G25" i="1"/>
  <c r="E25" i="1"/>
  <c r="F25" i="1"/>
  <c r="H25" i="1"/>
  <c r="J25" i="1"/>
  <c r="K25" i="1"/>
  <c r="L25" i="1"/>
  <c r="M25" i="1"/>
  <c r="E28" i="1"/>
  <c r="F28" i="1"/>
  <c r="G28" i="1"/>
  <c r="H28" i="1"/>
  <c r="I28" i="1"/>
  <c r="J28" i="1"/>
  <c r="K28" i="1"/>
  <c r="L28" i="1"/>
  <c r="M28" i="1"/>
  <c r="N28" i="1"/>
  <c r="E36" i="1"/>
  <c r="F36" i="1"/>
  <c r="G36" i="1"/>
  <c r="H36" i="1"/>
  <c r="I36" i="1"/>
  <c r="J36" i="1"/>
  <c r="K36" i="1"/>
  <c r="L36" i="1"/>
  <c r="M36" i="1"/>
  <c r="N36" i="1"/>
  <c r="E42" i="1"/>
  <c r="F42" i="1"/>
  <c r="G42" i="1"/>
  <c r="H42" i="1"/>
  <c r="I42" i="1"/>
  <c r="J42" i="1"/>
  <c r="K42" i="1"/>
  <c r="L42" i="1"/>
  <c r="M42" i="1"/>
  <c r="N42" i="1"/>
  <c r="E51" i="1"/>
  <c r="F51" i="1"/>
  <c r="G51" i="1"/>
  <c r="H51" i="1"/>
  <c r="J51" i="1"/>
  <c r="K51" i="1"/>
  <c r="L51" i="1"/>
  <c r="M51" i="1"/>
  <c r="N51" i="1"/>
  <c r="E67" i="1"/>
  <c r="F67" i="1"/>
  <c r="G67" i="1"/>
  <c r="H67" i="1"/>
  <c r="I67" i="1"/>
  <c r="J67" i="1"/>
  <c r="K67" i="1"/>
  <c r="L67" i="1"/>
  <c r="M67" i="1"/>
  <c r="N67" i="1"/>
  <c r="D79" i="1"/>
  <c r="E79" i="1"/>
  <c r="F79" i="1"/>
  <c r="G79" i="1"/>
  <c r="H79" i="1"/>
  <c r="I79" i="1"/>
  <c r="J79" i="1"/>
  <c r="K79" i="1"/>
  <c r="L79" i="1"/>
  <c r="M79" i="1"/>
  <c r="N79" i="1"/>
  <c r="E84" i="1"/>
  <c r="F84" i="1"/>
  <c r="G84" i="1"/>
  <c r="H84" i="1"/>
  <c r="I84" i="1"/>
  <c r="J84" i="1"/>
  <c r="K84" i="1"/>
  <c r="L84" i="1"/>
  <c r="M84" i="1"/>
  <c r="N84" i="1"/>
  <c r="E88" i="1"/>
  <c r="F88" i="1"/>
  <c r="G88" i="1"/>
  <c r="H88" i="1"/>
  <c r="I88" i="1"/>
  <c r="J88" i="1"/>
  <c r="K88" i="1"/>
  <c r="L88" i="1"/>
  <c r="M88" i="1"/>
  <c r="N88" i="1"/>
  <c r="E91" i="1"/>
  <c r="F91" i="1"/>
  <c r="G91" i="1"/>
  <c r="H91" i="1"/>
  <c r="I91" i="1"/>
  <c r="J91" i="1"/>
  <c r="K91" i="1"/>
  <c r="L91" i="1"/>
  <c r="M91" i="1"/>
  <c r="N91" i="1"/>
  <c r="D84" i="1"/>
  <c r="D91" i="1"/>
  <c r="D88" i="1"/>
  <c r="D67" i="1"/>
  <c r="D42" i="1"/>
  <c r="D90" i="1"/>
  <c r="I90" i="1"/>
  <c r="N90" i="1"/>
  <c r="D87" i="1"/>
  <c r="I87" i="1"/>
  <c r="N87" i="1"/>
  <c r="D86" i="1"/>
  <c r="N86" i="1"/>
  <c r="I86" i="1"/>
  <c r="D81" i="1"/>
  <c r="D82" i="1"/>
  <c r="D83" i="1"/>
  <c r="I83" i="1"/>
  <c r="I82" i="1"/>
  <c r="I81" i="1"/>
  <c r="N83" i="1"/>
  <c r="N82" i="1"/>
  <c r="N81" i="1"/>
  <c r="D70" i="1"/>
  <c r="N70" i="1"/>
  <c r="I70" i="1"/>
  <c r="D51" i="1"/>
  <c r="D36" i="1"/>
  <c r="D28" i="1"/>
  <c r="N78" i="1"/>
  <c r="N71" i="1"/>
  <c r="N72" i="1"/>
  <c r="N73" i="1"/>
  <c r="N74" i="1"/>
  <c r="N75" i="1"/>
  <c r="N76" i="1"/>
  <c r="N77" i="1"/>
  <c r="N69" i="1"/>
  <c r="I78" i="1"/>
  <c r="I71" i="1"/>
  <c r="I73" i="1"/>
  <c r="I74" i="1"/>
  <c r="I75" i="1"/>
  <c r="I76" i="1"/>
  <c r="I77" i="1"/>
  <c r="I69" i="1"/>
  <c r="D78" i="1"/>
  <c r="D71" i="1"/>
  <c r="D72" i="1"/>
  <c r="D73" i="1"/>
  <c r="D74" i="1"/>
  <c r="D75" i="1"/>
  <c r="D76" i="1"/>
  <c r="D77" i="1"/>
  <c r="D69" i="1"/>
  <c r="N66" i="1"/>
  <c r="N54" i="1"/>
  <c r="N55" i="1"/>
  <c r="N56" i="1"/>
  <c r="N57" i="1"/>
  <c r="N58" i="1"/>
  <c r="N59" i="1"/>
  <c r="N60" i="1"/>
  <c r="N61" i="1"/>
  <c r="N62" i="1"/>
  <c r="N63" i="1"/>
  <c r="N64" i="1"/>
  <c r="N65" i="1"/>
  <c r="N53" i="1"/>
  <c r="I54" i="1"/>
  <c r="I56" i="1"/>
  <c r="I57" i="1"/>
  <c r="I58" i="1"/>
  <c r="I59" i="1"/>
  <c r="I60" i="1"/>
  <c r="I61" i="1"/>
  <c r="I62" i="1"/>
  <c r="I63" i="1"/>
  <c r="I64" i="1"/>
  <c r="I65" i="1"/>
  <c r="I66" i="1"/>
  <c r="I53" i="1"/>
  <c r="D64" i="1"/>
  <c r="D54" i="1"/>
  <c r="D55" i="1"/>
  <c r="D56" i="1"/>
  <c r="D57" i="1"/>
  <c r="D58" i="1"/>
  <c r="D59" i="1"/>
  <c r="D60" i="1"/>
  <c r="D61" i="1"/>
  <c r="D62" i="1"/>
  <c r="D63" i="1"/>
  <c r="D65" i="1"/>
  <c r="D66" i="1"/>
  <c r="D53" i="1"/>
  <c r="D44" i="1"/>
  <c r="D50" i="1"/>
  <c r="D45" i="1"/>
  <c r="D46" i="1"/>
  <c r="D47" i="1"/>
  <c r="D48" i="1"/>
  <c r="D49" i="1"/>
  <c r="N50" i="1"/>
  <c r="I49" i="1"/>
  <c r="I50" i="1"/>
  <c r="I51" i="1" s="1"/>
  <c r="N49" i="1"/>
  <c r="N48" i="1"/>
  <c r="N47" i="1"/>
  <c r="I46" i="1"/>
  <c r="N46" i="1"/>
  <c r="N45" i="1"/>
  <c r="I45" i="1"/>
  <c r="I44" i="1"/>
  <c r="N44" i="1"/>
  <c r="D41" i="1"/>
  <c r="I41" i="1"/>
  <c r="N41" i="1"/>
  <c r="D40" i="1"/>
  <c r="N40" i="1"/>
  <c r="I39" i="1"/>
  <c r="D39" i="1"/>
  <c r="N39" i="1"/>
  <c r="D38" i="1"/>
  <c r="N38" i="1"/>
  <c r="I38" i="1"/>
  <c r="N93" i="1" l="1"/>
  <c r="H93" i="1"/>
  <c r="K93" i="1"/>
  <c r="G93" i="1"/>
  <c r="J93" i="1"/>
  <c r="F93" i="1"/>
  <c r="I93" i="1"/>
  <c r="E93" i="1"/>
  <c r="I35" i="1"/>
  <c r="N35" i="1"/>
  <c r="D35" i="1"/>
  <c r="I34" i="1"/>
  <c r="N34" i="1"/>
  <c r="D34" i="1"/>
  <c r="N33" i="1"/>
  <c r="D33" i="1"/>
  <c r="I33" i="1"/>
  <c r="N32" i="1"/>
  <c r="D32" i="1"/>
  <c r="I31" i="1"/>
  <c r="N31" i="1"/>
  <c r="D31" i="1"/>
  <c r="N27" i="1"/>
  <c r="N30" i="1"/>
  <c r="D30" i="1"/>
  <c r="I30" i="1"/>
  <c r="D27" i="1"/>
  <c r="N20" i="1"/>
  <c r="N22" i="1"/>
  <c r="N23" i="1"/>
  <c r="N24" i="1"/>
  <c r="N19" i="1"/>
  <c r="N18" i="1"/>
  <c r="D93" i="1" l="1"/>
  <c r="N25" i="1"/>
</calcChain>
</file>

<file path=xl/sharedStrings.xml><?xml version="1.0" encoding="utf-8"?>
<sst xmlns="http://schemas.openxmlformats.org/spreadsheetml/2006/main" count="166" uniqueCount="163">
  <si>
    <t>обслуж. Машины</t>
  </si>
  <si>
    <t>не зан. обсл. Машин</t>
  </si>
  <si>
    <t>МР</t>
  </si>
  <si>
    <t>в т.ч. зарплата мех-ров</t>
  </si>
  <si>
    <t>ЭМиМ</t>
  </si>
  <si>
    <t xml:space="preserve">Оплата труда рабочих, </t>
  </si>
  <si>
    <t xml:space="preserve">Сметная прибыль </t>
  </si>
  <si>
    <t xml:space="preserve">Накладные расходы </t>
  </si>
  <si>
    <t>в том чиле, руб.</t>
  </si>
  <si>
    <t>ПЗ, руб.</t>
  </si>
  <si>
    <t>СМР</t>
  </si>
  <si>
    <t>Показатели единичной стоимости</t>
  </si>
  <si>
    <t>Затр. труда рабочих, чел-ч</t>
  </si>
  <si>
    <t>Сметная стоимость, тыс.руб.</t>
  </si>
  <si>
    <t>Наименование работ</t>
  </si>
  <si>
    <t>Номера сметных расчетов (смет), Обоснование</t>
  </si>
  <si>
    <t>Номер по порядку</t>
  </si>
  <si>
    <t>Составлена в базисных ценах на 01.2000 г. по НБ: "ГЭСН 2001 "ТСНБ-2001 Республики Дагестан (эталон)""</t>
  </si>
  <si>
    <t>Глава 2. ОСНОВНЫЕ ОБЬЕКТЫ СТРОИТЕЛЬСТВА</t>
  </si>
  <si>
    <t>ССР</t>
  </si>
  <si>
    <t>Реконструкция автомобильной дороги М-29 "Кавказ" -  из Краснодара (от Павловской) через Грозный, Махачкалу на участке км 805+000- км 817+000</t>
  </si>
  <si>
    <t>Объект.см.расч.</t>
  </si>
  <si>
    <t>ПК РИК (вер.1.3.110923) тел./факс (495) 347-33-01</t>
  </si>
  <si>
    <t>&lt; 161 * 02-05 *  &gt;</t>
  </si>
  <si>
    <t>01-01-01</t>
  </si>
  <si>
    <t xml:space="preserve">Переустройство газопровода ПК 85 +96 </t>
  </si>
  <si>
    <t>01-01-02</t>
  </si>
  <si>
    <t>Переустройство газопровода ПК 91+90</t>
  </si>
  <si>
    <t>01-01-03</t>
  </si>
  <si>
    <t>Переустройство нефтепроводов Ду 700мм(ПК 92+17)</t>
  </si>
  <si>
    <t>в том числе возвратных сумм:</t>
  </si>
  <si>
    <t>01-01-04</t>
  </si>
  <si>
    <t>Переустройство газопровода ПК 106 +ПК 41</t>
  </si>
  <si>
    <t>01-01-05</t>
  </si>
  <si>
    <t>Переустройство линий связи газопроводов и нефтепроводов</t>
  </si>
  <si>
    <t>01-01-06</t>
  </si>
  <si>
    <t>Электрохимзащита</t>
  </si>
  <si>
    <t>ОБЪЕКТНАЯ СМЕТА. ПОДГОТОВКА ТЕРРИТОРИИ СТРОИТЕЛЬСТВА.</t>
  </si>
  <si>
    <t>01-01</t>
  </si>
  <si>
    <t>Средства на оплату труда, руб.</t>
  </si>
  <si>
    <t>01-02-01</t>
  </si>
  <si>
    <t>переустройство ЛЭП-10кВ на ПК92+06  2 этап  ПК68+00-ПК125+03</t>
  </si>
  <si>
    <t>01-03</t>
  </si>
  <si>
    <t>Переустройство водопровода</t>
  </si>
  <si>
    <t>01-03-01</t>
  </si>
  <si>
    <t>Переустройство водопровода на пк 76+72</t>
  </si>
  <si>
    <t>01-03-02</t>
  </si>
  <si>
    <t>Переустройство водопровода на ПК 77 + 76</t>
  </si>
  <si>
    <t>01-03-03</t>
  </si>
  <si>
    <t>Переустройство водопровода на ПК 82 + 43</t>
  </si>
  <si>
    <t>01-03-04</t>
  </si>
  <si>
    <t>Переустройство водопровода  на ПК 77+63 - ПК 95+52</t>
  </si>
  <si>
    <t>01-03-05</t>
  </si>
  <si>
    <t>Переустройство водопровода на ПК 108 + 33</t>
  </si>
  <si>
    <t>01-03-06</t>
  </si>
  <si>
    <t>Переустройство водопровода на ПК 120 + 23</t>
  </si>
  <si>
    <t>01-04</t>
  </si>
  <si>
    <t>01-04-01</t>
  </si>
  <si>
    <t>разборку зданий и сооружений на участке дороги ПК68+00-ПК125+03</t>
  </si>
  <si>
    <t>01-04-02</t>
  </si>
  <si>
    <t>рубку деревьев</t>
  </si>
  <si>
    <t>01-04-03</t>
  </si>
  <si>
    <t>демонтаж дорожных знаков и барьерного ограждения</t>
  </si>
  <si>
    <t>01-04-04</t>
  </si>
  <si>
    <t>Ж/б труба Д - 0,90м на пк88+34 (разборка)</t>
  </si>
  <si>
    <t>подготовительные работы на участке дороги ПК68+00-ПК125+03</t>
  </si>
  <si>
    <t>02-01</t>
  </si>
  <si>
    <t>автомобильную дорогу  2 этап  ПК68+00-ПК125+03</t>
  </si>
  <si>
    <t>02-01-01</t>
  </si>
  <si>
    <t>земляное полотно</t>
  </si>
  <si>
    <t>02-01-02</t>
  </si>
  <si>
    <t>укрепление кюветов</t>
  </si>
  <si>
    <t>02-01-03</t>
  </si>
  <si>
    <t>водоотвод с проезжей части и сбросы с дороги</t>
  </si>
  <si>
    <t>02-01-04</t>
  </si>
  <si>
    <t>дорожную одежду</t>
  </si>
  <si>
    <t>02-01-05</t>
  </si>
  <si>
    <t>обустройство дороги</t>
  </si>
  <si>
    <t>02-01-06</t>
  </si>
  <si>
    <t>аварийный съезд на ПК 108+65; ПК 118+33;</t>
  </si>
  <si>
    <t>02-01-07</t>
  </si>
  <si>
    <t>автобусная остановка на ПК 86+15 (справа) и ПК 86+62 (слева)</t>
  </si>
  <si>
    <t>02-02</t>
  </si>
  <si>
    <t>Пересечение  и примыкание 2 этап  ПК 68+00-ПК 125+03</t>
  </si>
  <si>
    <t>02-02-01</t>
  </si>
  <si>
    <t>примыкание на ПК 83+42; ПК 87+50; ПК 95+98; ПК 108+33</t>
  </si>
  <si>
    <t>02-02-02</t>
  </si>
  <si>
    <t>примыкающие улицы</t>
  </si>
  <si>
    <t>02-02-03</t>
  </si>
  <si>
    <t>разворотную площадку на ПК 77+97 и ПК 91+02</t>
  </si>
  <si>
    <t>02-02-04</t>
  </si>
  <si>
    <t>местный проезд вдоль с.Агачаул</t>
  </si>
  <si>
    <t>02-02-05</t>
  </si>
  <si>
    <t>съезды ПК 0+29</t>
  </si>
  <si>
    <t>02-02-06</t>
  </si>
  <si>
    <t>съезд ПК1+24</t>
  </si>
  <si>
    <t>02-02-07</t>
  </si>
  <si>
    <t>съезд 2+25</t>
  </si>
  <si>
    <t>02-02-08</t>
  </si>
  <si>
    <t>съезд 3+35</t>
  </si>
  <si>
    <t>02-02-09</t>
  </si>
  <si>
    <t>съезд 4+14</t>
  </si>
  <si>
    <t>02-02-10</t>
  </si>
  <si>
    <t>съезд 4+85</t>
  </si>
  <si>
    <t>02-02-11</t>
  </si>
  <si>
    <t>съезд 7+22</t>
  </si>
  <si>
    <t>02-02-12</t>
  </si>
  <si>
    <t>съезд 9+50</t>
  </si>
  <si>
    <t>02-02-13</t>
  </si>
  <si>
    <t>съезд 9+80</t>
  </si>
  <si>
    <t>02-02-14</t>
  </si>
  <si>
    <t>съезд 10+31</t>
  </si>
  <si>
    <t>02-03</t>
  </si>
  <si>
    <t>Водопропусные сооружения  2 этап ПК68+00-ПК125+03</t>
  </si>
  <si>
    <t>02-03-01</t>
  </si>
  <si>
    <t>ж/б труба Д-1,0м на  ПК 78+00 (на разворотной площадке)</t>
  </si>
  <si>
    <t>02-03-02</t>
  </si>
  <si>
    <t>Ж/б труба Д-1,25м на пк76+95</t>
  </si>
  <si>
    <t>02-03-03</t>
  </si>
  <si>
    <t>Ж/б труба Д-1,25м на пк80+23</t>
  </si>
  <si>
    <t>02-03-04</t>
  </si>
  <si>
    <t>водоотводной бетонный лоток SUPER ЛВ 30.40.41 на примыканиях на ПК 83+42</t>
  </si>
  <si>
    <t>02-03-05</t>
  </si>
  <si>
    <t>Ж/б труба Д-1,0м на пк93+16</t>
  </si>
  <si>
    <t>02-03-06</t>
  </si>
  <si>
    <t>Ж/б труба  Д-1,0м на пк 91+00 ( на разворотной площадке)</t>
  </si>
  <si>
    <t>02-03-07</t>
  </si>
  <si>
    <t>Железобетонная труба  Д-1,5м на пк 99+00</t>
  </si>
  <si>
    <t>02-03-08</t>
  </si>
  <si>
    <t>Железобетонная труба  Д-1,5м на пк 107+21</t>
  </si>
  <si>
    <t>02-03-09</t>
  </si>
  <si>
    <t>Железобетонная труба  Д-1,25м на пк 108+33</t>
  </si>
  <si>
    <t>02-03-10</t>
  </si>
  <si>
    <t>Железобетонная труба  Д-1,5м на пк 113+16</t>
  </si>
  <si>
    <t>02-04</t>
  </si>
  <si>
    <t>Противооползневые мероприятия  2 этап ПК68+00-ПК125+03</t>
  </si>
  <si>
    <t>Итого по 01-01</t>
  </si>
  <si>
    <t>Итого по 02-03</t>
  </si>
  <si>
    <t>Итого по 02-02</t>
  </si>
  <si>
    <t>Итого по 02-01</t>
  </si>
  <si>
    <t>Итого по 01-04</t>
  </si>
  <si>
    <t>Итого по 01-03</t>
  </si>
  <si>
    <t>Итого по 01-02-01</t>
  </si>
  <si>
    <t>02-04-01</t>
  </si>
  <si>
    <t>Удерживающую стенку пк110+65 -пк113+05</t>
  </si>
  <si>
    <t>02-04-02</t>
  </si>
  <si>
    <t>Удерживающую стенку пк110+68 -пк111+68</t>
  </si>
  <si>
    <t>02-04-03</t>
  </si>
  <si>
    <t>Удерживающую стенку пк113+17 -пк118+25</t>
  </si>
  <si>
    <t>строительство моста на   ПК 71+18  2этап</t>
  </si>
  <si>
    <t xml:space="preserve"> 02-13-02</t>
  </si>
  <si>
    <t>строительство моста на ПК 97+64-  2 этап</t>
  </si>
  <si>
    <t xml:space="preserve"> 02-13-03</t>
  </si>
  <si>
    <t>04-01-01</t>
  </si>
  <si>
    <t>Освещение автодороги</t>
  </si>
  <si>
    <t xml:space="preserve">Доля статей затрат в стоимости </t>
  </si>
  <si>
    <t>02-013</t>
  </si>
  <si>
    <t>Строительство моста</t>
  </si>
  <si>
    <t>04-01</t>
  </si>
  <si>
    <t>Итого по 02-13</t>
  </si>
  <si>
    <t>Итого по 04-01</t>
  </si>
  <si>
    <t>Итого по 02-04</t>
  </si>
  <si>
    <t>Всего в базовых ценах на 2001г по второму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</si>
</sst>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\-General;"/>
    <numFmt numFmtId="166" formatCode="##0"/>
  </numFmts>
  <fonts count="9" x14ac:knownFonts="1">
    <font>
      <sz val="8"/>
      <name val="Verdana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8"/>
      <name val="Verdana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Verdana"/>
      <family val="2"/>
      <charset val="204"/>
    </font>
    <font>
      <sz val="8"/>
      <color indexed="8"/>
      <name val="Verdana"/>
      <charset val="204"/>
    </font>
    <font>
      <sz val="8"/>
      <name val="Verdana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top"/>
      <protection locked="0"/>
    </xf>
    <xf numFmtId="0" fontId="4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</cellStyleXfs>
  <cellXfs count="72">
    <xf numFmtId="0" fontId="0" fillId="0" borderId="0" xfId="0">
      <alignment vertical="top"/>
      <protection locked="0"/>
    </xf>
    <xf numFmtId="164" fontId="0" fillId="0" borderId="0" xfId="0" applyNumberFormat="1" applyFont="1" applyAlignment="1">
      <alignment horizontal="right" vertical="top" wrapText="1"/>
      <protection locked="0"/>
    </xf>
    <xf numFmtId="164" fontId="0" fillId="0" borderId="2" xfId="0" applyNumberFormat="1" applyFont="1" applyBorder="1" applyAlignment="1">
      <alignment horizontal="right" vertical="center" wrapText="1"/>
      <protection locked="0"/>
    </xf>
    <xf numFmtId="4" fontId="1" fillId="2" borderId="2" xfId="0" applyNumberFormat="1" applyFont="1" applyFill="1" applyBorder="1" applyAlignment="1">
      <alignment horizontal="right" vertical="center" wrapText="1"/>
      <protection locked="0"/>
    </xf>
    <xf numFmtId="2" fontId="2" fillId="0" borderId="2" xfId="0" applyNumberFormat="1" applyFont="1" applyBorder="1" applyAlignment="1">
      <alignment horizontal="right" vertical="center" wrapText="1"/>
      <protection locked="0"/>
    </xf>
    <xf numFmtId="166" fontId="0" fillId="0" borderId="6" xfId="0" applyNumberFormat="1" applyFont="1" applyBorder="1" applyAlignment="1">
      <alignment horizontal="center" vertical="top" wrapText="1"/>
      <protection locked="0"/>
    </xf>
    <xf numFmtId="49" fontId="2" fillId="0" borderId="7" xfId="0" applyNumberFormat="1" applyFont="1" applyBorder="1" applyAlignment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164" fontId="0" fillId="0" borderId="1" xfId="0" applyNumberFormat="1" applyFont="1" applyBorder="1" applyAlignment="1">
      <alignment horizontal="right" vertical="top" wrapText="1"/>
      <protection locked="0"/>
    </xf>
    <xf numFmtId="49" fontId="7" fillId="0" borderId="0" xfId="0" applyNumberFormat="1" applyFont="1" applyAlignment="1">
      <alignment horizontal="right" vertical="top"/>
      <protection locked="0"/>
    </xf>
    <xf numFmtId="49" fontId="7" fillId="0" borderId="0" xfId="0" applyNumberFormat="1" applyFont="1" applyAlignment="1">
      <alignment horizontal="left" vertical="top"/>
      <protection locked="0"/>
    </xf>
    <xf numFmtId="164" fontId="0" fillId="0" borderId="0" xfId="0" applyNumberFormat="1" applyFont="1" applyAlignment="1">
      <alignment horizontal="center" vertical="top" wrapText="1"/>
      <protection locked="0"/>
    </xf>
    <xf numFmtId="49" fontId="2" fillId="0" borderId="0" xfId="0" applyNumberFormat="1" applyFont="1" applyAlignment="1">
      <alignment horizontal="center" vertical="top" wrapText="1"/>
      <protection locked="0"/>
    </xf>
    <xf numFmtId="164" fontId="2" fillId="0" borderId="0" xfId="0" applyNumberFormat="1" applyFont="1" applyAlignment="1">
      <alignment horizontal="right" vertical="top" wrapText="1"/>
      <protection locked="0"/>
    </xf>
    <xf numFmtId="164" fontId="0" fillId="0" borderId="2" xfId="0" applyNumberFormat="1" applyFont="1" applyBorder="1" applyAlignment="1">
      <alignment horizontal="center" vertical="top" wrapText="1"/>
      <protection locked="0"/>
    </xf>
    <xf numFmtId="49" fontId="0" fillId="0" borderId="2" xfId="0" applyNumberFormat="1" applyFont="1" applyBorder="1" applyAlignment="1">
      <alignment horizontal="center" vertical="top" wrapText="1"/>
      <protection locked="0"/>
    </xf>
    <xf numFmtId="49" fontId="0" fillId="0" borderId="2" xfId="0" applyNumberFormat="1" applyFont="1" applyBorder="1" applyAlignment="1">
      <alignment horizontal="left" vertical="top" wrapText="1"/>
      <protection locked="0"/>
    </xf>
    <xf numFmtId="49" fontId="3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left" vertical="top"/>
      <protection locked="0"/>
    </xf>
    <xf numFmtId="49" fontId="6" fillId="0" borderId="0" xfId="0" applyNumberFormat="1" applyFont="1" applyAlignment="1">
      <alignment horizontal="center" vertical="top"/>
      <protection locked="0"/>
    </xf>
    <xf numFmtId="49" fontId="0" fillId="0" borderId="0" xfId="0" applyNumberFormat="1" applyFont="1" applyAlignment="1">
      <alignment horizontal="center" vertical="top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0" fillId="0" borderId="8" xfId="0" applyNumberFormat="1" applyFont="1" applyBorder="1" applyAlignment="1">
      <alignment horizontal="center" vertical="center" wrapText="1"/>
      <protection locked="0"/>
    </xf>
    <xf numFmtId="49" fontId="0" fillId="0" borderId="10" xfId="0" applyNumberFormat="1" applyFont="1" applyBorder="1" applyAlignment="1">
      <alignment horizontal="center" vertical="center" wrapText="1"/>
      <protection locked="0"/>
    </xf>
    <xf numFmtId="49" fontId="0" fillId="0" borderId="7" xfId="0" applyNumberFormat="1" applyFont="1" applyBorder="1" applyAlignment="1">
      <alignment horizontal="center" vertical="center" wrapText="1"/>
      <protection locked="0"/>
    </xf>
    <xf numFmtId="49" fontId="0" fillId="0" borderId="5" xfId="0" applyNumberFormat="1" applyFont="1" applyBorder="1" applyAlignment="1">
      <alignment horizontal="center" vertical="center" wrapText="1"/>
      <protection locked="0"/>
    </xf>
    <xf numFmtId="49" fontId="0" fillId="0" borderId="4" xfId="0" applyNumberFormat="1" applyFont="1" applyBorder="1" applyAlignment="1">
      <alignment horizontal="center" vertical="center" wrapText="1"/>
      <protection locked="0"/>
    </xf>
    <xf numFmtId="49" fontId="0" fillId="0" borderId="3" xfId="0" applyNumberFormat="1" applyFont="1" applyBorder="1" applyAlignment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center" vertical="center" wrapText="1"/>
      <protection locked="0"/>
    </xf>
    <xf numFmtId="49" fontId="1" fillId="0" borderId="8" xfId="0" applyNumberFormat="1" applyFont="1" applyBorder="1" applyAlignment="1">
      <alignment horizontal="center" vertical="center" wrapText="1"/>
      <protection locked="0"/>
    </xf>
    <xf numFmtId="49" fontId="1" fillId="0" borderId="9" xfId="0" applyNumberFormat="1" applyFont="1" applyBorder="1" applyAlignment="1">
      <alignment horizontal="center" vertical="center" wrapText="1"/>
      <protection locked="0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2" fontId="2" fillId="3" borderId="2" xfId="0" applyNumberFormat="1" applyFont="1" applyFill="1" applyBorder="1" applyAlignment="1">
      <alignment horizontal="right" vertical="center" wrapText="1"/>
      <protection locked="0"/>
    </xf>
    <xf numFmtId="166" fontId="0" fillId="0" borderId="2" xfId="0" applyNumberFormat="1" applyFont="1" applyBorder="1" applyAlignment="1">
      <alignment horizontal="center" vertical="top" wrapText="1"/>
      <protection locked="0"/>
    </xf>
    <xf numFmtId="49" fontId="2" fillId="0" borderId="2" xfId="0" applyNumberFormat="1" applyFont="1" applyBorder="1" applyAlignment="1">
      <alignment horizontal="left" vertical="top" wrapText="1"/>
      <protection locked="0"/>
    </xf>
    <xf numFmtId="49" fontId="2" fillId="0" borderId="2" xfId="0" applyNumberFormat="1" applyFont="1" applyBorder="1" applyAlignment="1">
      <alignment horizontal="center" vertical="top" wrapText="1"/>
      <protection locked="0"/>
    </xf>
    <xf numFmtId="49" fontId="2" fillId="0" borderId="5" xfId="0" applyNumberFormat="1" applyFont="1" applyBorder="1" applyAlignment="1">
      <alignment horizontal="center" vertical="top" wrapText="1"/>
      <protection locked="0"/>
    </xf>
    <xf numFmtId="49" fontId="2" fillId="0" borderId="3" xfId="0" applyNumberFormat="1" applyFont="1" applyBorder="1" applyAlignment="1">
      <alignment horizontal="center" vertical="top" wrapText="1"/>
      <protection locked="0"/>
    </xf>
    <xf numFmtId="10" fontId="2" fillId="0" borderId="2" xfId="2" applyNumberFormat="1" applyFont="1" applyBorder="1" applyAlignment="1" applyProtection="1">
      <alignment horizontal="right" vertical="center" wrapText="1"/>
      <protection locked="0"/>
    </xf>
    <xf numFmtId="164" fontId="1" fillId="4" borderId="2" xfId="0" applyNumberFormat="1" applyFont="1" applyFill="1" applyBorder="1" applyAlignment="1">
      <alignment horizontal="center" vertical="center" wrapText="1"/>
      <protection locked="0"/>
    </xf>
    <xf numFmtId="49" fontId="1" fillId="4" borderId="2" xfId="0" applyNumberFormat="1" applyFont="1" applyFill="1" applyBorder="1" applyAlignment="1">
      <alignment horizontal="center" vertical="center" wrapText="1"/>
      <protection locked="0"/>
    </xf>
    <xf numFmtId="49" fontId="1" fillId="4" borderId="2" xfId="0" applyNumberFormat="1" applyFont="1" applyFill="1" applyBorder="1" applyAlignment="1">
      <alignment horizontal="left" vertical="center"/>
      <protection locked="0"/>
    </xf>
    <xf numFmtId="4" fontId="1" fillId="4" borderId="2" xfId="0" applyNumberFormat="1" applyFont="1" applyFill="1" applyBorder="1" applyAlignment="1">
      <alignment horizontal="right" vertical="center"/>
      <protection locked="0"/>
    </xf>
    <xf numFmtId="4" fontId="1" fillId="4" borderId="2" xfId="0" applyNumberFormat="1" applyFont="1" applyFill="1" applyBorder="1" applyAlignment="1">
      <alignment horizontal="right" vertical="center" wrapText="1"/>
      <protection locked="0"/>
    </xf>
    <xf numFmtId="164" fontId="0" fillId="4" borderId="0" xfId="0" applyNumberFormat="1" applyFont="1" applyFill="1" applyAlignment="1">
      <alignment horizontal="right" vertical="top" wrapText="1"/>
      <protection locked="0"/>
    </xf>
    <xf numFmtId="164" fontId="0" fillId="5" borderId="0" xfId="0" applyNumberFormat="1" applyFont="1" applyFill="1" applyAlignment="1">
      <alignment horizontal="center" vertical="top" wrapText="1"/>
      <protection locked="0"/>
    </xf>
    <xf numFmtId="49" fontId="0" fillId="5" borderId="2" xfId="0" applyNumberFormat="1" applyFont="1" applyFill="1" applyBorder="1" applyAlignment="1">
      <alignment horizontal="center" vertical="top" wrapText="1"/>
      <protection locked="0"/>
    </xf>
    <xf numFmtId="2" fontId="1" fillId="5" borderId="2" xfId="0" applyNumberFormat="1" applyFont="1" applyFill="1" applyBorder="1" applyAlignment="1">
      <alignment horizontal="right" vertical="center" wrapText="1"/>
      <protection locked="0"/>
    </xf>
    <xf numFmtId="4" fontId="1" fillId="5" borderId="2" xfId="0" applyNumberFormat="1" applyFont="1" applyFill="1" applyBorder="1" applyAlignment="1">
      <alignment horizontal="right" vertical="center" wrapText="1"/>
      <protection locked="0"/>
    </xf>
    <xf numFmtId="164" fontId="0" fillId="5" borderId="2" xfId="0" applyNumberFormat="1" applyFont="1" applyFill="1" applyBorder="1" applyAlignment="1">
      <alignment horizontal="right" vertical="center" wrapText="1"/>
      <protection locked="0"/>
    </xf>
    <xf numFmtId="164" fontId="0" fillId="5" borderId="0" xfId="0" applyNumberFormat="1" applyFont="1" applyFill="1" applyAlignment="1">
      <alignment horizontal="right" vertical="top" wrapText="1"/>
      <protection locked="0"/>
    </xf>
    <xf numFmtId="2" fontId="2" fillId="5" borderId="2" xfId="0" applyNumberFormat="1" applyFont="1" applyFill="1" applyBorder="1" applyAlignment="1">
      <alignment horizontal="right" vertical="center" wrapText="1"/>
      <protection locked="0"/>
    </xf>
    <xf numFmtId="49" fontId="2" fillId="5" borderId="0" xfId="0" applyNumberFormat="1" applyFont="1" applyFill="1" applyAlignment="1">
      <alignment horizontal="center" vertical="top" wrapText="1"/>
      <protection locked="0"/>
    </xf>
    <xf numFmtId="164" fontId="0" fillId="5" borderId="2" xfId="0" applyNumberFormat="1" applyFont="1" applyFill="1" applyBorder="1" applyAlignment="1">
      <alignment horizontal="center" vertical="top" wrapText="1"/>
      <protection locked="0"/>
    </xf>
    <xf numFmtId="164" fontId="0" fillId="5" borderId="2" xfId="0" applyNumberFormat="1" applyFont="1" applyFill="1" applyBorder="1" applyAlignment="1">
      <alignment horizontal="right" vertical="top" wrapText="1"/>
      <protection locked="0"/>
    </xf>
    <xf numFmtId="49" fontId="2" fillId="5" borderId="5" xfId="0" applyNumberFormat="1" applyFont="1" applyFill="1" applyBorder="1" applyAlignment="1">
      <alignment horizontal="center" vertical="top" wrapText="1"/>
      <protection locked="0"/>
    </xf>
    <xf numFmtId="164" fontId="0" fillId="2" borderId="2" xfId="0" applyNumberFormat="1" applyFont="1" applyFill="1" applyBorder="1" applyAlignment="1">
      <alignment horizontal="center" vertical="top" wrapText="1"/>
      <protection locked="0"/>
    </xf>
    <xf numFmtId="2" fontId="2" fillId="2" borderId="2" xfId="0" applyNumberFormat="1" applyFont="1" applyFill="1" applyBorder="1" applyAlignment="1">
      <alignment horizontal="right" vertical="center" wrapText="1"/>
      <protection locked="0"/>
    </xf>
    <xf numFmtId="164" fontId="0" fillId="2" borderId="0" xfId="0" applyNumberFormat="1" applyFont="1" applyFill="1" applyAlignment="1">
      <alignment horizontal="right" vertical="top" wrapText="1"/>
      <protection locked="0"/>
    </xf>
    <xf numFmtId="49" fontId="1" fillId="2" borderId="5" xfId="0" applyNumberFormat="1" applyFont="1" applyFill="1" applyBorder="1" applyAlignment="1">
      <alignment horizontal="left" vertical="top" wrapText="1"/>
      <protection locked="0"/>
    </xf>
    <xf numFmtId="49" fontId="1" fillId="2" borderId="3" xfId="0" applyNumberFormat="1" applyFont="1" applyFill="1" applyBorder="1" applyAlignment="1">
      <alignment horizontal="left" vertical="top" wrapText="1"/>
      <protection locked="0"/>
    </xf>
    <xf numFmtId="164" fontId="0" fillId="2" borderId="1" xfId="0" applyNumberFormat="1" applyFont="1" applyFill="1" applyBorder="1" applyAlignment="1">
      <alignment horizontal="right" vertical="top" wrapText="1"/>
      <protection locked="0"/>
    </xf>
    <xf numFmtId="0" fontId="5" fillId="2" borderId="8" xfId="1" applyNumberFormat="1" applyFont="1" applyFill="1" applyBorder="1" applyAlignment="1" applyProtection="1">
      <alignment horizontal="center" vertical="center" wrapText="1"/>
    </xf>
    <xf numFmtId="166" fontId="0" fillId="2" borderId="6" xfId="0" applyNumberFormat="1" applyFont="1" applyFill="1" applyBorder="1" applyAlignment="1">
      <alignment horizontal="center" vertical="top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8" xfId="1" applyNumberFormat="1" applyFont="1" applyFill="1" applyBorder="1" applyAlignment="1" applyProtection="1">
      <alignment horizontal="center" vertical="center" wrapText="1"/>
    </xf>
    <xf numFmtId="0" fontId="5" fillId="2" borderId="7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_рачет цены заявки на участие в отборе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R93"/>
  <sheetViews>
    <sheetView tabSelected="1" topLeftCell="A11" zoomScale="130" zoomScaleNormal="130" workbookViewId="0">
      <pane xSplit="8" ySplit="6" topLeftCell="I76" activePane="bottomRight" state="frozen"/>
      <selection activeCell="A11" sqref="A11"/>
      <selection pane="topRight" activeCell="I11" sqref="I11"/>
      <selection pane="bottomLeft" activeCell="A16" sqref="A16"/>
      <selection pane="bottomRight" activeCell="J93" sqref="J93"/>
    </sheetView>
  </sheetViews>
  <sheetFormatPr defaultRowHeight="10.5" x14ac:dyDescent="0.15"/>
  <cols>
    <col min="1" max="1" width="6.7109375" style="1" customWidth="1"/>
    <col min="2" max="2" width="13" style="1" customWidth="1"/>
    <col min="3" max="3" width="26.28515625" style="1" customWidth="1"/>
    <col min="4" max="4" width="15.42578125" style="1" customWidth="1"/>
    <col min="5" max="5" width="15.7109375" style="1" customWidth="1"/>
    <col min="6" max="6" width="13.140625" style="63" customWidth="1"/>
    <col min="7" max="7" width="14.5703125" style="1" customWidth="1"/>
    <col min="8" max="8" width="12.5703125" style="63" bestFit="1" customWidth="1"/>
    <col min="9" max="9" width="14.85546875" style="1" customWidth="1"/>
    <col min="10" max="10" width="14.28515625" style="63" customWidth="1"/>
    <col min="11" max="11" width="13.140625" style="63" customWidth="1"/>
    <col min="12" max="12" width="12" style="1" bestFit="1" customWidth="1"/>
    <col min="13" max="13" width="10.140625" style="1" bestFit="1" customWidth="1"/>
    <col min="14" max="14" width="13.5703125" style="1" customWidth="1"/>
    <col min="15" max="15" width="13.140625" style="1" customWidth="1"/>
    <col min="16" max="16" width="9.140625" style="1" hidden="1" customWidth="1"/>
    <col min="17" max="16384" width="9.140625" style="1"/>
  </cols>
  <sheetData>
    <row r="1" spans="1:18" x14ac:dyDescent="0.15">
      <c r="A1" s="11" t="s">
        <v>23</v>
      </c>
      <c r="D1" s="11" t="s">
        <v>22</v>
      </c>
      <c r="O1" s="10" t="s">
        <v>21</v>
      </c>
    </row>
    <row r="3" spans="1:18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8" x14ac:dyDescent="0.15">
      <c r="A4" s="19" t="s">
        <v>20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x14ac:dyDescent="0.15">
      <c r="A5" s="9"/>
      <c r="B5" s="9"/>
      <c r="C5" s="9"/>
      <c r="D5" s="9"/>
      <c r="E5" s="9"/>
      <c r="F5" s="66"/>
      <c r="G5" s="9"/>
      <c r="H5" s="66"/>
      <c r="I5" s="9"/>
      <c r="J5" s="66"/>
      <c r="K5" s="66"/>
      <c r="L5" s="9"/>
      <c r="M5" s="9"/>
      <c r="N5" s="9"/>
      <c r="O5" s="9"/>
    </row>
    <row r="6" spans="1:18" ht="14.25" x14ac:dyDescent="0.15">
      <c r="A6" s="20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8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8" x14ac:dyDescent="0.15">
      <c r="A8" s="22" t="s">
        <v>18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10" spans="1:18" x14ac:dyDescent="0.15">
      <c r="A10" s="19" t="s">
        <v>17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8" ht="4.9000000000000004" customHeight="1" x14ac:dyDescent="0.15"/>
    <row r="12" spans="1:18" ht="4.9000000000000004" customHeight="1" x14ac:dyDescent="0.15"/>
    <row r="13" spans="1:18" ht="10.9" customHeight="1" x14ac:dyDescent="0.15">
      <c r="A13" s="23" t="s">
        <v>16</v>
      </c>
      <c r="B13" s="23" t="s">
        <v>15</v>
      </c>
      <c r="C13" s="23" t="s">
        <v>14</v>
      </c>
      <c r="D13" s="26" t="s">
        <v>13</v>
      </c>
      <c r="E13" s="27"/>
      <c r="F13" s="27"/>
      <c r="G13" s="27"/>
      <c r="H13" s="27"/>
      <c r="I13" s="27"/>
      <c r="J13" s="27"/>
      <c r="K13" s="28"/>
      <c r="L13" s="29" t="s">
        <v>12</v>
      </c>
      <c r="M13" s="29"/>
      <c r="N13" s="23" t="s">
        <v>39</v>
      </c>
      <c r="O13" s="23" t="s">
        <v>11</v>
      </c>
    </row>
    <row r="14" spans="1:18" ht="10.9" customHeight="1" x14ac:dyDescent="0.15">
      <c r="A14" s="24"/>
      <c r="B14" s="24"/>
      <c r="C14" s="24"/>
      <c r="D14" s="30" t="s">
        <v>10</v>
      </c>
      <c r="E14" s="32" t="s">
        <v>9</v>
      </c>
      <c r="F14" s="34" t="s">
        <v>8</v>
      </c>
      <c r="G14" s="35"/>
      <c r="H14" s="35"/>
      <c r="I14" s="36"/>
      <c r="J14" s="70" t="s">
        <v>7</v>
      </c>
      <c r="K14" s="70" t="s">
        <v>6</v>
      </c>
      <c r="L14" s="29"/>
      <c r="M14" s="29"/>
      <c r="N14" s="24"/>
      <c r="O14" s="24"/>
    </row>
    <row r="15" spans="1:18" ht="33" customHeight="1" thickBot="1" x14ac:dyDescent="0.2">
      <c r="A15" s="25"/>
      <c r="B15" s="25"/>
      <c r="C15" s="25"/>
      <c r="D15" s="31"/>
      <c r="E15" s="33"/>
      <c r="F15" s="67" t="s">
        <v>5</v>
      </c>
      <c r="G15" s="8" t="s">
        <v>4</v>
      </c>
      <c r="H15" s="69" t="s">
        <v>3</v>
      </c>
      <c r="I15" s="7" t="s">
        <v>2</v>
      </c>
      <c r="J15" s="71"/>
      <c r="K15" s="71"/>
      <c r="L15" s="6" t="s">
        <v>1</v>
      </c>
      <c r="M15" s="6" t="s">
        <v>0</v>
      </c>
      <c r="N15" s="25"/>
      <c r="O15" s="25"/>
      <c r="R15" s="14"/>
    </row>
    <row r="16" spans="1:18" ht="11.25" customHeight="1" thickTop="1" x14ac:dyDescent="0.1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68">
        <v>6</v>
      </c>
      <c r="G16" s="5">
        <v>7</v>
      </c>
      <c r="H16" s="68">
        <v>8</v>
      </c>
      <c r="I16" s="5">
        <v>9</v>
      </c>
      <c r="J16" s="68">
        <v>10</v>
      </c>
      <c r="K16" s="68">
        <v>11</v>
      </c>
      <c r="L16" s="5">
        <v>12</v>
      </c>
      <c r="M16" s="5">
        <v>13</v>
      </c>
      <c r="N16" s="5">
        <v>14</v>
      </c>
      <c r="O16" s="5">
        <v>15</v>
      </c>
    </row>
    <row r="17" spans="1:15" s="49" customFormat="1" ht="14.25" customHeight="1" x14ac:dyDescent="0.15">
      <c r="A17" s="44">
        <v>1</v>
      </c>
      <c r="B17" s="45" t="s">
        <v>38</v>
      </c>
      <c r="C17" s="46" t="s">
        <v>37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spans="1:15" ht="21" x14ac:dyDescent="0.15">
      <c r="A18" s="12">
        <v>1</v>
      </c>
      <c r="B18" s="16" t="s">
        <v>24</v>
      </c>
      <c r="C18" s="4" t="s">
        <v>25</v>
      </c>
      <c r="D18" s="4">
        <f>E18+J18+K18</f>
        <v>105867.31000000001</v>
      </c>
      <c r="E18" s="4">
        <v>73445.75</v>
      </c>
      <c r="F18" s="4">
        <v>23218.77</v>
      </c>
      <c r="G18" s="4">
        <v>15671.05</v>
      </c>
      <c r="H18" s="4">
        <v>777.76</v>
      </c>
      <c r="I18" s="4">
        <f>E18-F18-G18</f>
        <v>34555.929999999993</v>
      </c>
      <c r="J18" s="4">
        <v>20499.57</v>
      </c>
      <c r="K18" s="4">
        <v>11921.99</v>
      </c>
      <c r="L18" s="4">
        <v>3911.78</v>
      </c>
      <c r="M18" s="4">
        <v>215.62</v>
      </c>
      <c r="N18" s="4">
        <f>F18+H18</f>
        <v>23996.53</v>
      </c>
      <c r="O18" s="3"/>
    </row>
    <row r="19" spans="1:15" ht="21" x14ac:dyDescent="0.15">
      <c r="A19" s="12">
        <v>2</v>
      </c>
      <c r="B19" s="16" t="s">
        <v>26</v>
      </c>
      <c r="C19" s="4" t="s">
        <v>27</v>
      </c>
      <c r="D19" s="4">
        <f t="shared" ref="D19:D24" si="0">E19+J19+K19</f>
        <v>83424.849999999991</v>
      </c>
      <c r="E19" s="4">
        <v>75274.429999999993</v>
      </c>
      <c r="F19" s="4">
        <v>3438.09</v>
      </c>
      <c r="G19" s="4">
        <v>15774.5</v>
      </c>
      <c r="H19" s="4">
        <v>924.63</v>
      </c>
      <c r="I19" s="4">
        <f>E19-F19-G19</f>
        <v>56061.84</v>
      </c>
      <c r="J19" s="4">
        <v>4951.72</v>
      </c>
      <c r="K19" s="4">
        <v>3198.7</v>
      </c>
      <c r="L19" s="4">
        <v>1632.41</v>
      </c>
      <c r="M19" s="4">
        <v>271.27999999999997</v>
      </c>
      <c r="N19" s="4">
        <f>F19+H19</f>
        <v>4362.72</v>
      </c>
      <c r="O19" s="4"/>
    </row>
    <row r="20" spans="1:15" ht="31.5" x14ac:dyDescent="0.15">
      <c r="A20" s="12">
        <v>3</v>
      </c>
      <c r="B20" s="16" t="s">
        <v>28</v>
      </c>
      <c r="C20" s="4" t="s">
        <v>29</v>
      </c>
      <c r="D20" s="4">
        <f t="shared" si="0"/>
        <v>2624088.8200000003</v>
      </c>
      <c r="E20" s="4">
        <v>2492809.7400000002</v>
      </c>
      <c r="F20" s="4">
        <v>60877.26</v>
      </c>
      <c r="G20" s="4">
        <v>422861.75</v>
      </c>
      <c r="H20" s="4">
        <v>21759.67</v>
      </c>
      <c r="I20" s="4">
        <f>E20-F20-G20</f>
        <v>2009070.7300000004</v>
      </c>
      <c r="J20" s="4">
        <v>85865.88</v>
      </c>
      <c r="K20" s="4">
        <v>45413.2</v>
      </c>
      <c r="L20" s="4">
        <v>7317.61</v>
      </c>
      <c r="M20" s="4">
        <v>2476.38</v>
      </c>
      <c r="N20" s="4">
        <f>F20+H20</f>
        <v>82636.929999999993</v>
      </c>
      <c r="O20" s="3"/>
    </row>
    <row r="21" spans="1:15" ht="21" x14ac:dyDescent="0.15">
      <c r="A21" s="12"/>
      <c r="B21" s="16"/>
      <c r="C21" s="37" t="s">
        <v>30</v>
      </c>
      <c r="D21" s="37"/>
      <c r="E21" s="37"/>
      <c r="F21" s="37"/>
      <c r="G21" s="37"/>
      <c r="H21" s="37"/>
      <c r="I21" s="37">
        <v>681609.2</v>
      </c>
      <c r="J21" s="37"/>
      <c r="K21" s="37"/>
      <c r="L21" s="37"/>
      <c r="M21" s="37"/>
      <c r="N21" s="37"/>
      <c r="O21" s="3"/>
    </row>
    <row r="22" spans="1:15" ht="21" x14ac:dyDescent="0.15">
      <c r="A22" s="12">
        <v>4</v>
      </c>
      <c r="B22" s="16" t="s">
        <v>31</v>
      </c>
      <c r="C22" s="4" t="s">
        <v>32</v>
      </c>
      <c r="D22" s="4">
        <f t="shared" si="0"/>
        <v>81339.14</v>
      </c>
      <c r="E22" s="4">
        <v>66769.86</v>
      </c>
      <c r="F22" s="4">
        <v>5370.74</v>
      </c>
      <c r="G22" s="4">
        <v>21451.82</v>
      </c>
      <c r="H22" s="4">
        <v>2132</v>
      </c>
      <c r="I22" s="4">
        <f>E22-F22-G22</f>
        <v>39947.300000000003</v>
      </c>
      <c r="J22" s="4">
        <v>8804.7900000000009</v>
      </c>
      <c r="K22" s="4">
        <v>5764.49</v>
      </c>
      <c r="L22" s="4">
        <v>1310.1400000000001</v>
      </c>
      <c r="M22" s="4">
        <v>274.83</v>
      </c>
      <c r="N22" s="4">
        <f>F22+H22</f>
        <v>7502.74</v>
      </c>
      <c r="O22" s="4"/>
    </row>
    <row r="23" spans="1:15" ht="31.5" x14ac:dyDescent="0.15">
      <c r="A23" s="12">
        <v>5</v>
      </c>
      <c r="B23" s="16" t="s">
        <v>33</v>
      </c>
      <c r="C23" s="4" t="s">
        <v>34</v>
      </c>
      <c r="D23" s="4">
        <f t="shared" si="0"/>
        <v>25043.59</v>
      </c>
      <c r="E23" s="4">
        <v>20125.48</v>
      </c>
      <c r="F23" s="4">
        <v>2510.5500000000002</v>
      </c>
      <c r="G23" s="4">
        <v>5092.54</v>
      </c>
      <c r="H23" s="4">
        <v>351.07</v>
      </c>
      <c r="I23" s="4">
        <f>E23-F23-G23</f>
        <v>12522.39</v>
      </c>
      <c r="J23" s="4">
        <v>3058.02</v>
      </c>
      <c r="K23" s="4">
        <v>1860.09</v>
      </c>
      <c r="L23" s="4">
        <v>258.91000000000003</v>
      </c>
      <c r="M23" s="4">
        <v>29.11</v>
      </c>
      <c r="N23" s="4">
        <f>F23+H23</f>
        <v>2861.6200000000003</v>
      </c>
      <c r="O23" s="2"/>
    </row>
    <row r="24" spans="1:15" x14ac:dyDescent="0.15">
      <c r="A24" s="12">
        <v>6</v>
      </c>
      <c r="B24" s="16" t="s">
        <v>35</v>
      </c>
      <c r="C24" s="4" t="s">
        <v>36</v>
      </c>
      <c r="D24" s="4">
        <f t="shared" si="0"/>
        <v>46421.409999999996</v>
      </c>
      <c r="E24" s="4">
        <v>41669.68</v>
      </c>
      <c r="F24" s="4">
        <v>2686.75</v>
      </c>
      <c r="G24" s="4">
        <v>4162.93</v>
      </c>
      <c r="H24" s="4">
        <v>209.56</v>
      </c>
      <c r="I24" s="4">
        <f>E24-F24-G24</f>
        <v>34820</v>
      </c>
      <c r="J24" s="4">
        <v>2915.81</v>
      </c>
      <c r="K24" s="4">
        <v>1835.92</v>
      </c>
      <c r="L24" s="4">
        <v>308.27</v>
      </c>
      <c r="M24" s="4">
        <v>25.63</v>
      </c>
      <c r="N24" s="4">
        <f>F24+H24</f>
        <v>2896.31</v>
      </c>
      <c r="O24" s="2"/>
    </row>
    <row r="25" spans="1:15" s="55" customFormat="1" x14ac:dyDescent="0.15">
      <c r="A25" s="50"/>
      <c r="B25" s="51"/>
      <c r="C25" s="52" t="s">
        <v>136</v>
      </c>
      <c r="D25" s="53">
        <f>D18+D19+D20+D22+D23+D24</f>
        <v>2966185.1200000006</v>
      </c>
      <c r="E25" s="53">
        <f t="shared" ref="E25:N25" si="1">E18+E19+E20+E22+E23+E24</f>
        <v>2770094.9400000004</v>
      </c>
      <c r="F25" s="53">
        <f t="shared" si="1"/>
        <v>98102.16</v>
      </c>
      <c r="G25" s="53">
        <f>G18+G19+G20+G22+G23+G24</f>
        <v>485014.58999999997</v>
      </c>
      <c r="H25" s="53">
        <f t="shared" si="1"/>
        <v>26154.69</v>
      </c>
      <c r="I25" s="53">
        <f>I18+I19+I20+I22+I23+I24</f>
        <v>2186978.1900000004</v>
      </c>
      <c r="J25" s="53">
        <f t="shared" si="1"/>
        <v>126095.79000000002</v>
      </c>
      <c r="K25" s="53">
        <f t="shared" si="1"/>
        <v>69994.39</v>
      </c>
      <c r="L25" s="53">
        <f t="shared" si="1"/>
        <v>14739.119999999999</v>
      </c>
      <c r="M25" s="53">
        <f t="shared" si="1"/>
        <v>3292.8500000000004</v>
      </c>
      <c r="N25" s="53">
        <f t="shared" si="1"/>
        <v>124256.84999999999</v>
      </c>
      <c r="O25" s="54"/>
    </row>
    <row r="26" spans="1:15" s="49" customFormat="1" ht="14.25" customHeight="1" x14ac:dyDescent="0.15">
      <c r="A26" s="44">
        <v>2</v>
      </c>
      <c r="B26" s="45" t="s">
        <v>40</v>
      </c>
      <c r="C26" s="46" t="s">
        <v>41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31.5" x14ac:dyDescent="0.15">
      <c r="A27" s="13">
        <v>1</v>
      </c>
      <c r="B27" s="16" t="s">
        <v>40</v>
      </c>
      <c r="C27" s="4" t="s">
        <v>41</v>
      </c>
      <c r="D27" s="4">
        <f>E27+J27+K27</f>
        <v>54895</v>
      </c>
      <c r="E27" s="4">
        <v>50477</v>
      </c>
      <c r="F27" s="62">
        <v>2138</v>
      </c>
      <c r="G27" s="4">
        <v>8680</v>
      </c>
      <c r="H27" s="62">
        <v>499</v>
      </c>
      <c r="I27" s="4">
        <f>E27-F27-G27</f>
        <v>39659</v>
      </c>
      <c r="J27" s="62">
        <v>2690</v>
      </c>
      <c r="K27" s="62">
        <v>1728</v>
      </c>
      <c r="L27" s="4">
        <v>241.44012000000001</v>
      </c>
      <c r="M27" s="4">
        <v>39.006320000000002</v>
      </c>
      <c r="N27" s="4">
        <f>F27+H27</f>
        <v>2637</v>
      </c>
      <c r="O27" s="2"/>
    </row>
    <row r="28" spans="1:15" s="55" customFormat="1" x14ac:dyDescent="0.15">
      <c r="A28" s="57"/>
      <c r="B28" s="51"/>
      <c r="C28" s="52" t="s">
        <v>142</v>
      </c>
      <c r="D28" s="53">
        <f>SUM(D27)</f>
        <v>54895</v>
      </c>
      <c r="E28" s="53">
        <f t="shared" ref="E28:N28" si="2">SUM(E27)</f>
        <v>50477</v>
      </c>
      <c r="F28" s="53">
        <f t="shared" si="2"/>
        <v>2138</v>
      </c>
      <c r="G28" s="53">
        <f t="shared" si="2"/>
        <v>8680</v>
      </c>
      <c r="H28" s="53">
        <f t="shared" si="2"/>
        <v>499</v>
      </c>
      <c r="I28" s="53">
        <f t="shared" si="2"/>
        <v>39659</v>
      </c>
      <c r="J28" s="53">
        <f t="shared" si="2"/>
        <v>2690</v>
      </c>
      <c r="K28" s="53">
        <f t="shared" si="2"/>
        <v>1728</v>
      </c>
      <c r="L28" s="53">
        <f t="shared" si="2"/>
        <v>241.44012000000001</v>
      </c>
      <c r="M28" s="53">
        <f t="shared" si="2"/>
        <v>39.006320000000002</v>
      </c>
      <c r="N28" s="53">
        <f t="shared" si="2"/>
        <v>2637</v>
      </c>
      <c r="O28" s="54"/>
    </row>
    <row r="29" spans="1:15" s="49" customFormat="1" ht="14.25" customHeight="1" x14ac:dyDescent="0.15">
      <c r="A29" s="44">
        <v>3</v>
      </c>
      <c r="B29" s="45" t="s">
        <v>42</v>
      </c>
      <c r="C29" s="46" t="s">
        <v>43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1:15" ht="21" x14ac:dyDescent="0.15">
      <c r="A30" s="15">
        <v>1</v>
      </c>
      <c r="B30" s="16" t="s">
        <v>44</v>
      </c>
      <c r="C30" s="16" t="s">
        <v>45</v>
      </c>
      <c r="D30" s="4">
        <f t="shared" ref="D30:D35" si="3">E30+J30+K30</f>
        <v>92219</v>
      </c>
      <c r="E30" s="4">
        <v>82202</v>
      </c>
      <c r="F30" s="62">
        <v>4940</v>
      </c>
      <c r="G30" s="4">
        <v>11338</v>
      </c>
      <c r="H30" s="62">
        <v>755</v>
      </c>
      <c r="I30" s="4">
        <f t="shared" ref="I30:I38" si="4">E30-F30-G30</f>
        <v>65924</v>
      </c>
      <c r="J30" s="62">
        <v>6077</v>
      </c>
      <c r="K30" s="62">
        <v>3940</v>
      </c>
      <c r="L30" s="4">
        <v>555</v>
      </c>
      <c r="M30" s="4">
        <v>61.9</v>
      </c>
      <c r="N30" s="4">
        <f t="shared" ref="N30:N35" si="5">F30+H30</f>
        <v>5695</v>
      </c>
      <c r="O30" s="2"/>
    </row>
    <row r="31" spans="1:15" ht="21" x14ac:dyDescent="0.15">
      <c r="A31" s="15">
        <v>2</v>
      </c>
      <c r="B31" s="16" t="s">
        <v>46</v>
      </c>
      <c r="C31" s="16" t="s">
        <v>47</v>
      </c>
      <c r="D31" s="4">
        <f t="shared" si="3"/>
        <v>140532</v>
      </c>
      <c r="E31" s="4">
        <v>125426</v>
      </c>
      <c r="F31" s="62">
        <v>7205</v>
      </c>
      <c r="G31" s="4">
        <v>15866</v>
      </c>
      <c r="H31" s="62">
        <v>1071</v>
      </c>
      <c r="I31" s="4">
        <f t="shared" si="4"/>
        <v>102355</v>
      </c>
      <c r="J31" s="62">
        <v>9120</v>
      </c>
      <c r="K31" s="62">
        <v>5986</v>
      </c>
      <c r="L31" s="4">
        <v>802.3</v>
      </c>
      <c r="M31" s="4">
        <v>85.1</v>
      </c>
      <c r="N31" s="4">
        <f t="shared" si="5"/>
        <v>8276</v>
      </c>
      <c r="O31" s="2"/>
    </row>
    <row r="32" spans="1:15" ht="21" x14ac:dyDescent="0.15">
      <c r="A32" s="15">
        <v>3</v>
      </c>
      <c r="B32" s="16" t="s">
        <v>48</v>
      </c>
      <c r="C32" s="16" t="s">
        <v>49</v>
      </c>
      <c r="D32" s="4">
        <f t="shared" si="3"/>
        <v>146997</v>
      </c>
      <c r="E32" s="4">
        <v>134120</v>
      </c>
      <c r="F32" s="62">
        <v>7208</v>
      </c>
      <c r="G32" s="4">
        <v>19818</v>
      </c>
      <c r="H32" s="62">
        <v>1264</v>
      </c>
      <c r="I32" s="4">
        <f>E32-F32-G32</f>
        <v>107094</v>
      </c>
      <c r="J32" s="62">
        <v>7964</v>
      </c>
      <c r="K32" s="62">
        <v>4913</v>
      </c>
      <c r="L32" s="4">
        <v>882</v>
      </c>
      <c r="M32" s="4">
        <v>103.7</v>
      </c>
      <c r="N32" s="4">
        <f t="shared" si="5"/>
        <v>8472</v>
      </c>
      <c r="O32" s="2"/>
    </row>
    <row r="33" spans="1:15" ht="31.5" x14ac:dyDescent="0.15">
      <c r="A33" s="15">
        <v>4</v>
      </c>
      <c r="B33" s="16" t="s">
        <v>50</v>
      </c>
      <c r="C33" s="16" t="s">
        <v>51</v>
      </c>
      <c r="D33" s="4">
        <f t="shared" si="3"/>
        <v>494616</v>
      </c>
      <c r="E33" s="4">
        <v>431139</v>
      </c>
      <c r="F33" s="62">
        <v>27953</v>
      </c>
      <c r="G33" s="4">
        <v>72136</v>
      </c>
      <c r="H33" s="62">
        <v>6054</v>
      </c>
      <c r="I33" s="4">
        <f t="shared" si="4"/>
        <v>331050</v>
      </c>
      <c r="J33" s="62">
        <v>38655</v>
      </c>
      <c r="K33" s="62">
        <v>24822</v>
      </c>
      <c r="L33" s="4">
        <v>3145.5</v>
      </c>
      <c r="M33" s="4">
        <v>485.3</v>
      </c>
      <c r="N33" s="4">
        <f t="shared" si="5"/>
        <v>34007</v>
      </c>
      <c r="O33" s="2"/>
    </row>
    <row r="34" spans="1:15" ht="21" x14ac:dyDescent="0.15">
      <c r="A34" s="15">
        <v>5</v>
      </c>
      <c r="B34" s="16" t="s">
        <v>52</v>
      </c>
      <c r="C34" s="16" t="s">
        <v>53</v>
      </c>
      <c r="D34" s="4">
        <f t="shared" si="3"/>
        <v>126560</v>
      </c>
      <c r="E34" s="4">
        <v>113452</v>
      </c>
      <c r="F34" s="62">
        <v>7221</v>
      </c>
      <c r="G34" s="4">
        <v>16976</v>
      </c>
      <c r="H34" s="62">
        <v>1290</v>
      </c>
      <c r="I34" s="4">
        <f t="shared" si="4"/>
        <v>89255</v>
      </c>
      <c r="J34" s="62">
        <v>8095</v>
      </c>
      <c r="K34" s="62">
        <v>5013</v>
      </c>
      <c r="L34" s="4">
        <v>875.5</v>
      </c>
      <c r="M34" s="4">
        <v>107.7</v>
      </c>
      <c r="N34" s="4">
        <f t="shared" si="5"/>
        <v>8511</v>
      </c>
      <c r="O34" s="2"/>
    </row>
    <row r="35" spans="1:15" ht="21" x14ac:dyDescent="0.15">
      <c r="A35" s="15">
        <v>6</v>
      </c>
      <c r="B35" s="16" t="s">
        <v>54</v>
      </c>
      <c r="C35" s="16" t="s">
        <v>55</v>
      </c>
      <c r="D35" s="4">
        <f t="shared" si="3"/>
        <v>173136</v>
      </c>
      <c r="E35" s="4">
        <v>156221</v>
      </c>
      <c r="F35" s="62">
        <v>8957</v>
      </c>
      <c r="G35" s="4">
        <v>26735</v>
      </c>
      <c r="H35" s="62">
        <v>1653</v>
      </c>
      <c r="I35" s="4">
        <f t="shared" si="4"/>
        <v>120529</v>
      </c>
      <c r="J35" s="62">
        <v>10415</v>
      </c>
      <c r="K35" s="62">
        <v>6500</v>
      </c>
      <c r="L35" s="4">
        <v>1064.0999999999999</v>
      </c>
      <c r="M35" s="4">
        <v>134.6</v>
      </c>
      <c r="N35" s="4">
        <f t="shared" si="5"/>
        <v>10610</v>
      </c>
      <c r="O35" s="2"/>
    </row>
    <row r="36" spans="1:15" s="55" customFormat="1" x14ac:dyDescent="0.15">
      <c r="A36" s="58"/>
      <c r="B36" s="51"/>
      <c r="C36" s="52" t="s">
        <v>141</v>
      </c>
      <c r="D36" s="53">
        <f>SUM(D30:D35)</f>
        <v>1174060</v>
      </c>
      <c r="E36" s="53">
        <f t="shared" ref="E36:N36" si="6">SUM(E30:E35)</f>
        <v>1042560</v>
      </c>
      <c r="F36" s="53">
        <f t="shared" si="6"/>
        <v>63484</v>
      </c>
      <c r="G36" s="53">
        <f t="shared" si="6"/>
        <v>162869</v>
      </c>
      <c r="H36" s="53">
        <f t="shared" si="6"/>
        <v>12087</v>
      </c>
      <c r="I36" s="53">
        <f t="shared" si="6"/>
        <v>816207</v>
      </c>
      <c r="J36" s="53">
        <f t="shared" si="6"/>
        <v>80326</v>
      </c>
      <c r="K36" s="53">
        <f t="shared" si="6"/>
        <v>51174</v>
      </c>
      <c r="L36" s="53">
        <f t="shared" si="6"/>
        <v>7324.4</v>
      </c>
      <c r="M36" s="53">
        <f t="shared" si="6"/>
        <v>978.30000000000007</v>
      </c>
      <c r="N36" s="53">
        <f t="shared" si="6"/>
        <v>75571</v>
      </c>
      <c r="O36" s="54"/>
    </row>
    <row r="37" spans="1:15" s="49" customFormat="1" ht="14.25" customHeight="1" x14ac:dyDescent="0.15">
      <c r="A37" s="44">
        <v>4</v>
      </c>
      <c r="B37" s="45" t="s">
        <v>56</v>
      </c>
      <c r="C37" s="46" t="s">
        <v>65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</row>
    <row r="38" spans="1:15" ht="31.5" x14ac:dyDescent="0.15">
      <c r="A38" s="15">
        <v>1</v>
      </c>
      <c r="B38" s="16" t="s">
        <v>57</v>
      </c>
      <c r="C38" s="17" t="s">
        <v>58</v>
      </c>
      <c r="D38" s="4">
        <f>E38+J38+K38</f>
        <v>507030</v>
      </c>
      <c r="E38" s="4">
        <v>383482</v>
      </c>
      <c r="F38" s="62">
        <v>35147</v>
      </c>
      <c r="G38" s="4">
        <v>345348</v>
      </c>
      <c r="H38" s="62">
        <v>30523</v>
      </c>
      <c r="I38" s="4">
        <f>E38-F38-G38</f>
        <v>2987</v>
      </c>
      <c r="J38" s="62">
        <v>75033</v>
      </c>
      <c r="K38" s="62">
        <v>48515</v>
      </c>
      <c r="L38" s="4">
        <v>3996</v>
      </c>
      <c r="M38" s="4">
        <v>2122</v>
      </c>
      <c r="N38" s="4">
        <f>F38+H38</f>
        <v>65670</v>
      </c>
      <c r="O38" s="4"/>
    </row>
    <row r="39" spans="1:15" x14ac:dyDescent="0.15">
      <c r="A39" s="15">
        <v>2</v>
      </c>
      <c r="B39" s="16" t="s">
        <v>59</v>
      </c>
      <c r="C39" s="17" t="s">
        <v>60</v>
      </c>
      <c r="D39" s="4">
        <f>E39+J39+K39</f>
        <v>18624</v>
      </c>
      <c r="E39" s="4">
        <v>14957</v>
      </c>
      <c r="F39" s="62">
        <v>622</v>
      </c>
      <c r="G39" s="4">
        <v>14317</v>
      </c>
      <c r="H39" s="62">
        <v>2312</v>
      </c>
      <c r="I39" s="4">
        <f>E39-F39-G39</f>
        <v>18</v>
      </c>
      <c r="J39" s="62">
        <v>2348</v>
      </c>
      <c r="K39" s="62">
        <v>1319</v>
      </c>
      <c r="L39" s="4">
        <v>73.486265000000003</v>
      </c>
      <c r="M39" s="4">
        <v>160.53252000000001</v>
      </c>
      <c r="N39" s="4">
        <f>F39+H39</f>
        <v>2934</v>
      </c>
      <c r="O39" s="4"/>
    </row>
    <row r="40" spans="1:15" ht="21" x14ac:dyDescent="0.15">
      <c r="A40" s="15">
        <v>3</v>
      </c>
      <c r="B40" s="16" t="s">
        <v>61</v>
      </c>
      <c r="C40" s="17" t="s">
        <v>62</v>
      </c>
      <c r="D40" s="4">
        <f>E40+J40+K40</f>
        <v>35482</v>
      </c>
      <c r="E40" s="4">
        <v>18384</v>
      </c>
      <c r="F40" s="62">
        <v>6185</v>
      </c>
      <c r="G40" s="4">
        <v>12199</v>
      </c>
      <c r="H40" s="62">
        <v>1029</v>
      </c>
      <c r="I40" s="4">
        <f>E40-F40-G40</f>
        <v>0</v>
      </c>
      <c r="J40" s="62">
        <v>10244</v>
      </c>
      <c r="K40" s="62">
        <v>6854</v>
      </c>
      <c r="L40" s="4">
        <v>716.66594399999997</v>
      </c>
      <c r="M40" s="4">
        <v>77.120772000000002</v>
      </c>
      <c r="N40" s="4">
        <f>F40+H40</f>
        <v>7214</v>
      </c>
      <c r="O40" s="4"/>
    </row>
    <row r="41" spans="1:15" ht="21" x14ac:dyDescent="0.15">
      <c r="A41" s="15">
        <v>4</v>
      </c>
      <c r="B41" s="16" t="s">
        <v>63</v>
      </c>
      <c r="C41" s="17" t="s">
        <v>64</v>
      </c>
      <c r="D41" s="4">
        <f>E41+J41+K41</f>
        <v>59919</v>
      </c>
      <c r="E41" s="4">
        <v>47419</v>
      </c>
      <c r="F41" s="62">
        <v>4999</v>
      </c>
      <c r="G41" s="4">
        <v>28508</v>
      </c>
      <c r="H41" s="62">
        <v>2348</v>
      </c>
      <c r="I41" s="4">
        <f>E41-F41-G41</f>
        <v>13912</v>
      </c>
      <c r="J41" s="62">
        <v>7654</v>
      </c>
      <c r="K41" s="62">
        <v>4846</v>
      </c>
      <c r="L41" s="4">
        <v>615.50031999999999</v>
      </c>
      <c r="M41" s="4">
        <v>227.12755000000001</v>
      </c>
      <c r="N41" s="4">
        <f>F41+H41</f>
        <v>7347</v>
      </c>
      <c r="O41" s="4"/>
    </row>
    <row r="42" spans="1:15" s="55" customFormat="1" x14ac:dyDescent="0.15">
      <c r="A42" s="58"/>
      <c r="B42" s="51"/>
      <c r="C42" s="52" t="s">
        <v>140</v>
      </c>
      <c r="D42" s="53">
        <f>SUM(D38:D41)</f>
        <v>621055</v>
      </c>
      <c r="E42" s="53">
        <f t="shared" ref="E42:N42" si="7">SUM(E38:E41)</f>
        <v>464242</v>
      </c>
      <c r="F42" s="53">
        <f t="shared" si="7"/>
        <v>46953</v>
      </c>
      <c r="G42" s="53">
        <f t="shared" si="7"/>
        <v>400372</v>
      </c>
      <c r="H42" s="53">
        <f t="shared" si="7"/>
        <v>36212</v>
      </c>
      <c r="I42" s="53">
        <f t="shared" si="7"/>
        <v>16917</v>
      </c>
      <c r="J42" s="53">
        <f t="shared" si="7"/>
        <v>95279</v>
      </c>
      <c r="K42" s="53">
        <f t="shared" si="7"/>
        <v>61534</v>
      </c>
      <c r="L42" s="53">
        <f t="shared" si="7"/>
        <v>5401.652529</v>
      </c>
      <c r="M42" s="53">
        <f t="shared" si="7"/>
        <v>2586.7808420000006</v>
      </c>
      <c r="N42" s="53">
        <f t="shared" si="7"/>
        <v>83165</v>
      </c>
      <c r="O42" s="56"/>
    </row>
    <row r="43" spans="1:15" s="49" customFormat="1" ht="14.25" customHeight="1" x14ac:dyDescent="0.15">
      <c r="A43" s="44">
        <v>5</v>
      </c>
      <c r="B43" s="45" t="s">
        <v>66</v>
      </c>
      <c r="C43" s="46" t="s">
        <v>67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8"/>
    </row>
    <row r="44" spans="1:15" x14ac:dyDescent="0.15">
      <c r="A44" s="16">
        <v>1</v>
      </c>
      <c r="B44" s="16" t="s">
        <v>68</v>
      </c>
      <c r="C44" s="16" t="s">
        <v>69</v>
      </c>
      <c r="D44" s="4">
        <f>E44+J44+K44</f>
        <v>6114249</v>
      </c>
      <c r="E44" s="4">
        <v>5518867</v>
      </c>
      <c r="F44" s="62">
        <v>126934</v>
      </c>
      <c r="G44" s="4">
        <v>5246602</v>
      </c>
      <c r="H44" s="62">
        <v>300680</v>
      </c>
      <c r="I44" s="4">
        <f>E44-F44-G44</f>
        <v>145331</v>
      </c>
      <c r="J44" s="62">
        <v>387738</v>
      </c>
      <c r="K44" s="62">
        <v>207644</v>
      </c>
      <c r="L44" s="4">
        <v>16568.130788999999</v>
      </c>
      <c r="M44" s="4">
        <v>21988.67138</v>
      </c>
      <c r="N44" s="4">
        <f>F44+H44</f>
        <v>427614</v>
      </c>
      <c r="O44" s="4"/>
    </row>
    <row r="45" spans="1:15" x14ac:dyDescent="0.15">
      <c r="A45" s="16">
        <v>2</v>
      </c>
      <c r="B45" s="16" t="s">
        <v>70</v>
      </c>
      <c r="C45" s="16" t="s">
        <v>71</v>
      </c>
      <c r="D45" s="4">
        <f t="shared" ref="D45:D50" si="8">E45+J45+K45</f>
        <v>4093533</v>
      </c>
      <c r="E45" s="4">
        <v>3646181</v>
      </c>
      <c r="F45" s="62">
        <v>295839</v>
      </c>
      <c r="G45" s="4">
        <v>345729</v>
      </c>
      <c r="H45" s="62">
        <v>27278</v>
      </c>
      <c r="I45" s="4">
        <f>E45-F45-G45</f>
        <v>3004613</v>
      </c>
      <c r="J45" s="62">
        <v>281254</v>
      </c>
      <c r="K45" s="62">
        <v>166098</v>
      </c>
      <c r="L45" s="4">
        <v>36441.992371499997</v>
      </c>
      <c r="M45" s="4">
        <v>2242.9749001999999</v>
      </c>
      <c r="N45" s="4">
        <f>F45+H45</f>
        <v>323117</v>
      </c>
      <c r="O45" s="4"/>
    </row>
    <row r="46" spans="1:15" ht="21" x14ac:dyDescent="0.15">
      <c r="A46" s="16">
        <v>3</v>
      </c>
      <c r="B46" s="16" t="s">
        <v>72</v>
      </c>
      <c r="C46" s="16" t="s">
        <v>73</v>
      </c>
      <c r="D46" s="4">
        <f t="shared" si="8"/>
        <v>1433519</v>
      </c>
      <c r="E46" s="4">
        <v>1375805</v>
      </c>
      <c r="F46" s="62">
        <v>22850</v>
      </c>
      <c r="G46" s="4">
        <v>48996</v>
      </c>
      <c r="H46" s="62">
        <v>4262</v>
      </c>
      <c r="I46" s="4">
        <f>E46-F46-G46</f>
        <v>1303959</v>
      </c>
      <c r="J46" s="62">
        <v>34865</v>
      </c>
      <c r="K46" s="62">
        <v>22849</v>
      </c>
      <c r="L46" s="4">
        <v>2681.9591283</v>
      </c>
      <c r="M46" s="4">
        <v>338.10510149999999</v>
      </c>
      <c r="N46" s="4">
        <f>F46+H46</f>
        <v>27112</v>
      </c>
      <c r="O46" s="4"/>
    </row>
    <row r="47" spans="1:15" x14ac:dyDescent="0.15">
      <c r="A47" s="16">
        <v>4</v>
      </c>
      <c r="B47" s="16" t="s">
        <v>74</v>
      </c>
      <c r="C47" s="16" t="s">
        <v>75</v>
      </c>
      <c r="D47" s="4">
        <f t="shared" si="8"/>
        <v>57642313</v>
      </c>
      <c r="E47" s="4">
        <v>55824350</v>
      </c>
      <c r="F47" s="62">
        <v>364619</v>
      </c>
      <c r="G47" s="4">
        <v>4995574</v>
      </c>
      <c r="H47" s="62">
        <v>410160</v>
      </c>
      <c r="I47" s="4">
        <f>E47-F47-G47</f>
        <v>50464157</v>
      </c>
      <c r="J47" s="62">
        <v>1090113</v>
      </c>
      <c r="K47" s="62">
        <v>727850</v>
      </c>
      <c r="L47" s="4">
        <v>39913.702471800003</v>
      </c>
      <c r="M47" s="4">
        <v>30398.706880999998</v>
      </c>
      <c r="N47" s="4">
        <f>F47+H47</f>
        <v>774779</v>
      </c>
      <c r="O47" s="4"/>
    </row>
    <row r="48" spans="1:15" x14ac:dyDescent="0.15">
      <c r="A48" s="16">
        <v>5</v>
      </c>
      <c r="B48" s="16" t="s">
        <v>76</v>
      </c>
      <c r="C48" s="16" t="s">
        <v>77</v>
      </c>
      <c r="D48" s="4">
        <f t="shared" si="8"/>
        <v>22967191</v>
      </c>
      <c r="E48" s="4">
        <v>21515921</v>
      </c>
      <c r="F48" s="62">
        <v>628838</v>
      </c>
      <c r="G48" s="4">
        <v>843211</v>
      </c>
      <c r="H48" s="62">
        <v>72507</v>
      </c>
      <c r="I48" s="4">
        <f>E48-F48-G48</f>
        <v>20043872</v>
      </c>
      <c r="J48" s="62">
        <v>833523</v>
      </c>
      <c r="K48" s="62">
        <v>617747</v>
      </c>
      <c r="L48" s="4">
        <v>68537.462160299998</v>
      </c>
      <c r="M48" s="4">
        <v>5402.9355525000001</v>
      </c>
      <c r="N48" s="4">
        <f>F48+H48</f>
        <v>701345</v>
      </c>
      <c r="O48" s="4"/>
    </row>
    <row r="49" spans="1:15" ht="21" x14ac:dyDescent="0.15">
      <c r="A49" s="16">
        <v>6</v>
      </c>
      <c r="B49" s="16" t="s">
        <v>78</v>
      </c>
      <c r="C49" s="16" t="s">
        <v>79</v>
      </c>
      <c r="D49" s="4">
        <f t="shared" si="8"/>
        <v>214556</v>
      </c>
      <c r="E49" s="4">
        <v>196511</v>
      </c>
      <c r="F49" s="62">
        <v>5766</v>
      </c>
      <c r="G49" s="4">
        <v>35041</v>
      </c>
      <c r="H49" s="62">
        <v>4010</v>
      </c>
      <c r="I49" s="4">
        <f>E49-F49-G49</f>
        <v>155704</v>
      </c>
      <c r="J49" s="62">
        <v>10944</v>
      </c>
      <c r="K49" s="62">
        <v>7101</v>
      </c>
      <c r="L49" s="4">
        <v>695.37214359999996</v>
      </c>
      <c r="M49" s="4">
        <v>301.26483200000001</v>
      </c>
      <c r="N49" s="4">
        <f>F49+H49</f>
        <v>9776</v>
      </c>
      <c r="O49" s="4"/>
    </row>
    <row r="50" spans="1:15" ht="31.5" x14ac:dyDescent="0.15">
      <c r="A50" s="16">
        <v>7</v>
      </c>
      <c r="B50" s="16" t="s">
        <v>80</v>
      </c>
      <c r="C50" s="16" t="s">
        <v>81</v>
      </c>
      <c r="D50" s="4">
        <f>E50+J50+K50</f>
        <v>758636</v>
      </c>
      <c r="E50" s="4">
        <v>724906</v>
      </c>
      <c r="F50" s="62">
        <v>11624</v>
      </c>
      <c r="G50" s="4">
        <v>87888</v>
      </c>
      <c r="H50" s="62">
        <v>5401</v>
      </c>
      <c r="I50" s="4">
        <f>E50-F50-G50</f>
        <v>625394</v>
      </c>
      <c r="J50" s="62">
        <v>20071</v>
      </c>
      <c r="K50" s="62">
        <v>13659</v>
      </c>
      <c r="L50" s="4">
        <v>1351.7810273</v>
      </c>
      <c r="M50" s="4">
        <v>396.98273210000002</v>
      </c>
      <c r="N50" s="4">
        <f>F50+H50</f>
        <v>17025</v>
      </c>
      <c r="O50" s="4"/>
    </row>
    <row r="51" spans="1:15" s="55" customFormat="1" x14ac:dyDescent="0.15">
      <c r="A51" s="51"/>
      <c r="B51" s="51"/>
      <c r="C51" s="52" t="s">
        <v>139</v>
      </c>
      <c r="D51" s="53">
        <f>SUM(D44:D50)</f>
        <v>93223997</v>
      </c>
      <c r="E51" s="53">
        <f t="shared" ref="E51:N51" si="9">SUM(E44:E50)</f>
        <v>88802541</v>
      </c>
      <c r="F51" s="53">
        <f t="shared" si="9"/>
        <v>1456470</v>
      </c>
      <c r="G51" s="53">
        <f t="shared" si="9"/>
        <v>11603041</v>
      </c>
      <c r="H51" s="53">
        <f t="shared" si="9"/>
        <v>824298</v>
      </c>
      <c r="I51" s="53">
        <f t="shared" si="9"/>
        <v>75743030</v>
      </c>
      <c r="J51" s="53">
        <f t="shared" si="9"/>
        <v>2658508</v>
      </c>
      <c r="K51" s="53">
        <f t="shared" si="9"/>
        <v>1762948</v>
      </c>
      <c r="L51" s="53">
        <f t="shared" si="9"/>
        <v>166190.40009179997</v>
      </c>
      <c r="M51" s="53">
        <f t="shared" si="9"/>
        <v>61069.641379299996</v>
      </c>
      <c r="N51" s="53">
        <f t="shared" si="9"/>
        <v>2280768</v>
      </c>
      <c r="O51" s="56"/>
    </row>
    <row r="52" spans="1:15" s="49" customFormat="1" ht="14.25" customHeight="1" x14ac:dyDescent="0.15">
      <c r="A52" s="44">
        <v>6</v>
      </c>
      <c r="B52" s="45" t="s">
        <v>82</v>
      </c>
      <c r="C52" s="46" t="s">
        <v>83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8"/>
    </row>
    <row r="53" spans="1:15" ht="31.5" x14ac:dyDescent="0.15">
      <c r="A53" s="15">
        <v>1</v>
      </c>
      <c r="B53" s="16" t="s">
        <v>84</v>
      </c>
      <c r="C53" s="16" t="s">
        <v>85</v>
      </c>
      <c r="D53" s="4">
        <f>E53+J53+K53</f>
        <v>3174091</v>
      </c>
      <c r="E53" s="4">
        <v>2905931</v>
      </c>
      <c r="F53" s="62">
        <v>83724</v>
      </c>
      <c r="G53" s="4">
        <v>734216</v>
      </c>
      <c r="H53" s="62">
        <v>57904</v>
      </c>
      <c r="I53" s="4">
        <f>E53-F53-G53</f>
        <v>2087991</v>
      </c>
      <c r="J53" s="62">
        <v>158687</v>
      </c>
      <c r="K53" s="62">
        <v>109473</v>
      </c>
      <c r="L53" s="4">
        <v>9555.1579437</v>
      </c>
      <c r="M53" s="4">
        <v>4389.2220288999997</v>
      </c>
      <c r="N53" s="4">
        <f>F53+H53</f>
        <v>141628</v>
      </c>
      <c r="O53" s="4"/>
    </row>
    <row r="54" spans="1:15" x14ac:dyDescent="0.15">
      <c r="A54" s="15">
        <v>2</v>
      </c>
      <c r="B54" s="16" t="s">
        <v>86</v>
      </c>
      <c r="C54" s="16" t="s">
        <v>87</v>
      </c>
      <c r="D54" s="4">
        <f t="shared" ref="D54:D77" si="10">E54+J54+K54</f>
        <v>269474</v>
      </c>
      <c r="E54" s="4">
        <v>259227</v>
      </c>
      <c r="F54" s="62">
        <v>2236</v>
      </c>
      <c r="G54" s="4">
        <v>32782</v>
      </c>
      <c r="H54" s="62">
        <v>2544</v>
      </c>
      <c r="I54" s="4">
        <f>E54-F54-G54</f>
        <v>224209</v>
      </c>
      <c r="J54" s="62">
        <v>6225</v>
      </c>
      <c r="K54" s="62">
        <v>4022</v>
      </c>
      <c r="L54" s="4">
        <v>254.68491789999999</v>
      </c>
      <c r="M54" s="4">
        <v>188.06820619999999</v>
      </c>
      <c r="N54" s="4">
        <f t="shared" ref="N54:N66" si="11">F54+H54</f>
        <v>4780</v>
      </c>
      <c r="O54" s="4"/>
    </row>
    <row r="55" spans="1:15" ht="21" x14ac:dyDescent="0.15">
      <c r="A55" s="15">
        <v>3</v>
      </c>
      <c r="B55" s="16" t="s">
        <v>88</v>
      </c>
      <c r="C55" s="16" t="s">
        <v>89</v>
      </c>
      <c r="D55" s="4">
        <f t="shared" si="10"/>
        <v>522214</v>
      </c>
      <c r="E55" s="4">
        <v>480775</v>
      </c>
      <c r="F55" s="62">
        <v>17831</v>
      </c>
      <c r="G55" s="4">
        <v>138703</v>
      </c>
      <c r="H55" s="62">
        <v>11576</v>
      </c>
      <c r="I55" s="4">
        <f>E55-F55-G55</f>
        <v>324241</v>
      </c>
      <c r="J55" s="62">
        <v>26170</v>
      </c>
      <c r="K55" s="62">
        <v>15269</v>
      </c>
      <c r="L55" s="4">
        <v>2117.3728679999999</v>
      </c>
      <c r="M55" s="4">
        <v>896.47159350000004</v>
      </c>
      <c r="N55" s="4">
        <f t="shared" si="11"/>
        <v>29407</v>
      </c>
      <c r="O55" s="4"/>
    </row>
    <row r="56" spans="1:15" ht="21" x14ac:dyDescent="0.15">
      <c r="A56" s="15">
        <v>4</v>
      </c>
      <c r="B56" s="16" t="s">
        <v>90</v>
      </c>
      <c r="C56" s="16" t="s">
        <v>91</v>
      </c>
      <c r="D56" s="4">
        <f t="shared" si="10"/>
        <v>4418962</v>
      </c>
      <c r="E56" s="4">
        <v>4271760</v>
      </c>
      <c r="F56" s="62">
        <v>61054</v>
      </c>
      <c r="G56" s="4">
        <v>172574</v>
      </c>
      <c r="H56" s="62">
        <v>13788</v>
      </c>
      <c r="I56" s="4">
        <f t="shared" ref="I55:I77" si="12">E56-F56-G56</f>
        <v>4038132</v>
      </c>
      <c r="J56" s="62">
        <v>89016</v>
      </c>
      <c r="K56" s="62">
        <v>58186</v>
      </c>
      <c r="L56" s="4">
        <v>7174.5458847999998</v>
      </c>
      <c r="M56" s="4">
        <v>1038.3688592999999</v>
      </c>
      <c r="N56" s="4">
        <f t="shared" si="11"/>
        <v>74842</v>
      </c>
      <c r="O56" s="4"/>
    </row>
    <row r="57" spans="1:15" x14ac:dyDescent="0.15">
      <c r="A57" s="15">
        <v>5</v>
      </c>
      <c r="B57" s="16" t="s">
        <v>92</v>
      </c>
      <c r="C57" s="16" t="s">
        <v>93</v>
      </c>
      <c r="D57" s="4">
        <f t="shared" si="10"/>
        <v>67117</v>
      </c>
      <c r="E57" s="4">
        <v>63883</v>
      </c>
      <c r="F57" s="62">
        <v>922</v>
      </c>
      <c r="G57" s="4">
        <v>7465</v>
      </c>
      <c r="H57" s="62">
        <v>632</v>
      </c>
      <c r="I57" s="4">
        <f t="shared" si="12"/>
        <v>55496</v>
      </c>
      <c r="J57" s="62">
        <v>1944</v>
      </c>
      <c r="K57" s="62">
        <v>1290</v>
      </c>
      <c r="L57" s="4">
        <v>121.7078592</v>
      </c>
      <c r="M57" s="4">
        <v>52.762088900000002</v>
      </c>
      <c r="N57" s="4">
        <f t="shared" si="11"/>
        <v>1554</v>
      </c>
      <c r="O57" s="4"/>
    </row>
    <row r="58" spans="1:15" x14ac:dyDescent="0.15">
      <c r="A58" s="15">
        <v>6</v>
      </c>
      <c r="B58" s="16" t="s">
        <v>94</v>
      </c>
      <c r="C58" s="16" t="s">
        <v>95</v>
      </c>
      <c r="D58" s="4">
        <f t="shared" si="10"/>
        <v>58487</v>
      </c>
      <c r="E58" s="4">
        <v>55902</v>
      </c>
      <c r="F58" s="62">
        <v>804</v>
      </c>
      <c r="G58" s="4">
        <v>5677</v>
      </c>
      <c r="H58" s="62">
        <v>446</v>
      </c>
      <c r="I58" s="4">
        <f t="shared" si="12"/>
        <v>49421</v>
      </c>
      <c r="J58" s="62">
        <v>1550</v>
      </c>
      <c r="K58" s="62">
        <v>1035</v>
      </c>
      <c r="L58" s="4">
        <v>107.49776919999999</v>
      </c>
      <c r="M58" s="4">
        <v>38.276388900000001</v>
      </c>
      <c r="N58" s="4">
        <f t="shared" si="11"/>
        <v>1250</v>
      </c>
      <c r="O58" s="4"/>
    </row>
    <row r="59" spans="1:15" x14ac:dyDescent="0.15">
      <c r="A59" s="15">
        <v>7</v>
      </c>
      <c r="B59" s="16" t="s">
        <v>96</v>
      </c>
      <c r="C59" s="16" t="s">
        <v>97</v>
      </c>
      <c r="D59" s="4">
        <f t="shared" si="10"/>
        <v>65608</v>
      </c>
      <c r="E59" s="4">
        <v>62542</v>
      </c>
      <c r="F59" s="62">
        <v>888</v>
      </c>
      <c r="G59" s="4">
        <v>5911</v>
      </c>
      <c r="H59" s="62">
        <v>542</v>
      </c>
      <c r="I59" s="4">
        <f t="shared" si="12"/>
        <v>55743</v>
      </c>
      <c r="J59" s="62">
        <v>1834</v>
      </c>
      <c r="K59" s="62">
        <v>1232</v>
      </c>
      <c r="L59" s="4">
        <v>117.24677920000001</v>
      </c>
      <c r="M59" s="4">
        <v>46.121164399999998</v>
      </c>
      <c r="N59" s="4">
        <f t="shared" si="11"/>
        <v>1430</v>
      </c>
      <c r="O59" s="4"/>
    </row>
    <row r="60" spans="1:15" x14ac:dyDescent="0.15">
      <c r="A60" s="15">
        <v>8</v>
      </c>
      <c r="B60" s="16" t="s">
        <v>98</v>
      </c>
      <c r="C60" s="16" t="s">
        <v>99</v>
      </c>
      <c r="D60" s="4">
        <f t="shared" si="10"/>
        <v>64833</v>
      </c>
      <c r="E60" s="4">
        <v>61783</v>
      </c>
      <c r="F60" s="62">
        <v>864</v>
      </c>
      <c r="G60" s="4">
        <v>7092</v>
      </c>
      <c r="H60" s="62">
        <v>599</v>
      </c>
      <c r="I60" s="4">
        <f t="shared" si="12"/>
        <v>53827</v>
      </c>
      <c r="J60" s="62">
        <v>1832</v>
      </c>
      <c r="K60" s="62">
        <v>1218</v>
      </c>
      <c r="L60" s="4">
        <v>114.3086787</v>
      </c>
      <c r="M60" s="4">
        <v>50.1394764</v>
      </c>
      <c r="N60" s="4">
        <f t="shared" si="11"/>
        <v>1463</v>
      </c>
      <c r="O60" s="4"/>
    </row>
    <row r="61" spans="1:15" x14ac:dyDescent="0.15">
      <c r="A61" s="15">
        <v>9</v>
      </c>
      <c r="B61" s="16" t="s">
        <v>100</v>
      </c>
      <c r="C61" s="16" t="s">
        <v>101</v>
      </c>
      <c r="D61" s="4">
        <f t="shared" si="10"/>
        <v>64408</v>
      </c>
      <c r="E61" s="4">
        <v>61410</v>
      </c>
      <c r="F61" s="62">
        <v>913</v>
      </c>
      <c r="G61" s="4">
        <v>6310</v>
      </c>
      <c r="H61" s="62">
        <v>531</v>
      </c>
      <c r="I61" s="4">
        <f t="shared" si="12"/>
        <v>54187</v>
      </c>
      <c r="J61" s="62">
        <v>1797</v>
      </c>
      <c r="K61" s="62">
        <v>1201</v>
      </c>
      <c r="L61" s="4">
        <v>123.544009</v>
      </c>
      <c r="M61" s="4">
        <v>46.234888900000001</v>
      </c>
      <c r="N61" s="4">
        <f t="shared" si="11"/>
        <v>1444</v>
      </c>
      <c r="O61" s="4"/>
    </row>
    <row r="62" spans="1:15" x14ac:dyDescent="0.15">
      <c r="A62" s="15">
        <v>10</v>
      </c>
      <c r="B62" s="16" t="s">
        <v>102</v>
      </c>
      <c r="C62" s="16" t="s">
        <v>103</v>
      </c>
      <c r="D62" s="4">
        <f t="shared" si="10"/>
        <v>67147</v>
      </c>
      <c r="E62" s="4">
        <v>63927</v>
      </c>
      <c r="F62" s="62">
        <v>936</v>
      </c>
      <c r="G62" s="4">
        <v>7673</v>
      </c>
      <c r="H62" s="62">
        <v>627</v>
      </c>
      <c r="I62" s="4">
        <f t="shared" si="12"/>
        <v>55318</v>
      </c>
      <c r="J62" s="62">
        <v>1937</v>
      </c>
      <c r="K62" s="62">
        <v>1283</v>
      </c>
      <c r="L62" s="4">
        <v>124.82790230000001</v>
      </c>
      <c r="M62" s="4">
        <v>52.8197951</v>
      </c>
      <c r="N62" s="4">
        <f t="shared" si="11"/>
        <v>1563</v>
      </c>
      <c r="O62" s="4"/>
    </row>
    <row r="63" spans="1:15" x14ac:dyDescent="0.15">
      <c r="A63" s="15">
        <v>11</v>
      </c>
      <c r="B63" s="16" t="s">
        <v>104</v>
      </c>
      <c r="C63" s="16" t="s">
        <v>105</v>
      </c>
      <c r="D63" s="4">
        <f t="shared" si="10"/>
        <v>59751</v>
      </c>
      <c r="E63" s="4">
        <v>57116</v>
      </c>
      <c r="F63" s="62">
        <v>810</v>
      </c>
      <c r="G63" s="4">
        <v>5801</v>
      </c>
      <c r="H63" s="62">
        <v>464</v>
      </c>
      <c r="I63" s="4">
        <f t="shared" si="12"/>
        <v>50505</v>
      </c>
      <c r="J63" s="62">
        <v>1578</v>
      </c>
      <c r="K63" s="62">
        <v>1057</v>
      </c>
      <c r="L63" s="4">
        <v>110.96072049999999</v>
      </c>
      <c r="M63" s="4">
        <v>40.905851400000003</v>
      </c>
      <c r="N63" s="4">
        <f t="shared" si="11"/>
        <v>1274</v>
      </c>
      <c r="O63" s="4"/>
    </row>
    <row r="64" spans="1:15" x14ac:dyDescent="0.15">
      <c r="A64" s="15">
        <v>12</v>
      </c>
      <c r="B64" s="16" t="s">
        <v>106</v>
      </c>
      <c r="C64" s="16" t="s">
        <v>107</v>
      </c>
      <c r="D64" s="4">
        <f>E64+J64+K64</f>
        <v>58709</v>
      </c>
      <c r="E64" s="4">
        <v>55962</v>
      </c>
      <c r="F64" s="62">
        <v>878</v>
      </c>
      <c r="G64" s="4">
        <v>5118</v>
      </c>
      <c r="H64" s="62">
        <v>461</v>
      </c>
      <c r="I64" s="4">
        <f t="shared" si="12"/>
        <v>49966</v>
      </c>
      <c r="J64" s="62">
        <v>1644</v>
      </c>
      <c r="K64" s="62">
        <v>1103</v>
      </c>
      <c r="L64" s="4">
        <v>120.2055088</v>
      </c>
      <c r="M64" s="4">
        <v>40.5671514</v>
      </c>
      <c r="N64" s="4">
        <f t="shared" si="11"/>
        <v>1339</v>
      </c>
      <c r="O64" s="4"/>
    </row>
    <row r="65" spans="1:15" x14ac:dyDescent="0.15">
      <c r="A65" s="15">
        <v>13</v>
      </c>
      <c r="B65" s="16" t="s">
        <v>108</v>
      </c>
      <c r="C65" s="16" t="s">
        <v>109</v>
      </c>
      <c r="D65" s="4">
        <f t="shared" si="10"/>
        <v>59417.969748399999</v>
      </c>
      <c r="E65" s="4">
        <v>59260</v>
      </c>
      <c r="F65" s="62">
        <v>847</v>
      </c>
      <c r="G65" s="4">
        <v>6430</v>
      </c>
      <c r="H65" s="62">
        <v>514</v>
      </c>
      <c r="I65" s="4">
        <f t="shared" si="12"/>
        <v>51983</v>
      </c>
      <c r="J65" s="62">
        <v>113.74562830000001</v>
      </c>
      <c r="K65" s="62">
        <v>44.2241201</v>
      </c>
      <c r="L65" s="4">
        <v>1691</v>
      </c>
      <c r="M65" s="4">
        <v>1128</v>
      </c>
      <c r="N65" s="4">
        <f t="shared" si="11"/>
        <v>1361</v>
      </c>
      <c r="O65" s="4"/>
    </row>
    <row r="66" spans="1:15" x14ac:dyDescent="0.15">
      <c r="A66" s="15">
        <v>14</v>
      </c>
      <c r="B66" s="16" t="s">
        <v>110</v>
      </c>
      <c r="C66" s="16" t="s">
        <v>111</v>
      </c>
      <c r="D66" s="4">
        <f t="shared" si="10"/>
        <v>60081</v>
      </c>
      <c r="E66" s="4">
        <v>57409</v>
      </c>
      <c r="F66" s="62">
        <v>814</v>
      </c>
      <c r="G66" s="4">
        <v>5926</v>
      </c>
      <c r="H66" s="62">
        <v>480</v>
      </c>
      <c r="I66" s="4">
        <f t="shared" si="12"/>
        <v>50669</v>
      </c>
      <c r="J66" s="62">
        <v>1601</v>
      </c>
      <c r="K66" s="62">
        <v>1071</v>
      </c>
      <c r="L66" s="4">
        <v>109</v>
      </c>
      <c r="M66" s="4">
        <v>36</v>
      </c>
      <c r="N66" s="4">
        <f>F66+H66</f>
        <v>1294</v>
      </c>
      <c r="O66" s="4"/>
    </row>
    <row r="67" spans="1:15" s="55" customFormat="1" x14ac:dyDescent="0.15">
      <c r="A67" s="58"/>
      <c r="B67" s="51"/>
      <c r="C67" s="52" t="s">
        <v>138</v>
      </c>
      <c r="D67" s="53">
        <f>SUM(D53:D66)</f>
        <v>9010299.9697484002</v>
      </c>
      <c r="E67" s="53">
        <f t="shared" ref="E67:N67" si="13">SUM(E53:E66)</f>
        <v>8516887</v>
      </c>
      <c r="F67" s="53">
        <f t="shared" si="13"/>
        <v>173521</v>
      </c>
      <c r="G67" s="53">
        <f t="shared" si="13"/>
        <v>1141678</v>
      </c>
      <c r="H67" s="53">
        <f t="shared" si="13"/>
        <v>91108</v>
      </c>
      <c r="I67" s="53">
        <f t="shared" si="13"/>
        <v>7201688</v>
      </c>
      <c r="J67" s="53">
        <f t="shared" si="13"/>
        <v>295928.74562830001</v>
      </c>
      <c r="K67" s="53">
        <f t="shared" si="13"/>
        <v>197484.2241201</v>
      </c>
      <c r="L67" s="53">
        <f t="shared" si="13"/>
        <v>21842.060841299997</v>
      </c>
      <c r="M67" s="53">
        <f t="shared" si="13"/>
        <v>8043.9574932999985</v>
      </c>
      <c r="N67" s="53">
        <f t="shared" si="13"/>
        <v>264629</v>
      </c>
      <c r="O67" s="56"/>
    </row>
    <row r="68" spans="1:15" s="49" customFormat="1" ht="14.25" customHeight="1" x14ac:dyDescent="0.15">
      <c r="A68" s="44">
        <v>7</v>
      </c>
      <c r="B68" s="45" t="s">
        <v>112</v>
      </c>
      <c r="C68" s="46" t="s">
        <v>113</v>
      </c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8"/>
    </row>
    <row r="69" spans="1:15" ht="31.5" x14ac:dyDescent="0.15">
      <c r="A69" s="15">
        <v>1</v>
      </c>
      <c r="B69" s="16" t="s">
        <v>114</v>
      </c>
      <c r="C69" s="17" t="s">
        <v>115</v>
      </c>
      <c r="D69" s="4">
        <f t="shared" si="10"/>
        <v>89768</v>
      </c>
      <c r="E69" s="4">
        <v>82214</v>
      </c>
      <c r="F69" s="62">
        <v>3699</v>
      </c>
      <c r="G69" s="4">
        <v>8279</v>
      </c>
      <c r="H69" s="62">
        <v>794</v>
      </c>
      <c r="I69" s="4">
        <f t="shared" si="12"/>
        <v>70236</v>
      </c>
      <c r="J69" s="62">
        <v>4493</v>
      </c>
      <c r="K69" s="62">
        <v>3061</v>
      </c>
      <c r="L69" s="4">
        <v>424.32490000000001</v>
      </c>
      <c r="M69" s="4">
        <v>59.834899999999998</v>
      </c>
      <c r="N69" s="4">
        <f>F69+H69</f>
        <v>4493</v>
      </c>
      <c r="O69" s="4"/>
    </row>
    <row r="70" spans="1:15" ht="21" x14ac:dyDescent="0.15">
      <c r="A70" s="15">
        <v>2</v>
      </c>
      <c r="B70" s="16" t="s">
        <v>116</v>
      </c>
      <c r="C70" s="17" t="s">
        <v>117</v>
      </c>
      <c r="D70" s="4">
        <f>E70+J70+K70</f>
        <v>527653</v>
      </c>
      <c r="E70" s="4">
        <v>477489</v>
      </c>
      <c r="F70" s="62">
        <v>23041</v>
      </c>
      <c r="G70" s="4">
        <v>100212</v>
      </c>
      <c r="H70" s="62">
        <v>7943</v>
      </c>
      <c r="I70" s="4">
        <f>E70-F70-G70</f>
        <v>354236</v>
      </c>
      <c r="J70" s="62">
        <v>30369</v>
      </c>
      <c r="K70" s="62">
        <v>19795</v>
      </c>
      <c r="L70" s="4">
        <v>2759.9256</v>
      </c>
      <c r="M70" s="4">
        <v>641.67499999999995</v>
      </c>
      <c r="N70" s="4">
        <f>F70+H70</f>
        <v>30984</v>
      </c>
      <c r="O70" s="4"/>
    </row>
    <row r="71" spans="1:15" ht="21" x14ac:dyDescent="0.15">
      <c r="A71" s="15">
        <v>3</v>
      </c>
      <c r="B71" s="16" t="s">
        <v>118</v>
      </c>
      <c r="C71" s="17" t="s">
        <v>119</v>
      </c>
      <c r="D71" s="4">
        <f t="shared" si="10"/>
        <v>629086</v>
      </c>
      <c r="E71" s="4">
        <v>595228</v>
      </c>
      <c r="F71" s="62">
        <v>14662</v>
      </c>
      <c r="G71" s="4">
        <v>75775</v>
      </c>
      <c r="H71" s="62">
        <v>5926</v>
      </c>
      <c r="I71" s="4">
        <f t="shared" si="12"/>
        <v>504791</v>
      </c>
      <c r="J71" s="62">
        <v>20589</v>
      </c>
      <c r="K71" s="62">
        <v>13269</v>
      </c>
      <c r="L71" s="4">
        <v>1748.5851</v>
      </c>
      <c r="M71" s="4">
        <v>508.03570000000002</v>
      </c>
      <c r="N71" s="4">
        <f t="shared" ref="N70:N77" si="14">F71+H71</f>
        <v>20588</v>
      </c>
      <c r="O71" s="4"/>
    </row>
    <row r="72" spans="1:15" ht="31.5" x14ac:dyDescent="0.15">
      <c r="A72" s="15">
        <v>4</v>
      </c>
      <c r="B72" s="16" t="s">
        <v>120</v>
      </c>
      <c r="C72" s="17" t="s">
        <v>121</v>
      </c>
      <c r="D72" s="4">
        <f t="shared" si="10"/>
        <v>111176</v>
      </c>
      <c r="E72" s="4">
        <v>108618</v>
      </c>
      <c r="F72" s="62">
        <v>1068</v>
      </c>
      <c r="G72" s="4">
        <v>2660</v>
      </c>
      <c r="H72" s="62">
        <v>239</v>
      </c>
      <c r="I72" s="4">
        <f>E72-F72-G72</f>
        <v>104890</v>
      </c>
      <c r="J72" s="62">
        <v>1527</v>
      </c>
      <c r="K72" s="62">
        <v>1031</v>
      </c>
      <c r="L72" s="4">
        <v>119.1955</v>
      </c>
      <c r="M72" s="4">
        <v>19.223800000000001</v>
      </c>
      <c r="N72" s="4">
        <f t="shared" si="14"/>
        <v>1307</v>
      </c>
      <c r="O72" s="4"/>
    </row>
    <row r="73" spans="1:15" ht="21" x14ac:dyDescent="0.15">
      <c r="A73" s="15">
        <v>5</v>
      </c>
      <c r="B73" s="16" t="s">
        <v>122</v>
      </c>
      <c r="C73" s="17" t="s">
        <v>123</v>
      </c>
      <c r="D73" s="4">
        <f t="shared" si="10"/>
        <v>87523</v>
      </c>
      <c r="E73" s="4">
        <v>80451</v>
      </c>
      <c r="F73" s="62">
        <v>3260</v>
      </c>
      <c r="G73" s="4">
        <v>8890</v>
      </c>
      <c r="H73" s="62">
        <v>834</v>
      </c>
      <c r="I73" s="4">
        <f t="shared" si="12"/>
        <v>68301</v>
      </c>
      <c r="J73" s="62">
        <v>4183</v>
      </c>
      <c r="K73" s="62">
        <v>2889</v>
      </c>
      <c r="L73" s="4">
        <v>383.99270000000001</v>
      </c>
      <c r="M73" s="4">
        <v>63.341000000000001</v>
      </c>
      <c r="N73" s="4">
        <f t="shared" si="14"/>
        <v>4094</v>
      </c>
      <c r="O73" s="4"/>
    </row>
    <row r="74" spans="1:15" ht="31.5" x14ac:dyDescent="0.15">
      <c r="A74" s="15">
        <v>6</v>
      </c>
      <c r="B74" s="16" t="s">
        <v>124</v>
      </c>
      <c r="C74" s="17" t="s">
        <v>125</v>
      </c>
      <c r="D74" s="4">
        <f t="shared" si="10"/>
        <v>89981</v>
      </c>
      <c r="E74" s="4">
        <v>82384</v>
      </c>
      <c r="F74" s="62">
        <v>3727</v>
      </c>
      <c r="G74" s="4">
        <v>8419</v>
      </c>
      <c r="H74" s="62">
        <v>800</v>
      </c>
      <c r="I74" s="4">
        <f t="shared" si="12"/>
        <v>70238</v>
      </c>
      <c r="J74" s="62">
        <v>4521</v>
      </c>
      <c r="K74" s="62">
        <v>3076</v>
      </c>
      <c r="L74" s="4">
        <v>427.3621</v>
      </c>
      <c r="M74" s="4">
        <v>60.356000000000002</v>
      </c>
      <c r="N74" s="4">
        <f t="shared" si="14"/>
        <v>4527</v>
      </c>
      <c r="O74" s="4"/>
    </row>
    <row r="75" spans="1:15" ht="21" x14ac:dyDescent="0.15">
      <c r="A75" s="15">
        <v>7</v>
      </c>
      <c r="B75" s="16" t="s">
        <v>126</v>
      </c>
      <c r="C75" s="17" t="s">
        <v>127</v>
      </c>
      <c r="D75" s="4">
        <f t="shared" si="10"/>
        <v>398245</v>
      </c>
      <c r="E75" s="4">
        <v>361765</v>
      </c>
      <c r="F75" s="62">
        <v>17254</v>
      </c>
      <c r="G75" s="4">
        <v>66434</v>
      </c>
      <c r="H75" s="62">
        <v>5293</v>
      </c>
      <c r="I75" s="4">
        <f t="shared" si="12"/>
        <v>278077</v>
      </c>
      <c r="J75" s="62">
        <v>22052</v>
      </c>
      <c r="K75" s="62">
        <v>14428</v>
      </c>
      <c r="L75" s="4">
        <v>1978.8426999999999</v>
      </c>
      <c r="M75" s="4">
        <v>433.47890000000001</v>
      </c>
      <c r="N75" s="4">
        <f t="shared" si="14"/>
        <v>22547</v>
      </c>
      <c r="O75" s="4"/>
    </row>
    <row r="76" spans="1:15" ht="21" x14ac:dyDescent="0.15">
      <c r="A76" s="15">
        <v>8</v>
      </c>
      <c r="B76" s="16" t="s">
        <v>128</v>
      </c>
      <c r="C76" s="17" t="s">
        <v>129</v>
      </c>
      <c r="D76" s="4">
        <f t="shared" si="10"/>
        <v>365954</v>
      </c>
      <c r="E76" s="4">
        <v>332244</v>
      </c>
      <c r="F76" s="62">
        <v>15339</v>
      </c>
      <c r="G76" s="4">
        <v>58367</v>
      </c>
      <c r="H76" s="62">
        <v>4769</v>
      </c>
      <c r="I76" s="4">
        <f t="shared" si="12"/>
        <v>258538</v>
      </c>
      <c r="J76" s="62">
        <v>20374</v>
      </c>
      <c r="K76" s="62">
        <v>13336</v>
      </c>
      <c r="L76" s="4">
        <v>1830.7256</v>
      </c>
      <c r="M76" s="4">
        <v>404.66460000000001</v>
      </c>
      <c r="N76" s="4">
        <f t="shared" si="14"/>
        <v>20108</v>
      </c>
      <c r="O76" s="4"/>
    </row>
    <row r="77" spans="1:15" ht="21" x14ac:dyDescent="0.15">
      <c r="A77" s="15">
        <v>9</v>
      </c>
      <c r="B77" s="16" t="s">
        <v>130</v>
      </c>
      <c r="C77" s="17" t="s">
        <v>131</v>
      </c>
      <c r="D77" s="4">
        <f t="shared" si="10"/>
        <v>202398</v>
      </c>
      <c r="E77" s="4">
        <v>187998</v>
      </c>
      <c r="F77" s="62">
        <v>6732</v>
      </c>
      <c r="G77" s="4">
        <v>13967</v>
      </c>
      <c r="H77" s="62">
        <v>1514</v>
      </c>
      <c r="I77" s="4">
        <f t="shared" si="12"/>
        <v>167299</v>
      </c>
      <c r="J77" s="62">
        <v>8507</v>
      </c>
      <c r="K77" s="62">
        <v>5893</v>
      </c>
      <c r="L77" s="4">
        <v>761.25229999999999</v>
      </c>
      <c r="M77" s="4">
        <v>111.60039999999999</v>
      </c>
      <c r="N77" s="4">
        <f t="shared" si="14"/>
        <v>8246</v>
      </c>
      <c r="O77" s="4"/>
    </row>
    <row r="78" spans="1:15" ht="21" x14ac:dyDescent="0.15">
      <c r="A78" s="15">
        <v>10</v>
      </c>
      <c r="B78" s="16" t="s">
        <v>132</v>
      </c>
      <c r="C78" s="17" t="s">
        <v>133</v>
      </c>
      <c r="D78" s="4">
        <f>E78+J78+K78</f>
        <v>380202</v>
      </c>
      <c r="E78" s="4">
        <v>349027</v>
      </c>
      <c r="F78" s="62">
        <v>15366</v>
      </c>
      <c r="G78" s="4">
        <v>60927</v>
      </c>
      <c r="H78" s="62">
        <v>4109</v>
      </c>
      <c r="I78" s="4">
        <f>E78-F78-G78</f>
        <v>272734</v>
      </c>
      <c r="J78" s="62">
        <v>18935</v>
      </c>
      <c r="K78" s="62">
        <v>12240</v>
      </c>
      <c r="L78" s="4">
        <v>1856.2742000000001</v>
      </c>
      <c r="M78" s="4">
        <v>320.64420000000001</v>
      </c>
      <c r="N78" s="4">
        <f>F78+H78</f>
        <v>19475</v>
      </c>
      <c r="O78" s="4"/>
    </row>
    <row r="79" spans="1:15" s="55" customFormat="1" x14ac:dyDescent="0.15">
      <c r="A79" s="58"/>
      <c r="B79" s="51"/>
      <c r="C79" s="52" t="s">
        <v>137</v>
      </c>
      <c r="D79" s="53">
        <f>SUM(D69:D78)</f>
        <v>2881986</v>
      </c>
      <c r="E79" s="53">
        <f t="shared" ref="E79:N79" si="15">SUM(E69:E78)</f>
        <v>2657418</v>
      </c>
      <c r="F79" s="53">
        <f t="shared" si="15"/>
        <v>104148</v>
      </c>
      <c r="G79" s="53">
        <f t="shared" si="15"/>
        <v>403930</v>
      </c>
      <c r="H79" s="53">
        <f t="shared" si="15"/>
        <v>32221</v>
      </c>
      <c r="I79" s="53">
        <f t="shared" si="15"/>
        <v>2149340</v>
      </c>
      <c r="J79" s="53">
        <f t="shared" si="15"/>
        <v>135550</v>
      </c>
      <c r="K79" s="53">
        <f t="shared" si="15"/>
        <v>89018</v>
      </c>
      <c r="L79" s="53">
        <f t="shared" si="15"/>
        <v>12290.4807</v>
      </c>
      <c r="M79" s="53">
        <f t="shared" si="15"/>
        <v>2622.8544999999999</v>
      </c>
      <c r="N79" s="53">
        <f t="shared" si="15"/>
        <v>136369</v>
      </c>
      <c r="O79" s="56"/>
    </row>
    <row r="80" spans="1:15" s="49" customFormat="1" ht="14.25" customHeight="1" x14ac:dyDescent="0.15">
      <c r="A80" s="44">
        <v>8</v>
      </c>
      <c r="B80" s="45" t="s">
        <v>134</v>
      </c>
      <c r="C80" s="46" t="s">
        <v>135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8"/>
    </row>
    <row r="81" spans="1:15" ht="21" x14ac:dyDescent="0.15">
      <c r="A81" s="38">
        <v>1</v>
      </c>
      <c r="B81" s="16" t="s">
        <v>143</v>
      </c>
      <c r="C81" s="17" t="s">
        <v>144</v>
      </c>
      <c r="D81" s="4">
        <f>E81+J81+K81</f>
        <v>2231931</v>
      </c>
      <c r="E81" s="4">
        <v>1527626</v>
      </c>
      <c r="F81" s="62">
        <v>365344</v>
      </c>
      <c r="G81" s="4">
        <v>125590</v>
      </c>
      <c r="H81" s="62">
        <v>7709</v>
      </c>
      <c r="I81" s="4">
        <f>E81-F81-G81</f>
        <v>1036692</v>
      </c>
      <c r="J81" s="62">
        <v>408396</v>
      </c>
      <c r="K81" s="62">
        <v>295909</v>
      </c>
      <c r="L81" s="4">
        <v>39875.319022999996</v>
      </c>
      <c r="M81" s="4">
        <v>651.15051249999999</v>
      </c>
      <c r="N81" s="4">
        <f>F81+H81</f>
        <v>373053</v>
      </c>
      <c r="O81" s="4"/>
    </row>
    <row r="82" spans="1:15" ht="21" x14ac:dyDescent="0.15">
      <c r="A82" s="15">
        <v>2</v>
      </c>
      <c r="B82" s="16" t="s">
        <v>145</v>
      </c>
      <c r="C82" s="17" t="s">
        <v>146</v>
      </c>
      <c r="D82" s="4">
        <f t="shared" ref="D82:D86" si="16">E82+J82+K82</f>
        <v>1590101</v>
      </c>
      <c r="E82" s="4">
        <v>1255438</v>
      </c>
      <c r="F82" s="62">
        <v>172438</v>
      </c>
      <c r="G82" s="4">
        <v>94678</v>
      </c>
      <c r="H82" s="62">
        <v>5587</v>
      </c>
      <c r="I82" s="4">
        <f t="shared" ref="I82:I83" si="17">E82-F82-G82</f>
        <v>988322</v>
      </c>
      <c r="J82" s="62">
        <v>194359</v>
      </c>
      <c r="K82" s="62">
        <v>140304</v>
      </c>
      <c r="L82" s="4">
        <v>18831.008419500002</v>
      </c>
      <c r="M82" s="4">
        <v>432.41501249999999</v>
      </c>
      <c r="N82" s="4">
        <f t="shared" ref="N82:N83" si="18">F82+H82</f>
        <v>178025</v>
      </c>
      <c r="O82" s="4"/>
    </row>
    <row r="83" spans="1:15" ht="21" x14ac:dyDescent="0.15">
      <c r="A83" s="15">
        <v>3</v>
      </c>
      <c r="B83" s="16" t="s">
        <v>147</v>
      </c>
      <c r="C83" s="17" t="s">
        <v>148</v>
      </c>
      <c r="D83" s="4">
        <f t="shared" si="16"/>
        <v>6347496</v>
      </c>
      <c r="E83" s="4">
        <v>4542987</v>
      </c>
      <c r="F83" s="62">
        <v>931039</v>
      </c>
      <c r="G83" s="4">
        <v>466951</v>
      </c>
      <c r="H83" s="62">
        <v>26951</v>
      </c>
      <c r="I83" s="4">
        <f>E83-F83-G83</f>
        <v>3144997</v>
      </c>
      <c r="J83" s="62">
        <v>1047285</v>
      </c>
      <c r="K83" s="62">
        <v>757224</v>
      </c>
      <c r="L83" s="4">
        <v>101669.609626</v>
      </c>
      <c r="M83" s="4">
        <v>2176.6332980000002</v>
      </c>
      <c r="N83" s="4">
        <f>F83+H83</f>
        <v>957990</v>
      </c>
      <c r="O83" s="4"/>
    </row>
    <row r="84" spans="1:15" s="55" customFormat="1" x14ac:dyDescent="0.15">
      <c r="A84" s="59"/>
      <c r="B84" s="51"/>
      <c r="C84" s="52" t="s">
        <v>161</v>
      </c>
      <c r="D84" s="53">
        <f>SUM(D81:D83)</f>
        <v>10169528</v>
      </c>
      <c r="E84" s="53">
        <f t="shared" ref="E84:N84" si="19">SUM(E81:E83)</f>
        <v>7326051</v>
      </c>
      <c r="F84" s="53">
        <f t="shared" si="19"/>
        <v>1468821</v>
      </c>
      <c r="G84" s="53">
        <f t="shared" si="19"/>
        <v>687219</v>
      </c>
      <c r="H84" s="53">
        <f t="shared" si="19"/>
        <v>40247</v>
      </c>
      <c r="I84" s="53">
        <f t="shared" si="19"/>
        <v>5170011</v>
      </c>
      <c r="J84" s="53">
        <f t="shared" si="19"/>
        <v>1650040</v>
      </c>
      <c r="K84" s="53">
        <f t="shared" si="19"/>
        <v>1193437</v>
      </c>
      <c r="L84" s="53">
        <f t="shared" si="19"/>
        <v>160375.9370685</v>
      </c>
      <c r="M84" s="53">
        <f t="shared" si="19"/>
        <v>3260.1988230000002</v>
      </c>
      <c r="N84" s="53">
        <f t="shared" si="19"/>
        <v>1509068</v>
      </c>
      <c r="O84" s="56"/>
    </row>
    <row r="85" spans="1:15" s="49" customFormat="1" ht="14.25" customHeight="1" x14ac:dyDescent="0.15">
      <c r="A85" s="44">
        <v>9</v>
      </c>
      <c r="B85" s="45" t="s">
        <v>156</v>
      </c>
      <c r="C85" s="46" t="s">
        <v>157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8"/>
    </row>
    <row r="86" spans="1:15" ht="21" x14ac:dyDescent="0.15">
      <c r="A86" s="15">
        <v>1</v>
      </c>
      <c r="B86" s="16" t="s">
        <v>150</v>
      </c>
      <c r="C86" s="39" t="s">
        <v>149</v>
      </c>
      <c r="D86" s="4">
        <f>E86+J86+K86</f>
        <v>7195404</v>
      </c>
      <c r="E86" s="4">
        <v>6958984</v>
      </c>
      <c r="F86" s="62">
        <v>74862</v>
      </c>
      <c r="G86" s="4">
        <v>4592497</v>
      </c>
      <c r="H86" s="63">
        <v>44354</v>
      </c>
      <c r="I86" s="4">
        <f>E86-F86-G86</f>
        <v>2291625</v>
      </c>
      <c r="J86" s="62">
        <v>141158</v>
      </c>
      <c r="K86" s="63">
        <v>95262</v>
      </c>
      <c r="L86" s="4">
        <v>7712.8861612000001</v>
      </c>
      <c r="M86" s="1">
        <v>3561.9537371000001</v>
      </c>
      <c r="N86" s="4">
        <f>F86+H86</f>
        <v>119216</v>
      </c>
      <c r="O86" s="4"/>
    </row>
    <row r="87" spans="1:15" ht="21" x14ac:dyDescent="0.15">
      <c r="A87" s="15">
        <v>2</v>
      </c>
      <c r="B87" s="16" t="s">
        <v>152</v>
      </c>
      <c r="C87" s="39" t="s">
        <v>151</v>
      </c>
      <c r="D87" s="4">
        <f>E87+J87+K87</f>
        <v>7221750</v>
      </c>
      <c r="E87" s="4">
        <v>6981810</v>
      </c>
      <c r="F87" s="62">
        <v>76083</v>
      </c>
      <c r="G87" s="4">
        <v>4593933</v>
      </c>
      <c r="H87" s="62">
        <v>44513</v>
      </c>
      <c r="I87" s="4">
        <f>E87-F87-G87</f>
        <v>2311794</v>
      </c>
      <c r="J87" s="62">
        <v>143257</v>
      </c>
      <c r="K87" s="62">
        <v>96683</v>
      </c>
      <c r="L87" s="4">
        <v>7848.0379112000001</v>
      </c>
      <c r="M87" s="4">
        <v>3575.4747271000001</v>
      </c>
      <c r="N87" s="4">
        <f>F87+H87</f>
        <v>120596</v>
      </c>
      <c r="O87" s="4"/>
    </row>
    <row r="88" spans="1:15" s="55" customFormat="1" x14ac:dyDescent="0.15">
      <c r="A88" s="58"/>
      <c r="B88" s="51"/>
      <c r="C88" s="52" t="s">
        <v>159</v>
      </c>
      <c r="D88" s="53">
        <f>SUM(D86:D87)</f>
        <v>14417154</v>
      </c>
      <c r="E88" s="53">
        <f t="shared" ref="E88:N88" si="20">SUM(E86:E87)</f>
        <v>13940794</v>
      </c>
      <c r="F88" s="53">
        <f t="shared" si="20"/>
        <v>150945</v>
      </c>
      <c r="G88" s="53">
        <f t="shared" si="20"/>
        <v>9186430</v>
      </c>
      <c r="H88" s="53">
        <f t="shared" si="20"/>
        <v>88867</v>
      </c>
      <c r="I88" s="53">
        <f t="shared" si="20"/>
        <v>4603419</v>
      </c>
      <c r="J88" s="53">
        <f t="shared" si="20"/>
        <v>284415</v>
      </c>
      <c r="K88" s="53">
        <f t="shared" si="20"/>
        <v>191945</v>
      </c>
      <c r="L88" s="53">
        <f t="shared" si="20"/>
        <v>15560.924072400001</v>
      </c>
      <c r="M88" s="53">
        <f t="shared" si="20"/>
        <v>7137.4284642000002</v>
      </c>
      <c r="N88" s="53">
        <f t="shared" si="20"/>
        <v>239812</v>
      </c>
      <c r="O88" s="56"/>
    </row>
    <row r="89" spans="1:15" s="49" customFormat="1" ht="14.25" customHeight="1" x14ac:dyDescent="0.15">
      <c r="A89" s="44">
        <v>10</v>
      </c>
      <c r="B89" s="45" t="s">
        <v>158</v>
      </c>
      <c r="C89" s="46" t="s">
        <v>154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8"/>
    </row>
    <row r="90" spans="1:15" x14ac:dyDescent="0.15">
      <c r="A90" s="15">
        <v>1</v>
      </c>
      <c r="B90" s="40" t="s">
        <v>153</v>
      </c>
      <c r="C90" s="39" t="s">
        <v>154</v>
      </c>
      <c r="D90" s="4">
        <f>E90+J90+K90</f>
        <v>3641761</v>
      </c>
      <c r="E90" s="4">
        <v>3485356</v>
      </c>
      <c r="F90" s="62">
        <v>66281</v>
      </c>
      <c r="G90" s="4">
        <v>535758</v>
      </c>
      <c r="H90" s="62">
        <v>28826</v>
      </c>
      <c r="I90" s="4">
        <f>E90-F90-G90</f>
        <v>2883317</v>
      </c>
      <c r="J90" s="62">
        <v>98379</v>
      </c>
      <c r="K90" s="62">
        <v>58026</v>
      </c>
      <c r="L90" s="4">
        <v>7003.2</v>
      </c>
      <c r="M90" s="4">
        <v>2417.85</v>
      </c>
      <c r="N90" s="4">
        <f>F90+H90</f>
        <v>95107</v>
      </c>
      <c r="O90" s="4"/>
    </row>
    <row r="91" spans="1:15" s="55" customFormat="1" x14ac:dyDescent="0.15">
      <c r="A91" s="58"/>
      <c r="B91" s="60"/>
      <c r="C91" s="52" t="s">
        <v>160</v>
      </c>
      <c r="D91" s="53">
        <f>SUM(D90)</f>
        <v>3641761</v>
      </c>
      <c r="E91" s="53">
        <f t="shared" ref="E91:N91" si="21">SUM(E90)</f>
        <v>3485356</v>
      </c>
      <c r="F91" s="53">
        <f t="shared" si="21"/>
        <v>66281</v>
      </c>
      <c r="G91" s="53">
        <f t="shared" si="21"/>
        <v>535758</v>
      </c>
      <c r="H91" s="53">
        <f t="shared" si="21"/>
        <v>28826</v>
      </c>
      <c r="I91" s="53">
        <f t="shared" si="21"/>
        <v>2883317</v>
      </c>
      <c r="J91" s="53">
        <f t="shared" si="21"/>
        <v>98379</v>
      </c>
      <c r="K91" s="53">
        <f t="shared" si="21"/>
        <v>58026</v>
      </c>
      <c r="L91" s="53">
        <f t="shared" si="21"/>
        <v>7003.2</v>
      </c>
      <c r="M91" s="53">
        <f t="shared" si="21"/>
        <v>2417.85</v>
      </c>
      <c r="N91" s="53">
        <f t="shared" si="21"/>
        <v>95107</v>
      </c>
      <c r="O91" s="56"/>
    </row>
    <row r="92" spans="1:15" s="63" customFormat="1" ht="25.5" customHeight="1" x14ac:dyDescent="0.15">
      <c r="A92" s="61"/>
      <c r="B92" s="64" t="s">
        <v>162</v>
      </c>
      <c r="C92" s="65"/>
      <c r="D92" s="3">
        <f>D91+D88+D84+D79+D67+D51+D42+D36+D28+D25</f>
        <v>138160921.08974841</v>
      </c>
      <c r="E92" s="3">
        <f t="shared" ref="E92:N92" si="22">E91+E88+E84+E79+E67+E51+E42+E36+E28+E25</f>
        <v>129056420.94</v>
      </c>
      <c r="F92" s="3">
        <f t="shared" si="22"/>
        <v>3630863.16</v>
      </c>
      <c r="G92" s="3">
        <f t="shared" si="22"/>
        <v>24614991.59</v>
      </c>
      <c r="H92" s="3">
        <f t="shared" si="22"/>
        <v>1180519.69</v>
      </c>
      <c r="I92" s="3">
        <f t="shared" si="22"/>
        <v>100810566.19</v>
      </c>
      <c r="J92" s="3">
        <f t="shared" si="22"/>
        <v>5427211.5356283002</v>
      </c>
      <c r="K92" s="3">
        <f t="shared" si="22"/>
        <v>3677288.6141201002</v>
      </c>
      <c r="L92" s="3">
        <f t="shared" si="22"/>
        <v>410969.61542300001</v>
      </c>
      <c r="M92" s="3">
        <f t="shared" si="22"/>
        <v>91448.867821800013</v>
      </c>
      <c r="N92" s="3">
        <f t="shared" si="22"/>
        <v>4811382.8499999996</v>
      </c>
      <c r="O92" s="62"/>
    </row>
    <row r="93" spans="1:15" ht="10.5" customHeight="1" x14ac:dyDescent="0.15">
      <c r="A93" s="40"/>
      <c r="B93" s="41" t="s">
        <v>155</v>
      </c>
      <c r="C93" s="42"/>
      <c r="D93" s="43">
        <f>F93+G93+I93+J93+K93</f>
        <v>0.99999999999999989</v>
      </c>
      <c r="E93" s="43">
        <f>E92/D92</f>
        <v>0.93410220431409696</v>
      </c>
      <c r="F93" s="43">
        <f>F92/D92</f>
        <v>2.6279957685295219E-2</v>
      </c>
      <c r="G93" s="43">
        <f>G92/D92</f>
        <v>0.178161750774738</v>
      </c>
      <c r="H93" s="43">
        <f>H92/D92</f>
        <v>8.5445267785464619E-3</v>
      </c>
      <c r="I93" s="43">
        <f>I92/D92</f>
        <v>0.72966049585406378</v>
      </c>
      <c r="J93" s="43">
        <f>J92/D92</f>
        <v>3.9281813502841517E-2</v>
      </c>
      <c r="K93" s="43">
        <f>K92/D92</f>
        <v>2.661598218306143E-2</v>
      </c>
      <c r="L93" s="40"/>
      <c r="M93" s="40"/>
      <c r="N93" s="43">
        <f>N92/D92</f>
        <v>3.4824484463841676E-2</v>
      </c>
      <c r="O93" s="40"/>
    </row>
  </sheetData>
  <mergeCells count="20">
    <mergeCell ref="B93:C93"/>
    <mergeCell ref="B92:C92"/>
    <mergeCell ref="A10:O10"/>
    <mergeCell ref="A13:A15"/>
    <mergeCell ref="B13:B15"/>
    <mergeCell ref="C13:C15"/>
    <mergeCell ref="D13:K13"/>
    <mergeCell ref="L13:M14"/>
    <mergeCell ref="N13:N15"/>
    <mergeCell ref="O13:O15"/>
    <mergeCell ref="D14:D15"/>
    <mergeCell ref="E14:E15"/>
    <mergeCell ref="F14:I14"/>
    <mergeCell ref="J14:J15"/>
    <mergeCell ref="K14:K15"/>
    <mergeCell ref="A3:O3"/>
    <mergeCell ref="A4:O4"/>
    <mergeCell ref="A6:O6"/>
    <mergeCell ref="A7:O7"/>
    <mergeCell ref="A8:O8"/>
  </mergeCells>
  <pageMargins left="0.39370078740157477" right="0.39370078740157477" top="0.78740157480314954" bottom="0.39370078740157477" header="0.78740157480314954" footer="0.3937007874015747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Объект.см.расч.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sdonazim</cp:lastModifiedBy>
  <dcterms:created xsi:type="dcterms:W3CDTF">2013-11-26T10:52:16Z</dcterms:created>
  <dcterms:modified xsi:type="dcterms:W3CDTF">2013-11-29T08:06:44Z</dcterms:modified>
</cp:coreProperties>
</file>