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0B5C4B7D-C3B7-43D9-A04B-6741BF2F9E56}" xr6:coauthVersionLast="37" xr6:coauthVersionMax="37" xr10:uidLastSave="{00000000-0000-0000-0000-000000000000}"/>
  <bookViews>
    <workbookView xWindow="0" yWindow="0" windowWidth="23040" windowHeight="8052" xr2:uid="{00000000-000D-0000-FFFF-FFFF00000000}"/>
  </bookViews>
  <sheets>
    <sheet name="Расчёт" sheetId="4" r:id="rId1"/>
    <sheet name="Лист3" sheetId="3" r:id="rId2"/>
  </sheets>
  <calcPr calcId="179021"/>
</workbook>
</file>

<file path=xl/calcChain.xml><?xml version="1.0" encoding="utf-8"?>
<calcChain xmlns="http://schemas.openxmlformats.org/spreadsheetml/2006/main">
  <c r="G54" i="4" l="1"/>
  <c r="G50" i="4"/>
  <c r="D49" i="4"/>
  <c r="D50" i="4" l="1"/>
  <c r="D30" i="4" l="1"/>
  <c r="D48" i="4" l="1"/>
  <c r="D46" i="4"/>
  <c r="D26" i="4"/>
  <c r="D24" i="4"/>
  <c r="E48" i="4" l="1"/>
  <c r="E46" i="4"/>
  <c r="E44" i="4"/>
  <c r="E26" i="4"/>
  <c r="E24" i="4"/>
  <c r="D45" i="4" l="1"/>
  <c r="D47" i="4" l="1"/>
  <c r="D25" i="4" l="1"/>
  <c r="D23" i="4"/>
</calcChain>
</file>

<file path=xl/sharedStrings.xml><?xml version="1.0" encoding="utf-8"?>
<sst xmlns="http://schemas.openxmlformats.org/spreadsheetml/2006/main" count="79" uniqueCount="61">
  <si>
    <t>Обоснование</t>
  </si>
  <si>
    <t>МДС 81-3.99</t>
  </si>
  <si>
    <t>ФСЦЭМ код 150902</t>
  </si>
  <si>
    <t>Элементы затрат и формулы расчета</t>
  </si>
  <si>
    <t>Ед. изм.</t>
  </si>
  <si>
    <t xml:space="preserve">Стоимость 
руб/м-час
</t>
  </si>
  <si>
    <t>всего</t>
  </si>
  <si>
    <t>в т.ч. зар/пл машиниста</t>
  </si>
  <si>
    <t>руб/м.-час</t>
  </si>
  <si>
    <t>руб</t>
  </si>
  <si>
    <t>Пк - затраты на перебазировку строительной машины на прицепе  с ее демонтажом и последующим монтажом, с погрузкой (и последующей разгрузкой) на транспортное средство</t>
  </si>
  <si>
    <t>Втр - время эксплуатации транспортных средств, обеспечивающих перебазировку строительной машины</t>
  </si>
  <si>
    <t>ч</t>
  </si>
  <si>
    <t>Втр = Вп + Впг,  где:</t>
  </si>
  <si>
    <t>Впг - время, необходимое на погрузку-разгрузку техники = 12/60 + 12/60 = 0,4 ч</t>
  </si>
  <si>
    <t>Тп = Т : Кпер = 2300 : 4 = 575, где Кпер = 4 - количество перебазировок в год</t>
  </si>
  <si>
    <t>З = Сумма Зр х t , где:</t>
  </si>
  <si>
    <t>Сумма Зр - оплата труда рабочего данного квалификационного разряда</t>
  </si>
  <si>
    <t>11,6 и 13,5 показатель затрат  на оплату труда рабочих, управляющих машинами, для 5 и 6 тарифного разряда (11,6+13,5=25,10)</t>
  </si>
  <si>
    <t>t - затраты труда рабочих данного квалификационного разряда</t>
  </si>
  <si>
    <t>ч.-час/м-час</t>
  </si>
  <si>
    <t>З = 129,01 х 2,00 = 258,03</t>
  </si>
  <si>
    <t>Зр = (11,6+13,5):2х8,42=108,87,  где</t>
  </si>
  <si>
    <r>
      <t>7.</t>
    </r>
    <r>
      <rPr>
        <sz val="7"/>
        <color rgb="FF000000"/>
        <rFont val="Times New Roman"/>
        <family val="1"/>
        <charset val="204"/>
      </rPr>
      <t>   </t>
    </r>
    <r>
      <rPr>
        <sz val="10"/>
        <color theme="1"/>
        <rFont val="Times New Roman"/>
        <family val="1"/>
        <charset val="204"/>
      </rPr>
      <t>Оплата труда рабочих, управляющих машинами</t>
    </r>
  </si>
  <si>
    <t>Пк=(Рт + Рмс + Рпр) х Втр, где:</t>
  </si>
  <si>
    <t>1. Затраты на перебазировку строительной машины с одной строительной площадки на другую</t>
  </si>
  <si>
    <t>Составил: ___________________________</t>
  </si>
  <si>
    <t>(должность, подпись, расшифровка)</t>
  </si>
  <si>
    <t>Проверил: ___________________________</t>
  </si>
  <si>
    <t xml:space="preserve">Итого затраты на перебазировку строительной машины с места базирования до строительной площадки </t>
  </si>
  <si>
    <t>код 91.14.04-001 Тягачи седельные 12 т</t>
  </si>
  <si>
    <t>код 91.13.03-112 Спецавтомашины типа УАЗ</t>
  </si>
  <si>
    <t>код 91.14.05-001 Полуприцепы-тяжеловозы,  грузоподъемностью 20 т</t>
  </si>
  <si>
    <t>код 91.14.02-001 Автомобили бортовые, грузоподъемность до 5 т... (1 шт.)</t>
  </si>
  <si>
    <t>код 91.05.05-015 Краны на автомобильном ходу 16 т (1 шт.)</t>
  </si>
  <si>
    <t>Рпр - сметная расценка на эксплуатацию крана на автомобильном ходу при работе на других видах строительства 16 т (по состоянию на 3 кв. 2019г.)</t>
  </si>
  <si>
    <r>
      <t xml:space="preserve">Расчёт затрат на перебазировку строительной машины с места базирования до строительной площадки по объекту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Строительство нового золошлакоотвала Партизанской ГРЭС "Зеленая балка" с применением геосинтетических материалов-геомембран и геотекстиля" 2021г.</t>
    </r>
  </si>
  <si>
    <r>
      <t xml:space="preserve">Рт - сметная расценка на эксплуатацию тягача </t>
    </r>
    <r>
      <rPr>
        <i/>
        <sz val="10"/>
        <color theme="1"/>
        <rFont val="Times New Roman"/>
        <family val="1"/>
        <charset val="204"/>
      </rPr>
      <t>(по состоянию на 4 кв. 2020г.)</t>
    </r>
  </si>
  <si>
    <r>
      <t xml:space="preserve">Рмс - сметная расценка на эксплуатацию машины сопровождения </t>
    </r>
    <r>
      <rPr>
        <i/>
        <sz val="10"/>
        <color theme="1"/>
        <rFont val="Times New Roman"/>
        <family val="1"/>
        <charset val="204"/>
      </rPr>
      <t>(по состоянию на 4 кв. 2020г.)</t>
    </r>
  </si>
  <si>
    <r>
      <t>Рпр - сметная расценка на эксплуатацию прицепа</t>
    </r>
    <r>
      <rPr>
        <b/>
        <i/>
        <sz val="10"/>
        <color theme="1"/>
        <rFont val="Times New Roman"/>
        <family val="1"/>
        <charset val="204"/>
      </rPr>
      <t xml:space="preserve"> (</t>
    </r>
    <r>
      <rPr>
        <i/>
        <sz val="10"/>
        <color theme="1"/>
        <rFont val="Times New Roman"/>
        <family val="1"/>
        <charset val="204"/>
      </rPr>
      <t>по состоянию на 4 кв. 2020г.)</t>
    </r>
  </si>
  <si>
    <t>код 91.14.03-003 Автомобиль-самосвал, грузоподъёмностью до 15 т (6 шт.)</t>
  </si>
  <si>
    <t>Рпр - сметная расценка на эксплуатацию Автомобили бортовые, грузоподъемность до 5 т... (по состоянию на 4 кв. 2020г.)</t>
  </si>
  <si>
    <t>Итого затраты на перебазировку строительной машины с места базирования до строительной площадки с учётом индекса-дефлятора на 2021г. 1,78%</t>
  </si>
  <si>
    <t>ФСЭМ</t>
  </si>
  <si>
    <t>Рпр - сметная расценка на эксплуатацию автомобиля-самосвала, грузоподъёмностью до 15 т (по состоянию на 4 кв. 2020г.)( 6 шт.)</t>
  </si>
  <si>
    <t xml:space="preserve">Список перебазируемой техники: </t>
  </si>
  <si>
    <t>1 шт</t>
  </si>
  <si>
    <t xml:space="preserve">Список техники перебазируемой своим ходом: кран на автомобильном ходу </t>
  </si>
  <si>
    <t xml:space="preserve">автомобили-самосвалы MAN </t>
  </si>
  <si>
    <t>автомобили бортовые  (М039ХТ38)</t>
  </si>
  <si>
    <t>Вп - время нахождения в пути = 177 км  : 49 км/ч+177км :60км/ч = 3,61+2,95 ч = 6,56ч</t>
  </si>
  <si>
    <t>Вп - время нахождения в пути техники на автомобильном ходу = 177км х2 :60км/ч  = 6ч</t>
  </si>
  <si>
    <t>код 91.14.05-001 Полуприцепы-тяжеловозы,  грузоподъемностью 40 т</t>
  </si>
  <si>
    <t>экскаваторы CAT 340 (40т)</t>
  </si>
  <si>
    <t>экскаваторы CAT 336 (36т)</t>
  </si>
  <si>
    <t xml:space="preserve"> каток Caterpullard SR76 (20т)</t>
  </si>
  <si>
    <t xml:space="preserve"> бульдозер Caterpullard6 (21т)</t>
  </si>
  <si>
    <t xml:space="preserve"> бульдозер Komatsu D65 (18т)</t>
  </si>
  <si>
    <t>5 шт</t>
  </si>
  <si>
    <t>автомобили-самосвалы VOLVO</t>
  </si>
  <si>
    <t>По маршруту : г. Артем-г. Партизанск (Золоотвал Зеленая балка) -г. Артем  ( 177 км.х 2 = 354 км)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</si>
</sst>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8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49" fontId="10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0" fillId="0" borderId="0" xfId="1" applyFont="1"/>
    <xf numFmtId="43" fontId="12" fillId="0" borderId="0" xfId="0" applyNumberFormat="1" applyFont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7"/>
  <sheetViews>
    <sheetView tabSelected="1" topLeftCell="A48" zoomScale="118" zoomScaleNormal="118" workbookViewId="0">
      <selection activeCell="I59" sqref="I59"/>
    </sheetView>
  </sheetViews>
  <sheetFormatPr defaultRowHeight="14.4" x14ac:dyDescent="0.3"/>
  <cols>
    <col min="1" max="1" width="23.44140625" style="24" customWidth="1"/>
    <col min="2" max="2" width="59.6640625" style="24" customWidth="1"/>
    <col min="3" max="3" width="14.5546875" style="26" customWidth="1"/>
    <col min="4" max="4" width="17.88671875" style="31" customWidth="1"/>
    <col min="5" max="5" width="13" style="26" customWidth="1"/>
    <col min="7" max="7" width="11.88671875" bestFit="1" customWidth="1"/>
  </cols>
  <sheetData>
    <row r="2" spans="1:10" ht="62.25" customHeight="1" x14ac:dyDescent="0.3">
      <c r="A2" s="28"/>
      <c r="B2" s="66" t="s">
        <v>36</v>
      </c>
      <c r="C2" s="67"/>
      <c r="D2" s="67"/>
      <c r="E2" s="18"/>
    </row>
    <row r="3" spans="1:10" x14ac:dyDescent="0.3">
      <c r="A3" s="28"/>
      <c r="B3" s="28"/>
      <c r="C3" s="18"/>
      <c r="D3" s="30"/>
      <c r="E3" s="18"/>
    </row>
    <row r="4" spans="1:10" x14ac:dyDescent="0.3">
      <c r="A4" s="68" t="s">
        <v>60</v>
      </c>
      <c r="B4" s="69"/>
      <c r="C4" s="69"/>
      <c r="D4" s="69"/>
      <c r="E4" s="69"/>
    </row>
    <row r="5" spans="1:10" x14ac:dyDescent="0.3">
      <c r="A5" s="28"/>
      <c r="B5" s="28"/>
      <c r="C5" s="18"/>
      <c r="D5" s="30"/>
      <c r="E5" s="18"/>
    </row>
    <row r="6" spans="1:10" x14ac:dyDescent="0.3">
      <c r="A6" s="68" t="s">
        <v>45</v>
      </c>
      <c r="B6" s="69"/>
      <c r="C6" s="69"/>
      <c r="D6" s="69"/>
      <c r="E6" s="18"/>
    </row>
    <row r="7" spans="1:10" x14ac:dyDescent="0.3">
      <c r="A7" s="48"/>
      <c r="B7" s="46"/>
      <c r="C7" s="47"/>
      <c r="E7" s="47"/>
    </row>
    <row r="8" spans="1:10" s="51" customFormat="1" ht="16.8" customHeight="1" x14ac:dyDescent="0.3">
      <c r="A8" s="56" t="s">
        <v>57</v>
      </c>
      <c r="B8" s="56"/>
      <c r="C8" s="50" t="s">
        <v>46</v>
      </c>
      <c r="D8" s="57"/>
      <c r="E8" s="58"/>
    </row>
    <row r="9" spans="1:10" s="51" customFormat="1" x14ac:dyDescent="0.3">
      <c r="A9" s="56" t="s">
        <v>56</v>
      </c>
      <c r="B9" s="56"/>
      <c r="C9" s="50" t="s">
        <v>46</v>
      </c>
      <c r="D9" s="57"/>
      <c r="E9" s="58"/>
      <c r="F9" s="52"/>
      <c r="G9" s="53"/>
      <c r="H9" s="54"/>
      <c r="I9" s="54"/>
      <c r="J9" s="54"/>
    </row>
    <row r="10" spans="1:10" s="51" customFormat="1" x14ac:dyDescent="0.3">
      <c r="A10" s="59" t="s">
        <v>55</v>
      </c>
      <c r="B10" s="60"/>
      <c r="C10" s="50" t="s">
        <v>46</v>
      </c>
      <c r="D10" s="57"/>
      <c r="E10" s="58"/>
      <c r="F10" s="52"/>
      <c r="G10" s="53"/>
      <c r="H10" s="54"/>
      <c r="I10" s="54"/>
      <c r="J10" s="54"/>
    </row>
    <row r="11" spans="1:10" s="51" customFormat="1" x14ac:dyDescent="0.3">
      <c r="A11" s="59" t="s">
        <v>54</v>
      </c>
      <c r="B11" s="60"/>
      <c r="C11" s="50" t="s">
        <v>46</v>
      </c>
      <c r="D11" s="57"/>
      <c r="E11" s="58"/>
      <c r="F11" s="52"/>
      <c r="G11" s="53"/>
      <c r="H11" s="54"/>
      <c r="I11" s="54"/>
      <c r="J11" s="54"/>
    </row>
    <row r="12" spans="1:10" s="51" customFormat="1" x14ac:dyDescent="0.3">
      <c r="A12" s="59" t="s">
        <v>53</v>
      </c>
      <c r="B12" s="60"/>
      <c r="C12" s="50" t="s">
        <v>46</v>
      </c>
      <c r="D12" s="57"/>
      <c r="E12" s="58"/>
      <c r="F12" s="52"/>
      <c r="G12" s="53"/>
      <c r="H12" s="54"/>
      <c r="I12" s="54"/>
      <c r="J12" s="54"/>
    </row>
    <row r="13" spans="1:10" s="51" customFormat="1" x14ac:dyDescent="0.3">
      <c r="A13" s="57" t="s">
        <v>47</v>
      </c>
      <c r="B13" s="58"/>
      <c r="C13" s="50"/>
      <c r="D13" s="50"/>
      <c r="E13" s="55"/>
      <c r="F13" s="52"/>
      <c r="G13" s="53"/>
      <c r="H13" s="54"/>
      <c r="I13" s="54"/>
      <c r="J13" s="54"/>
    </row>
    <row r="14" spans="1:10" s="51" customFormat="1" x14ac:dyDescent="0.3">
      <c r="A14" s="59" t="s">
        <v>48</v>
      </c>
      <c r="B14" s="60"/>
      <c r="C14" s="50" t="s">
        <v>58</v>
      </c>
      <c r="D14" s="59"/>
      <c r="E14" s="60"/>
      <c r="F14" s="52"/>
      <c r="G14" s="53"/>
      <c r="H14" s="54"/>
      <c r="I14" s="54"/>
      <c r="J14" s="54"/>
    </row>
    <row r="15" spans="1:10" s="51" customFormat="1" x14ac:dyDescent="0.3">
      <c r="A15" s="59" t="s">
        <v>59</v>
      </c>
      <c r="B15" s="60"/>
      <c r="C15" s="50" t="s">
        <v>46</v>
      </c>
      <c r="D15" s="59"/>
      <c r="E15" s="60"/>
      <c r="F15" s="52"/>
      <c r="G15" s="53"/>
      <c r="H15" s="54"/>
      <c r="I15" s="54"/>
      <c r="J15" s="54"/>
    </row>
    <row r="16" spans="1:10" s="51" customFormat="1" x14ac:dyDescent="0.3">
      <c r="A16" s="59" t="s">
        <v>49</v>
      </c>
      <c r="B16" s="60"/>
      <c r="C16" s="50" t="s">
        <v>46</v>
      </c>
      <c r="D16" s="59"/>
      <c r="E16" s="60"/>
      <c r="F16" s="52"/>
      <c r="G16" s="53"/>
      <c r="H16" s="54"/>
      <c r="I16" s="54"/>
      <c r="J16" s="54"/>
    </row>
    <row r="17" spans="1:5" ht="15" thickBot="1" x14ac:dyDescent="0.35">
      <c r="A17" s="48"/>
      <c r="B17" s="46"/>
      <c r="C17" s="47"/>
      <c r="E17" s="47"/>
    </row>
    <row r="18" spans="1:5" ht="15" thickBot="1" x14ac:dyDescent="0.35">
      <c r="A18" s="70" t="s">
        <v>0</v>
      </c>
      <c r="B18" s="70" t="s">
        <v>3</v>
      </c>
      <c r="C18" s="72" t="s">
        <v>4</v>
      </c>
      <c r="D18" s="74" t="s">
        <v>5</v>
      </c>
      <c r="E18" s="75"/>
    </row>
    <row r="19" spans="1:5" ht="27" thickBot="1" x14ac:dyDescent="0.35">
      <c r="A19" s="71"/>
      <c r="B19" s="71"/>
      <c r="C19" s="73"/>
      <c r="D19" s="32" t="s">
        <v>6</v>
      </c>
      <c r="E19" s="1" t="s">
        <v>7</v>
      </c>
    </row>
    <row r="20" spans="1:5" ht="27.6" thickBot="1" x14ac:dyDescent="0.35">
      <c r="A20" s="27"/>
      <c r="B20" s="10" t="s">
        <v>25</v>
      </c>
      <c r="C20" s="9"/>
      <c r="D20" s="33"/>
      <c r="E20" s="9"/>
    </row>
    <row r="21" spans="1:5" ht="15" thickBot="1" x14ac:dyDescent="0.35">
      <c r="A21" s="27"/>
      <c r="B21" s="5" t="s">
        <v>24</v>
      </c>
      <c r="C21" s="3" t="s">
        <v>9</v>
      </c>
      <c r="D21" s="34"/>
      <c r="E21" s="9"/>
    </row>
    <row r="22" spans="1:5" ht="40.200000000000003" thickBot="1" x14ac:dyDescent="0.35">
      <c r="A22" s="27"/>
      <c r="B22" s="27" t="s">
        <v>10</v>
      </c>
      <c r="C22" s="3"/>
      <c r="D22" s="35"/>
      <c r="E22" s="9"/>
    </row>
    <row r="23" spans="1:5" ht="27" thickBot="1" x14ac:dyDescent="0.35">
      <c r="A23" s="27"/>
      <c r="B23" s="5" t="s">
        <v>37</v>
      </c>
      <c r="C23" s="4" t="s">
        <v>8</v>
      </c>
      <c r="D23" s="12">
        <f>D24</f>
        <v>1346.8845209903122</v>
      </c>
      <c r="E23" s="13"/>
    </row>
    <row r="24" spans="1:5" ht="15" thickBot="1" x14ac:dyDescent="0.35">
      <c r="A24" s="27" t="s">
        <v>43</v>
      </c>
      <c r="B24" s="15" t="s">
        <v>30</v>
      </c>
      <c r="C24" s="3"/>
      <c r="D24" s="41">
        <f>1233.98/9.29*10.14</f>
        <v>1346.8845209903122</v>
      </c>
      <c r="E24" s="13">
        <f>13.5*30.06</f>
        <v>405.81</v>
      </c>
    </row>
    <row r="25" spans="1:5" ht="27" thickBot="1" x14ac:dyDescent="0.35">
      <c r="A25" s="27"/>
      <c r="B25" s="5" t="s">
        <v>38</v>
      </c>
      <c r="C25" s="4" t="s">
        <v>8</v>
      </c>
      <c r="D25" s="12">
        <f>D26</f>
        <v>541.90604951560829</v>
      </c>
      <c r="E25" s="13"/>
    </row>
    <row r="26" spans="1:5" ht="15" thickBot="1" x14ac:dyDescent="0.35">
      <c r="A26" s="27" t="s">
        <v>43</v>
      </c>
      <c r="B26" s="15" t="s">
        <v>31</v>
      </c>
      <c r="C26" s="3"/>
      <c r="D26" s="42">
        <f>496.48/9.29*10.14</f>
        <v>541.90604951560829</v>
      </c>
      <c r="E26" s="13">
        <f>11.6*30.06</f>
        <v>348.69599999999997</v>
      </c>
    </row>
    <row r="27" spans="1:5" ht="27.6" thickBot="1" x14ac:dyDescent="0.35">
      <c r="A27" s="27"/>
      <c r="B27" s="27" t="s">
        <v>39</v>
      </c>
      <c r="C27" s="2" t="s">
        <v>8</v>
      </c>
      <c r="D27" s="14"/>
      <c r="E27" s="13"/>
    </row>
    <row r="28" spans="1:5" ht="15" thickBot="1" x14ac:dyDescent="0.35">
      <c r="A28" s="27" t="s">
        <v>43</v>
      </c>
      <c r="B28" s="15" t="s">
        <v>32</v>
      </c>
      <c r="C28" s="3"/>
      <c r="D28" s="40">
        <v>90.74</v>
      </c>
      <c r="E28" s="11"/>
    </row>
    <row r="29" spans="1:5" ht="15" thickBot="1" x14ac:dyDescent="0.35">
      <c r="A29" s="49" t="s">
        <v>43</v>
      </c>
      <c r="B29" s="15" t="s">
        <v>52</v>
      </c>
      <c r="C29" s="3"/>
      <c r="D29" s="40">
        <v>131.02000000000001</v>
      </c>
      <c r="E29" s="11"/>
    </row>
    <row r="30" spans="1:5" ht="27" thickBot="1" x14ac:dyDescent="0.35">
      <c r="A30" s="27"/>
      <c r="B30" s="27" t="s">
        <v>11</v>
      </c>
      <c r="C30" s="3" t="s">
        <v>12</v>
      </c>
      <c r="D30" s="35">
        <f>D32+D33</f>
        <v>6.96</v>
      </c>
      <c r="E30" s="43"/>
    </row>
    <row r="31" spans="1:5" ht="15" thickBot="1" x14ac:dyDescent="0.35">
      <c r="A31" s="27"/>
      <c r="B31" s="5" t="s">
        <v>13</v>
      </c>
      <c r="C31" s="4"/>
      <c r="D31" s="36"/>
      <c r="E31" s="44"/>
    </row>
    <row r="32" spans="1:5" ht="31.5" customHeight="1" thickBot="1" x14ac:dyDescent="0.35">
      <c r="A32" s="27"/>
      <c r="B32" s="27" t="s">
        <v>50</v>
      </c>
      <c r="C32" s="3"/>
      <c r="D32" s="35">
        <v>6.56</v>
      </c>
      <c r="E32" s="44"/>
    </row>
    <row r="33" spans="1:5" ht="27" thickBot="1" x14ac:dyDescent="0.35">
      <c r="A33" s="27"/>
      <c r="B33" s="27" t="s">
        <v>14</v>
      </c>
      <c r="C33" s="3"/>
      <c r="D33" s="35">
        <v>0.4</v>
      </c>
      <c r="E33" s="44"/>
    </row>
    <row r="34" spans="1:5" ht="27" hidden="1" thickBot="1" x14ac:dyDescent="0.35">
      <c r="A34" s="27"/>
      <c r="B34" s="8" t="s">
        <v>15</v>
      </c>
      <c r="C34" s="9"/>
      <c r="D34" s="33"/>
      <c r="E34" s="44"/>
    </row>
    <row r="35" spans="1:5" ht="15" hidden="1" thickBot="1" x14ac:dyDescent="0.35">
      <c r="A35" s="27" t="s">
        <v>1</v>
      </c>
      <c r="B35" s="7" t="s">
        <v>23</v>
      </c>
      <c r="C35" s="3"/>
      <c r="D35" s="35"/>
      <c r="E35" s="44"/>
    </row>
    <row r="36" spans="1:5" ht="15" hidden="1" thickBot="1" x14ac:dyDescent="0.35">
      <c r="A36" s="27"/>
      <c r="B36" s="27" t="s">
        <v>16</v>
      </c>
      <c r="C36" s="3" t="s">
        <v>8</v>
      </c>
      <c r="D36" s="35"/>
      <c r="E36" s="44"/>
    </row>
    <row r="37" spans="1:5" ht="15" hidden="1" thickBot="1" x14ac:dyDescent="0.35">
      <c r="A37" s="27"/>
      <c r="B37" s="27" t="s">
        <v>17</v>
      </c>
      <c r="C37" s="3" t="s">
        <v>9</v>
      </c>
      <c r="D37" s="35">
        <v>129.01</v>
      </c>
      <c r="E37" s="44"/>
    </row>
    <row r="38" spans="1:5" ht="15" hidden="1" thickBot="1" x14ac:dyDescent="0.35">
      <c r="A38" s="27"/>
      <c r="B38" s="27" t="s">
        <v>22</v>
      </c>
      <c r="C38" s="3"/>
      <c r="D38" s="35"/>
      <c r="E38" s="44"/>
    </row>
    <row r="39" spans="1:5" ht="27" hidden="1" thickBot="1" x14ac:dyDescent="0.35">
      <c r="A39" s="27" t="s">
        <v>2</v>
      </c>
      <c r="B39" s="27" t="s">
        <v>18</v>
      </c>
      <c r="C39" s="3"/>
      <c r="D39" s="35"/>
      <c r="E39" s="44"/>
    </row>
    <row r="40" spans="1:5" ht="15" hidden="1" thickBot="1" x14ac:dyDescent="0.35">
      <c r="A40" s="27" t="s">
        <v>2</v>
      </c>
      <c r="B40" s="27" t="s">
        <v>19</v>
      </c>
      <c r="C40" s="3" t="s">
        <v>20</v>
      </c>
      <c r="D40" s="35">
        <v>2</v>
      </c>
      <c r="E40" s="44"/>
    </row>
    <row r="41" spans="1:5" ht="15" hidden="1" thickBot="1" x14ac:dyDescent="0.35">
      <c r="A41" s="27"/>
      <c r="B41" s="27" t="s">
        <v>21</v>
      </c>
      <c r="C41" s="3"/>
      <c r="D41" s="37"/>
      <c r="E41" s="44"/>
    </row>
    <row r="42" spans="1:5" ht="31.5" customHeight="1" thickBot="1" x14ac:dyDescent="0.35">
      <c r="A42" s="27"/>
      <c r="B42" s="27" t="s">
        <v>51</v>
      </c>
      <c r="C42" s="3"/>
      <c r="D42" s="35">
        <v>5.9</v>
      </c>
      <c r="E42" s="44"/>
    </row>
    <row r="43" spans="1:5" ht="40.5" customHeight="1" thickBot="1" x14ac:dyDescent="0.35">
      <c r="A43" s="27"/>
      <c r="B43" s="6" t="s">
        <v>35</v>
      </c>
      <c r="C43" s="9"/>
      <c r="D43" s="38">
        <v>8552.0476210979541</v>
      </c>
      <c r="E43" s="11"/>
    </row>
    <row r="44" spans="1:5" ht="25.5" customHeight="1" thickBot="1" x14ac:dyDescent="0.35">
      <c r="A44" s="27" t="s">
        <v>43</v>
      </c>
      <c r="B44" s="16" t="s">
        <v>34</v>
      </c>
      <c r="C44" s="9"/>
      <c r="D44" s="45">
        <v>1425.3412701829925</v>
      </c>
      <c r="E44" s="11">
        <f>13.5*30.06</f>
        <v>405.81</v>
      </c>
    </row>
    <row r="45" spans="1:5" ht="40.5" customHeight="1" thickBot="1" x14ac:dyDescent="0.35">
      <c r="A45" s="27"/>
      <c r="B45" s="6" t="s">
        <v>44</v>
      </c>
      <c r="C45" s="9"/>
      <c r="D45" s="38">
        <f>D46*D42*6</f>
        <v>46546.817541442419</v>
      </c>
      <c r="E45" s="11"/>
    </row>
    <row r="46" spans="1:5" ht="25.5" customHeight="1" thickBot="1" x14ac:dyDescent="0.35">
      <c r="A46" s="27" t="s">
        <v>43</v>
      </c>
      <c r="B46" s="16" t="s">
        <v>40</v>
      </c>
      <c r="C46" s="9"/>
      <c r="D46" s="45">
        <f>1204.66/9.29*10.14</f>
        <v>1314.8818514531756</v>
      </c>
      <c r="E46" s="11">
        <f>13.5*30.06</f>
        <v>405.81</v>
      </c>
    </row>
    <row r="47" spans="1:5" ht="40.5" customHeight="1" thickBot="1" x14ac:dyDescent="0.35">
      <c r="A47" s="27"/>
      <c r="B47" s="6" t="s">
        <v>41</v>
      </c>
      <c r="C47" s="9"/>
      <c r="D47" s="38">
        <f>D48*D42*1</f>
        <v>4597.39304628633</v>
      </c>
      <c r="E47" s="11"/>
    </row>
    <row r="48" spans="1:5" ht="25.5" customHeight="1" thickBot="1" x14ac:dyDescent="0.35">
      <c r="A48" s="27" t="s">
        <v>43</v>
      </c>
      <c r="B48" s="16" t="s">
        <v>33</v>
      </c>
      <c r="C48" s="9"/>
      <c r="D48" s="45">
        <f>713.9/9.29*10.14</f>
        <v>779.21916038751351</v>
      </c>
      <c r="E48" s="11">
        <f>11.6*30.06</f>
        <v>348.69599999999997</v>
      </c>
    </row>
    <row r="49" spans="1:15" ht="31.5" customHeight="1" thickBot="1" x14ac:dyDescent="0.35">
      <c r="A49" s="27"/>
      <c r="B49" s="17" t="s">
        <v>29</v>
      </c>
      <c r="C49" s="9"/>
      <c r="D49" s="38">
        <f>(D23+D25+D28)*D30*2</f>
        <v>27555.065541442415</v>
      </c>
      <c r="E49" s="11"/>
    </row>
    <row r="50" spans="1:15" ht="44.25" customHeight="1" thickBot="1" x14ac:dyDescent="0.35">
      <c r="A50" s="29"/>
      <c r="B50" s="17" t="s">
        <v>42</v>
      </c>
      <c r="C50" s="9"/>
      <c r="D50" s="38">
        <f>D49*1.0178</f>
        <v>28045.545708080092</v>
      </c>
      <c r="E50" s="11"/>
      <c r="G50" s="76">
        <f>D49/2</f>
        <v>13777.532770721207</v>
      </c>
    </row>
    <row r="52" spans="1:15" x14ac:dyDescent="0.3">
      <c r="A52" s="61" t="s">
        <v>26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  <row r="53" spans="1:15" s="23" customFormat="1" x14ac:dyDescent="0.3">
      <c r="A53" s="63" t="s">
        <v>27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5" x14ac:dyDescent="0.3">
      <c r="A54" s="19"/>
      <c r="B54" s="20"/>
      <c r="C54" s="25"/>
      <c r="D54" s="39"/>
      <c r="E54" s="21"/>
      <c r="F54" s="21"/>
      <c r="G54" s="77">
        <f>G50/2</f>
        <v>6888.7663853606036</v>
      </c>
      <c r="H54" s="21"/>
      <c r="I54" s="21"/>
      <c r="J54" s="21"/>
      <c r="K54" s="21"/>
      <c r="L54" s="21"/>
      <c r="M54" s="21"/>
      <c r="N54" s="21"/>
      <c r="O54" s="22"/>
    </row>
    <row r="55" spans="1:15" s="23" customFormat="1" x14ac:dyDescent="0.3">
      <c r="A55" s="65" t="s">
        <v>28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</row>
    <row r="56" spans="1:15" s="23" customFormat="1" x14ac:dyDescent="0.3">
      <c r="A56" s="63" t="s">
        <v>27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</row>
    <row r="57" spans="1:15" x14ac:dyDescent="0.3">
      <c r="A57" s="19"/>
      <c r="B57" s="20"/>
      <c r="C57" s="25"/>
      <c r="D57" s="39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2"/>
    </row>
  </sheetData>
  <mergeCells count="28">
    <mergeCell ref="A52:O52"/>
    <mergeCell ref="A53:O53"/>
    <mergeCell ref="A55:O55"/>
    <mergeCell ref="A56:O56"/>
    <mergeCell ref="B2:D2"/>
    <mergeCell ref="A4:E4"/>
    <mergeCell ref="A6:D6"/>
    <mergeCell ref="A18:A19"/>
    <mergeCell ref="B18:B19"/>
    <mergeCell ref="C18:C19"/>
    <mergeCell ref="D18:E18"/>
    <mergeCell ref="A9:B9"/>
    <mergeCell ref="D9:E9"/>
    <mergeCell ref="A10:B10"/>
    <mergeCell ref="D10:E10"/>
    <mergeCell ref="A11:B11"/>
    <mergeCell ref="A8:B8"/>
    <mergeCell ref="D8:E8"/>
    <mergeCell ref="A14:B14"/>
    <mergeCell ref="D14:E14"/>
    <mergeCell ref="A16:B16"/>
    <mergeCell ref="D16:E16"/>
    <mergeCell ref="D11:E11"/>
    <mergeCell ref="A12:B12"/>
    <mergeCell ref="D12:E12"/>
    <mergeCell ref="A13:B13"/>
    <mergeCell ref="A15:B15"/>
    <mergeCell ref="D15:E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5" sqref="F3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Расчёт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2021-12-24T01:53:37Z</dcterms:modified>
</cp:coreProperties>
</file>