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80" windowHeight="1275"/>
  </bookViews>
  <sheets>
    <sheet name="Локальная смета 12 гр. Для Т" sheetId="5" r:id="rId1"/>
    <sheet name="Source" sheetId="1" r:id="rId2"/>
    <sheet name="SmtRes" sheetId="2" r:id="rId3"/>
    <sheet name="EtalonRes" sheetId="3" r:id="rId4"/>
    <sheet name="ClcRes" sheetId="4" r:id="rId5"/>
  </sheets>
  <definedNames>
    <definedName name="_xlnm.Print_Titles" localSheetId="0">'Локальная смета 12 гр. Для Т'!$41:$41</definedName>
    <definedName name="_xlnm.Print_Area" localSheetId="0">'Локальная смета 12 гр. Для Т'!$A$1:$L$114</definedName>
  </definedNames>
  <calcPr calcId="125725" fullCalcOnLoad="1"/>
</workbook>
</file>

<file path=xl/calcChain.xml><?xml version="1.0" encoding="utf-8"?>
<calcChain xmlns="http://schemas.openxmlformats.org/spreadsheetml/2006/main">
  <c r="G100" i="5"/>
  <c r="J100"/>
  <c r="L100"/>
  <c r="D42"/>
  <c r="G27"/>
  <c r="J105"/>
  <c r="C105"/>
  <c r="J104"/>
  <c r="C104"/>
  <c r="J103"/>
  <c r="C103"/>
  <c r="L97"/>
  <c r="J97"/>
  <c r="V95"/>
  <c r="U95"/>
  <c r="T95"/>
  <c r="S95"/>
  <c r="R95"/>
  <c r="Q95"/>
  <c r="P95"/>
  <c r="O95"/>
  <c r="W95"/>
  <c r="N95"/>
  <c r="L95"/>
  <c r="Y94"/>
  <c r="X94"/>
  <c r="V94"/>
  <c r="U94"/>
  <c r="T94"/>
  <c r="S94"/>
  <c r="R94"/>
  <c r="Q94"/>
  <c r="P94"/>
  <c r="O94"/>
  <c r="W94"/>
  <c r="N94"/>
  <c r="K94"/>
  <c r="J94"/>
  <c r="H94"/>
  <c r="G94"/>
  <c r="F94"/>
  <c r="I94"/>
  <c r="E94"/>
  <c r="D94"/>
  <c r="C94"/>
  <c r="B94"/>
  <c r="Y93"/>
  <c r="X93"/>
  <c r="V93"/>
  <c r="U93"/>
  <c r="T93"/>
  <c r="S93"/>
  <c r="R93"/>
  <c r="Q93"/>
  <c r="P93"/>
  <c r="O93"/>
  <c r="W93"/>
  <c r="N93"/>
  <c r="K93"/>
  <c r="J93"/>
  <c r="H93"/>
  <c r="G93"/>
  <c r="F93"/>
  <c r="I93"/>
  <c r="E93"/>
  <c r="D93"/>
  <c r="C93"/>
  <c r="B93"/>
  <c r="Y92"/>
  <c r="X92"/>
  <c r="V92"/>
  <c r="U92"/>
  <c r="T92"/>
  <c r="S92"/>
  <c r="R92"/>
  <c r="Q92"/>
  <c r="P92"/>
  <c r="O92"/>
  <c r="W92"/>
  <c r="N92"/>
  <c r="K92"/>
  <c r="J92"/>
  <c r="H92"/>
  <c r="G92"/>
  <c r="F92"/>
  <c r="I92"/>
  <c r="E92"/>
  <c r="D92"/>
  <c r="C92"/>
  <c r="B92"/>
  <c r="Y91"/>
  <c r="X91"/>
  <c r="V91"/>
  <c r="U91"/>
  <c r="T91"/>
  <c r="S91"/>
  <c r="R91"/>
  <c r="Q91"/>
  <c r="P91"/>
  <c r="O91"/>
  <c r="W91"/>
  <c r="N91"/>
  <c r="K91"/>
  <c r="J91"/>
  <c r="H91"/>
  <c r="G91"/>
  <c r="F91"/>
  <c r="I91"/>
  <c r="E91"/>
  <c r="D91"/>
  <c r="C91"/>
  <c r="B91"/>
  <c r="L90"/>
  <c r="G90"/>
  <c r="E90"/>
  <c r="I89"/>
  <c r="Y89"/>
  <c r="H89" s="1"/>
  <c r="K89"/>
  <c r="J89"/>
  <c r="F89"/>
  <c r="I88"/>
  <c r="X88"/>
  <c r="H88" s="1"/>
  <c r="H95" s="1"/>
  <c r="M95" s="1"/>
  <c r="K88"/>
  <c r="K95" s="1"/>
  <c r="J88"/>
  <c r="F88"/>
  <c r="H87"/>
  <c r="K87"/>
  <c r="J87"/>
  <c r="G87"/>
  <c r="F87"/>
  <c r="H86"/>
  <c r="K86"/>
  <c r="J86"/>
  <c r="G86"/>
  <c r="F86"/>
  <c r="K85"/>
  <c r="J85"/>
  <c r="H85"/>
  <c r="G85"/>
  <c r="F85"/>
  <c r="K84"/>
  <c r="J84"/>
  <c r="H84"/>
  <c r="G84"/>
  <c r="F84"/>
  <c r="I83"/>
  <c r="F83"/>
  <c r="E83"/>
  <c r="D83"/>
  <c r="C83"/>
  <c r="B83"/>
  <c r="A83"/>
  <c r="V82"/>
  <c r="U82"/>
  <c r="T82"/>
  <c r="S82"/>
  <c r="R82"/>
  <c r="Q82"/>
  <c r="P82"/>
  <c r="O82"/>
  <c r="W82"/>
  <c r="N82"/>
  <c r="L82"/>
  <c r="Y81"/>
  <c r="X81"/>
  <c r="V81"/>
  <c r="U81"/>
  <c r="T81"/>
  <c r="S81"/>
  <c r="R81"/>
  <c r="Q81"/>
  <c r="P81"/>
  <c r="O81"/>
  <c r="W81"/>
  <c r="N81"/>
  <c r="K81"/>
  <c r="J81"/>
  <c r="H81"/>
  <c r="G81"/>
  <c r="F81"/>
  <c r="I81"/>
  <c r="E81"/>
  <c r="D81"/>
  <c r="C81"/>
  <c r="B81"/>
  <c r="L80"/>
  <c r="G80"/>
  <c r="E80"/>
  <c r="I79"/>
  <c r="Y79"/>
  <c r="H79" s="1"/>
  <c r="K79"/>
  <c r="J79"/>
  <c r="F79"/>
  <c r="I78"/>
  <c r="X78"/>
  <c r="H78" s="1"/>
  <c r="K78"/>
  <c r="K82" s="1"/>
  <c r="J78"/>
  <c r="F78"/>
  <c r="H77"/>
  <c r="K77"/>
  <c r="J77"/>
  <c r="G77"/>
  <c r="F77"/>
  <c r="H76"/>
  <c r="K76"/>
  <c r="J76"/>
  <c r="G76"/>
  <c r="F76"/>
  <c r="K75"/>
  <c r="J75"/>
  <c r="H75"/>
  <c r="G75"/>
  <c r="F75"/>
  <c r="K74"/>
  <c r="J74"/>
  <c r="H74"/>
  <c r="G74"/>
  <c r="F74"/>
  <c r="I73"/>
  <c r="F73"/>
  <c r="E73"/>
  <c r="D73"/>
  <c r="C73"/>
  <c r="A73"/>
  <c r="V72"/>
  <c r="U72"/>
  <c r="T72"/>
  <c r="S72"/>
  <c r="R72"/>
  <c r="Q72"/>
  <c r="P72"/>
  <c r="O72"/>
  <c r="W72"/>
  <c r="N72"/>
  <c r="L72"/>
  <c r="Y71"/>
  <c r="X71"/>
  <c r="V71"/>
  <c r="U71"/>
  <c r="T71"/>
  <c r="S71"/>
  <c r="R71"/>
  <c r="Q71"/>
  <c r="P71"/>
  <c r="O71"/>
  <c r="W71"/>
  <c r="N71"/>
  <c r="K71"/>
  <c r="J71"/>
  <c r="H71"/>
  <c r="G71"/>
  <c r="F71"/>
  <c r="I71"/>
  <c r="E71"/>
  <c r="D71"/>
  <c r="C71"/>
  <c r="B71"/>
  <c r="L70"/>
  <c r="G70"/>
  <c r="E70"/>
  <c r="I69"/>
  <c r="Y69"/>
  <c r="H69" s="1"/>
  <c r="K69"/>
  <c r="J69"/>
  <c r="F69"/>
  <c r="I68"/>
  <c r="X68"/>
  <c r="H68" s="1"/>
  <c r="K68"/>
  <c r="K72" s="1"/>
  <c r="J68"/>
  <c r="F68"/>
  <c r="H67"/>
  <c r="K67"/>
  <c r="J67"/>
  <c r="G67"/>
  <c r="F67"/>
  <c r="H66"/>
  <c r="K66"/>
  <c r="J66"/>
  <c r="G66"/>
  <c r="F66"/>
  <c r="K65"/>
  <c r="J65"/>
  <c r="H65"/>
  <c r="G65"/>
  <c r="F65"/>
  <c r="K64"/>
  <c r="J64"/>
  <c r="H64"/>
  <c r="G64"/>
  <c r="F64"/>
  <c r="I63"/>
  <c r="F63"/>
  <c r="E63"/>
  <c r="D63"/>
  <c r="C63"/>
  <c r="B63"/>
  <c r="A63"/>
  <c r="V62"/>
  <c r="U62"/>
  <c r="U97" s="1"/>
  <c r="T62"/>
  <c r="S62"/>
  <c r="R62"/>
  <c r="Q62"/>
  <c r="Q97" s="1"/>
  <c r="P62"/>
  <c r="O62"/>
  <c r="W62"/>
  <c r="N62"/>
  <c r="N97" s="1"/>
  <c r="L62"/>
  <c r="Y61"/>
  <c r="X61"/>
  <c r="V61"/>
  <c r="U61"/>
  <c r="T61"/>
  <c r="S61"/>
  <c r="R61"/>
  <c r="Q61"/>
  <c r="P61"/>
  <c r="O61"/>
  <c r="W61"/>
  <c r="N61"/>
  <c r="K61"/>
  <c r="J61"/>
  <c r="H61"/>
  <c r="G61"/>
  <c r="F61"/>
  <c r="I61"/>
  <c r="E61"/>
  <c r="D61"/>
  <c r="C61"/>
  <c r="B61"/>
  <c r="Y60"/>
  <c r="X60"/>
  <c r="V60"/>
  <c r="U60"/>
  <c r="T60"/>
  <c r="S60"/>
  <c r="R60"/>
  <c r="Q60"/>
  <c r="P60"/>
  <c r="O60"/>
  <c r="W60"/>
  <c r="N60"/>
  <c r="K60"/>
  <c r="J60"/>
  <c r="H60"/>
  <c r="G60"/>
  <c r="F60"/>
  <c r="I60"/>
  <c r="E60"/>
  <c r="D60"/>
  <c r="C60"/>
  <c r="B60"/>
  <c r="Y59"/>
  <c r="X59"/>
  <c r="V59"/>
  <c r="U59"/>
  <c r="T59"/>
  <c r="S59"/>
  <c r="R59"/>
  <c r="Q59"/>
  <c r="P59"/>
  <c r="O59"/>
  <c r="W59"/>
  <c r="N59"/>
  <c r="K59"/>
  <c r="J59"/>
  <c r="H59"/>
  <c r="G59"/>
  <c r="F59"/>
  <c r="I59"/>
  <c r="E59"/>
  <c r="D59"/>
  <c r="C59"/>
  <c r="B59"/>
  <c r="Y58"/>
  <c r="X58"/>
  <c r="V58"/>
  <c r="U58"/>
  <c r="T58"/>
  <c r="S58"/>
  <c r="R58"/>
  <c r="Q58"/>
  <c r="P58"/>
  <c r="O58"/>
  <c r="W58"/>
  <c r="N58"/>
  <c r="K58"/>
  <c r="J58"/>
  <c r="H58"/>
  <c r="G58"/>
  <c r="F58"/>
  <c r="I58"/>
  <c r="E58"/>
  <c r="D58"/>
  <c r="C58"/>
  <c r="B58"/>
  <c r="Y57"/>
  <c r="X57"/>
  <c r="V57"/>
  <c r="U57"/>
  <c r="T57"/>
  <c r="S57"/>
  <c r="R57"/>
  <c r="Q57"/>
  <c r="P57"/>
  <c r="O57"/>
  <c r="W57"/>
  <c r="N57"/>
  <c r="K57"/>
  <c r="J57"/>
  <c r="H57"/>
  <c r="G57"/>
  <c r="F57"/>
  <c r="I57"/>
  <c r="E57"/>
  <c r="D57"/>
  <c r="C57"/>
  <c r="B57"/>
  <c r="Y56"/>
  <c r="X56"/>
  <c r="V56"/>
  <c r="U56"/>
  <c r="T56"/>
  <c r="S56"/>
  <c r="R56"/>
  <c r="Q56"/>
  <c r="P56"/>
  <c r="O56"/>
  <c r="W56"/>
  <c r="N56"/>
  <c r="K56"/>
  <c r="J56"/>
  <c r="H56"/>
  <c r="G56"/>
  <c r="F56"/>
  <c r="I56"/>
  <c r="E56"/>
  <c r="D56"/>
  <c r="C56"/>
  <c r="B56"/>
  <c r="Y55"/>
  <c r="X55"/>
  <c r="V55"/>
  <c r="U55"/>
  <c r="T55"/>
  <c r="S55"/>
  <c r="R55"/>
  <c r="Q55"/>
  <c r="P55"/>
  <c r="O55"/>
  <c r="W55"/>
  <c r="N55"/>
  <c r="K55"/>
  <c r="J55"/>
  <c r="H55"/>
  <c r="G55"/>
  <c r="F55"/>
  <c r="I55"/>
  <c r="E55"/>
  <c r="D55"/>
  <c r="C55"/>
  <c r="B55"/>
  <c r="Y54"/>
  <c r="X54"/>
  <c r="V54"/>
  <c r="U54"/>
  <c r="T54"/>
  <c r="S54"/>
  <c r="R54"/>
  <c r="Q54"/>
  <c r="P54"/>
  <c r="O54"/>
  <c r="W54"/>
  <c r="N54"/>
  <c r="K54"/>
  <c r="J54"/>
  <c r="H54"/>
  <c r="G54"/>
  <c r="F54"/>
  <c r="I54"/>
  <c r="E54"/>
  <c r="D54"/>
  <c r="C54"/>
  <c r="B54"/>
  <c r="Y53"/>
  <c r="X53"/>
  <c r="V53"/>
  <c r="U53"/>
  <c r="T53"/>
  <c r="S53"/>
  <c r="R53"/>
  <c r="Q53"/>
  <c r="P53"/>
  <c r="O53"/>
  <c r="W53"/>
  <c r="N53"/>
  <c r="K53"/>
  <c r="J53"/>
  <c r="H53"/>
  <c r="G53"/>
  <c r="F53"/>
  <c r="I53"/>
  <c r="E53"/>
  <c r="D53"/>
  <c r="C53"/>
  <c r="B53"/>
  <c r="Y52"/>
  <c r="H50" s="1"/>
  <c r="X52"/>
  <c r="V52"/>
  <c r="V97" s="1"/>
  <c r="U52"/>
  <c r="T52"/>
  <c r="T97" s="1"/>
  <c r="S52"/>
  <c r="S97" s="1"/>
  <c r="R52"/>
  <c r="R97" s="1"/>
  <c r="Q52"/>
  <c r="P52"/>
  <c r="P97" s="1"/>
  <c r="O52"/>
  <c r="O97" s="1"/>
  <c r="W52"/>
  <c r="W97" s="1"/>
  <c r="N52"/>
  <c r="K52"/>
  <c r="J52"/>
  <c r="H52"/>
  <c r="G52"/>
  <c r="F52"/>
  <c r="I52"/>
  <c r="E52"/>
  <c r="D52"/>
  <c r="C52"/>
  <c r="B52"/>
  <c r="L51"/>
  <c r="G51"/>
  <c r="E51"/>
  <c r="I50"/>
  <c r="Y50"/>
  <c r="K50"/>
  <c r="J50"/>
  <c r="F50"/>
  <c r="I49"/>
  <c r="X49"/>
  <c r="H49" s="1"/>
  <c r="H62" s="1"/>
  <c r="M62" s="1"/>
  <c r="K49"/>
  <c r="K62" s="1"/>
  <c r="J49"/>
  <c r="F49"/>
  <c r="H48"/>
  <c r="K48"/>
  <c r="J48"/>
  <c r="G48"/>
  <c r="F48"/>
  <c r="H47"/>
  <c r="K47"/>
  <c r="J47"/>
  <c r="G47"/>
  <c r="F47"/>
  <c r="K46"/>
  <c r="J46"/>
  <c r="H46"/>
  <c r="G46"/>
  <c r="F46"/>
  <c r="K45"/>
  <c r="J45"/>
  <c r="H45"/>
  <c r="G45"/>
  <c r="F45"/>
  <c r="I44"/>
  <c r="F44"/>
  <c r="E44"/>
  <c r="D44"/>
  <c r="C44"/>
  <c r="A44"/>
  <c r="AD42"/>
  <c r="I33"/>
  <c r="I32"/>
  <c r="G32"/>
  <c r="I27"/>
  <c r="AD23"/>
  <c r="AD20"/>
  <c r="AD18"/>
  <c r="AD11"/>
  <c r="A1"/>
  <c r="A1" i="3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1" i="2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D12" i="1"/>
  <c r="E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D20"/>
  <c r="E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M22"/>
  <c r="AN22"/>
  <c r="AP22"/>
  <c r="C24"/>
  <c r="D24"/>
  <c r="FR24"/>
  <c r="FR25"/>
  <c r="FR26"/>
  <c r="FR27"/>
  <c r="FR28"/>
  <c r="FR29"/>
  <c r="FR30"/>
  <c r="FR31"/>
  <c r="FR32"/>
  <c r="FR33"/>
  <c r="FR34"/>
  <c r="C35"/>
  <c r="D35"/>
  <c r="FR35"/>
  <c r="FR36"/>
  <c r="FR37"/>
  <c r="C38"/>
  <c r="D38"/>
  <c r="FR38"/>
  <c r="FR39"/>
  <c r="C40"/>
  <c r="D40"/>
  <c r="FR40"/>
  <c r="FR41"/>
  <c r="FR42"/>
  <c r="FR43"/>
  <c r="FR44"/>
  <c r="B46"/>
  <c r="B22"/>
  <c r="C46"/>
  <c r="C22"/>
  <c r="D46"/>
  <c r="D22"/>
  <c r="F46"/>
  <c r="F22"/>
  <c r="G46"/>
  <c r="G22"/>
  <c r="AB46"/>
  <c r="AB22"/>
  <c r="AC46"/>
  <c r="AC22"/>
  <c r="AD46"/>
  <c r="AD22"/>
  <c r="AE46"/>
  <c r="AE22"/>
  <c r="AF46"/>
  <c r="AF22"/>
  <c r="AG46"/>
  <c r="AG22"/>
  <c r="AH46"/>
  <c r="AH22"/>
  <c r="AI46"/>
  <c r="AI22"/>
  <c r="AJ46"/>
  <c r="AJ22"/>
  <c r="AK46"/>
  <c r="AK22"/>
  <c r="AL46"/>
  <c r="AL22"/>
  <c r="AO46"/>
  <c r="AO22"/>
  <c r="AQ46"/>
  <c r="AQ22"/>
  <c r="B62"/>
  <c r="B18"/>
  <c r="C62"/>
  <c r="C18"/>
  <c r="D62"/>
  <c r="D18"/>
  <c r="F62"/>
  <c r="F18"/>
  <c r="G62"/>
  <c r="G18"/>
  <c r="O107" i="5" l="1"/>
  <c r="G28" s="1"/>
  <c r="O100"/>
  <c r="S107"/>
  <c r="I28" s="1"/>
  <c r="S100"/>
  <c r="W107"/>
  <c r="W100"/>
  <c r="R107"/>
  <c r="G31" s="1"/>
  <c r="R100"/>
  <c r="V107"/>
  <c r="I31" s="1"/>
  <c r="V100"/>
  <c r="P107"/>
  <c r="G29" s="1"/>
  <c r="P100"/>
  <c r="T107"/>
  <c r="I29" s="1"/>
  <c r="T100"/>
  <c r="N107"/>
  <c r="G33" s="1"/>
  <c r="N100"/>
  <c r="Q107"/>
  <c r="G30" s="1"/>
  <c r="Q100"/>
  <c r="U107"/>
  <c r="I30" s="1"/>
  <c r="U100"/>
  <c r="H72"/>
  <c r="M72" s="1"/>
  <c r="H82"/>
  <c r="M82" s="1"/>
  <c r="G97" s="1"/>
</calcChain>
</file>

<file path=xl/sharedStrings.xml><?xml version="1.0" encoding="utf-8"?>
<sst xmlns="http://schemas.openxmlformats.org/spreadsheetml/2006/main" count="2080" uniqueCount="431">
  <si>
    <t>Smeta.ru  (495) 974-1589</t>
  </si>
  <si>
    <t>_PS_</t>
  </si>
  <si>
    <t>Smeta.ru</t>
  </si>
  <si>
    <t/>
  </si>
  <si>
    <t>Новая стройка 1</t>
  </si>
  <si>
    <t>ОАО "Люберецкий водоканал"</t>
  </si>
  <si>
    <t>ОАО "Люберецкий Водоканал"</t>
  </si>
  <si>
    <t>П.Н.Лирник</t>
  </si>
  <si>
    <t>ООО "Тринитрасса"</t>
  </si>
  <si>
    <t>Новый объект</t>
  </si>
  <si>
    <t>Устройство забора на КНС-1 ЛВК ул. Инициативная 11А</t>
  </si>
  <si>
    <t>В.Н.Агафонов</t>
  </si>
  <si>
    <t>ТСНБ-2001 Московская область</t>
  </si>
  <si>
    <t>Е.А. Лобосов</t>
  </si>
  <si>
    <t>А.А.Алешин</t>
  </si>
  <si>
    <t>инженер-сметчик</t>
  </si>
  <si>
    <t>Начальник производственно технического отдела</t>
  </si>
  <si>
    <t>Генеральный директор</t>
  </si>
  <si>
    <t>Сметные нормы списания</t>
  </si>
  <si>
    <t>Коды ценников</t>
  </si>
  <si>
    <t>ТСНБ-2001 Московской области</t>
  </si>
  <si>
    <t>Версия 7.0.0.16 от 10.12.2012: для ФЕР, по п.2536-ИП/12/ГС от 27.11.2012г. и п.01/75002-ЮЛ от 13.09.2012г.(Стр-во и рек-ия жилых / общ. зд.): Центральные регионы: Текущие цены</t>
  </si>
  <si>
    <t>Поправки  для НБ 2001 года  в ред. 2009 года от 29.03.2011</t>
  </si>
  <si>
    <t>Новая локальная смета</t>
  </si>
  <si>
    <t>{245E777E-EBD5-4E48-9702-A61978EF01B8}</t>
  </si>
  <si>
    <t>1</t>
  </si>
  <si>
    <t>07-01-056-1</t>
  </si>
  <si>
    <t>Установка ограждения и козырька из спиралей армированной колючей ленты (АКЛ) типа "Репейник" монтаж ограждения высотой 2,8 м, с установкой опор</t>
  </si>
  <si>
    <t>100 м ограждения и козырька</t>
  </si>
  <si>
    <t>ТСНБ-2001 Московская обл приказ № 418/ГС от 07.11.2013г. 07-01-056-1</t>
  </si>
  <si>
    <t>)*1,15</t>
  </si>
  <si>
    <t>Общестроительные работы</t>
  </si>
  <si>
    <t>Сборные бетонные конструкции в промышленном строительстве  ( Произоводственные здания и сооружения )</t>
  </si>
  <si>
    <t>ФЕР-07</t>
  </si>
  <si>
    <t>Поправка: МДС 81-36.2004, прил.3, п.7с</t>
  </si>
  <si>
    <t>((*0.85))</t>
  </si>
  <si>
    <t>((*0.8))</t>
  </si>
  <si>
    <t>1,1</t>
  </si>
  <si>
    <t>прайс</t>
  </si>
  <si>
    <t>Лист профильный металлический (синий) 2,5х1.15</t>
  </si>
  <si>
    <t>шт.</t>
  </si>
  <si>
    <t>1,2</t>
  </si>
  <si>
    <t>труба металлическая профильная 40х25</t>
  </si>
  <si>
    <t>м</t>
  </si>
  <si>
    <t>1,3</t>
  </si>
  <si>
    <t>труба металлическая  профильная 100х100</t>
  </si>
  <si>
    <t>1,4</t>
  </si>
  <si>
    <t>спиральный барьер безопасности АКЛ 600\62\5</t>
  </si>
  <si>
    <t>1,5</t>
  </si>
  <si>
    <t>проволока 2,5мм</t>
  </si>
  <si>
    <t>м.п.</t>
  </si>
  <si>
    <t>1,6</t>
  </si>
  <si>
    <t>нить АКЛ 100м</t>
  </si>
  <si>
    <t>1,7</t>
  </si>
  <si>
    <t>вязальная проволока 1,2 мм</t>
  </si>
  <si>
    <t>кг</t>
  </si>
  <si>
    <t>1,8</t>
  </si>
  <si>
    <t>204-0022</t>
  </si>
  <si>
    <t>Горячекатаная арматурная сталь периодического профиля класса А-III, диаметром 12 мм</t>
  </si>
  <si>
    <t>т</t>
  </si>
  <si>
    <t>ТСНБ-2001 Московская обл приказ № 418/ГС от 07.11.2013г. 204-0022</t>
  </si>
  <si>
    <t>1,9</t>
  </si>
  <si>
    <t>101-1799</t>
  </si>
  <si>
    <t>Сталь угловая равнополочная, марка стали 18пс, шириной полок 35-56 мм</t>
  </si>
  <si>
    <t>ТСНБ-2001 Московская обл приказ № 418/ГС от 07.11.2013г. 101-1799</t>
  </si>
  <si>
    <t>1,10</t>
  </si>
  <si>
    <t>101-0814</t>
  </si>
  <si>
    <t>Проволока стальная низкоуглеродистая разного назначения оцинкованная диаметром 6,0-6,3 мм</t>
  </si>
  <si>
    <t>ТСНБ-2001 Московская обл приказ № 418/ГС от 07.11.2013г. 101-0814</t>
  </si>
  <si>
    <t>2</t>
  </si>
  <si>
    <t>09-04-011-1</t>
  </si>
  <si>
    <t>Монтаж каркасов ворот большепролетных зданий, ангаров и др. без механизмов открывания</t>
  </si>
  <si>
    <t>1 т конструкций</t>
  </si>
  <si>
    <t>ТСНБ-2001 Московская обл приказ № 418/ГС от 07.11.2013г. 09-04-011-1</t>
  </si>
  <si>
    <t>Металло-конструкции</t>
  </si>
  <si>
    <t>ФЕР-09</t>
  </si>
  <si>
    <t>2,1</t>
  </si>
  <si>
    <t>101-1714</t>
  </si>
  <si>
    <t>Болты с гайками и шайбами строительные</t>
  </si>
  <si>
    <t>ТСНБ-2001 Московская обл приказ № 418/ГС от 07.11.2013г. 101-1714</t>
  </si>
  <si>
    <t>2,2</t>
  </si>
  <si>
    <t>201-9002</t>
  </si>
  <si>
    <t>Конструкции стальные</t>
  </si>
  <si>
    <t>ТСНБ-2001 Московская обл приказ № 418/ГС от 07.11.2013г. 201-9002</t>
  </si>
  <si>
    <t>4</t>
  </si>
  <si>
    <t>09-05-001-1</t>
  </si>
  <si>
    <t>Облицовка ворот стальным профилированным листом</t>
  </si>
  <si>
    <t>100 м2</t>
  </si>
  <si>
    <t>ТСНБ-2001 Московская обл приказ № 418/ГС от 07.11.2013г. 09-05-001-1</t>
  </si>
  <si>
    <t>Поправка: МДС 81-38.2004, прил.3, п.7с  Наименование:  Ремонт инженерных сетей и сооружений, а также объектов жилищно-гражданского назначения в стесненных условиях застроенной части города</t>
  </si>
  <si>
    <t>Поправка: МДС 81-38.2004, прил.3, п.7с</t>
  </si>
  <si>
    <t>4,1</t>
  </si>
  <si>
    <t>ТСНБ-2001 Московская обл приказ № 418/ГС от 07.11.2013г. 101-9910</t>
  </si>
  <si>
    <t>101-9910</t>
  </si>
  <si>
    <t>5</t>
  </si>
  <si>
    <t>м11-01-002-1</t>
  </si>
  <si>
    <t>Конструкции для установки исполнительных механизмов, устанавливаемые на стене, масса до 20 кг</t>
  </si>
  <si>
    <t>ФЕРм11-01-002-1 пр.№321 от 4 августа 2009 г</t>
  </si>
  <si>
    <t>Монтажные работы</t>
  </si>
  <si>
    <t>Автоматика  ( кроме микропроцессорной техники ) -  (при устройстве средств посадки самолетов : НР=95%, СП=55% - {АВИА}=1)</t>
  </si>
  <si>
    <t>ФЕРм-11</t>
  </si>
  <si>
    <t>5,1</t>
  </si>
  <si>
    <t>линейный электропривод для распашных ворот Swing-5000</t>
  </si>
  <si>
    <t>5,2</t>
  </si>
  <si>
    <t>замок накладной №НЭМ1-2\БП электромеханический с блоком питания</t>
  </si>
  <si>
    <t>5,3</t>
  </si>
  <si>
    <t>Вызывная панель д\ауд. домоф. JSB-А05 черный</t>
  </si>
  <si>
    <t>5,4</t>
  </si>
  <si>
    <t>Трубка для подъезного домофоная ТКП-12D (цифровая)</t>
  </si>
  <si>
    <t>ПЗ</t>
  </si>
  <si>
    <t>Прямые затраты</t>
  </si>
  <si>
    <t>СтМат</t>
  </si>
  <si>
    <t>Стоимость материальных ресурсов</t>
  </si>
  <si>
    <t>СтМатЗак</t>
  </si>
  <si>
    <t>Стоимость материалов заказчика</t>
  </si>
  <si>
    <t>Оборуд</t>
  </si>
  <si>
    <t>Стоимость оборудования</t>
  </si>
  <si>
    <t>ЭММ</t>
  </si>
  <si>
    <t>Эксплуатация машин</t>
  </si>
  <si>
    <t>ЗПМ</t>
  </si>
  <si>
    <t>ЗП машинистов</t>
  </si>
  <si>
    <t>ОЗП</t>
  </si>
  <si>
    <t>Основная ЗП рабочих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</si>
  <si>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</si>
  <si>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</si>
  <si>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</si>
  <si>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</si>
  <si>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</si>
  <si>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</si>
  <si>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</si>
  <si>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</si>
  <si>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</si>
  <si>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</si>
  <si>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</si>
  <si>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</si>
  <si>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</si>
  <si>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по смете</t>
  </si>
  <si>
    <t>ндс</t>
  </si>
  <si>
    <t>НДС 18%</t>
  </si>
  <si>
    <t>итого</t>
  </si>
  <si>
    <t>Итого с НДС</t>
  </si>
  <si>
    <t>_МДСрем_НР</t>
  </si>
  <si>
    <t>Коэфф. 0,90    к НР при ремонте жилых и общ. зд.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</si>
  <si>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</si>
  <si>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_МДСрем_СП</t>
  </si>
  <si>
    <t>Коэфф. 0,85    к СП при ремонте зданий и сооруженй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</si>
  <si>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</si>
  <si>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_ТЕК</t>
  </si>
  <si>
    <t>{вкл]- Тек.уровень цен (индексация  построчно).{выкл}- Базовый уровень цен, Индексация по итогу сметы, Тек.уровень цен (индексация  построчно) для работ по строительству мостов, тоннелей, метрополитенов, АЭС, объектов по обращению с ядерным топливом</t>
  </si>
  <si>
    <t>(_ТЕК)      {Вкл.}    - При расчете в текущем (прогнозном) уровне цен , построчная индексация расенок по статьям затрат  {Выкл}   - При расчете в базисном ( 1/01/2000г.) уровне цен, индексация по итогам сметы/объекта</t>
  </si>
  <si>
    <t>_ТЕК_НР</t>
  </si>
  <si>
    <t>Коэфф. 0,85    к НР для текущего уровня цен с 01.01.2011 при  обычной системе налогообложения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</si>
  <si>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</si>
  <si>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_ТЕК_СП</t>
  </si>
  <si>
    <t>Коэфф. 0,80    к СП для текущего уровня цен с 01.01.2011 при  обычной системе налогообложения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</si>
  <si>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</si>
  <si>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ЖИЛ</t>
  </si>
  <si>
    <t>При работах на жилых и общественных зданиях</t>
  </si>
  <si>
    <t>Для сборников ФЕР , ФЕРр:  · {ЖИЛ} - ( вкл.)  -   при производстве всех видов работ  на объектах  жилищно-гражданского назначения  · {ЖИЛ} - (выкл.) -  при производстве всех видов работ на объектах производственного  назначения</t>
  </si>
  <si>
    <t>ЗАКР</t>
  </si>
  <si>
    <t>Работы в тоннелях закрытым/ открытым способом ( сопутствующие работы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</si>
  <si>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</si>
  <si>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М_ГОР_опт</t>
  </si>
  <si>
    <t>Прокладка городских/междугородных волоконно-оптических сетей связи (монтаж оборудования 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</si>
  <si>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</si>
  <si>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ОКРтек_НР_СП</t>
  </si>
  <si>
    <t>(Вкл) - Итоговые нормы НР и СП округляются до целых, (Выкл) - до 2-х знаков после запятой</t>
  </si>
  <si>
    <t>{ОКРтек_НР_СП} -  (вкл)     -    нормы НР и СП округляются до целых                        ( выкл.) -   нормы НР и СП округляютя до двух знаковов после запятой</t>
  </si>
  <si>
    <t>СЛЖ</t>
  </si>
  <si>
    <t>Коэфф. 1.2 к НР  при работах на сложных объектах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</si>
  <si>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</si>
  <si>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УПР</t>
  </si>
  <si>
    <t>Упрощенное налогообложение Коэф. = 0,9 к СП ( коэф. = 0,7 к НР при упрощенной системе налогооблажения отменен с 1.01.2011 )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</si>
  <si>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</si>
  <si>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УПРтек_НР</t>
  </si>
  <si>
    <t>Упрощенное налогобложение:  Коэфф. 0,94  к НР для текущего уровня цен с 01.01.2011 при  упрощенной системе налогообложения</t>
  </si>
  <si>
    <t>Для норм НР с 1.01.2011 года при упрощенном налогообложении: если {УПР} - вкл.  · {УПРтек_НР} = 0.94  -  При упрощенном налогообложении в текущем уровне цен   ·</t>
  </si>
  <si>
    <t>ХОЗ</t>
  </si>
  <si>
    <t>Коэфф. 0,6 к НР при хозяйственном способе работ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</si>
  <si>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</si>
  <si>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мАВИА</t>
  </si>
  <si>
    <t>При работах по диспечеризации управления движением авиа/траспортом ( монтаж оборудования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</si>
  <si>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</si>
  <si>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мАЭС</t>
  </si>
  <si>
    <t>При работах на АЭС ( монтаж оборудования )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</si>
  <si>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</si>
  <si>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1-1045-90</t>
  </si>
  <si>
    <t>Рабочий строитель среднего разряда 4,5</t>
  </si>
  <si>
    <t>чел.-ч</t>
  </si>
  <si>
    <t>Затраты труда машинистов</t>
  </si>
  <si>
    <t>чел.час</t>
  </si>
  <si>
    <t>021140</t>
  </si>
  <si>
    <t>ТСНБ-2001 Московская обл приказ № 418/ГС от 07.11.2013г. 021140</t>
  </si>
  <si>
    <t>Краны на автомобильном ходу при работе на других видах строительства 6,3 т</t>
  </si>
  <si>
    <t>маш.-ч</t>
  </si>
  <si>
    <t>030301</t>
  </si>
  <si>
    <t>ТСНБ-2001 Московская обл приказ № 418/ГС от 07.11.2013г. 030301</t>
  </si>
  <si>
    <t>Лебедки ручные и рычажные тяговым усилием до 9,81 кН (1 т)</t>
  </si>
  <si>
    <t>040201</t>
  </si>
  <si>
    <t>ТСНБ-2001 Московская обл приказ № 418/ГС от 07.11.2013г. 040201</t>
  </si>
  <si>
    <t>Агрегаты сварочные передвижные с номинальным сварочным током 250-400 А с бензиновым двигателем</t>
  </si>
  <si>
    <t>140603</t>
  </si>
  <si>
    <t>ТСНБ-2001 Московская обл приказ № 418/ГС от 07.11.2013г. 140603</t>
  </si>
  <si>
    <t>Установки буровые для бурения скважин под сваи шнекового бурения, глубиной до 20 м, диаметром до 800, 1000, 1300 мм</t>
  </si>
  <si>
    <t>330302</t>
  </si>
  <si>
    <t>ТСНБ-2001 Московская обл приказ № 418/ГС от 07.11.2013г. 330302</t>
  </si>
  <si>
    <t>Машины шлифовальные угловые</t>
  </si>
  <si>
    <t>392255</t>
  </si>
  <si>
    <t>ТСНБ-2001 Московская обл приказ № 418/ГС от 07.11.2013г. 392255</t>
  </si>
  <si>
    <t>Генератор напряжения «PLUTONARC» фирмы «SAURON» или аналогичного типа</t>
  </si>
  <si>
    <t>400001</t>
  </si>
  <si>
    <t>ТСНБ-2001 Московская обл приказ № 418/ГС от 07.11.2013г. 400001</t>
  </si>
  <si>
    <t>Автомобили бортовые, грузоподъемность до 5 т</t>
  </si>
  <si>
    <t>101-1513</t>
  </si>
  <si>
    <t>ТСНБ-2001 Московская обл приказ № 418/ГС от 07.11.2013г. 101-1513</t>
  </si>
  <si>
    <t>Электроды диаметром 4 мм Э42</t>
  </si>
  <si>
    <t>401-0006</t>
  </si>
  <si>
    <t>ТСНБ-2001 Московская обл приказ № 418/ГС от 07.11.2013г. 401-0006</t>
  </si>
  <si>
    <t>Бетон тяжелый, класс В15 (М200)</t>
  </si>
  <si>
    <t>м3</t>
  </si>
  <si>
    <t>1-1043-90</t>
  </si>
  <si>
    <t>Рабочий строитель среднего разряда 4,3</t>
  </si>
  <si>
    <t>020403</t>
  </si>
  <si>
    <t>ТСНБ-2001 Московская обл приказ № 418/ГС от 07.11.2013г. 020403</t>
  </si>
  <si>
    <t>Краны козловые при работе на монтаже технологического оборудования 32 т</t>
  </si>
  <si>
    <t>021141</t>
  </si>
  <si>
    <t>ТСНБ-2001 Московская обл приказ № 418/ГС от 07.11.2013г. 021141</t>
  </si>
  <si>
    <t>Краны на автомобильном ходу при работе на других видах строительства 10 т</t>
  </si>
  <si>
    <t>021247</t>
  </si>
  <si>
    <t>ТСНБ-2001 Московская обл приказ № 418/ГС от 07.11.2013г. 021247</t>
  </si>
  <si>
    <t>Краны на гусеничном ходу при работе на других видах строительства 100 т</t>
  </si>
  <si>
    <t>030204</t>
  </si>
  <si>
    <t>ТСНБ-2001 Московская обл приказ № 418/ГС от 07.11.2013г. 030204</t>
  </si>
  <si>
    <t>Домкраты гидравлические грузоподъемностью до 100 т</t>
  </si>
  <si>
    <t>030401</t>
  </si>
  <si>
    <t>ТСНБ-2001 Московская обл приказ № 418/ГС от 07.11.2013г. 030401</t>
  </si>
  <si>
    <t>Лебедки электрические тяговым усилием до 5,79 кН (0,59 т)</t>
  </si>
  <si>
    <t>030404</t>
  </si>
  <si>
    <t>ТСНБ-2001 Московская обл приказ № 418/ГС от 07.11.2013г. 030404</t>
  </si>
  <si>
    <t>Лебедки электрические тяговым усилием до 31,39 кН (3,2 т)</t>
  </si>
  <si>
    <t>040504</t>
  </si>
  <si>
    <t>ТСНБ-2001 Московская обл приказ № 418/ГС от 07.11.2013г. 040504</t>
  </si>
  <si>
    <t>Аппарат для газовой сварки и резки</t>
  </si>
  <si>
    <t>041000</t>
  </si>
  <si>
    <t>ТСНБ-2001 Московская обл приказ № 418/ГС от 07.11.2013г. 041000</t>
  </si>
  <si>
    <t>Преобразователи сварочные с номинальным сварочным током 315-500 А</t>
  </si>
  <si>
    <t>041400</t>
  </si>
  <si>
    <t>ТСНБ-2001 Московская обл приказ № 418/ГС от 07.11.2013г. 041400</t>
  </si>
  <si>
    <t>Электрические печи для сушки сварочных материалов с регулированием температуры в пределах от 80 °С до 500 °С</t>
  </si>
  <si>
    <t>330206</t>
  </si>
  <si>
    <t>ТСНБ-2001 Московская обл приказ № 418/ГС от 07.11.2013г. 330206</t>
  </si>
  <si>
    <t>Дрели электрические</t>
  </si>
  <si>
    <t>330301</t>
  </si>
  <si>
    <t>ТСНБ-2001 Московская обл приказ № 418/ГС от 07.11.2013г. 330301</t>
  </si>
  <si>
    <t>Машины шлифовальные электрические</t>
  </si>
  <si>
    <t>101-0309</t>
  </si>
  <si>
    <t>ТСНБ-2001 Московская обл приказ № 418/ГС от 07.11.2013г. 101-0309</t>
  </si>
  <si>
    <t>Канаты пеньковые пропитанные</t>
  </si>
  <si>
    <t>101-0324</t>
  </si>
  <si>
    <t>ТСНБ-2001 Московская обл приказ № 418/ГС от 07.11.2013г. 101-0324</t>
  </si>
  <si>
    <t>Кислород технический газообразный</t>
  </si>
  <si>
    <t>101-0797</t>
  </si>
  <si>
    <t>ТСНБ-2001 Московская обл приказ № 418/ГС от 07.11.2013г. 101-0797</t>
  </si>
  <si>
    <t>Проволока горячекатаная в мотках, диаметром 6,3-6,5 мм</t>
  </si>
  <si>
    <t>101-1019</t>
  </si>
  <si>
    <t>ТСНБ-2001 Московская обл приказ № 418/ГС от 07.11.2013г. 101-1019</t>
  </si>
  <si>
    <t>Швеллеры № 40 из стали марки Ст0</t>
  </si>
  <si>
    <t>101-1515</t>
  </si>
  <si>
    <t>ТСНБ-2001 Московская обл приказ № 418/ГС от 07.11.2013г. 101-1515</t>
  </si>
  <si>
    <t>Электроды диаметром 4 мм Э46</t>
  </si>
  <si>
    <t>101-1805</t>
  </si>
  <si>
    <t>ТСНБ-2001 Московская обл приказ № 418/ГС от 07.11.2013г. 101-1805</t>
  </si>
  <si>
    <t>Гвозди строительные</t>
  </si>
  <si>
    <t>101-2278</t>
  </si>
  <si>
    <t>ТСНБ-2001 Московская обл приказ № 418/ГС от 07.11.2013г. 101-2278</t>
  </si>
  <si>
    <t>Пропан-бутан, смесь техническая</t>
  </si>
  <si>
    <t>101-2467</t>
  </si>
  <si>
    <t>ТСНБ-2001 Московская обл приказ № 418/ГС от 07.11.2013г. 101-2467</t>
  </si>
  <si>
    <t>Растворитель марки Р-4</t>
  </si>
  <si>
    <t>102-0023</t>
  </si>
  <si>
    <t>ТСНБ-2001 Московская обл приказ № 418/ГС от 07.11.2013г. 102-0023</t>
  </si>
  <si>
    <t>Бруски обрезные хвойных пород длиной 4-6,5 м, шириной 75-150 мм, толщиной 40-75 мм, I сорта</t>
  </si>
  <si>
    <t>113-0021</t>
  </si>
  <si>
    <t>ТСНБ-2001 Московская обл приказ № 418/ГС от 07.11.2013г. 113-0021</t>
  </si>
  <si>
    <t>Грунтовка ГФ-021 красно-коричневая</t>
  </si>
  <si>
    <t>201-0756</t>
  </si>
  <si>
    <t>ТСНБ-2001 Московская обл приказ № 418/ГС от 07.11.2013г. 201-0756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</si>
  <si>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</si>
  <si>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</si>
  <si>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ТСНБ-2001 Московская обл приказ № 418/ГС от 07.11.2013г. 508-0097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</si>
  <si>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</si>
  <si>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</si>
  <si>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1-1033-90</t>
  </si>
  <si>
    <t>Рабочий строитель среднего разряда 3,3</t>
  </si>
  <si>
    <t>101-1810</t>
  </si>
  <si>
    <t>ТСНБ-2001 Московская обл приказ № 418/ГС от 07.11.2013г. 101-1810</t>
  </si>
  <si>
    <t>Винты самонарезающие для крепления профилированного настила и панелей к несущим конструкциям</t>
  </si>
  <si>
    <t>101-1811</t>
  </si>
  <si>
    <t>ТСНБ-2001 Московская обл приказ № 418/ГС от 07.11.2013г. 101-1811</t>
  </si>
  <si>
    <t>Заклепки комбинированные для соединения профилированного стального настила и разнообразных листовых деталей</t>
  </si>
  <si>
    <t>1-2042</t>
  </si>
  <si>
    <t>Рабочий монтажник среднего разряда 4,2</t>
  </si>
  <si>
    <t>040502</t>
  </si>
  <si>
    <t>ФСЭМ (2009), сб.04,поз.0502</t>
  </si>
  <si>
    <t>Установки для сварки ручной дуговой (постоянного тока)</t>
  </si>
  <si>
    <t>330900</t>
  </si>
  <si>
    <t>ФСЭМ (2009), сб.33,поз.0900</t>
  </si>
  <si>
    <t>Ножницы листовые кривошипные гильотинные</t>
  </si>
  <si>
    <t>331002</t>
  </si>
  <si>
    <t>ФСЭМ (2009), сб.33,поз.1002</t>
  </si>
  <si>
    <t>Станок сверлильный</t>
  </si>
  <si>
    <t>331451</t>
  </si>
  <si>
    <t>ФСЭМ (2009), сб.33,поз.1451</t>
  </si>
  <si>
    <t>Перфораторы электрические</t>
  </si>
  <si>
    <t>340101</t>
  </si>
  <si>
    <t>ФСЭМ (2009), сб.34,поз.0101</t>
  </si>
  <si>
    <t>Агрегаты окрасочные высокого давления для окраски поверхностей конструкций мощностью 1 кВт</t>
  </si>
  <si>
    <t>350461</t>
  </si>
  <si>
    <t>ФСЭМ (2009), сб.35,поз.0461</t>
  </si>
  <si>
    <t>Пресс кривошипный простого действия 25 кН (2,5 тс)</t>
  </si>
  <si>
    <t>350471</t>
  </si>
  <si>
    <t>ФСЭМ (2009), сб.35,поз.0471</t>
  </si>
  <si>
    <t>Пресс листогибочный кривошипный 1000 кН (100 тс)</t>
  </si>
  <si>
    <t>ФСЭМ (2009), сб.40,поз.0001</t>
  </si>
  <si>
    <t>101-1292</t>
  </si>
  <si>
    <t>ФССЦ (2010) ч.1, раздел01, поз.1292</t>
  </si>
  <si>
    <t>Уайт-спирит</t>
  </si>
  <si>
    <t>101-1390</t>
  </si>
  <si>
    <t>ФССЦ (2010) ч.1, раздел01, поз.1390</t>
  </si>
  <si>
    <t>Шпильки оцинкованные стяжные диаметром 12 мм длиной 300 мм</t>
  </si>
  <si>
    <t>ФССЦ (2010) ч.1, раздел01, поз.1513</t>
  </si>
  <si>
    <t>101-2036</t>
  </si>
  <si>
    <t>ФССЦ (2010) ч.1, раздел01, поз.2036</t>
  </si>
  <si>
    <t>Болты с гайками и шайбами оцинкованные, диаметр 6 мм</t>
  </si>
  <si>
    <t>101-2043</t>
  </si>
  <si>
    <t>ФССЦ (2010) ч.1, раздел01, поз.2043</t>
  </si>
  <si>
    <t>Шайбы оцинкованные, диаметр 10 мм</t>
  </si>
  <si>
    <t>101-2216</t>
  </si>
  <si>
    <t>ФССЦ (2010) ч.1, раздел01, поз.2216</t>
  </si>
  <si>
    <t>Сталь листовая горячекатаная марки Ст3 толщиной 2-6 мм</t>
  </si>
  <si>
    <t>101-2217</t>
  </si>
  <si>
    <t>ФССЦ (2010) ч.1, раздел01, поз.2217</t>
  </si>
  <si>
    <t>Сталь листовая горячекатаная марки Ст3 толщиной 6-8 мм</t>
  </si>
  <si>
    <t>ФССЦ (2010) ч.1, раздел01, поз.2467</t>
  </si>
  <si>
    <t>101-2543</t>
  </si>
  <si>
    <t>ФССЦ (2010) ч.1, раздел01, поз.2543</t>
  </si>
  <si>
    <t>Сталь угловая 60х60х4 мм</t>
  </si>
  <si>
    <t>ФССЦ (2010) ч.1, раздел13, поз.0021</t>
  </si>
  <si>
    <t>113-0227</t>
  </si>
  <si>
    <t>ФССЦ (2010) ч.1, раздел13, поз.0227</t>
  </si>
  <si>
    <t>Эмаль ХВ-124 защитная, зеленая</t>
  </si>
  <si>
    <t>999-9950</t>
  </si>
  <si>
    <t>ФССЦ (2010) ч.9, раздел99, поз.9950</t>
  </si>
  <si>
    <t>Вспомогательные материалы (2% от ОЗП)</t>
  </si>
  <si>
    <t>руб.</t>
  </si>
  <si>
    <t>101-9112</t>
  </si>
  <si>
    <t>ТСНБ-2001 Московская обл приказ № 418/ГС от 07.11.2013г. 101-9112</t>
  </si>
  <si>
    <t>Лента несущая</t>
  </si>
  <si>
    <t>1 м</t>
  </si>
  <si>
    <t>201-9101</t>
  </si>
  <si>
    <t>ТСНБ-2001 Московская обл приказ № 418/ГС от 07.11.2013г. 201-9101</t>
  </si>
  <si>
    <t>Спираль объемная</t>
  </si>
  <si>
    <t>201-9102</t>
  </si>
  <si>
    <t>ТСНБ-2001 Московская обл приказ № 418/ГС от 07.11.2013г. 201-9102</t>
  </si>
  <si>
    <t>Спираль плоская</t>
  </si>
  <si>
    <t>201-9213</t>
  </si>
  <si>
    <t>ТСНБ-2001 Московская обл приказ № 418/ГС от 07.11.2013г. 201-9213</t>
  </si>
  <si>
    <t>Стойка металлическая опорная под «Репейник»</t>
  </si>
  <si>
    <t>509-9047</t>
  </si>
  <si>
    <t>ТСНБ-2001 Московская обл приказ № 418/ГС от 07.11.2013г. 509-9047</t>
  </si>
  <si>
    <t>Скобы монтажные</t>
  </si>
  <si>
    <t>Стальной гнутый профиль (профилированный настил)</t>
  </si>
  <si>
    <t>Поправка: МДС 81-36.2004, прил.3, п.7с  Наименование:  Строительство новых объектов в стесненных условиях: на территориях действующих предприятии, имеющих разветвленную сеть транспортных и инженерных коммуникаций и стесненные условия для складирования материалов.</t>
  </si>
  <si>
    <t xml:space="preserve">ЛОКАЛЬНАЯ СМЕТА №  </t>
  </si>
  <si>
    <t>базовая цена</t>
  </si>
  <si>
    <t>текущая цена</t>
  </si>
  <si>
    <t>Сметная стоимость</t>
  </si>
  <si>
    <t>тыс.руб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</si>
  <si>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</si>
  <si>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</si>
  <si>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</si>
  <si>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</si>
  <si>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</si>
  <si>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Средства на оплату труда</t>
  </si>
  <si>
    <t>Составлен(а) в ценах Январь 2014 г.</t>
  </si>
  <si>
    <t>№</t>
  </si>
  <si>
    <t>п/п</t>
  </si>
  <si>
    <t>Шифр</t>
  </si>
  <si>
    <t>расценки</t>
  </si>
  <si>
    <t>и коды</t>
  </si>
  <si>
    <t>ресурса</t>
  </si>
  <si>
    <t>Наименование работ и затрат</t>
  </si>
  <si>
    <t>Единица</t>
  </si>
  <si>
    <t>изме-</t>
  </si>
  <si>
    <t>рения</t>
  </si>
  <si>
    <t>Кол-во</t>
  </si>
  <si>
    <t>единиц</t>
  </si>
  <si>
    <t>Цена</t>
  </si>
  <si>
    <t>за ед.</t>
  </si>
  <si>
    <t>изм.</t>
  </si>
  <si>
    <t>Руб.</t>
  </si>
  <si>
    <t>Попра-</t>
  </si>
  <si>
    <t>вочные</t>
  </si>
  <si>
    <t>коэффи-</t>
  </si>
  <si>
    <t>циенты</t>
  </si>
  <si>
    <t>Стои-</t>
  </si>
  <si>
    <t>мость</t>
  </si>
  <si>
    <t>в ценах</t>
  </si>
  <si>
    <t>2001 г.</t>
  </si>
  <si>
    <t>Пункт</t>
  </si>
  <si>
    <t>коэфф.</t>
  </si>
  <si>
    <t>пере-</t>
  </si>
  <si>
    <t>счета</t>
  </si>
  <si>
    <t>Коэффи-</t>
  </si>
  <si>
    <t>мость в</t>
  </si>
  <si>
    <t>текущих</t>
  </si>
  <si>
    <t>ценах</t>
  </si>
  <si>
    <t>ЗТР</t>
  </si>
  <si>
    <t>чел.-час</t>
  </si>
  <si>
    <t xml:space="preserve">Локальная смета  </t>
  </si>
  <si>
    <r>
      <t xml:space="preserve">07-01-056-1
</t>
    </r>
    <r>
      <rPr>
        <i/>
        <sz val="8"/>
        <rFont val="Arial"/>
        <family val="2"/>
        <charset val="204"/>
      </rPr>
      <t>Поправка: МДС 81-36.2004, прил.3, п.7с</t>
    </r>
  </si>
  <si>
    <t>Зарплата</t>
  </si>
  <si>
    <t>в т.ч. зарплата машинистов</t>
  </si>
  <si>
    <t>Материальные ресурсы</t>
  </si>
  <si>
    <t>Накладные расходы от ФОТ</t>
  </si>
  <si>
    <t>%</t>
  </si>
  <si>
    <t>Затраты труда</t>
  </si>
  <si>
    <t>чел-ч</t>
  </si>
  <si>
    <r>
      <t xml:space="preserve">09-05-001-1
</t>
    </r>
    <r>
      <rPr>
        <i/>
        <sz val="8"/>
        <rFont val="Arial"/>
        <family val="2"/>
        <charset val="204"/>
      </rPr>
      <t>Поправка: МДС 81-38.2004, прил.3, п.7с</t>
    </r>
  </si>
  <si>
    <t>Итого</t>
  </si>
  <si>
    <t>Итого по смете</t>
  </si>
</sst>
</file>

<file path=xl/styles.xml><?xml version="1.0" encoding="utf-8"?>
<styleSheet xmlns="http://schemas.openxmlformats.org/spreadsheetml/2006/main">
  <numFmts count="1">
    <numFmt numFmtId="172" formatCode="#,##0.00;[Red]\-\ #,##0.00"/>
  </numFmts>
  <fonts count="17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17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Times New Roman"/>
      <family val="1"/>
      <charset val="204"/>
    </font>
    <font>
      <sz val="16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/>
    <xf numFmtId="0" fontId="10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2" fontId="10" fillId="0" borderId="0" xfId="0" applyNumberFormat="1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2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15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172" fontId="0" fillId="0" borderId="0" xfId="0" applyNumberFormat="1"/>
    <xf numFmtId="172" fontId="10" fillId="0" borderId="0" xfId="0" applyNumberFormat="1" applyFont="1" applyAlignment="1">
      <alignment horizontal="right"/>
    </xf>
    <xf numFmtId="2" fontId="10" fillId="0" borderId="0" xfId="0" applyNumberFormat="1" applyFont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wrapText="1"/>
    </xf>
    <xf numFmtId="0" fontId="10" fillId="0" borderId="1" xfId="0" applyFont="1" applyBorder="1"/>
    <xf numFmtId="172" fontId="10" fillId="0" borderId="1" xfId="0" applyNumberFormat="1" applyFont="1" applyBorder="1"/>
    <xf numFmtId="0" fontId="10" fillId="0" borderId="1" xfId="0" applyFont="1" applyBorder="1" applyAlignment="1">
      <alignment wrapText="1"/>
    </xf>
    <xf numFmtId="2" fontId="10" fillId="0" borderId="1" xfId="0" applyNumberFormat="1" applyFont="1" applyBorder="1"/>
    <xf numFmtId="172" fontId="13" fillId="0" borderId="0" xfId="0" applyNumberFormat="1" applyFont="1"/>
    <xf numFmtId="0" fontId="13" fillId="0" borderId="0" xfId="0" applyFont="1"/>
    <xf numFmtId="172" fontId="13" fillId="0" borderId="0" xfId="0" applyNumberFormat="1" applyFont="1" applyAlignment="1">
      <alignment horizontal="right"/>
    </xf>
    <xf numFmtId="0" fontId="14" fillId="0" borderId="0" xfId="0" applyFont="1"/>
    <xf numFmtId="172" fontId="14" fillId="0" borderId="0" xfId="0" applyNumberFormat="1" applyFont="1" applyAlignment="1">
      <alignment horizontal="right"/>
    </xf>
    <xf numFmtId="172" fontId="14" fillId="0" borderId="0" xfId="0" applyNumberFormat="1" applyFont="1"/>
    <xf numFmtId="0" fontId="9" fillId="0" borderId="0" xfId="0" applyFont="1"/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172" fontId="9" fillId="0" borderId="0" xfId="0" applyNumberFormat="1" applyFont="1" applyAlignment="1">
      <alignment horizontal="right"/>
    </xf>
    <xf numFmtId="0" fontId="4" fillId="0" borderId="1" xfId="0" applyFont="1" applyBorder="1"/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tabSelected="1" topLeftCell="A70" zoomScaleNormal="100" workbookViewId="0">
      <selection activeCell="A15" sqref="A15:IV15"/>
    </sheetView>
  </sheetViews>
  <sheetFormatPr defaultRowHeight="12.75"/>
  <cols>
    <col min="1" max="1" width="5.7109375" customWidth="1"/>
    <col min="2" max="2" width="12.140625" customWidth="1"/>
    <col min="3" max="3" width="34.7109375" customWidth="1"/>
    <col min="4" max="4" width="10.7109375" customWidth="1"/>
    <col min="6" max="6" width="11.5703125" bestFit="1" customWidth="1"/>
    <col min="7" max="7" width="11.28515625" customWidth="1"/>
    <col min="8" max="8" width="12.7109375" bestFit="1" customWidth="1"/>
    <col min="10" max="10" width="10.140625" customWidth="1"/>
    <col min="11" max="11" width="13.7109375" customWidth="1"/>
    <col min="12" max="12" width="10.7109375" customWidth="1"/>
    <col min="13" max="25" width="0" hidden="1" customWidth="1"/>
    <col min="30" max="30" width="87.42578125" hidden="1" customWidth="1"/>
    <col min="31" max="31" width="0" hidden="1" customWidth="1"/>
  </cols>
  <sheetData>
    <row r="1" spans="1:30" s="5" customFormat="1" ht="11.25">
      <c r="A1" s="5" t="str">
        <f>Source!B1</f>
        <v>Smeta.ru  (495) 974-1589</v>
      </c>
    </row>
    <row r="3" spans="1:30" s="6" customFormat="1" ht="15">
      <c r="F3" s="7"/>
      <c r="G3" s="7"/>
      <c r="H3" s="7"/>
      <c r="I3" s="7"/>
    </row>
    <row r="5" spans="1:30">
      <c r="A5" s="9"/>
      <c r="B5" s="9"/>
      <c r="C5" s="9"/>
      <c r="D5" s="9"/>
      <c r="E5" s="8"/>
      <c r="F5" s="9"/>
      <c r="G5" s="9"/>
      <c r="H5" s="9"/>
      <c r="I5" s="9"/>
      <c r="J5" s="9"/>
      <c r="K5" s="9"/>
    </row>
    <row r="6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30">
      <c r="A7" s="10"/>
      <c r="B7" s="10"/>
      <c r="C7" s="9"/>
      <c r="D7" s="9"/>
      <c r="E7" s="8"/>
      <c r="F7" s="10"/>
      <c r="G7" s="10"/>
      <c r="H7" s="9"/>
      <c r="I7" s="9"/>
      <c r="J7" s="9"/>
      <c r="K7" s="9"/>
    </row>
    <row r="8" spans="1:30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30" s="6" customFormat="1" ht="15"/>
    <row r="11" spans="1:30" ht="2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AD11" s="12" t="str">
        <f>IF(Source!G4&lt;&gt;"",Source!G4,IF(Source!F4&lt;&gt;"",Source!F4,IF(Source!G5&lt;&gt;"",Source!G5,IF(Source!F5&lt;&gt;"",Source!F5,IF(Source!G6&lt;&gt;"",Source!G6,IF(Source!F6&lt;&gt;"",Source!F6," "))))))</f>
        <v>ОАО "Люберецкий водоканал"</v>
      </c>
    </row>
    <row r="12" spans="1:30">
      <c r="A12" s="1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4" spans="1:30" ht="18">
      <c r="G14" s="16"/>
      <c r="H14" s="15"/>
      <c r="I14" s="18"/>
      <c r="J14" s="17"/>
      <c r="K14" s="17"/>
      <c r="L14" s="17"/>
    </row>
    <row r="16" spans="1:30" ht="2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AD16" s="20" t="s">
        <v>373</v>
      </c>
    </row>
    <row r="18" spans="1:30" ht="18.75"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AD18" s="23" t="str">
        <f>Source!G12</f>
        <v>Устройство забора на КНС-1 ЛВК ул. Инициативная 11А</v>
      </c>
    </row>
    <row r="20" spans="1:30" ht="18.75">
      <c r="A20" s="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AD20" s="25" t="str">
        <f>IF(Source!G12&lt;&gt;"",Source!G12,Source!F12)</f>
        <v>Устройство забора на КНС-1 ЛВК ул. Инициативная 11А</v>
      </c>
    </row>
    <row r="21" spans="1:30"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3" spans="1:30" ht="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AD23" s="28" t="str">
        <f>CONCATENATE( "Основание: ", Source!J12)</f>
        <v xml:space="preserve">Основание: </v>
      </c>
    </row>
    <row r="25" spans="1:30">
      <c r="E25" s="4"/>
      <c r="F25" s="4"/>
      <c r="G25" s="4"/>
      <c r="H25" s="4"/>
      <c r="I25" s="4"/>
      <c r="J25" s="4"/>
    </row>
    <row r="26" spans="1:30">
      <c r="E26" s="30"/>
      <c r="F26" s="30"/>
      <c r="G26" s="31" t="s">
        <v>374</v>
      </c>
      <c r="H26" s="31"/>
      <c r="I26" s="31" t="s">
        <v>375</v>
      </c>
      <c r="J26" s="31"/>
    </row>
    <row r="27" spans="1:30" ht="15.75">
      <c r="C27" s="34" t="s">
        <v>376</v>
      </c>
      <c r="D27" s="34"/>
      <c r="E27" s="34"/>
      <c r="F27" s="34"/>
      <c r="G27" s="35">
        <f>G107/1000</f>
        <v>0</v>
      </c>
      <c r="H27" s="35"/>
      <c r="I27" s="35">
        <f>(Source!F79/1000)</f>
        <v>861.22183999999993</v>
      </c>
      <c r="J27" s="35"/>
      <c r="K27" s="27" t="s">
        <v>377</v>
      </c>
      <c r="L27" s="27"/>
    </row>
    <row r="28" spans="1:30" ht="15">
      <c r="C28" s="36" t="s">
        <v>378</v>
      </c>
      <c r="D28" s="36"/>
      <c r="E28" s="36"/>
      <c r="F28" s="36"/>
      <c r="G28" s="35">
        <f>O107/1000</f>
        <v>305.13129591804324</v>
      </c>
      <c r="H28" s="35"/>
      <c r="I28" s="35">
        <f>S107/1000</f>
        <v>704.58986000000016</v>
      </c>
      <c r="J28" s="35"/>
      <c r="K28" s="27" t="s">
        <v>377</v>
      </c>
      <c r="L28" s="27"/>
    </row>
    <row r="29" spans="1:30" ht="15">
      <c r="C29" s="36" t="s">
        <v>379</v>
      </c>
      <c r="D29" s="36"/>
      <c r="E29" s="36"/>
      <c r="F29" s="36"/>
      <c r="G29" s="35">
        <f>P107/1000</f>
        <v>23.362322638813136</v>
      </c>
      <c r="H29" s="35"/>
      <c r="I29" s="35">
        <f>T107/1000</f>
        <v>25.259160000000001</v>
      </c>
      <c r="J29" s="35"/>
      <c r="K29" s="27" t="s">
        <v>377</v>
      </c>
      <c r="L29" s="27"/>
    </row>
    <row r="30" spans="1:30" ht="15">
      <c r="C30" s="36" t="s">
        <v>380</v>
      </c>
      <c r="D30" s="36"/>
      <c r="E30" s="36"/>
      <c r="F30" s="36"/>
      <c r="G30" s="35">
        <f>Q107/1000</f>
        <v>0</v>
      </c>
      <c r="H30" s="35"/>
      <c r="I30" s="35">
        <f>U107/1000</f>
        <v>0</v>
      </c>
      <c r="J30" s="35"/>
      <c r="K30" s="27" t="s">
        <v>377</v>
      </c>
      <c r="L30" s="27"/>
    </row>
    <row r="31" spans="1:30" ht="15">
      <c r="C31" s="36" t="s">
        <v>381</v>
      </c>
      <c r="D31" s="36"/>
      <c r="E31" s="36"/>
      <c r="F31" s="36"/>
      <c r="G31" s="35">
        <f>R107/1000</f>
        <v>0</v>
      </c>
      <c r="H31" s="35"/>
      <c r="I31" s="35">
        <f>V107/1000</f>
        <v>0</v>
      </c>
      <c r="J31" s="35"/>
      <c r="K31" s="27" t="s">
        <v>377</v>
      </c>
      <c r="L31" s="27"/>
    </row>
    <row r="32" spans="1:30" ht="15.75">
      <c r="C32" s="34" t="s">
        <v>382</v>
      </c>
      <c r="D32" s="34"/>
      <c r="E32" s="34"/>
      <c r="F32" s="34"/>
      <c r="G32" s="35">
        <f>(Source!F72)</f>
        <v>372.07881999999995</v>
      </c>
      <c r="H32" s="35"/>
      <c r="I32" s="35">
        <f>(Source!F72)</f>
        <v>372.07881999999995</v>
      </c>
      <c r="J32" s="35"/>
      <c r="K32" s="27" t="s">
        <v>188</v>
      </c>
      <c r="L32" s="27"/>
    </row>
    <row r="33" spans="1:30" ht="15.75">
      <c r="C33" s="34" t="s">
        <v>383</v>
      </c>
      <c r="D33" s="34"/>
      <c r="E33" s="34"/>
      <c r="F33" s="34"/>
      <c r="G33" s="35">
        <f>(N107 + W107)/1000</f>
        <v>5.9086600000000002</v>
      </c>
      <c r="H33" s="35"/>
      <c r="I33" s="35">
        <f>((Source!F70 + Source!F69)/1000)</f>
        <v>121.24543</v>
      </c>
      <c r="J33" s="35"/>
      <c r="K33" s="27" t="s">
        <v>377</v>
      </c>
      <c r="L33" s="27"/>
    </row>
    <row r="35" spans="1:30">
      <c r="A35" s="29" t="s">
        <v>384</v>
      </c>
      <c r="B35" s="29"/>
      <c r="C35" s="29"/>
      <c r="D35" s="4"/>
      <c r="E35" s="4"/>
      <c r="F35" s="4"/>
    </row>
    <row r="36" spans="1:30" ht="15">
      <c r="A36" s="37"/>
      <c r="B36" s="37"/>
      <c r="C36" s="37"/>
      <c r="D36" s="37"/>
      <c r="E36" s="37"/>
      <c r="F36" s="38" t="s">
        <v>397</v>
      </c>
      <c r="G36" s="38" t="s">
        <v>401</v>
      </c>
      <c r="H36" s="38" t="s">
        <v>405</v>
      </c>
      <c r="I36" s="38" t="s">
        <v>409</v>
      </c>
      <c r="J36" s="38" t="s">
        <v>413</v>
      </c>
      <c r="K36" s="38" t="s">
        <v>405</v>
      </c>
      <c r="L36" s="39" t="s">
        <v>417</v>
      </c>
    </row>
    <row r="37" spans="1:30" ht="15">
      <c r="A37" s="40" t="s">
        <v>385</v>
      </c>
      <c r="B37" s="40" t="s">
        <v>387</v>
      </c>
      <c r="C37" s="41"/>
      <c r="D37" s="40" t="s">
        <v>392</v>
      </c>
      <c r="E37" s="40" t="s">
        <v>395</v>
      </c>
      <c r="F37" s="40" t="s">
        <v>398</v>
      </c>
      <c r="G37" s="40" t="s">
        <v>402</v>
      </c>
      <c r="H37" s="40" t="s">
        <v>406</v>
      </c>
      <c r="I37" s="40" t="s">
        <v>410</v>
      </c>
      <c r="J37" s="40" t="s">
        <v>404</v>
      </c>
      <c r="K37" s="40" t="s">
        <v>414</v>
      </c>
      <c r="L37" s="42" t="s">
        <v>135</v>
      </c>
    </row>
    <row r="38" spans="1:30" ht="15">
      <c r="A38" s="40" t="s">
        <v>386</v>
      </c>
      <c r="B38" s="40" t="s">
        <v>388</v>
      </c>
      <c r="C38" s="40" t="s">
        <v>391</v>
      </c>
      <c r="D38" s="40" t="s">
        <v>393</v>
      </c>
      <c r="E38" s="40" t="s">
        <v>396</v>
      </c>
      <c r="F38" s="40" t="s">
        <v>399</v>
      </c>
      <c r="G38" s="40" t="s">
        <v>403</v>
      </c>
      <c r="H38" s="40" t="s">
        <v>407</v>
      </c>
      <c r="I38" s="40" t="s">
        <v>411</v>
      </c>
      <c r="J38" s="40" t="s">
        <v>411</v>
      </c>
      <c r="K38" s="40" t="s">
        <v>415</v>
      </c>
      <c r="L38" s="42" t="s">
        <v>418</v>
      </c>
    </row>
    <row r="39" spans="1:30" ht="15">
      <c r="A39" s="41"/>
      <c r="B39" s="40" t="s">
        <v>389</v>
      </c>
      <c r="C39" s="41"/>
      <c r="D39" s="40" t="s">
        <v>394</v>
      </c>
      <c r="E39" s="41"/>
      <c r="F39" s="40" t="s">
        <v>400</v>
      </c>
      <c r="G39" s="40" t="s">
        <v>404</v>
      </c>
      <c r="H39" s="40" t="s">
        <v>408</v>
      </c>
      <c r="I39" s="40" t="s">
        <v>412</v>
      </c>
      <c r="J39" s="40" t="s">
        <v>412</v>
      </c>
      <c r="K39" s="40" t="s">
        <v>416</v>
      </c>
      <c r="L39" s="42"/>
    </row>
    <row r="40" spans="1:30" ht="15">
      <c r="A40" s="41"/>
      <c r="B40" s="40" t="s">
        <v>390</v>
      </c>
      <c r="C40" s="41"/>
      <c r="D40" s="41"/>
      <c r="E40" s="41"/>
      <c r="F40" s="41"/>
      <c r="G40" s="40"/>
      <c r="H40" s="40"/>
      <c r="I40" s="40"/>
      <c r="J40" s="40"/>
      <c r="K40" s="40"/>
      <c r="L40" s="42"/>
    </row>
    <row r="41" spans="1:30" ht="15">
      <c r="A41" s="43">
        <v>1</v>
      </c>
      <c r="B41" s="43">
        <v>2</v>
      </c>
      <c r="C41" s="43">
        <v>3</v>
      </c>
      <c r="D41" s="43">
        <v>4</v>
      </c>
      <c r="E41" s="43">
        <v>5</v>
      </c>
      <c r="F41" s="43">
        <v>6</v>
      </c>
      <c r="G41" s="43">
        <v>7</v>
      </c>
      <c r="H41" s="43">
        <v>8</v>
      </c>
      <c r="I41" s="43">
        <v>9</v>
      </c>
      <c r="J41" s="43">
        <v>10</v>
      </c>
      <c r="K41" s="43">
        <v>11</v>
      </c>
      <c r="L41" s="44">
        <v>12</v>
      </c>
    </row>
    <row r="42" spans="1:30" ht="18">
      <c r="C42" s="46" t="s">
        <v>419</v>
      </c>
      <c r="D42" s="47" t="str">
        <f>IF(Source!C12="1", Source!F20, Source!G20)</f>
        <v>Новая локальная смета</v>
      </c>
      <c r="E42" s="45"/>
      <c r="F42" s="45"/>
      <c r="G42" s="45"/>
      <c r="H42" s="45"/>
      <c r="I42" s="45"/>
      <c r="J42" s="45"/>
      <c r="K42" s="45"/>
      <c r="L42" s="45"/>
      <c r="AD42" s="48" t="str">
        <f>IF(Source!C12="1", Source!F20, Source!G20)</f>
        <v>Новая локальная смета</v>
      </c>
    </row>
    <row r="44" spans="1:30" ht="90">
      <c r="A44" s="49" t="str">
        <f>Source!E24</f>
        <v>1</v>
      </c>
      <c r="B44" s="49" t="s">
        <v>420</v>
      </c>
      <c r="C44" s="50" t="str">
        <f>Source!G24</f>
        <v>Установка ограждения и козырька из спиралей армированной колючей ленты (АКЛ) типа "Репейник" монтаж ограждения высотой 2,8 м, с установкой опор</v>
      </c>
      <c r="D44" s="51" t="str">
        <f>Source!H24</f>
        <v>100 м ограждения и козырька</v>
      </c>
      <c r="E44" s="26">
        <f>ROUND(Source!I24,6)</f>
        <v>1.1599999999999999</v>
      </c>
      <c r="F44" s="32">
        <f>IF( Source!AK24 &lt;&gt;0, Source!AK24, Source!AL24 + Source!AM24 + Source!AO24)</f>
        <v>36020.79</v>
      </c>
      <c r="G44" s="26"/>
      <c r="H44" s="26"/>
      <c r="I44" s="52" t="str">
        <f>IF( Source!BO24 &lt;&gt;"", Source!BO24, "" )</f>
        <v>07-01-056-1</v>
      </c>
      <c r="J44" s="26"/>
      <c r="K44" s="26"/>
      <c r="L44" s="26"/>
    </row>
    <row r="45" spans="1:30" ht="15">
      <c r="A45" s="26"/>
      <c r="B45" s="26"/>
      <c r="C45" s="26" t="s">
        <v>421</v>
      </c>
      <c r="D45" s="26"/>
      <c r="E45" s="26"/>
      <c r="F45" s="32">
        <f>Source!AO24</f>
        <v>2389.09</v>
      </c>
      <c r="G45" s="52" t="str">
        <f>Source!DG24</f>
        <v>)*1,15</v>
      </c>
      <c r="H45" s="32">
        <f>ROUND(IF( Source!BA24 &lt;&gt;0, Source!S24/Source!BA24,Source!S24), 2)</f>
        <v>3187.05</v>
      </c>
      <c r="I45" s="26"/>
      <c r="J45" s="26">
        <f>Source!BA24</f>
        <v>20.52</v>
      </c>
      <c r="K45" s="32">
        <f>Source!S24</f>
        <v>65398.19</v>
      </c>
      <c r="L45" s="26"/>
    </row>
    <row r="46" spans="1:30" ht="15">
      <c r="A46" s="26"/>
      <c r="B46" s="26"/>
      <c r="C46" s="26" t="s">
        <v>118</v>
      </c>
      <c r="D46" s="26"/>
      <c r="E46" s="26"/>
      <c r="F46" s="32">
        <f>Source!AM24</f>
        <v>27576.71</v>
      </c>
      <c r="G46" s="52" t="str">
        <f>Source!DE24</f>
        <v>)*1,15</v>
      </c>
      <c r="H46" s="32">
        <f>ROUND(IF( Source!BB24 &lt;&gt;0, Source!Q24/Source!BB24,Source!Q24), 2)</f>
        <v>36787.33</v>
      </c>
      <c r="I46" s="26"/>
      <c r="J46" s="26">
        <f>Source!BB24</f>
        <v>3.6</v>
      </c>
      <c r="K46" s="32">
        <f>Source!Q24</f>
        <v>132434.39000000001</v>
      </c>
      <c r="L46" s="26"/>
    </row>
    <row r="47" spans="1:30" ht="15">
      <c r="A47" s="26"/>
      <c r="B47" s="26"/>
      <c r="C47" s="26" t="s">
        <v>422</v>
      </c>
      <c r="D47" s="26"/>
      <c r="E47" s="26"/>
      <c r="F47" s="32">
        <f>Source!AN24</f>
        <v>1493.26</v>
      </c>
      <c r="G47" s="52" t="str">
        <f>Source!DF24</f>
        <v>)*1,15</v>
      </c>
      <c r="H47" s="54">
        <f>ROUND(IF( Source!BS24 &lt;&gt;0, Source!R24/Source!BS24,Source!R24), 2)</f>
        <v>1992.01</v>
      </c>
      <c r="I47" s="26"/>
      <c r="J47" s="26">
        <f>Source!BS24</f>
        <v>20.52</v>
      </c>
      <c r="K47" s="54">
        <f>Source!R24</f>
        <v>40876.019999999997</v>
      </c>
      <c r="L47" s="26"/>
    </row>
    <row r="48" spans="1:30" ht="15">
      <c r="A48" s="26"/>
      <c r="B48" s="26"/>
      <c r="C48" s="26" t="s">
        <v>423</v>
      </c>
      <c r="D48" s="26"/>
      <c r="E48" s="26"/>
      <c r="F48" s="32">
        <f>Source!AL24</f>
        <v>6054.99</v>
      </c>
      <c r="G48" s="52" t="str">
        <f>Source!DD24</f>
        <v/>
      </c>
      <c r="H48" s="32">
        <f>ROUND(IF( Source!BC24 &lt;&gt;0, Source!P24/Source!BC24,Source!P24), 2)</f>
        <v>7023.79</v>
      </c>
      <c r="I48" s="26"/>
      <c r="J48" s="26">
        <f>Source!BC24</f>
        <v>4.7699999999999996</v>
      </c>
      <c r="K48" s="32">
        <f>Source!P24</f>
        <v>33503.47</v>
      </c>
      <c r="L48" s="26"/>
    </row>
    <row r="49" spans="1:25" ht="15">
      <c r="A49" s="26"/>
      <c r="B49" s="26"/>
      <c r="C49" s="26" t="s">
        <v>424</v>
      </c>
      <c r="D49" s="33" t="s">
        <v>425</v>
      </c>
      <c r="E49" s="26"/>
      <c r="F49" s="32">
        <f>Source!BZ24</f>
        <v>130</v>
      </c>
      <c r="G49" s="26"/>
      <c r="H49" s="32">
        <f>X49 + X52 + X53 + X54 + X55 + X56 + X57 + X58 + X59 + X60 + X61</f>
        <v>6732.78</v>
      </c>
      <c r="I49" s="26" t="str">
        <f>Source!FV24</f>
        <v>((*0.85))</v>
      </c>
      <c r="J49" s="32">
        <f>Source!AT24</f>
        <v>111</v>
      </c>
      <c r="K49" s="32">
        <f>Source!X24 + Source!X25 + Source!X26 + Source!X27 + Source!X28 + Source!X29 + Source!X30 + Source!X31 + Source!X32 + Source!X33 + Source!X34</f>
        <v>117964.37</v>
      </c>
      <c r="L49" s="26"/>
      <c r="X49">
        <f>ROUND((Source!FX24/100)*(ROUND(Source!S24/IF(Source!BA24&lt;&gt;0,Source!BA24,1), 2)+ROUND(Source!R24/IF(Source!BS24&lt;&gt;0,Source!BS24,1), 2)), 2)</f>
        <v>6732.78</v>
      </c>
    </row>
    <row r="50" spans="1:25" ht="15">
      <c r="A50" s="26"/>
      <c r="B50" s="26"/>
      <c r="C50" s="26" t="s">
        <v>134</v>
      </c>
      <c r="D50" s="33" t="s">
        <v>425</v>
      </c>
      <c r="E50" s="26"/>
      <c r="F50" s="32">
        <f>Source!CA24</f>
        <v>85</v>
      </c>
      <c r="G50" s="26"/>
      <c r="H50" s="32">
        <f>Y50 + Y52 + Y53 + Y54 + Y55 + Y56 + Y57 + Y58 + Y59 + Y60 + Y61</f>
        <v>4402.2</v>
      </c>
      <c r="I50" s="26" t="str">
        <f>Source!FW24</f>
        <v>((*0.8))</v>
      </c>
      <c r="J50" s="32">
        <f>Source!AU24</f>
        <v>68</v>
      </c>
      <c r="K50" s="32">
        <f>Source!Y24 + Source!Y25 + Source!Y26 + Source!Y27 + Source!Y28 + Source!Y29 + Source!Y30 + Source!Y31 + Source!Y32 + Source!Y33 + Source!Y34</f>
        <v>72266.460000000006</v>
      </c>
      <c r="L50" s="26"/>
      <c r="Y50">
        <f>ROUND((Source!FY24/100)*(ROUND(Source!S24/IF(Source!BA24&lt;&gt;0,Source!BA24,1), 2)+ROUND(Source!R24/IF(Source!BS24&lt;&gt;0,Source!BS24,1), 2)), 2)</f>
        <v>4402.2</v>
      </c>
    </row>
    <row r="51" spans="1:25" ht="15">
      <c r="A51" s="26"/>
      <c r="B51" s="26"/>
      <c r="C51" s="26" t="s">
        <v>426</v>
      </c>
      <c r="D51" s="33" t="s">
        <v>427</v>
      </c>
      <c r="E51" s="26">
        <f>Source!AQ24</f>
        <v>230.83</v>
      </c>
      <c r="F51" s="26"/>
      <c r="G51" s="52" t="str">
        <f>Source!DI24</f>
        <v>)*1,15</v>
      </c>
      <c r="H51" s="26"/>
      <c r="I51" s="26"/>
      <c r="J51" s="26"/>
      <c r="K51" s="26"/>
      <c r="L51" s="32">
        <f>Source!U24</f>
        <v>307.92721999999998</v>
      </c>
    </row>
    <row r="52" spans="1:25" ht="30">
      <c r="A52" s="49"/>
      <c r="B52" s="49" t="str">
        <f>Source!F25</f>
        <v>прайс</v>
      </c>
      <c r="C52" s="50" t="str">
        <f>Source!G25</f>
        <v>Лист профильный металлический (синий) 2,5х1.15</v>
      </c>
      <c r="D52" s="51" t="str">
        <f>Source!H25</f>
        <v>шт.</v>
      </c>
      <c r="E52" s="26">
        <f>ROUND(Source!I25,6)</f>
        <v>91.971428000000003</v>
      </c>
      <c r="F52" s="32">
        <f>IF(Source!AL25=0,Source!AK25,Source!AL25)</f>
        <v>780</v>
      </c>
      <c r="G52" s="52" t="str">
        <f>Source!DD25</f>
        <v/>
      </c>
      <c r="H52" s="55">
        <f>ROUND(IF( Source!BC25 &lt;&gt;0, Source!O25/Source!BC25,Source!O25), 2)</f>
        <v>71737.710000000006</v>
      </c>
      <c r="I52" s="52" t="str">
        <f>IF( Source!BO25 &lt;&gt;"", Source!BO25, "" )</f>
        <v/>
      </c>
      <c r="J52" s="26">
        <f>Source!BC25</f>
        <v>1</v>
      </c>
      <c r="K52" s="32">
        <f>Source!O25</f>
        <v>71737.710000000006</v>
      </c>
      <c r="L52" s="26"/>
      <c r="N52">
        <f>ROUND(IF( Source!BA25 &lt;&gt;0, Source!S25/Source!BA25,Source!S25), 2)</f>
        <v>0</v>
      </c>
      <c r="O52">
        <f>IF( Source!BI25 = 1, (ROUND(IF( Source!BC25 &lt;&gt;0, Source!O25/Source!BC25,Source!O25), 2)), 0 )</f>
        <v>71737.710000000006</v>
      </c>
      <c r="P52">
        <f>IF( Source!BI25 = 2, (ROUND(IF( Source!BC25 &lt;&gt;0, Source!O25/Source!BC25,Source!O25), 2)), 0 )</f>
        <v>0</v>
      </c>
      <c r="Q52">
        <f>IF( Source!BI25 = 3, (ROUND(IF( Source!BC25 &lt;&gt;0, Source!O25/Source!BC25,Source!O25), 2)), 0 )</f>
        <v>0</v>
      </c>
      <c r="R52">
        <f>IF( Source!BI25 = 4, (ROUND(IF( Source!BC25 &lt;&gt;0, Source!O25/Source!BC25,Source!O25), 2)), 0 )</f>
        <v>0</v>
      </c>
      <c r="S52">
        <f>IF( Source!BI25 = 1, Source!O25 + Source!X25 + Source!Y25, 0 )</f>
        <v>71737.710000000006</v>
      </c>
      <c r="T52">
        <f>IF( Source!BI25 = 2, Source!O25 + Source!X25 + Source!Y25, 0 )</f>
        <v>0</v>
      </c>
      <c r="U52">
        <f>IF( Source!BI25 = 3, Source!O25 + Source!X25 + Source!Y25, 0 )</f>
        <v>0</v>
      </c>
      <c r="V52">
        <f>IF( Source!BI25 = 4, Source!O25 + Source!X25 + Source!Y25, 0 )</f>
        <v>0</v>
      </c>
      <c r="W52">
        <f>ROUND(IF( Source!BS25 &lt;&gt;0, Source!R25/Source!BS25,Source!R25), 2)</f>
        <v>0</v>
      </c>
      <c r="X52">
        <f>ROUND((Source!FX25/100)*(ROUND(Source!S25/IF(Source!BA25&lt;&gt;0,Source!BA25,1), 2)+ROUND(Source!R25/IF(Source!BS25&lt;&gt;0,Source!BS25,1), 2)), 2)</f>
        <v>0</v>
      </c>
      <c r="Y52">
        <f>ROUND((Source!FY25/100)*(ROUND(Source!S25/IF(Source!BA25&lt;&gt;0,Source!BA25,1), 2)+ROUND(Source!R25/IF(Source!BS25&lt;&gt;0,Source!BS25,1), 2)), 2)</f>
        <v>0</v>
      </c>
    </row>
    <row r="53" spans="1:25" ht="30">
      <c r="A53" s="49"/>
      <c r="B53" s="49" t="str">
        <f>Source!F26</f>
        <v>прайс</v>
      </c>
      <c r="C53" s="50" t="str">
        <f>Source!G26</f>
        <v>труба металлическая профильная 40х25</v>
      </c>
      <c r="D53" s="51" t="str">
        <f>Source!H26</f>
        <v>м</v>
      </c>
      <c r="E53" s="26">
        <f>ROUND(Source!I26,6)</f>
        <v>372.85714200000001</v>
      </c>
      <c r="F53" s="32">
        <f>IF(Source!AL26=0,Source!AK26,Source!AL26)</f>
        <v>90</v>
      </c>
      <c r="G53" s="52" t="str">
        <f>Source!DD26</f>
        <v/>
      </c>
      <c r="H53" s="55">
        <f>ROUND(IF( Source!BC26 &lt;&gt;0, Source!O26/Source!BC26,Source!O26), 2)</f>
        <v>33557.14</v>
      </c>
      <c r="I53" s="52" t="str">
        <f>IF( Source!BO26 &lt;&gt;"", Source!BO26, "" )</f>
        <v/>
      </c>
      <c r="J53" s="26">
        <f>Source!BC26</f>
        <v>1</v>
      </c>
      <c r="K53" s="32">
        <f>Source!O26</f>
        <v>33557.14</v>
      </c>
      <c r="L53" s="26"/>
      <c r="N53">
        <f>ROUND(IF( Source!BA26 &lt;&gt;0, Source!S26/Source!BA26,Source!S26), 2)</f>
        <v>0</v>
      </c>
      <c r="O53">
        <f>IF( Source!BI26 = 1, (ROUND(IF( Source!BC26 &lt;&gt;0, Source!O26/Source!BC26,Source!O26), 2)), 0 )</f>
        <v>33557.14</v>
      </c>
      <c r="P53">
        <f>IF( Source!BI26 = 2, (ROUND(IF( Source!BC26 &lt;&gt;0, Source!O26/Source!BC26,Source!O26), 2)), 0 )</f>
        <v>0</v>
      </c>
      <c r="Q53">
        <f>IF( Source!BI26 = 3, (ROUND(IF( Source!BC26 &lt;&gt;0, Source!O26/Source!BC26,Source!O26), 2)), 0 )</f>
        <v>0</v>
      </c>
      <c r="R53">
        <f>IF( Source!BI26 = 4, (ROUND(IF( Source!BC26 &lt;&gt;0, Source!O26/Source!BC26,Source!O26), 2)), 0 )</f>
        <v>0</v>
      </c>
      <c r="S53">
        <f>IF( Source!BI26 = 1, Source!O26 + Source!X26 + Source!Y26, 0 )</f>
        <v>33557.14</v>
      </c>
      <c r="T53">
        <f>IF( Source!BI26 = 2, Source!O26 + Source!X26 + Source!Y26, 0 )</f>
        <v>0</v>
      </c>
      <c r="U53">
        <f>IF( Source!BI26 = 3, Source!O26 + Source!X26 + Source!Y26, 0 )</f>
        <v>0</v>
      </c>
      <c r="V53">
        <f>IF( Source!BI26 = 4, Source!O26 + Source!X26 + Source!Y26, 0 )</f>
        <v>0</v>
      </c>
      <c r="W53">
        <f>ROUND(IF( Source!BS26 &lt;&gt;0, Source!R26/Source!BS26,Source!R26), 2)</f>
        <v>0</v>
      </c>
      <c r="X53">
        <f>ROUND((Source!FX26/100)*(ROUND(Source!S26/IF(Source!BA26&lt;&gt;0,Source!BA26,1), 2)+ROUND(Source!R26/IF(Source!BS26&lt;&gt;0,Source!BS26,1), 2)), 2)</f>
        <v>0</v>
      </c>
      <c r="Y53">
        <f>ROUND((Source!FY26/100)*(ROUND(Source!S26/IF(Source!BA26&lt;&gt;0,Source!BA26,1), 2)+ROUND(Source!R26/IF(Source!BS26&lt;&gt;0,Source!BS26,1), 2)), 2)</f>
        <v>0</v>
      </c>
    </row>
    <row r="54" spans="1:25" ht="30">
      <c r="A54" s="49"/>
      <c r="B54" s="49" t="str">
        <f>Source!F27</f>
        <v>прайс</v>
      </c>
      <c r="C54" s="50" t="str">
        <f>Source!G27</f>
        <v>труба металлическая  профильная 100х100</v>
      </c>
      <c r="D54" s="51" t="str">
        <f>Source!H27</f>
        <v>м</v>
      </c>
      <c r="E54" s="26">
        <f>ROUND(Source!I27,6)</f>
        <v>133.4</v>
      </c>
      <c r="F54" s="32">
        <f>IF(Source!AL27=0,Source!AK27,Source!AL27)</f>
        <v>570</v>
      </c>
      <c r="G54" s="52" t="str">
        <f>Source!DD27</f>
        <v/>
      </c>
      <c r="H54" s="55">
        <f>ROUND(IF( Source!BC27 &lt;&gt;0, Source!O27/Source!BC27,Source!O27), 2)</f>
        <v>76038</v>
      </c>
      <c r="I54" s="52" t="str">
        <f>IF( Source!BO27 &lt;&gt;"", Source!BO27, "" )</f>
        <v/>
      </c>
      <c r="J54" s="26">
        <f>Source!BC27</f>
        <v>1</v>
      </c>
      <c r="K54" s="32">
        <f>Source!O27</f>
        <v>76038</v>
      </c>
      <c r="L54" s="26"/>
      <c r="N54">
        <f>ROUND(IF( Source!BA27 &lt;&gt;0, Source!S27/Source!BA27,Source!S27), 2)</f>
        <v>0</v>
      </c>
      <c r="O54">
        <f>IF( Source!BI27 = 1, (ROUND(IF( Source!BC27 &lt;&gt;0, Source!O27/Source!BC27,Source!O27), 2)), 0 )</f>
        <v>76038</v>
      </c>
      <c r="P54">
        <f>IF( Source!BI27 = 2, (ROUND(IF( Source!BC27 &lt;&gt;0, Source!O27/Source!BC27,Source!O27), 2)), 0 )</f>
        <v>0</v>
      </c>
      <c r="Q54">
        <f>IF( Source!BI27 = 3, (ROUND(IF( Source!BC27 &lt;&gt;0, Source!O27/Source!BC27,Source!O27), 2)), 0 )</f>
        <v>0</v>
      </c>
      <c r="R54">
        <f>IF( Source!BI27 = 4, (ROUND(IF( Source!BC27 &lt;&gt;0, Source!O27/Source!BC27,Source!O27), 2)), 0 )</f>
        <v>0</v>
      </c>
      <c r="S54">
        <f>IF( Source!BI27 = 1, Source!O27 + Source!X27 + Source!Y27, 0 )</f>
        <v>76038</v>
      </c>
      <c r="T54">
        <f>IF( Source!BI27 = 2, Source!O27 + Source!X27 + Source!Y27, 0 )</f>
        <v>0</v>
      </c>
      <c r="U54">
        <f>IF( Source!BI27 = 3, Source!O27 + Source!X27 + Source!Y27, 0 )</f>
        <v>0</v>
      </c>
      <c r="V54">
        <f>IF( Source!BI27 = 4, Source!O27 + Source!X27 + Source!Y27, 0 )</f>
        <v>0</v>
      </c>
      <c r="W54">
        <f>ROUND(IF( Source!BS27 &lt;&gt;0, Source!R27/Source!BS27,Source!R27), 2)</f>
        <v>0</v>
      </c>
      <c r="X54">
        <f>ROUND((Source!FX27/100)*(ROUND(Source!S27/IF(Source!BA27&lt;&gt;0,Source!BA27,1), 2)+ROUND(Source!R27/IF(Source!BS27&lt;&gt;0,Source!BS27,1), 2)), 2)</f>
        <v>0</v>
      </c>
      <c r="Y54">
        <f>ROUND((Source!FY27/100)*(ROUND(Source!S27/IF(Source!BA27&lt;&gt;0,Source!BA27,1), 2)+ROUND(Source!R27/IF(Source!BS27&lt;&gt;0,Source!BS27,1), 2)), 2)</f>
        <v>0</v>
      </c>
    </row>
    <row r="55" spans="1:25" ht="30">
      <c r="A55" s="49"/>
      <c r="B55" s="49" t="str">
        <f>Source!F28</f>
        <v>прайс</v>
      </c>
      <c r="C55" s="50" t="str">
        <f>Source!G28</f>
        <v>спиральный барьер безопасности АКЛ 600\62\5</v>
      </c>
      <c r="D55" s="51" t="str">
        <f>Source!H28</f>
        <v>шт.</v>
      </c>
      <c r="E55" s="26">
        <f>ROUND(Source!I28,6)</f>
        <v>18.228572</v>
      </c>
      <c r="F55" s="32">
        <f>IF(Source!AL28=0,Source!AK28,Source!AL28)</f>
        <v>820</v>
      </c>
      <c r="G55" s="52" t="str">
        <f>Source!DD28</f>
        <v/>
      </c>
      <c r="H55" s="55">
        <f>ROUND(IF( Source!BC28 &lt;&gt;0, Source!O28/Source!BC28,Source!O28), 2)</f>
        <v>14947.43</v>
      </c>
      <c r="I55" s="52" t="str">
        <f>IF( Source!BO28 &lt;&gt;"", Source!BO28, "" )</f>
        <v/>
      </c>
      <c r="J55" s="26">
        <f>Source!BC28</f>
        <v>1</v>
      </c>
      <c r="K55" s="32">
        <f>Source!O28</f>
        <v>14947.43</v>
      </c>
      <c r="L55" s="26"/>
      <c r="N55">
        <f>ROUND(IF( Source!BA28 &lt;&gt;0, Source!S28/Source!BA28,Source!S28), 2)</f>
        <v>0</v>
      </c>
      <c r="O55">
        <f>IF( Source!BI28 = 1, (ROUND(IF( Source!BC28 &lt;&gt;0, Source!O28/Source!BC28,Source!O28), 2)), 0 )</f>
        <v>14947.43</v>
      </c>
      <c r="P55">
        <f>IF( Source!BI28 = 2, (ROUND(IF( Source!BC28 &lt;&gt;0, Source!O28/Source!BC28,Source!O28), 2)), 0 )</f>
        <v>0</v>
      </c>
      <c r="Q55">
        <f>IF( Source!BI28 = 3, (ROUND(IF( Source!BC28 &lt;&gt;0, Source!O28/Source!BC28,Source!O28), 2)), 0 )</f>
        <v>0</v>
      </c>
      <c r="R55">
        <f>IF( Source!BI28 = 4, (ROUND(IF( Source!BC28 &lt;&gt;0, Source!O28/Source!BC28,Source!O28), 2)), 0 )</f>
        <v>0</v>
      </c>
      <c r="S55">
        <f>IF( Source!BI28 = 1, Source!O28 + Source!X28 + Source!Y28, 0 )</f>
        <v>14947.43</v>
      </c>
      <c r="T55">
        <f>IF( Source!BI28 = 2, Source!O28 + Source!X28 + Source!Y28, 0 )</f>
        <v>0</v>
      </c>
      <c r="U55">
        <f>IF( Source!BI28 = 3, Source!O28 + Source!X28 + Source!Y28, 0 )</f>
        <v>0</v>
      </c>
      <c r="V55">
        <f>IF( Source!BI28 = 4, Source!O28 + Source!X28 + Source!Y28, 0 )</f>
        <v>0</v>
      </c>
      <c r="W55">
        <f>ROUND(IF( Source!BS28 &lt;&gt;0, Source!R28/Source!BS28,Source!R28), 2)</f>
        <v>0</v>
      </c>
      <c r="X55">
        <f>ROUND((Source!FX28/100)*(ROUND(Source!S28/IF(Source!BA28&lt;&gt;0,Source!BA28,1), 2)+ROUND(Source!R28/IF(Source!BS28&lt;&gt;0,Source!BS28,1), 2)), 2)</f>
        <v>0</v>
      </c>
      <c r="Y55">
        <f>ROUND((Source!FY28/100)*(ROUND(Source!S28/IF(Source!BA28&lt;&gt;0,Source!BA28,1), 2)+ROUND(Source!R28/IF(Source!BS28&lt;&gt;0,Source!BS28,1), 2)), 2)</f>
        <v>0</v>
      </c>
    </row>
    <row r="56" spans="1:25" ht="15">
      <c r="A56" s="49"/>
      <c r="B56" s="49" t="str">
        <f>Source!F29</f>
        <v>прайс</v>
      </c>
      <c r="C56" s="50" t="str">
        <f>Source!G29</f>
        <v>проволока 2,5мм</v>
      </c>
      <c r="D56" s="51" t="str">
        <f>Source!H29</f>
        <v>м.п.</v>
      </c>
      <c r="E56" s="26">
        <f>ROUND(Source!I29,6)</f>
        <v>165.71428599999999</v>
      </c>
      <c r="F56" s="32">
        <f>IF(Source!AL29=0,Source!AK29,Source!AL29)</f>
        <v>7</v>
      </c>
      <c r="G56" s="52" t="str">
        <f>Source!DD29</f>
        <v/>
      </c>
      <c r="H56" s="55">
        <f>ROUND(IF( Source!BC29 &lt;&gt;0, Source!O29/Source!BC29,Source!O29), 2)</f>
        <v>1160</v>
      </c>
      <c r="I56" s="52" t="str">
        <f>IF( Source!BO29 &lt;&gt;"", Source!BO29, "" )</f>
        <v/>
      </c>
      <c r="J56" s="26">
        <f>Source!BC29</f>
        <v>1</v>
      </c>
      <c r="K56" s="32">
        <f>Source!O29</f>
        <v>1160</v>
      </c>
      <c r="L56" s="26"/>
      <c r="N56">
        <f>ROUND(IF( Source!BA29 &lt;&gt;0, Source!S29/Source!BA29,Source!S29), 2)</f>
        <v>0</v>
      </c>
      <c r="O56">
        <f>IF( Source!BI29 = 1, (ROUND(IF( Source!BC29 &lt;&gt;0, Source!O29/Source!BC29,Source!O29), 2)), 0 )</f>
        <v>1160</v>
      </c>
      <c r="P56">
        <f>IF( Source!BI29 = 2, (ROUND(IF( Source!BC29 &lt;&gt;0, Source!O29/Source!BC29,Source!O29), 2)), 0 )</f>
        <v>0</v>
      </c>
      <c r="Q56">
        <f>IF( Source!BI29 = 3, (ROUND(IF( Source!BC29 &lt;&gt;0, Source!O29/Source!BC29,Source!O29), 2)), 0 )</f>
        <v>0</v>
      </c>
      <c r="R56">
        <f>IF( Source!BI29 = 4, (ROUND(IF( Source!BC29 &lt;&gt;0, Source!O29/Source!BC29,Source!O29), 2)), 0 )</f>
        <v>0</v>
      </c>
      <c r="S56">
        <f>IF( Source!BI29 = 1, Source!O29 + Source!X29 + Source!Y29, 0 )</f>
        <v>1160</v>
      </c>
      <c r="T56">
        <f>IF( Source!BI29 = 2, Source!O29 + Source!X29 + Source!Y29, 0 )</f>
        <v>0</v>
      </c>
      <c r="U56">
        <f>IF( Source!BI29 = 3, Source!O29 + Source!X29 + Source!Y29, 0 )</f>
        <v>0</v>
      </c>
      <c r="V56">
        <f>IF( Source!BI29 = 4, Source!O29 + Source!X29 + Source!Y29, 0 )</f>
        <v>0</v>
      </c>
      <c r="W56">
        <f>ROUND(IF( Source!BS29 &lt;&gt;0, Source!R29/Source!BS29,Source!R29), 2)</f>
        <v>0</v>
      </c>
      <c r="X56">
        <f>ROUND((Source!FX29/100)*(ROUND(Source!S29/IF(Source!BA29&lt;&gt;0,Source!BA29,1), 2)+ROUND(Source!R29/IF(Source!BS29&lt;&gt;0,Source!BS29,1), 2)), 2)</f>
        <v>0</v>
      </c>
      <c r="Y56">
        <f>ROUND((Source!FY29/100)*(ROUND(Source!S29/IF(Source!BA29&lt;&gt;0,Source!BA29,1), 2)+ROUND(Source!R29/IF(Source!BS29&lt;&gt;0,Source!BS29,1), 2)), 2)</f>
        <v>0</v>
      </c>
    </row>
    <row r="57" spans="1:25" ht="15">
      <c r="A57" s="49"/>
      <c r="B57" s="49" t="str">
        <f>Source!F30</f>
        <v>прайс</v>
      </c>
      <c r="C57" s="50" t="str">
        <f>Source!G30</f>
        <v>нить АКЛ 100м</v>
      </c>
      <c r="D57" s="51" t="str">
        <f>Source!H30</f>
        <v>шт.</v>
      </c>
      <c r="E57" s="26">
        <f>ROUND(Source!I30,6)</f>
        <v>2.4857140000000002</v>
      </c>
      <c r="F57" s="32">
        <f>IF(Source!AL30=0,Source!AK30,Source!AL30)</f>
        <v>1100</v>
      </c>
      <c r="G57" s="52" t="str">
        <f>Source!DD30</f>
        <v/>
      </c>
      <c r="H57" s="55">
        <f>ROUND(IF( Source!BC30 &lt;&gt;0, Source!O30/Source!BC30,Source!O30), 2)</f>
        <v>2734.29</v>
      </c>
      <c r="I57" s="52" t="str">
        <f>IF( Source!BO30 &lt;&gt;"", Source!BO30, "" )</f>
        <v/>
      </c>
      <c r="J57" s="26">
        <f>Source!BC30</f>
        <v>1</v>
      </c>
      <c r="K57" s="32">
        <f>Source!O30</f>
        <v>2734.29</v>
      </c>
      <c r="L57" s="26"/>
      <c r="N57">
        <f>ROUND(IF( Source!BA30 &lt;&gt;0, Source!S30/Source!BA30,Source!S30), 2)</f>
        <v>0</v>
      </c>
      <c r="O57">
        <f>IF( Source!BI30 = 1, (ROUND(IF( Source!BC30 &lt;&gt;0, Source!O30/Source!BC30,Source!O30), 2)), 0 )</f>
        <v>2734.29</v>
      </c>
      <c r="P57">
        <f>IF( Source!BI30 = 2, (ROUND(IF( Source!BC30 &lt;&gt;0, Source!O30/Source!BC30,Source!O30), 2)), 0 )</f>
        <v>0</v>
      </c>
      <c r="Q57">
        <f>IF( Source!BI30 = 3, (ROUND(IF( Source!BC30 &lt;&gt;0, Source!O30/Source!BC30,Source!O30), 2)), 0 )</f>
        <v>0</v>
      </c>
      <c r="R57">
        <f>IF( Source!BI30 = 4, (ROUND(IF( Source!BC30 &lt;&gt;0, Source!O30/Source!BC30,Source!O30), 2)), 0 )</f>
        <v>0</v>
      </c>
      <c r="S57">
        <f>IF( Source!BI30 = 1, Source!O30 + Source!X30 + Source!Y30, 0 )</f>
        <v>2734.29</v>
      </c>
      <c r="T57">
        <f>IF( Source!BI30 = 2, Source!O30 + Source!X30 + Source!Y30, 0 )</f>
        <v>0</v>
      </c>
      <c r="U57">
        <f>IF( Source!BI30 = 3, Source!O30 + Source!X30 + Source!Y30, 0 )</f>
        <v>0</v>
      </c>
      <c r="V57">
        <f>IF( Source!BI30 = 4, Source!O30 + Source!X30 + Source!Y30, 0 )</f>
        <v>0</v>
      </c>
      <c r="W57">
        <f>ROUND(IF( Source!BS30 &lt;&gt;0, Source!R30/Source!BS30,Source!R30), 2)</f>
        <v>0</v>
      </c>
      <c r="X57">
        <f>ROUND((Source!FX30/100)*(ROUND(Source!S30/IF(Source!BA30&lt;&gt;0,Source!BA30,1), 2)+ROUND(Source!R30/IF(Source!BS30&lt;&gt;0,Source!BS30,1), 2)), 2)</f>
        <v>0</v>
      </c>
      <c r="Y57">
        <f>ROUND((Source!FY30/100)*(ROUND(Source!S30/IF(Source!BA30&lt;&gt;0,Source!BA30,1), 2)+ROUND(Source!R30/IF(Source!BS30&lt;&gt;0,Source!BS30,1), 2)), 2)</f>
        <v>0</v>
      </c>
    </row>
    <row r="58" spans="1:25" ht="15">
      <c r="A58" s="49"/>
      <c r="B58" s="49" t="str">
        <f>Source!F31</f>
        <v>прайс</v>
      </c>
      <c r="C58" s="50" t="str">
        <f>Source!G31</f>
        <v>вязальная проволока 1,2 мм</v>
      </c>
      <c r="D58" s="51" t="str">
        <f>Source!H31</f>
        <v>кг</v>
      </c>
      <c r="E58" s="26">
        <f>ROUND(Source!I31,6)</f>
        <v>4.1428580000000004</v>
      </c>
      <c r="F58" s="32">
        <f>IF(Source!AL31=0,Source!AK31,Source!AL31)</f>
        <v>100</v>
      </c>
      <c r="G58" s="52" t="str">
        <f>Source!DD31</f>
        <v/>
      </c>
      <c r="H58" s="55">
        <f>ROUND(IF( Source!BC31 &lt;&gt;0, Source!O31/Source!BC31,Source!O31), 2)</f>
        <v>414.29</v>
      </c>
      <c r="I58" s="52" t="str">
        <f>IF( Source!BO31 &lt;&gt;"", Source!BO31, "" )</f>
        <v/>
      </c>
      <c r="J58" s="26">
        <f>Source!BC31</f>
        <v>1</v>
      </c>
      <c r="K58" s="32">
        <f>Source!O31</f>
        <v>414.29</v>
      </c>
      <c r="L58" s="26"/>
      <c r="N58">
        <f>ROUND(IF( Source!BA31 &lt;&gt;0, Source!S31/Source!BA31,Source!S31), 2)</f>
        <v>0</v>
      </c>
      <c r="O58">
        <f>IF( Source!BI31 = 1, (ROUND(IF( Source!BC31 &lt;&gt;0, Source!O31/Source!BC31,Source!O31), 2)), 0 )</f>
        <v>414.29</v>
      </c>
      <c r="P58">
        <f>IF( Source!BI31 = 2, (ROUND(IF( Source!BC31 &lt;&gt;0, Source!O31/Source!BC31,Source!O31), 2)), 0 )</f>
        <v>0</v>
      </c>
      <c r="Q58">
        <f>IF( Source!BI31 = 3, (ROUND(IF( Source!BC31 &lt;&gt;0, Source!O31/Source!BC31,Source!O31), 2)), 0 )</f>
        <v>0</v>
      </c>
      <c r="R58">
        <f>IF( Source!BI31 = 4, (ROUND(IF( Source!BC31 &lt;&gt;0, Source!O31/Source!BC31,Source!O31), 2)), 0 )</f>
        <v>0</v>
      </c>
      <c r="S58">
        <f>IF( Source!BI31 = 1, Source!O31 + Source!X31 + Source!Y31, 0 )</f>
        <v>414.29</v>
      </c>
      <c r="T58">
        <f>IF( Source!BI31 = 2, Source!O31 + Source!X31 + Source!Y31, 0 )</f>
        <v>0</v>
      </c>
      <c r="U58">
        <f>IF( Source!BI31 = 3, Source!O31 + Source!X31 + Source!Y31, 0 )</f>
        <v>0</v>
      </c>
      <c r="V58">
        <f>IF( Source!BI31 = 4, Source!O31 + Source!X31 + Source!Y31, 0 )</f>
        <v>0</v>
      </c>
      <c r="W58">
        <f>ROUND(IF( Source!BS31 &lt;&gt;0, Source!R31/Source!BS31,Source!R31), 2)</f>
        <v>0</v>
      </c>
      <c r="X58">
        <f>ROUND((Source!FX31/100)*(ROUND(Source!S31/IF(Source!BA31&lt;&gt;0,Source!BA31,1), 2)+ROUND(Source!R31/IF(Source!BS31&lt;&gt;0,Source!BS31,1), 2)), 2)</f>
        <v>0</v>
      </c>
      <c r="Y58">
        <f>ROUND((Source!FY31/100)*(ROUND(Source!S31/IF(Source!BA31&lt;&gt;0,Source!BA31,1), 2)+ROUND(Source!R31/IF(Source!BS31&lt;&gt;0,Source!BS31,1), 2)), 2)</f>
        <v>0</v>
      </c>
    </row>
    <row r="59" spans="1:25" ht="60">
      <c r="A59" s="49"/>
      <c r="B59" s="49" t="str">
        <f>Source!F32</f>
        <v>204-0022</v>
      </c>
      <c r="C59" s="50" t="str">
        <f>Source!G32</f>
        <v>Горячекатаная арматурная сталь периодического профиля класса А-III, диаметром 12 мм</v>
      </c>
      <c r="D59" s="51" t="str">
        <f>Source!H32</f>
        <v>т</v>
      </c>
      <c r="E59" s="26">
        <f>ROUND(Source!I32,6)</f>
        <v>-0.30159999999999998</v>
      </c>
      <c r="F59" s="32">
        <f>IF(Source!AL32=0,Source!AK32,Source!AL32)</f>
        <v>7165.89</v>
      </c>
      <c r="G59" s="52" t="str">
        <f>Source!DD32</f>
        <v/>
      </c>
      <c r="H59" s="55">
        <f>ROUND(IF( Source!BC32 &lt;&gt;0, Source!O32/Source!BC32,Source!O32), 2)</f>
        <v>-2161.23</v>
      </c>
      <c r="I59" s="52" t="str">
        <f>IF( Source!BO32 &lt;&gt;"", Source!BO32, "" )</f>
        <v>204-0022</v>
      </c>
      <c r="J59" s="26">
        <f>Source!BC32</f>
        <v>2.98</v>
      </c>
      <c r="K59" s="32">
        <f>Source!O32</f>
        <v>-6440.47</v>
      </c>
      <c r="L59" s="26"/>
      <c r="N59">
        <f>ROUND(IF( Source!BA32 &lt;&gt;0, Source!S32/Source!BA32,Source!S32), 2)</f>
        <v>0</v>
      </c>
      <c r="O59">
        <f>IF( Source!BI32 = 1, (ROUND(IF( Source!BC32 &lt;&gt;0, Source!O32/Source!BC32,Source!O32), 2)), 0 )</f>
        <v>-2161.23</v>
      </c>
      <c r="P59">
        <f>IF( Source!BI32 = 2, (ROUND(IF( Source!BC32 &lt;&gt;0, Source!O32/Source!BC32,Source!O32), 2)), 0 )</f>
        <v>0</v>
      </c>
      <c r="Q59">
        <f>IF( Source!BI32 = 3, (ROUND(IF( Source!BC32 &lt;&gt;0, Source!O32/Source!BC32,Source!O32), 2)), 0 )</f>
        <v>0</v>
      </c>
      <c r="R59">
        <f>IF( Source!BI32 = 4, (ROUND(IF( Source!BC32 &lt;&gt;0, Source!O32/Source!BC32,Source!O32), 2)), 0 )</f>
        <v>0</v>
      </c>
      <c r="S59">
        <f>IF( Source!BI32 = 1, Source!O32 + Source!X32 + Source!Y32, 0 )</f>
        <v>-6440.47</v>
      </c>
      <c r="T59">
        <f>IF( Source!BI32 = 2, Source!O32 + Source!X32 + Source!Y32, 0 )</f>
        <v>0</v>
      </c>
      <c r="U59">
        <f>IF( Source!BI32 = 3, Source!O32 + Source!X32 + Source!Y32, 0 )</f>
        <v>0</v>
      </c>
      <c r="V59">
        <f>IF( Source!BI32 = 4, Source!O32 + Source!X32 + Source!Y32, 0 )</f>
        <v>0</v>
      </c>
      <c r="W59">
        <f>ROUND(IF( Source!BS32 &lt;&gt;0, Source!R32/Source!BS32,Source!R32), 2)</f>
        <v>0</v>
      </c>
      <c r="X59">
        <f>ROUND((Source!FX32/100)*(ROUND(Source!S32/IF(Source!BA32&lt;&gt;0,Source!BA32,1), 2)+ROUND(Source!R32/IF(Source!BS32&lt;&gt;0,Source!BS32,1), 2)), 2)</f>
        <v>0</v>
      </c>
      <c r="Y59">
        <f>ROUND((Source!FY32/100)*(ROUND(Source!S32/IF(Source!BA32&lt;&gt;0,Source!BA32,1), 2)+ROUND(Source!R32/IF(Source!BS32&lt;&gt;0,Source!BS32,1), 2)), 2)</f>
        <v>0</v>
      </c>
    </row>
    <row r="60" spans="1:25" ht="45">
      <c r="A60" s="49"/>
      <c r="B60" s="49" t="str">
        <f>Source!F33</f>
        <v>101-1799</v>
      </c>
      <c r="C60" s="50" t="str">
        <f>Source!G33</f>
        <v>Сталь угловая равнополочная, марка стали 18пс, шириной полок 35-56 мм</v>
      </c>
      <c r="D60" s="51" t="str">
        <f>Source!H33</f>
        <v>т</v>
      </c>
      <c r="E60" s="26">
        <f>ROUND(Source!I33,6)</f>
        <v>-9.5119999999999996E-2</v>
      </c>
      <c r="F60" s="32">
        <f>IF(Source!AL33=0,Source!AK33,Source!AL33)</f>
        <v>5477.77</v>
      </c>
      <c r="G60" s="52" t="str">
        <f>Source!DD33</f>
        <v/>
      </c>
      <c r="H60" s="55">
        <f>ROUND(IF( Source!BC33 &lt;&gt;0, Source!O33/Source!BC33,Source!O33), 2)</f>
        <v>-521.04999999999995</v>
      </c>
      <c r="I60" s="52" t="str">
        <f>IF( Source!BO33 &lt;&gt;"", Source!BO33, "" )</f>
        <v>101-1799</v>
      </c>
      <c r="J60" s="26">
        <f>Source!BC33</f>
        <v>4.3099999999999996</v>
      </c>
      <c r="K60" s="32">
        <f>Source!O33</f>
        <v>-2245.71</v>
      </c>
      <c r="L60" s="26"/>
      <c r="N60">
        <f>ROUND(IF( Source!BA33 &lt;&gt;0, Source!S33/Source!BA33,Source!S33), 2)</f>
        <v>0</v>
      </c>
      <c r="O60">
        <f>IF( Source!BI33 = 1, (ROUND(IF( Source!BC33 &lt;&gt;0, Source!O33/Source!BC33,Source!O33), 2)), 0 )</f>
        <v>-521.04999999999995</v>
      </c>
      <c r="P60">
        <f>IF( Source!BI33 = 2, (ROUND(IF( Source!BC33 &lt;&gt;0, Source!O33/Source!BC33,Source!O33), 2)), 0 )</f>
        <v>0</v>
      </c>
      <c r="Q60">
        <f>IF( Source!BI33 = 3, (ROUND(IF( Source!BC33 &lt;&gt;0, Source!O33/Source!BC33,Source!O33), 2)), 0 )</f>
        <v>0</v>
      </c>
      <c r="R60">
        <f>IF( Source!BI33 = 4, (ROUND(IF( Source!BC33 &lt;&gt;0, Source!O33/Source!BC33,Source!O33), 2)), 0 )</f>
        <v>0</v>
      </c>
      <c r="S60">
        <f>IF( Source!BI33 = 1, Source!O33 + Source!X33 + Source!Y33, 0 )</f>
        <v>-2245.71</v>
      </c>
      <c r="T60">
        <f>IF( Source!BI33 = 2, Source!O33 + Source!X33 + Source!Y33, 0 )</f>
        <v>0</v>
      </c>
      <c r="U60">
        <f>IF( Source!BI33 = 3, Source!O33 + Source!X33 + Source!Y33, 0 )</f>
        <v>0</v>
      </c>
      <c r="V60">
        <f>IF( Source!BI33 = 4, Source!O33 + Source!X33 + Source!Y33, 0 )</f>
        <v>0</v>
      </c>
      <c r="W60">
        <f>ROUND(IF( Source!BS33 &lt;&gt;0, Source!R33/Source!BS33,Source!R33), 2)</f>
        <v>0</v>
      </c>
      <c r="X60">
        <f>ROUND((Source!FX33/100)*(ROUND(Source!S33/IF(Source!BA33&lt;&gt;0,Source!BA33,1), 2)+ROUND(Source!R33/IF(Source!BS33&lt;&gt;0,Source!BS33,1), 2)), 2)</f>
        <v>0</v>
      </c>
      <c r="Y60">
        <f>ROUND((Source!FY33/100)*(ROUND(Source!S33/IF(Source!BA33&lt;&gt;0,Source!BA33,1), 2)+ROUND(Source!R33/IF(Source!BS33&lt;&gt;0,Source!BS33,1), 2)), 2)</f>
        <v>0</v>
      </c>
    </row>
    <row r="61" spans="1:25" ht="60">
      <c r="A61" s="56"/>
      <c r="B61" s="56" t="str">
        <f>Source!F34</f>
        <v>101-0814</v>
      </c>
      <c r="C61" s="57" t="str">
        <f>Source!G34</f>
        <v>Проволока стальная низкоуглеродистая разного назначения оцинкованная диаметром 6,0-6,3 мм</v>
      </c>
      <c r="D61" s="58" t="str">
        <f>Source!H34</f>
        <v>т</v>
      </c>
      <c r="E61" s="59">
        <f>ROUND(Source!I34,6)</f>
        <v>-4.64E-3</v>
      </c>
      <c r="F61" s="60">
        <f>IF(Source!AL34=0,Source!AK34,Source!AL34)</f>
        <v>12109.99</v>
      </c>
      <c r="G61" s="61" t="str">
        <f>Source!DD34</f>
        <v/>
      </c>
      <c r="H61" s="62">
        <f>ROUND(IF( Source!BC34 &lt;&gt;0, Source!O34/Source!BC34,Source!O34), 2)</f>
        <v>-56.19</v>
      </c>
      <c r="I61" s="61" t="str">
        <f>IF( Source!BO34 &lt;&gt;"", Source!BO34, "" )</f>
        <v>101-0814</v>
      </c>
      <c r="J61" s="59">
        <f>Source!BC34</f>
        <v>2.7</v>
      </c>
      <c r="K61" s="60">
        <f>Source!O34</f>
        <v>-151.71</v>
      </c>
      <c r="L61" s="59"/>
      <c r="N61">
        <f>ROUND(IF( Source!BA34 &lt;&gt;0, Source!S34/Source!BA34,Source!S34), 2)</f>
        <v>0</v>
      </c>
      <c r="O61">
        <f>IF( Source!BI34 = 1, (ROUND(IF( Source!BC34 &lt;&gt;0, Source!O34/Source!BC34,Source!O34), 2)), 0 )</f>
        <v>-56.19</v>
      </c>
      <c r="P61">
        <f>IF( Source!BI34 = 2, (ROUND(IF( Source!BC34 &lt;&gt;0, Source!O34/Source!BC34,Source!O34), 2)), 0 )</f>
        <v>0</v>
      </c>
      <c r="Q61">
        <f>IF( Source!BI34 = 3, (ROUND(IF( Source!BC34 &lt;&gt;0, Source!O34/Source!BC34,Source!O34), 2)), 0 )</f>
        <v>0</v>
      </c>
      <c r="R61">
        <f>IF( Source!BI34 = 4, (ROUND(IF( Source!BC34 &lt;&gt;0, Source!O34/Source!BC34,Source!O34), 2)), 0 )</f>
        <v>0</v>
      </c>
      <c r="S61">
        <f>IF( Source!BI34 = 1, Source!O34 + Source!X34 + Source!Y34, 0 )</f>
        <v>-151.71</v>
      </c>
      <c r="T61">
        <f>IF( Source!BI34 = 2, Source!O34 + Source!X34 + Source!Y34, 0 )</f>
        <v>0</v>
      </c>
      <c r="U61">
        <f>IF( Source!BI34 = 3, Source!O34 + Source!X34 + Source!Y34, 0 )</f>
        <v>0</v>
      </c>
      <c r="V61">
        <f>IF( Source!BI34 = 4, Source!O34 + Source!X34 + Source!Y34, 0 )</f>
        <v>0</v>
      </c>
      <c r="W61">
        <f>ROUND(IF( Source!BS34 &lt;&gt;0, Source!R34/Source!BS34,Source!R34), 2)</f>
        <v>0</v>
      </c>
      <c r="X61">
        <f>ROUND((Source!FX34/100)*(ROUND(Source!S34/IF(Source!BA34&lt;&gt;0,Source!BA34,1), 2)+ROUND(Source!R34/IF(Source!BS34&lt;&gt;0,Source!BS34,1), 2)), 2)</f>
        <v>0</v>
      </c>
      <c r="Y61">
        <f>ROUND((Source!FY34/100)*(ROUND(Source!S34/IF(Source!BA34&lt;&gt;0,Source!BA34,1), 2)+ROUND(Source!R34/IF(Source!BS34&lt;&gt;0,Source!BS34,1), 2)), 2)</f>
        <v>0</v>
      </c>
    </row>
    <row r="62" spans="1:25" ht="15.75">
      <c r="A62" s="26"/>
      <c r="B62" s="26"/>
      <c r="C62" s="26"/>
      <c r="D62" s="26"/>
      <c r="E62" s="26"/>
      <c r="F62" s="26"/>
      <c r="G62" s="26"/>
      <c r="H62" s="63">
        <f>ROUND(IF( Source!BA24 &lt;&gt; 0, Source!S24/ Source!BA24,Source!S24), 2)+ROUND(IF( Source!BB24 &lt;&gt; 0, Source!Q24/ Source!BB24, Source!Q24), 2)+ROUND(IF( Source!BC24 &lt;&gt; 0, Source!P24/ Source!BC24, Source!P24), 2)+H49 + H50 + H52 + H53 + H54 + H55 + H56 + H57 + H58 + H59 + H60 + H61</f>
        <v>255983.54</v>
      </c>
      <c r="I62" s="64"/>
      <c r="J62" s="64"/>
      <c r="K62" s="63">
        <f>Source!O24+K49 + K50 + K52 + K53 + K54 + K55 + K56 + K57 + K58 + K59 + K60 + K61</f>
        <v>613317.85000000021</v>
      </c>
      <c r="L62" s="63">
        <f>Source!U24</f>
        <v>307.92721999999998</v>
      </c>
      <c r="M62" s="53">
        <f>H62</f>
        <v>255983.54</v>
      </c>
      <c r="N62">
        <f>ROUND(IF( Source!BA24 &lt;&gt;0, Source!S24/Source!BA24,Source!S24), 2)</f>
        <v>3187.05</v>
      </c>
      <c r="O62">
        <f>IF( Source!BI24 = 1, (IF( Source!BA24 &lt;&gt;0, Source!S24/Source!BA24,Source!S24) + IF( Source!BB24 &lt;&gt;0, Source!Q24/Source!BB24,Source!Q24) + IF( Source!BC24 &lt;&gt;0, Source!P24/Source!BC24,Source!P24) + ((Source!FX24/100)*((Source!S24/IF(Source!BA24&lt;&gt;0,Source!BA24,1) ) + (Source!R24/IF(Source!BS24&lt;&gt;0,Source!BS24,1) ))) + ((Source!FY24/100)*((Source!S24/IF(Source!BA24&lt;&gt;0,Source!BA24,1) ) + (Source!R24/IF(Source!BS24&lt;&gt;0,Source!BS24,1) )))), 0 )</f>
        <v>58133.133508496081</v>
      </c>
      <c r="P62">
        <f>IF( Source!BI24 = 2, (IF( Source!BA24 &lt;&gt;0, Source!S24/Source!BA24,Source!S24) + IF( Source!BB24 &lt;&gt;0, Source!Q24/Source!BB24,Source!Q24) + IF( Source!BC24 &lt;&gt;0, Source!P24/Source!BC24,Source!P24) + ((Source!FX24/100)*((Source!S24/IF(Source!BA24&lt;&gt;0,Source!BA24,1) ) + (Source!R24/IF(Source!BS24&lt;&gt;0,Source!BS24,1) ))) + ((Source!FY24/100)*((Source!S24/IF(Source!BA24&lt;&gt;0,Source!BA24,1) ) + (Source!R24/IF(Source!BS24&lt;&gt;0,Source!BS24,1) )))), 0 )</f>
        <v>0</v>
      </c>
      <c r="Q62">
        <f>IF( Source!BI24 = 3, (IF( Source!BA24 &lt;&gt;0, Source!S24/Source!BA24,Source!S24) + IF( Source!BB24 &lt;&gt;0, Source!Q24/Source!BB24,Source!Q24) + IF( Source!BC24 &lt;&gt;0, Source!P24/Source!BC24,Source!P24) + ((Source!FX24/100)*((Source!S24/IF(Source!BA24&lt;&gt;0,Source!BA24,1) ) + (Source!R24/IF(Source!BS24&lt;&gt;0,Source!BS24,1) ))) + ((Source!FY24/100)*((Source!S24/IF(Source!BA24&lt;&gt;0,Source!BA24,1) ) + (Source!R24/IF(Source!BS24&lt;&gt;0,Source!BS24,1) )))), 0 )</f>
        <v>0</v>
      </c>
      <c r="R62">
        <f>IF( Source!BI24 = 4, (IF( Source!BA24 &lt;&gt;0, Source!S24/Source!BA24,Source!S24) + IF( Source!BB24 &lt;&gt;0, Source!Q24/Source!BB24,Source!Q24) + IF( Source!BC24 &lt;&gt;0, Source!P24/Source!BC24,Source!P24) + ((Source!FX24/100)*((Source!S24/IF(Source!BA24&lt;&gt;0,Source!BA24,1) ) + (Source!R24/IF(Source!BS24&lt;&gt;0,Source!BS24,1) ))) + ((Source!FY24/100)*((Source!S24/IF(Source!BA24&lt;&gt;0,Source!BA24,1) ) + (Source!R24/IF(Source!BS24&lt;&gt;0,Source!BS24,1) )))), 0 )</f>
        <v>0</v>
      </c>
      <c r="S62">
        <f>IF( Source!BI24 = 1, Source!O24 + Source!X24 + Source!Y24, 0 )</f>
        <v>421566.88</v>
      </c>
      <c r="T62">
        <f>IF( Source!BI24 = 2, Source!O24 + Source!X24 + Source!Y24, 0 )</f>
        <v>0</v>
      </c>
      <c r="U62">
        <f>IF( Source!BI24 = 3, Source!O24 + Source!X24 + Source!Y24, 0 )</f>
        <v>0</v>
      </c>
      <c r="V62">
        <f>IF( Source!BI24 = 4, Source!O24 + Source!X24 + Source!Y24, 0 )</f>
        <v>0</v>
      </c>
      <c r="W62">
        <f>ROUND(IF( Source!BS24 &lt;&gt;0, Source!R24/Source!BS24,Source!R24), 2)</f>
        <v>1992.01</v>
      </c>
    </row>
    <row r="63" spans="1:25" ht="60">
      <c r="A63" s="49" t="str">
        <f>Source!E35</f>
        <v>2</v>
      </c>
      <c r="B63" s="49" t="str">
        <f>Source!F35</f>
        <v>09-04-011-1</v>
      </c>
      <c r="C63" s="50" t="str">
        <f>Source!G35</f>
        <v>Монтаж каркасов ворот большепролетных зданий, ангаров и др. без механизмов открывания</v>
      </c>
      <c r="D63" s="51" t="str">
        <f>Source!H35</f>
        <v>1 т конструкций</v>
      </c>
      <c r="E63" s="26">
        <f>ROUND(Source!I35,6)</f>
        <v>0.85</v>
      </c>
      <c r="F63" s="32">
        <f>IF( Source!AK35 &lt;&gt;0, Source!AK35, Source!AL35 + Source!AM35 + Source!AO35)</f>
        <v>3398.53</v>
      </c>
      <c r="G63" s="26"/>
      <c r="H63" s="26"/>
      <c r="I63" s="52" t="str">
        <f>IF( Source!BO35 &lt;&gt;"", Source!BO35, "" )</f>
        <v>09-04-011-1</v>
      </c>
      <c r="J63" s="26"/>
      <c r="K63" s="26"/>
      <c r="L63" s="26"/>
    </row>
    <row r="64" spans="1:25" ht="15">
      <c r="A64" s="26"/>
      <c r="B64" s="26"/>
      <c r="C64" s="26" t="s">
        <v>421</v>
      </c>
      <c r="D64" s="26"/>
      <c r="E64" s="26"/>
      <c r="F64" s="32">
        <f>Source!AO35</f>
        <v>466.48</v>
      </c>
      <c r="G64" s="52" t="str">
        <f>Source!DG35</f>
        <v/>
      </c>
      <c r="H64" s="32">
        <f>ROUND(IF( Source!BA35 &lt;&gt;0, Source!S35/Source!BA35,Source!S35), 2)</f>
        <v>396.51</v>
      </c>
      <c r="I64" s="26"/>
      <c r="J64" s="26">
        <f>Source!BA35</f>
        <v>20.52</v>
      </c>
      <c r="K64" s="32">
        <f>Source!S35</f>
        <v>8136.34</v>
      </c>
      <c r="L64" s="26"/>
    </row>
    <row r="65" spans="1:25" ht="15">
      <c r="A65" s="26"/>
      <c r="B65" s="26"/>
      <c r="C65" s="26" t="s">
        <v>118</v>
      </c>
      <c r="D65" s="26"/>
      <c r="E65" s="26"/>
      <c r="F65" s="32">
        <f>Source!AM35</f>
        <v>2454.7199999999998</v>
      </c>
      <c r="G65" s="52" t="str">
        <f>Source!DE35</f>
        <v/>
      </c>
      <c r="H65" s="32">
        <f>ROUND(IF( Source!BB35 &lt;&gt;0, Source!Q35/Source!BB35,Source!Q35), 2)</f>
        <v>2086.5100000000002</v>
      </c>
      <c r="I65" s="26"/>
      <c r="J65" s="26">
        <f>Source!BB35</f>
        <v>5.24</v>
      </c>
      <c r="K65" s="32">
        <f>Source!Q35</f>
        <v>10933.32</v>
      </c>
      <c r="L65" s="26"/>
    </row>
    <row r="66" spans="1:25" ht="15">
      <c r="A66" s="26"/>
      <c r="B66" s="26"/>
      <c r="C66" s="26" t="s">
        <v>422</v>
      </c>
      <c r="D66" s="26"/>
      <c r="E66" s="26"/>
      <c r="F66" s="32">
        <f>Source!AN35</f>
        <v>121.61</v>
      </c>
      <c r="G66" s="52" t="str">
        <f>Source!DF35</f>
        <v/>
      </c>
      <c r="H66" s="54">
        <f>ROUND(IF( Source!BS35 &lt;&gt;0, Source!R35/Source!BS35,Source!R35), 2)</f>
        <v>103.37</v>
      </c>
      <c r="I66" s="26"/>
      <c r="J66" s="26">
        <f>Source!BS35</f>
        <v>20.52</v>
      </c>
      <c r="K66" s="54">
        <f>Source!R35</f>
        <v>2121.12</v>
      </c>
      <c r="L66" s="26"/>
    </row>
    <row r="67" spans="1:25" ht="15">
      <c r="A67" s="26"/>
      <c r="B67" s="26"/>
      <c r="C67" s="26" t="s">
        <v>423</v>
      </c>
      <c r="D67" s="26"/>
      <c r="E67" s="26"/>
      <c r="F67" s="32">
        <f>Source!AL35</f>
        <v>477.33</v>
      </c>
      <c r="G67" s="52" t="str">
        <f>Source!DD35</f>
        <v/>
      </c>
      <c r="H67" s="32">
        <f>ROUND(IF( Source!BC35 &lt;&gt;0, Source!P35/Source!BC35,Source!P35), 2)</f>
        <v>405.73</v>
      </c>
      <c r="I67" s="26"/>
      <c r="J67" s="26">
        <f>Source!BC35</f>
        <v>5.61</v>
      </c>
      <c r="K67" s="32">
        <f>Source!P35</f>
        <v>2276.15</v>
      </c>
      <c r="L67" s="26"/>
    </row>
    <row r="68" spans="1:25" ht="15">
      <c r="A68" s="26"/>
      <c r="B68" s="26"/>
      <c r="C68" s="26" t="s">
        <v>424</v>
      </c>
      <c r="D68" s="33" t="s">
        <v>425</v>
      </c>
      <c r="E68" s="26"/>
      <c r="F68" s="32">
        <f>Source!BZ35</f>
        <v>90</v>
      </c>
      <c r="G68" s="26"/>
      <c r="H68" s="32">
        <f>X68 + X71</f>
        <v>449.89</v>
      </c>
      <c r="I68" s="26" t="str">
        <f>Source!FV35</f>
        <v>((*0.85))</v>
      </c>
      <c r="J68" s="32">
        <f>Source!AT35</f>
        <v>77</v>
      </c>
      <c r="K68" s="32">
        <f>Source!X35 + Source!X36 + Source!X37</f>
        <v>7898.24</v>
      </c>
      <c r="L68" s="26"/>
      <c r="X68">
        <f>ROUND((Source!FX35/100)*(ROUND(Source!S35/IF(Source!BA35&lt;&gt;0,Source!BA35,1), 2)+ROUND(Source!R35/IF(Source!BS35&lt;&gt;0,Source!BS35,1), 2)), 2)</f>
        <v>449.89</v>
      </c>
    </row>
    <row r="69" spans="1:25" ht="15">
      <c r="A69" s="26"/>
      <c r="B69" s="26"/>
      <c r="C69" s="26" t="s">
        <v>134</v>
      </c>
      <c r="D69" s="33" t="s">
        <v>425</v>
      </c>
      <c r="E69" s="26"/>
      <c r="F69" s="32">
        <f>Source!CA35</f>
        <v>85</v>
      </c>
      <c r="G69" s="26"/>
      <c r="H69" s="32">
        <f>Y69 + Y71</f>
        <v>424.9</v>
      </c>
      <c r="I69" s="26" t="str">
        <f>Source!FW35</f>
        <v>((*0.8))</v>
      </c>
      <c r="J69" s="32">
        <f>Source!AU35</f>
        <v>68</v>
      </c>
      <c r="K69" s="32">
        <f>Source!Y35 + Source!Y36 + Source!Y37</f>
        <v>6975.07</v>
      </c>
      <c r="L69" s="26"/>
      <c r="Y69">
        <f>ROUND((Source!FY35/100)*(ROUND(Source!S35/IF(Source!BA35&lt;&gt;0,Source!BA35,1), 2)+ROUND(Source!R35/IF(Source!BS35&lt;&gt;0,Source!BS35,1), 2)), 2)</f>
        <v>424.9</v>
      </c>
    </row>
    <row r="70" spans="1:25" ht="15">
      <c r="A70" s="26"/>
      <c r="B70" s="26"/>
      <c r="C70" s="26" t="s">
        <v>426</v>
      </c>
      <c r="D70" s="33" t="s">
        <v>427</v>
      </c>
      <c r="E70" s="26">
        <f>Source!AQ35</f>
        <v>46.37</v>
      </c>
      <c r="F70" s="26"/>
      <c r="G70" s="52" t="str">
        <f>Source!DI35</f>
        <v/>
      </c>
      <c r="H70" s="26"/>
      <c r="I70" s="26"/>
      <c r="J70" s="26"/>
      <c r="K70" s="26"/>
      <c r="L70" s="32">
        <f>Source!U35</f>
        <v>39.414499999999997</v>
      </c>
    </row>
    <row r="71" spans="1:25" ht="30">
      <c r="A71" s="56"/>
      <c r="B71" s="56" t="str">
        <f>Source!F37</f>
        <v>201-9002</v>
      </c>
      <c r="C71" s="57" t="str">
        <f>Source!G37</f>
        <v>Конструкции стальные</v>
      </c>
      <c r="D71" s="58" t="str">
        <f>Source!H37</f>
        <v>т</v>
      </c>
      <c r="E71" s="59">
        <f>ROUND(Source!I37,6)</f>
        <v>0.85</v>
      </c>
      <c r="F71" s="60">
        <f>IF(Source!AL37=0,Source!AK37,Source!AL37)</f>
        <v>28000</v>
      </c>
      <c r="G71" s="61" t="str">
        <f>Source!DD37</f>
        <v/>
      </c>
      <c r="H71" s="62">
        <f>ROUND(IF( Source!BC37 &lt;&gt;0, Source!O37/Source!BC37,Source!O37), 2)</f>
        <v>23800</v>
      </c>
      <c r="I71" s="61" t="str">
        <f>IF( Source!BO37 &lt;&gt;"", Source!BO37, "" )</f>
        <v>201-9002</v>
      </c>
      <c r="J71" s="59">
        <f>Source!BC37</f>
        <v>1</v>
      </c>
      <c r="K71" s="60">
        <f>Source!O37</f>
        <v>23800</v>
      </c>
      <c r="L71" s="59"/>
      <c r="N71">
        <f>ROUND(IF( Source!BA37 &lt;&gt;0, Source!S37/Source!BA37,Source!S37), 2)</f>
        <v>0</v>
      </c>
      <c r="O71">
        <f>IF( Source!BI37 = 1, (ROUND(IF( Source!BC37 &lt;&gt;0, Source!O37/Source!BC37,Source!O37), 2)), 0 )</f>
        <v>23800</v>
      </c>
      <c r="P71">
        <f>IF( Source!BI37 = 2, (ROUND(IF( Source!BC37 &lt;&gt;0, Source!O37/Source!BC37,Source!O37), 2)), 0 )</f>
        <v>0</v>
      </c>
      <c r="Q71">
        <f>IF( Source!BI37 = 3, (ROUND(IF( Source!BC37 &lt;&gt;0, Source!O37/Source!BC37,Source!O37), 2)), 0 )</f>
        <v>0</v>
      </c>
      <c r="R71">
        <f>IF( Source!BI37 = 4, (ROUND(IF( Source!BC37 &lt;&gt;0, Source!O37/Source!BC37,Source!O37), 2)), 0 )</f>
        <v>0</v>
      </c>
      <c r="S71">
        <f>IF( Source!BI37 = 1, Source!O37 + Source!X37 + Source!Y37, 0 )</f>
        <v>23800</v>
      </c>
      <c r="T71">
        <f>IF( Source!BI37 = 2, Source!O37 + Source!X37 + Source!Y37, 0 )</f>
        <v>0</v>
      </c>
      <c r="U71">
        <f>IF( Source!BI37 = 3, Source!O37 + Source!X37 + Source!Y37, 0 )</f>
        <v>0</v>
      </c>
      <c r="V71">
        <f>IF( Source!BI37 = 4, Source!O37 + Source!X37 + Source!Y37, 0 )</f>
        <v>0</v>
      </c>
      <c r="W71">
        <f>ROUND(IF( Source!BS37 &lt;&gt;0, Source!R37/Source!BS37,Source!R37), 2)</f>
        <v>0</v>
      </c>
      <c r="X71">
        <f>ROUND((Source!FX37/100)*(ROUND(Source!S37/IF(Source!BA37&lt;&gt;0,Source!BA37,1), 2)+ROUND(Source!R37/IF(Source!BS37&lt;&gt;0,Source!BS37,1), 2)), 2)</f>
        <v>0</v>
      </c>
      <c r="Y71">
        <f>ROUND((Source!FY37/100)*(ROUND(Source!S37/IF(Source!BA37&lt;&gt;0,Source!BA37,1), 2)+ROUND(Source!R37/IF(Source!BS37&lt;&gt;0,Source!BS37,1), 2)), 2)</f>
        <v>0</v>
      </c>
    </row>
    <row r="72" spans="1:25" ht="15.75">
      <c r="A72" s="26"/>
      <c r="B72" s="26"/>
      <c r="C72" s="26"/>
      <c r="D72" s="26"/>
      <c r="E72" s="26"/>
      <c r="F72" s="26"/>
      <c r="G72" s="26"/>
      <c r="H72" s="63">
        <f>ROUND(IF( Source!BA35 &lt;&gt; 0, Source!S35/ Source!BA35,Source!S35), 2)+ROUND(IF( Source!BB35 &lt;&gt; 0, Source!Q35/ Source!BB35, Source!Q35), 2)+ROUND(IF( Source!BC35 &lt;&gt; 0, Source!P35/ Source!BC35, Source!P35), 2)+H68 + H69 + H71</f>
        <v>27563.54</v>
      </c>
      <c r="I72" s="64"/>
      <c r="J72" s="64"/>
      <c r="K72" s="63">
        <f>Source!O35+K68 + K69 + K71</f>
        <v>60019.12</v>
      </c>
      <c r="L72" s="63">
        <f>Source!U35</f>
        <v>39.414499999999997</v>
      </c>
      <c r="M72" s="53">
        <f>H72</f>
        <v>27563.54</v>
      </c>
      <c r="N72">
        <f>ROUND(IF( Source!BA35 &lt;&gt;0, Source!S35/Source!BA35,Source!S35), 2)</f>
        <v>396.51</v>
      </c>
      <c r="O72">
        <f>IF( Source!BI35 = 1, (IF( Source!BA35 &lt;&gt;0, Source!S35/Source!BA35,Source!S35) + IF( Source!BB35 &lt;&gt;0, Source!Q35/Source!BB35,Source!Q35) + IF( Source!BC35 &lt;&gt;0, Source!P35/Source!BC35,Source!P35) + ((Source!FX35/100)*((Source!S35/IF(Source!BA35&lt;&gt;0,Source!BA35,1) ) + (Source!R35/IF(Source!BS35&lt;&gt;0,Source!BS35,1) ))) + ((Source!FY35/100)*((Source!S35/IF(Source!BA35&lt;&gt;0,Source!BA35,1) ) + (Source!R35/IF(Source!BS35&lt;&gt;0,Source!BS35,1) )))), 0 )</f>
        <v>3763.5334675085728</v>
      </c>
      <c r="P72">
        <f>IF( Source!BI35 = 2, (IF( Source!BA35 &lt;&gt;0, Source!S35/Source!BA35,Source!S35) + IF( Source!BB35 &lt;&gt;0, Source!Q35/Source!BB35,Source!Q35) + IF( Source!BC35 &lt;&gt;0, Source!P35/Source!BC35,Source!P35) + ((Source!FX35/100)*((Source!S35/IF(Source!BA35&lt;&gt;0,Source!BA35,1) ) + (Source!R35/IF(Source!BS35&lt;&gt;0,Source!BS35,1) ))) + ((Source!FY35/100)*((Source!S35/IF(Source!BA35&lt;&gt;0,Source!BA35,1) ) + (Source!R35/IF(Source!BS35&lt;&gt;0,Source!BS35,1) )))), 0 )</f>
        <v>0</v>
      </c>
      <c r="Q72">
        <f>IF( Source!BI35 = 3, (IF( Source!BA35 &lt;&gt;0, Source!S35/Source!BA35,Source!S35) + IF( Source!BB35 &lt;&gt;0, Source!Q35/Source!BB35,Source!Q35) + IF( Source!BC35 &lt;&gt;0, Source!P35/Source!BC35,Source!P35) + ((Source!FX35/100)*((Source!S35/IF(Source!BA35&lt;&gt;0,Source!BA35,1) ) + (Source!R35/IF(Source!BS35&lt;&gt;0,Source!BS35,1) ))) + ((Source!FY35/100)*((Source!S35/IF(Source!BA35&lt;&gt;0,Source!BA35,1) ) + (Source!R35/IF(Source!BS35&lt;&gt;0,Source!BS35,1) )))), 0 )</f>
        <v>0</v>
      </c>
      <c r="R72">
        <f>IF( Source!BI35 = 4, (IF( Source!BA35 &lt;&gt;0, Source!S35/Source!BA35,Source!S35) + IF( Source!BB35 &lt;&gt;0, Source!Q35/Source!BB35,Source!Q35) + IF( Source!BC35 &lt;&gt;0, Source!P35/Source!BC35,Source!P35) + ((Source!FX35/100)*((Source!S35/IF(Source!BA35&lt;&gt;0,Source!BA35,1) ) + (Source!R35/IF(Source!BS35&lt;&gt;0,Source!BS35,1) ))) + ((Source!FY35/100)*((Source!S35/IF(Source!BA35&lt;&gt;0,Source!BA35,1) ) + (Source!R35/IF(Source!BS35&lt;&gt;0,Source!BS35,1) )))), 0 )</f>
        <v>0</v>
      </c>
      <c r="S72">
        <f>IF( Source!BI35 = 1, Source!O35 + Source!X35 + Source!Y35, 0 )</f>
        <v>36219.120000000003</v>
      </c>
      <c r="T72">
        <f>IF( Source!BI35 = 2, Source!O35 + Source!X35 + Source!Y35, 0 )</f>
        <v>0</v>
      </c>
      <c r="U72">
        <f>IF( Source!BI35 = 3, Source!O35 + Source!X35 + Source!Y35, 0 )</f>
        <v>0</v>
      </c>
      <c r="V72">
        <f>IF( Source!BI35 = 4, Source!O35 + Source!X35 + Source!Y35, 0 )</f>
        <v>0</v>
      </c>
      <c r="W72">
        <f>ROUND(IF( Source!BS35 &lt;&gt;0, Source!R35/Source!BS35,Source!R35), 2)</f>
        <v>103.37</v>
      </c>
    </row>
    <row r="73" spans="1:25" ht="75">
      <c r="A73" s="49" t="str">
        <f>Source!E38</f>
        <v>4</v>
      </c>
      <c r="B73" s="49" t="s">
        <v>428</v>
      </c>
      <c r="C73" s="50" t="str">
        <f>Source!G38</f>
        <v>Облицовка ворот стальным профилированным листом</v>
      </c>
      <c r="D73" s="51" t="str">
        <f>Source!H38</f>
        <v>100 м2</v>
      </c>
      <c r="E73" s="26">
        <f>ROUND(Source!I38,6)</f>
        <v>0.6</v>
      </c>
      <c r="F73" s="32">
        <f>IF( Source!AK38 &lt;&gt;0, Source!AK38, Source!AL38 + Source!AM38 + Source!AO38)</f>
        <v>340.32</v>
      </c>
      <c r="G73" s="26"/>
      <c r="H73" s="26"/>
      <c r="I73" s="52" t="str">
        <f>IF( Source!BO38 &lt;&gt;"", Source!BO38, "" )</f>
        <v>09-05-001-1</v>
      </c>
      <c r="J73" s="26"/>
      <c r="K73" s="26"/>
      <c r="L73" s="26"/>
    </row>
    <row r="74" spans="1:25" ht="15">
      <c r="A74" s="26"/>
      <c r="B74" s="26"/>
      <c r="C74" s="26" t="s">
        <v>421</v>
      </c>
      <c r="D74" s="26"/>
      <c r="E74" s="26"/>
      <c r="F74" s="32">
        <f>Source!AO38</f>
        <v>288.75</v>
      </c>
      <c r="G74" s="52" t="str">
        <f>Source!DG38</f>
        <v>)*1,15</v>
      </c>
      <c r="H74" s="32">
        <f>ROUND(IF( Source!BA38 &lt;&gt;0, Source!S38/Source!BA38,Source!S38), 2)</f>
        <v>199.24</v>
      </c>
      <c r="I74" s="26"/>
      <c r="J74" s="26">
        <f>Source!BA38</f>
        <v>20.52</v>
      </c>
      <c r="K74" s="32">
        <f>Source!S38</f>
        <v>4088.35</v>
      </c>
      <c r="L74" s="26"/>
    </row>
    <row r="75" spans="1:25" ht="15">
      <c r="A75" s="26"/>
      <c r="B75" s="26"/>
      <c r="C75" s="26" t="s">
        <v>118</v>
      </c>
      <c r="D75" s="26"/>
      <c r="E75" s="26"/>
      <c r="F75" s="32">
        <f>Source!AM38</f>
        <v>38.21</v>
      </c>
      <c r="G75" s="52" t="str">
        <f>Source!DE38</f>
        <v>)*1,15</v>
      </c>
      <c r="H75" s="32">
        <f>ROUND(IF( Source!BB38 &lt;&gt;0, Source!Q38/Source!BB38,Source!Q38), 2)</f>
        <v>26.37</v>
      </c>
      <c r="I75" s="26"/>
      <c r="J75" s="26">
        <f>Source!BB38</f>
        <v>6.87</v>
      </c>
      <c r="K75" s="32">
        <f>Source!Q38</f>
        <v>181.13</v>
      </c>
      <c r="L75" s="26"/>
    </row>
    <row r="76" spans="1:25" ht="15">
      <c r="A76" s="26"/>
      <c r="B76" s="26"/>
      <c r="C76" s="26" t="s">
        <v>422</v>
      </c>
      <c r="D76" s="26"/>
      <c r="E76" s="26"/>
      <c r="F76" s="32">
        <f>Source!AN38</f>
        <v>1.62</v>
      </c>
      <c r="G76" s="52" t="str">
        <f>Source!DF38</f>
        <v>)*1,15</v>
      </c>
      <c r="H76" s="54">
        <f>ROUND(IF( Source!BS38 &lt;&gt;0, Source!R38/Source!BS38,Source!R38), 2)</f>
        <v>1.1200000000000001</v>
      </c>
      <c r="I76" s="26"/>
      <c r="J76" s="26">
        <f>Source!BS38</f>
        <v>20.52</v>
      </c>
      <c r="K76" s="54">
        <f>Source!R38</f>
        <v>22.94</v>
      </c>
      <c r="L76" s="26"/>
    </row>
    <row r="77" spans="1:25" ht="15">
      <c r="A77" s="26"/>
      <c r="B77" s="26"/>
      <c r="C77" s="26" t="s">
        <v>423</v>
      </c>
      <c r="D77" s="26"/>
      <c r="E77" s="26"/>
      <c r="F77" s="32">
        <f>Source!AL38</f>
        <v>13.36</v>
      </c>
      <c r="G77" s="52" t="str">
        <f>Source!DD38</f>
        <v/>
      </c>
      <c r="H77" s="32">
        <f>ROUND(IF( Source!BC38 &lt;&gt;0, Source!P38/Source!BC38,Source!P38), 2)</f>
        <v>8.01</v>
      </c>
      <c r="I77" s="26"/>
      <c r="J77" s="26">
        <f>Source!BC38</f>
        <v>2.75</v>
      </c>
      <c r="K77" s="32">
        <f>Source!P38</f>
        <v>22.04</v>
      </c>
      <c r="L77" s="26"/>
    </row>
    <row r="78" spans="1:25" ht="15">
      <c r="A78" s="26"/>
      <c r="B78" s="26"/>
      <c r="C78" s="26" t="s">
        <v>424</v>
      </c>
      <c r="D78" s="33" t="s">
        <v>425</v>
      </c>
      <c r="E78" s="26"/>
      <c r="F78" s="32">
        <f>Source!BZ38</f>
        <v>90</v>
      </c>
      <c r="G78" s="26"/>
      <c r="H78" s="32">
        <f>X78 + X81</f>
        <v>180.32</v>
      </c>
      <c r="I78" s="26" t="str">
        <f>Source!FV38</f>
        <v>((*0.85))</v>
      </c>
      <c r="J78" s="32">
        <f>Source!AT38</f>
        <v>77</v>
      </c>
      <c r="K78" s="32">
        <f>Source!X38 + Source!X39</f>
        <v>3165.69</v>
      </c>
      <c r="L78" s="26"/>
      <c r="X78">
        <f>ROUND((Source!FX38/100)*(ROUND(Source!S38/IF(Source!BA38&lt;&gt;0,Source!BA38,1), 2)+ROUND(Source!R38/IF(Source!BS38&lt;&gt;0,Source!BS38,1), 2)), 2)</f>
        <v>180.32</v>
      </c>
    </row>
    <row r="79" spans="1:25" ht="15">
      <c r="A79" s="26"/>
      <c r="B79" s="26"/>
      <c r="C79" s="26" t="s">
        <v>134</v>
      </c>
      <c r="D79" s="33" t="s">
        <v>425</v>
      </c>
      <c r="E79" s="26"/>
      <c r="F79" s="32">
        <f>Source!CA38</f>
        <v>85</v>
      </c>
      <c r="G79" s="26"/>
      <c r="H79" s="32">
        <f>Y79 + Y81</f>
        <v>170.31</v>
      </c>
      <c r="I79" s="26" t="str">
        <f>Source!FW38</f>
        <v>((*0.8))</v>
      </c>
      <c r="J79" s="32">
        <f>Source!AU38</f>
        <v>68</v>
      </c>
      <c r="K79" s="32">
        <f>Source!Y38 + Source!Y39</f>
        <v>2795.68</v>
      </c>
      <c r="L79" s="26"/>
      <c r="Y79">
        <f>ROUND((Source!FY38/100)*(ROUND(Source!S38/IF(Source!BA38&lt;&gt;0,Source!BA38,1), 2)+ROUND(Source!R38/IF(Source!BS38&lt;&gt;0,Source!BS38,1), 2)), 2)</f>
        <v>170.31</v>
      </c>
    </row>
    <row r="80" spans="1:25" ht="15">
      <c r="A80" s="26"/>
      <c r="B80" s="26"/>
      <c r="C80" s="26" t="s">
        <v>426</v>
      </c>
      <c r="D80" s="33" t="s">
        <v>427</v>
      </c>
      <c r="E80" s="26">
        <f>Source!AQ38</f>
        <v>32.590000000000003</v>
      </c>
      <c r="F80" s="26"/>
      <c r="G80" s="52" t="str">
        <f>Source!DI38</f>
        <v>)*1,15</v>
      </c>
      <c r="H80" s="26"/>
      <c r="I80" s="26"/>
      <c r="J80" s="26"/>
      <c r="K80" s="26"/>
      <c r="L80" s="32">
        <f>Source!U38</f>
        <v>22.487099999999998</v>
      </c>
    </row>
    <row r="81" spans="1:25" ht="30">
      <c r="A81" s="56"/>
      <c r="B81" s="56" t="str">
        <f>Source!F39</f>
        <v>прайс</v>
      </c>
      <c r="C81" s="57" t="str">
        <f>Source!G39</f>
        <v>Лист профильный металлический (синий) 2,5х1.15</v>
      </c>
      <c r="D81" s="58" t="str">
        <f>Source!H39</f>
        <v>т</v>
      </c>
      <c r="E81" s="59">
        <f>ROUND(Source!I39,6)</f>
        <v>0.48</v>
      </c>
      <c r="F81" s="60">
        <f>IF(Source!AL39=0,Source!AK39,Source!AL39)</f>
        <v>43750</v>
      </c>
      <c r="G81" s="61" t="str">
        <f>Source!DD39</f>
        <v/>
      </c>
      <c r="H81" s="62">
        <f>ROUND(IF( Source!BC39 &lt;&gt;0, Source!O39/Source!BC39,Source!O39), 2)</f>
        <v>21000</v>
      </c>
      <c r="I81" s="61" t="str">
        <f>IF( Source!BO39 &lt;&gt;"", Source!BO39, "" )</f>
        <v>101-9910</v>
      </c>
      <c r="J81" s="59">
        <f>Source!BC39</f>
        <v>1</v>
      </c>
      <c r="K81" s="60">
        <f>Source!O39</f>
        <v>21000</v>
      </c>
      <c r="L81" s="59"/>
      <c r="N81">
        <f>ROUND(IF( Source!BA39 &lt;&gt;0, Source!S39/Source!BA39,Source!S39), 2)</f>
        <v>0</v>
      </c>
      <c r="O81">
        <f>IF( Source!BI39 = 1, (ROUND(IF( Source!BC39 &lt;&gt;0, Source!O39/Source!BC39,Source!O39), 2)), 0 )</f>
        <v>21000</v>
      </c>
      <c r="P81">
        <f>IF( Source!BI39 = 2, (ROUND(IF( Source!BC39 &lt;&gt;0, Source!O39/Source!BC39,Source!O39), 2)), 0 )</f>
        <v>0</v>
      </c>
      <c r="Q81">
        <f>IF( Source!BI39 = 3, (ROUND(IF( Source!BC39 &lt;&gt;0, Source!O39/Source!BC39,Source!O39), 2)), 0 )</f>
        <v>0</v>
      </c>
      <c r="R81">
        <f>IF( Source!BI39 = 4, (ROUND(IF( Source!BC39 &lt;&gt;0, Source!O39/Source!BC39,Source!O39), 2)), 0 )</f>
        <v>0</v>
      </c>
      <c r="S81">
        <f>IF( Source!BI39 = 1, Source!O39 + Source!X39 + Source!Y39, 0 )</f>
        <v>21000</v>
      </c>
      <c r="T81">
        <f>IF( Source!BI39 = 2, Source!O39 + Source!X39 + Source!Y39, 0 )</f>
        <v>0</v>
      </c>
      <c r="U81">
        <f>IF( Source!BI39 = 3, Source!O39 + Source!X39 + Source!Y39, 0 )</f>
        <v>0</v>
      </c>
      <c r="V81">
        <f>IF( Source!BI39 = 4, Source!O39 + Source!X39 + Source!Y39, 0 )</f>
        <v>0</v>
      </c>
      <c r="W81">
        <f>ROUND(IF( Source!BS39 &lt;&gt;0, Source!R39/Source!BS39,Source!R39), 2)</f>
        <v>0</v>
      </c>
      <c r="X81">
        <f>ROUND((Source!FX39/100)*(ROUND(Source!S39/IF(Source!BA39&lt;&gt;0,Source!BA39,1), 2)+ROUND(Source!R39/IF(Source!BS39&lt;&gt;0,Source!BS39,1), 2)), 2)</f>
        <v>0</v>
      </c>
      <c r="Y81">
        <f>ROUND((Source!FY39/100)*(ROUND(Source!S39/IF(Source!BA39&lt;&gt;0,Source!BA39,1), 2)+ROUND(Source!R39/IF(Source!BS39&lt;&gt;0,Source!BS39,1), 2)), 2)</f>
        <v>0</v>
      </c>
    </row>
    <row r="82" spans="1:25" ht="15.75">
      <c r="A82" s="26"/>
      <c r="B82" s="26"/>
      <c r="C82" s="26"/>
      <c r="D82" s="26"/>
      <c r="E82" s="26"/>
      <c r="F82" s="26"/>
      <c r="G82" s="26"/>
      <c r="H82" s="63">
        <f>ROUND(IF( Source!BA38 &lt;&gt; 0, Source!S38/ Source!BA38,Source!S38), 2)+ROUND(IF( Source!BB38 &lt;&gt; 0, Source!Q38/ Source!BB38, Source!Q38), 2)+ROUND(IF( Source!BC38 &lt;&gt; 0, Source!P38/ Source!BC38, Source!P38), 2)+H78 + H79 + H81</f>
        <v>21584.25</v>
      </c>
      <c r="I82" s="64"/>
      <c r="J82" s="64"/>
      <c r="K82" s="63">
        <f>Source!O38+K78 + K79 + K81</f>
        <v>31252.89</v>
      </c>
      <c r="L82" s="63">
        <f>Source!U38</f>
        <v>22.487099999999998</v>
      </c>
      <c r="M82" s="53">
        <f>H82</f>
        <v>21584.25</v>
      </c>
      <c r="N82">
        <f>ROUND(IF( Source!BA38 &lt;&gt;0, Source!S38/Source!BA38,Source!S38), 2)</f>
        <v>199.24</v>
      </c>
      <c r="O82">
        <f>IF( Source!BI38 = 1, (IF( Source!BA38 &lt;&gt;0, Source!S38/Source!BA38,Source!S38) + IF( Source!BB38 &lt;&gt;0, Source!Q38/Source!BB38,Source!Q38) + IF( Source!BC38 &lt;&gt;0, Source!P38/Source!BC38,Source!P38) + ((Source!FX38/100)*((Source!S38/IF(Source!BA38&lt;&gt;0,Source!BA38,1) ) + (Source!R38/IF(Source!BS38&lt;&gt;0,Source!BS38,1) ))) + ((Source!FY38/100)*((Source!S38/IF(Source!BA38&lt;&gt;0,Source!BA38,1) ) + (Source!R38/IF(Source!BS38&lt;&gt;0,Source!BS38,1) )))), 0 )</f>
        <v>584.23894203855764</v>
      </c>
      <c r="P82">
        <f>IF( Source!BI38 = 2, (IF( Source!BA38 &lt;&gt;0, Source!S38/Source!BA38,Source!S38) + IF( Source!BB38 &lt;&gt;0, Source!Q38/Source!BB38,Source!Q38) + IF( Source!BC38 &lt;&gt;0, Source!P38/Source!BC38,Source!P38) + ((Source!FX38/100)*((Source!S38/IF(Source!BA38&lt;&gt;0,Source!BA38,1) ) + (Source!R38/IF(Source!BS38&lt;&gt;0,Source!BS38,1) ))) + ((Source!FY38/100)*((Source!S38/IF(Source!BA38&lt;&gt;0,Source!BA38,1) ) + (Source!R38/IF(Source!BS38&lt;&gt;0,Source!BS38,1) )))), 0 )</f>
        <v>0</v>
      </c>
      <c r="Q82">
        <f>IF( Source!BI38 = 3, (IF( Source!BA38 &lt;&gt;0, Source!S38/Source!BA38,Source!S38) + IF( Source!BB38 &lt;&gt;0, Source!Q38/Source!BB38,Source!Q38) + IF( Source!BC38 &lt;&gt;0, Source!P38/Source!BC38,Source!P38) + ((Source!FX38/100)*((Source!S38/IF(Source!BA38&lt;&gt;0,Source!BA38,1) ) + (Source!R38/IF(Source!BS38&lt;&gt;0,Source!BS38,1) ))) + ((Source!FY38/100)*((Source!S38/IF(Source!BA38&lt;&gt;0,Source!BA38,1) ) + (Source!R38/IF(Source!BS38&lt;&gt;0,Source!BS38,1) )))), 0 )</f>
        <v>0</v>
      </c>
      <c r="R82">
        <f>IF( Source!BI38 = 4, (IF( Source!BA38 &lt;&gt;0, Source!S38/Source!BA38,Source!S38) + IF( Source!BB38 &lt;&gt;0, Source!Q38/Source!BB38,Source!Q38) + IF( Source!BC38 &lt;&gt;0, Source!P38/Source!BC38,Source!P38) + ((Source!FX38/100)*((Source!S38/IF(Source!BA38&lt;&gt;0,Source!BA38,1) ) + (Source!R38/IF(Source!BS38&lt;&gt;0,Source!BS38,1) ))) + ((Source!FY38/100)*((Source!S38/IF(Source!BA38&lt;&gt;0,Source!BA38,1) ) + (Source!R38/IF(Source!BS38&lt;&gt;0,Source!BS38,1) )))), 0 )</f>
        <v>0</v>
      </c>
      <c r="S82">
        <f>IF( Source!BI38 = 1, Source!O38 + Source!X38 + Source!Y38, 0 )</f>
        <v>10252.890000000001</v>
      </c>
      <c r="T82">
        <f>IF( Source!BI38 = 2, Source!O38 + Source!X38 + Source!Y38, 0 )</f>
        <v>0</v>
      </c>
      <c r="U82">
        <f>IF( Source!BI38 = 3, Source!O38 + Source!X38 + Source!Y38, 0 )</f>
        <v>0</v>
      </c>
      <c r="V82">
        <f>IF( Source!BI38 = 4, Source!O38 + Source!X38 + Source!Y38, 0 )</f>
        <v>0</v>
      </c>
      <c r="W82">
        <f>ROUND(IF( Source!BS38 &lt;&gt;0, Source!R38/Source!BS38,Source!R38), 2)</f>
        <v>1.1200000000000001</v>
      </c>
    </row>
    <row r="83" spans="1:25" ht="60">
      <c r="A83" s="49" t="str">
        <f>Source!E40</f>
        <v>5</v>
      </c>
      <c r="B83" s="49" t="str">
        <f>Source!F40</f>
        <v>м11-01-002-1</v>
      </c>
      <c r="C83" s="50" t="str">
        <f>Source!G40</f>
        <v>Конструкции для установки исполнительных механизмов, устанавливаемые на стене, масса до 20 кг</v>
      </c>
      <c r="D83" s="51" t="str">
        <f>Source!H40</f>
        <v>шт.</v>
      </c>
      <c r="E83" s="26">
        <f>ROUND(Source!I40,6)</f>
        <v>1</v>
      </c>
      <c r="F83" s="32">
        <f>IF( Source!AK40 &lt;&gt;0, Source!AK40, Source!AL40 + Source!AM40 + Source!AO40)</f>
        <v>271.22000000000003</v>
      </c>
      <c r="G83" s="26"/>
      <c r="H83" s="26"/>
      <c r="I83" s="52" t="str">
        <f>IF( Source!BO40 &lt;&gt;"", Source!BO40, "" )</f>
        <v>м11-01-002-1</v>
      </c>
      <c r="J83" s="26"/>
      <c r="K83" s="26"/>
      <c r="L83" s="26"/>
    </row>
    <row r="84" spans="1:25" ht="15">
      <c r="A84" s="26"/>
      <c r="B84" s="26"/>
      <c r="C84" s="26" t="s">
        <v>421</v>
      </c>
      <c r="D84" s="26"/>
      <c r="E84" s="26"/>
      <c r="F84" s="32">
        <f>Source!AO40</f>
        <v>22.32</v>
      </c>
      <c r="G84" s="52" t="str">
        <f>Source!DG40</f>
        <v/>
      </c>
      <c r="H84" s="32">
        <f>ROUND(IF( Source!BA40 &lt;&gt;0, Source!S40/Source!BA40,Source!S40), 2)</f>
        <v>22.32</v>
      </c>
      <c r="I84" s="26"/>
      <c r="J84" s="26">
        <f>Source!BA40</f>
        <v>20.52</v>
      </c>
      <c r="K84" s="32">
        <f>Source!S40</f>
        <v>458.01</v>
      </c>
      <c r="L84" s="26"/>
    </row>
    <row r="85" spans="1:25" ht="15">
      <c r="A85" s="26"/>
      <c r="B85" s="26"/>
      <c r="C85" s="26" t="s">
        <v>118</v>
      </c>
      <c r="D85" s="26"/>
      <c r="E85" s="26"/>
      <c r="F85" s="32">
        <f>Source!AM40</f>
        <v>55.59</v>
      </c>
      <c r="G85" s="52" t="str">
        <f>Source!DE40</f>
        <v/>
      </c>
      <c r="H85" s="32">
        <f>ROUND(IF( Source!BB40 &lt;&gt;0, Source!Q40/Source!BB40,Source!Q40), 2)</f>
        <v>55.59</v>
      </c>
      <c r="I85" s="26"/>
      <c r="J85" s="26">
        <f>Source!BB40</f>
        <v>5.75</v>
      </c>
      <c r="K85" s="32">
        <f>Source!Q40</f>
        <v>319.64</v>
      </c>
      <c r="L85" s="26"/>
    </row>
    <row r="86" spans="1:25" ht="15">
      <c r="A86" s="26"/>
      <c r="B86" s="26"/>
      <c r="C86" s="26" t="s">
        <v>422</v>
      </c>
      <c r="D86" s="26"/>
      <c r="E86" s="26"/>
      <c r="F86" s="32">
        <f>Source!AN40</f>
        <v>7.04</v>
      </c>
      <c r="G86" s="52" t="str">
        <f>Source!DF40</f>
        <v/>
      </c>
      <c r="H86" s="54">
        <f>ROUND(IF( Source!BS40 &lt;&gt;0, Source!R40/Source!BS40,Source!R40), 2)</f>
        <v>7.04</v>
      </c>
      <c r="I86" s="26"/>
      <c r="J86" s="26">
        <f>Source!BS40</f>
        <v>20.52</v>
      </c>
      <c r="K86" s="54">
        <f>Source!R40</f>
        <v>144.46</v>
      </c>
      <c r="L86" s="26"/>
    </row>
    <row r="87" spans="1:25" ht="15">
      <c r="A87" s="26"/>
      <c r="B87" s="26"/>
      <c r="C87" s="26" t="s">
        <v>423</v>
      </c>
      <c r="D87" s="26"/>
      <c r="E87" s="26"/>
      <c r="F87" s="32">
        <f>Source!AL40</f>
        <v>193.31</v>
      </c>
      <c r="G87" s="52" t="str">
        <f>Source!DD40</f>
        <v/>
      </c>
      <c r="H87" s="32">
        <f>ROUND(IF( Source!BC40 &lt;&gt;0, Source!P40/Source!BC40,Source!P40), 2)</f>
        <v>193.31</v>
      </c>
      <c r="I87" s="26"/>
      <c r="J87" s="26">
        <f>Source!BC40</f>
        <v>3.79</v>
      </c>
      <c r="K87" s="32">
        <f>Source!P40</f>
        <v>732.64</v>
      </c>
      <c r="L87" s="26"/>
    </row>
    <row r="88" spans="1:25" ht="15">
      <c r="A88" s="26"/>
      <c r="B88" s="26"/>
      <c r="C88" s="26" t="s">
        <v>424</v>
      </c>
      <c r="D88" s="33" t="s">
        <v>425</v>
      </c>
      <c r="E88" s="26"/>
      <c r="F88" s="32">
        <f>Source!BZ40</f>
        <v>80</v>
      </c>
      <c r="G88" s="26"/>
      <c r="H88" s="32">
        <f>X88 + X91 + X92 + X93 + X94</f>
        <v>23.49</v>
      </c>
      <c r="I88" s="26" t="str">
        <f>Source!FV40</f>
        <v>((*0.85))</v>
      </c>
      <c r="J88" s="32">
        <f>Source!AT40</f>
        <v>68</v>
      </c>
      <c r="K88" s="32">
        <f>Source!X40 + Source!X41 + Source!X42 + Source!X43 + Source!X44</f>
        <v>409.68</v>
      </c>
      <c r="L88" s="26"/>
      <c r="X88">
        <f>ROUND((Source!FX40/100)*(ROUND(Source!S40/IF(Source!BA40&lt;&gt;0,Source!BA40,1), 2)+ROUND(Source!R40/IF(Source!BS40&lt;&gt;0,Source!BS40,1), 2)), 2)</f>
        <v>23.49</v>
      </c>
    </row>
    <row r="89" spans="1:25" ht="15">
      <c r="A89" s="26"/>
      <c r="B89" s="26"/>
      <c r="C89" s="26" t="s">
        <v>134</v>
      </c>
      <c r="D89" s="33" t="s">
        <v>425</v>
      </c>
      <c r="E89" s="26"/>
      <c r="F89" s="32">
        <f>Source!CA40</f>
        <v>60</v>
      </c>
      <c r="G89" s="26"/>
      <c r="H89" s="32">
        <f>Y89 + Y91 + Y92 + Y93 + Y94</f>
        <v>17.62</v>
      </c>
      <c r="I89" s="26" t="str">
        <f>Source!FW40</f>
        <v>((*0.8))</v>
      </c>
      <c r="J89" s="32">
        <f>Source!AU40</f>
        <v>48</v>
      </c>
      <c r="K89" s="32">
        <f>Source!Y40 + Source!Y41 + Source!Y42 + Source!Y43 + Source!Y44</f>
        <v>289.19</v>
      </c>
      <c r="L89" s="26"/>
      <c r="Y89">
        <f>ROUND((Source!FY40/100)*(ROUND(Source!S40/IF(Source!BA40&lt;&gt;0,Source!BA40,1), 2)+ROUND(Source!R40/IF(Source!BS40&lt;&gt;0,Source!BS40,1), 2)), 2)</f>
        <v>17.62</v>
      </c>
    </row>
    <row r="90" spans="1:25" ht="15">
      <c r="A90" s="26"/>
      <c r="B90" s="26"/>
      <c r="C90" s="26" t="s">
        <v>426</v>
      </c>
      <c r="D90" s="33" t="s">
        <v>427</v>
      </c>
      <c r="E90" s="26">
        <f>Source!AQ40</f>
        <v>2.25</v>
      </c>
      <c r="F90" s="26"/>
      <c r="G90" s="52" t="str">
        <f>Source!DI40</f>
        <v/>
      </c>
      <c r="H90" s="26"/>
      <c r="I90" s="26"/>
      <c r="J90" s="26"/>
      <c r="K90" s="26"/>
      <c r="L90" s="32">
        <f>Source!U40</f>
        <v>2.25</v>
      </c>
    </row>
    <row r="91" spans="1:25" ht="30">
      <c r="A91" s="49"/>
      <c r="B91" s="49" t="str">
        <f>Source!F41</f>
        <v>прайс</v>
      </c>
      <c r="C91" s="50" t="str">
        <f>Source!G41</f>
        <v>линейный электропривод для распашных ворот Swing-5000</v>
      </c>
      <c r="D91" s="51" t="str">
        <f>Source!H41</f>
        <v>шт.</v>
      </c>
      <c r="E91" s="26">
        <f>ROUND(Source!I41,6)</f>
        <v>1</v>
      </c>
      <c r="F91" s="32">
        <f>IF(Source!AL41=0,Source!AK41,Source!AL41)</f>
        <v>20336</v>
      </c>
      <c r="G91" s="52" t="str">
        <f>Source!DD41</f>
        <v/>
      </c>
      <c r="H91" s="55">
        <f>ROUND(IF( Source!BC41 &lt;&gt;0, Source!O41/Source!BC41,Source!O41), 2)</f>
        <v>20336</v>
      </c>
      <c r="I91" s="52" t="str">
        <f>IF( Source!BO41 &lt;&gt;"", Source!BO41, "" )</f>
        <v/>
      </c>
      <c r="J91" s="26">
        <f>Source!BC41</f>
        <v>1</v>
      </c>
      <c r="K91" s="32">
        <f>Source!O41</f>
        <v>20336</v>
      </c>
      <c r="L91" s="26"/>
      <c r="N91">
        <f>ROUND(IF( Source!BA41 &lt;&gt;0, Source!S41/Source!BA41,Source!S41), 2)</f>
        <v>0</v>
      </c>
      <c r="O91">
        <f>IF( Source!BI41 = 1, (ROUND(IF( Source!BC41 &lt;&gt;0, Source!O41/Source!BC41,Source!O41), 2)), 0 )</f>
        <v>0</v>
      </c>
      <c r="P91">
        <f>IF( Source!BI41 = 2, (ROUND(IF( Source!BC41 &lt;&gt;0, Source!O41/Source!BC41,Source!O41), 2)), 0 )</f>
        <v>20336</v>
      </c>
      <c r="Q91">
        <f>IF( Source!BI41 = 3, (ROUND(IF( Source!BC41 &lt;&gt;0, Source!O41/Source!BC41,Source!O41), 2)), 0 )</f>
        <v>0</v>
      </c>
      <c r="R91">
        <f>IF( Source!BI41 = 4, (ROUND(IF( Source!BC41 &lt;&gt;0, Source!O41/Source!BC41,Source!O41), 2)), 0 )</f>
        <v>0</v>
      </c>
      <c r="S91">
        <f>IF( Source!BI41 = 1, Source!O41 + Source!X41 + Source!Y41, 0 )</f>
        <v>0</v>
      </c>
      <c r="T91">
        <f>IF( Source!BI41 = 2, Source!O41 + Source!X41 + Source!Y41, 0 )</f>
        <v>20336</v>
      </c>
      <c r="U91">
        <f>IF( Source!BI41 = 3, Source!O41 + Source!X41 + Source!Y41, 0 )</f>
        <v>0</v>
      </c>
      <c r="V91">
        <f>IF( Source!BI41 = 4, Source!O41 + Source!X41 + Source!Y41, 0 )</f>
        <v>0</v>
      </c>
      <c r="W91">
        <f>ROUND(IF( Source!BS41 &lt;&gt;0, Source!R41/Source!BS41,Source!R41), 2)</f>
        <v>0</v>
      </c>
      <c r="X91">
        <f>ROUND((Source!FX41/100)*(ROUND(Source!S41/IF(Source!BA41&lt;&gt;0,Source!BA41,1), 2)+ROUND(Source!R41/IF(Source!BS41&lt;&gt;0,Source!BS41,1), 2)), 2)</f>
        <v>0</v>
      </c>
      <c r="Y91">
        <f>ROUND((Source!FY41/100)*(ROUND(Source!S41/IF(Source!BA41&lt;&gt;0,Source!BA41,1), 2)+ROUND(Source!R41/IF(Source!BS41&lt;&gt;0,Source!BS41,1), 2)), 2)</f>
        <v>0</v>
      </c>
    </row>
    <row r="92" spans="1:25" ht="45">
      <c r="A92" s="49"/>
      <c r="B92" s="49" t="str">
        <f>Source!F42</f>
        <v>прайс</v>
      </c>
      <c r="C92" s="50" t="str">
        <f>Source!G42</f>
        <v>замок накладной №НЭМ1-2\БП электромеханический с блоком питания</v>
      </c>
      <c r="D92" s="51" t="str">
        <f>Source!H42</f>
        <v>шт.</v>
      </c>
      <c r="E92" s="26">
        <f>ROUND(Source!I42,6)</f>
        <v>1</v>
      </c>
      <c r="F92" s="32">
        <f>IF(Source!AL42=0,Source!AK42,Source!AL42)</f>
        <v>1517</v>
      </c>
      <c r="G92" s="52" t="str">
        <f>Source!DD42</f>
        <v/>
      </c>
      <c r="H92" s="55">
        <f>ROUND(IF( Source!BC42 &lt;&gt;0, Source!O42/Source!BC42,Source!O42), 2)</f>
        <v>1517</v>
      </c>
      <c r="I92" s="52" t="str">
        <f>IF( Source!BO42 &lt;&gt;"", Source!BO42, "" )</f>
        <v/>
      </c>
      <c r="J92" s="26">
        <f>Source!BC42</f>
        <v>1</v>
      </c>
      <c r="K92" s="32">
        <f>Source!O42</f>
        <v>1517</v>
      </c>
      <c r="L92" s="26"/>
      <c r="N92">
        <f>ROUND(IF( Source!BA42 &lt;&gt;0, Source!S42/Source!BA42,Source!S42), 2)</f>
        <v>0</v>
      </c>
      <c r="O92">
        <f>IF( Source!BI42 = 1, (ROUND(IF( Source!BC42 &lt;&gt;0, Source!O42/Source!BC42,Source!O42), 2)), 0 )</f>
        <v>0</v>
      </c>
      <c r="P92">
        <f>IF( Source!BI42 = 2, (ROUND(IF( Source!BC42 &lt;&gt;0, Source!O42/Source!BC42,Source!O42), 2)), 0 )</f>
        <v>1517</v>
      </c>
      <c r="Q92">
        <f>IF( Source!BI42 = 3, (ROUND(IF( Source!BC42 &lt;&gt;0, Source!O42/Source!BC42,Source!O42), 2)), 0 )</f>
        <v>0</v>
      </c>
      <c r="R92">
        <f>IF( Source!BI42 = 4, (ROUND(IF( Source!BC42 &lt;&gt;0, Source!O42/Source!BC42,Source!O42), 2)), 0 )</f>
        <v>0</v>
      </c>
      <c r="S92">
        <f>IF( Source!BI42 = 1, Source!O42 + Source!X42 + Source!Y42, 0 )</f>
        <v>0</v>
      </c>
      <c r="T92">
        <f>IF( Source!BI42 = 2, Source!O42 + Source!X42 + Source!Y42, 0 )</f>
        <v>1517</v>
      </c>
      <c r="U92">
        <f>IF( Source!BI42 = 3, Source!O42 + Source!X42 + Source!Y42, 0 )</f>
        <v>0</v>
      </c>
      <c r="V92">
        <f>IF( Source!BI42 = 4, Source!O42 + Source!X42 + Source!Y42, 0 )</f>
        <v>0</v>
      </c>
      <c r="W92">
        <f>ROUND(IF( Source!BS42 &lt;&gt;0, Source!R42/Source!BS42,Source!R42), 2)</f>
        <v>0</v>
      </c>
      <c r="X92">
        <f>ROUND((Source!FX42/100)*(ROUND(Source!S42/IF(Source!BA42&lt;&gt;0,Source!BA42,1), 2)+ROUND(Source!R42/IF(Source!BS42&lt;&gt;0,Source!BS42,1), 2)), 2)</f>
        <v>0</v>
      </c>
      <c r="Y92">
        <f>ROUND((Source!FY42/100)*(ROUND(Source!S42/IF(Source!BA42&lt;&gt;0,Source!BA42,1), 2)+ROUND(Source!R42/IF(Source!BS42&lt;&gt;0,Source!BS42,1), 2)), 2)</f>
        <v>0</v>
      </c>
    </row>
    <row r="93" spans="1:25" ht="30">
      <c r="A93" s="49"/>
      <c r="B93" s="49" t="str">
        <f>Source!F43</f>
        <v>прайс</v>
      </c>
      <c r="C93" s="50" t="str">
        <f>Source!G43</f>
        <v>Вызывная панель д\ауд. домоф. JSB-А05 черный</v>
      </c>
      <c r="D93" s="51" t="str">
        <f>Source!H43</f>
        <v>шт.</v>
      </c>
      <c r="E93" s="26">
        <f>ROUND(Source!I43,6)</f>
        <v>1</v>
      </c>
      <c r="F93" s="32">
        <f>IF(Source!AL43=0,Source!AK43,Source!AL43)</f>
        <v>771</v>
      </c>
      <c r="G93" s="52" t="str">
        <f>Source!DD43</f>
        <v/>
      </c>
      <c r="H93" s="55">
        <f>ROUND(IF( Source!BC43 &lt;&gt;0, Source!O43/Source!BC43,Source!O43), 2)</f>
        <v>771</v>
      </c>
      <c r="I93" s="52" t="str">
        <f>IF( Source!BO43 &lt;&gt;"", Source!BO43, "" )</f>
        <v/>
      </c>
      <c r="J93" s="26">
        <f>Source!BC43</f>
        <v>1</v>
      </c>
      <c r="K93" s="32">
        <f>Source!O43</f>
        <v>771</v>
      </c>
      <c r="L93" s="26"/>
      <c r="N93">
        <f>ROUND(IF( Source!BA43 &lt;&gt;0, Source!S43/Source!BA43,Source!S43), 2)</f>
        <v>0</v>
      </c>
      <c r="O93">
        <f>IF( Source!BI43 = 1, (ROUND(IF( Source!BC43 &lt;&gt;0, Source!O43/Source!BC43,Source!O43), 2)), 0 )</f>
        <v>0</v>
      </c>
      <c r="P93">
        <f>IF( Source!BI43 = 2, (ROUND(IF( Source!BC43 &lt;&gt;0, Source!O43/Source!BC43,Source!O43), 2)), 0 )</f>
        <v>771</v>
      </c>
      <c r="Q93">
        <f>IF( Source!BI43 = 3, (ROUND(IF( Source!BC43 &lt;&gt;0, Source!O43/Source!BC43,Source!O43), 2)), 0 )</f>
        <v>0</v>
      </c>
      <c r="R93">
        <f>IF( Source!BI43 = 4, (ROUND(IF( Source!BC43 &lt;&gt;0, Source!O43/Source!BC43,Source!O43), 2)), 0 )</f>
        <v>0</v>
      </c>
      <c r="S93">
        <f>IF( Source!BI43 = 1, Source!O43 + Source!X43 + Source!Y43, 0 )</f>
        <v>0</v>
      </c>
      <c r="T93">
        <f>IF( Source!BI43 = 2, Source!O43 + Source!X43 + Source!Y43, 0 )</f>
        <v>771</v>
      </c>
      <c r="U93">
        <f>IF( Source!BI43 = 3, Source!O43 + Source!X43 + Source!Y43, 0 )</f>
        <v>0</v>
      </c>
      <c r="V93">
        <f>IF( Source!BI43 = 4, Source!O43 + Source!X43 + Source!Y43, 0 )</f>
        <v>0</v>
      </c>
      <c r="W93">
        <f>ROUND(IF( Source!BS43 &lt;&gt;0, Source!R43/Source!BS43,Source!R43), 2)</f>
        <v>0</v>
      </c>
      <c r="X93">
        <f>ROUND((Source!FX43/100)*(ROUND(Source!S43/IF(Source!BA43&lt;&gt;0,Source!BA43,1), 2)+ROUND(Source!R43/IF(Source!BS43&lt;&gt;0,Source!BS43,1), 2)), 2)</f>
        <v>0</v>
      </c>
      <c r="Y93">
        <f>ROUND((Source!FY43/100)*(ROUND(Source!S43/IF(Source!BA43&lt;&gt;0,Source!BA43,1), 2)+ROUND(Source!R43/IF(Source!BS43&lt;&gt;0,Source!BS43,1), 2)), 2)</f>
        <v>0</v>
      </c>
    </row>
    <row r="94" spans="1:25" ht="45">
      <c r="A94" s="56"/>
      <c r="B94" s="56" t="str">
        <f>Source!F44</f>
        <v>прайс</v>
      </c>
      <c r="C94" s="57" t="str">
        <f>Source!G44</f>
        <v>Трубка для подъезного домофоная ТКП-12D (цифровая)</v>
      </c>
      <c r="D94" s="58" t="str">
        <f>Source!H44</f>
        <v>шт.</v>
      </c>
      <c r="E94" s="59">
        <f>ROUND(Source!I44,6)</f>
        <v>1</v>
      </c>
      <c r="F94" s="60">
        <f>IF(Source!AL44=0,Source!AK44,Source!AL44)</f>
        <v>426</v>
      </c>
      <c r="G94" s="61" t="str">
        <f>Source!DD44</f>
        <v/>
      </c>
      <c r="H94" s="62">
        <f>ROUND(IF( Source!BC44 &lt;&gt;0, Source!O44/Source!BC44,Source!O44), 2)</f>
        <v>426</v>
      </c>
      <c r="I94" s="61" t="str">
        <f>IF( Source!BO44 &lt;&gt;"", Source!BO44, "" )</f>
        <v/>
      </c>
      <c r="J94" s="59">
        <f>Source!BC44</f>
        <v>1</v>
      </c>
      <c r="K94" s="60">
        <f>Source!O44</f>
        <v>426</v>
      </c>
      <c r="L94" s="59"/>
      <c r="N94">
        <f>ROUND(IF( Source!BA44 &lt;&gt;0, Source!S44/Source!BA44,Source!S44), 2)</f>
        <v>0</v>
      </c>
      <c r="O94">
        <f>IF( Source!BI44 = 1, (ROUND(IF( Source!BC44 &lt;&gt;0, Source!O44/Source!BC44,Source!O44), 2)), 0 )</f>
        <v>0</v>
      </c>
      <c r="P94">
        <f>IF( Source!BI44 = 2, (ROUND(IF( Source!BC44 &lt;&gt;0, Source!O44/Source!BC44,Source!O44), 2)), 0 )</f>
        <v>426</v>
      </c>
      <c r="Q94">
        <f>IF( Source!BI44 = 3, (ROUND(IF( Source!BC44 &lt;&gt;0, Source!O44/Source!BC44,Source!O44), 2)), 0 )</f>
        <v>0</v>
      </c>
      <c r="R94">
        <f>IF( Source!BI44 = 4, (ROUND(IF( Source!BC44 &lt;&gt;0, Source!O44/Source!BC44,Source!O44), 2)), 0 )</f>
        <v>0</v>
      </c>
      <c r="S94">
        <f>IF( Source!BI44 = 1, Source!O44 + Source!X44 + Source!Y44, 0 )</f>
        <v>0</v>
      </c>
      <c r="T94">
        <f>IF( Source!BI44 = 2, Source!O44 + Source!X44 + Source!Y44, 0 )</f>
        <v>426</v>
      </c>
      <c r="U94">
        <f>IF( Source!BI44 = 3, Source!O44 + Source!X44 + Source!Y44, 0 )</f>
        <v>0</v>
      </c>
      <c r="V94">
        <f>IF( Source!BI44 = 4, Source!O44 + Source!X44 + Source!Y44, 0 )</f>
        <v>0</v>
      </c>
      <c r="W94">
        <f>ROUND(IF( Source!BS44 &lt;&gt;0, Source!R44/Source!BS44,Source!R44), 2)</f>
        <v>0</v>
      </c>
      <c r="X94">
        <f>ROUND((Source!FX44/100)*(ROUND(Source!S44/IF(Source!BA44&lt;&gt;0,Source!BA44,1), 2)+ROUND(Source!R44/IF(Source!BS44&lt;&gt;0,Source!BS44,1), 2)), 2)</f>
        <v>0</v>
      </c>
      <c r="Y94">
        <f>ROUND((Source!FY44/100)*(ROUND(Source!S44/IF(Source!BA44&lt;&gt;0,Source!BA44,1), 2)+ROUND(Source!R44/IF(Source!BS44&lt;&gt;0,Source!BS44,1), 2)), 2)</f>
        <v>0</v>
      </c>
    </row>
    <row r="95" spans="1:25" ht="15.75">
      <c r="A95" s="26"/>
      <c r="B95" s="26"/>
      <c r="C95" s="26"/>
      <c r="D95" s="26"/>
      <c r="E95" s="26"/>
      <c r="F95" s="26"/>
      <c r="G95" s="26"/>
      <c r="H95" s="63">
        <f>ROUND(IF( Source!BA40 &lt;&gt; 0, Source!S40/ Source!BA40,Source!S40), 2)+ROUND(IF( Source!BB40 &lt;&gt; 0, Source!Q40/ Source!BB40, Source!Q40), 2)+ROUND(IF( Source!BC40 &lt;&gt; 0, Source!P40/ Source!BC40, Source!P40), 2)+H88 + H89 + H91 + H92 + H93 + H94</f>
        <v>23362.33</v>
      </c>
      <c r="I95" s="64"/>
      <c r="J95" s="64"/>
      <c r="K95" s="63">
        <f>Source!O40+K88 + K89 + K91 + K92 + K93 + K94</f>
        <v>25259.16</v>
      </c>
      <c r="L95" s="63">
        <f>Source!U40</f>
        <v>2.25</v>
      </c>
      <c r="M95" s="53">
        <f>H95</f>
        <v>23362.33</v>
      </c>
      <c r="N95">
        <f>ROUND(IF( Source!BA40 &lt;&gt;0, Source!S40/Source!BA40,Source!S40), 2)</f>
        <v>22.32</v>
      </c>
      <c r="O95">
        <f>IF( Source!BI40 = 1, (IF( Source!BA40 &lt;&gt;0, Source!S40/Source!BA40,Source!S40) + IF( Source!BB40 &lt;&gt;0, Source!Q40/Source!BB40,Source!Q40) + IF( Source!BC40 &lt;&gt;0, Source!P40/Source!BC40,Source!P40) + ((Source!FX40/100)*((Source!S40/IF(Source!BA40&lt;&gt;0,Source!BA40,1) ) + (Source!R40/IF(Source!BS40&lt;&gt;0,Source!BS40,1) ))) + ((Source!FY40/100)*((Source!S40/IF(Source!BA40&lt;&gt;0,Source!BA40,1) ) + (Source!R40/IF(Source!BS40&lt;&gt;0,Source!BS40,1) )))), 0 )</f>
        <v>0</v>
      </c>
      <c r="P95">
        <f>IF( Source!BI40 = 2, (IF( Source!BA40 &lt;&gt;0, Source!S40/Source!BA40,Source!S40) + IF( Source!BB40 &lt;&gt;0, Source!Q40/Source!BB40,Source!Q40) + IF( Source!BC40 &lt;&gt;0, Source!P40/Source!BC40,Source!P40) + ((Source!FX40/100)*((Source!S40/IF(Source!BA40&lt;&gt;0,Source!BA40,1) ) + (Source!R40/IF(Source!BS40&lt;&gt;0,Source!BS40,1) ))) + ((Source!FY40/100)*((Source!S40/IF(Source!BA40&lt;&gt;0,Source!BA40,1) ) + (Source!R40/IF(Source!BS40&lt;&gt;0,Source!BS40,1) )))), 0 )</f>
        <v>312.32263881313673</v>
      </c>
      <c r="Q95">
        <f>IF( Source!BI40 = 3, (IF( Source!BA40 &lt;&gt;0, Source!S40/Source!BA40,Source!S40) + IF( Source!BB40 &lt;&gt;0, Source!Q40/Source!BB40,Source!Q40) + IF( Source!BC40 &lt;&gt;0, Source!P40/Source!BC40,Source!P40) + ((Source!FX40/100)*((Source!S40/IF(Source!BA40&lt;&gt;0,Source!BA40,1) ) + (Source!R40/IF(Source!BS40&lt;&gt;0,Source!BS40,1) ))) + ((Source!FY40/100)*((Source!S40/IF(Source!BA40&lt;&gt;0,Source!BA40,1) ) + (Source!R40/IF(Source!BS40&lt;&gt;0,Source!BS40,1) )))), 0 )</f>
        <v>0</v>
      </c>
      <c r="R95">
        <f>IF( Source!BI40 = 4, (IF( Source!BA40 &lt;&gt;0, Source!S40/Source!BA40,Source!S40) + IF( Source!BB40 &lt;&gt;0, Source!Q40/Source!BB40,Source!Q40) + IF( Source!BC40 &lt;&gt;0, Source!P40/Source!BC40,Source!P40) + ((Source!FX40/100)*((Source!S40/IF(Source!BA40&lt;&gt;0,Source!BA40,1) ) + (Source!R40/IF(Source!BS40&lt;&gt;0,Source!BS40,1) ))) + ((Source!FY40/100)*((Source!S40/IF(Source!BA40&lt;&gt;0,Source!BA40,1) ) + (Source!R40/IF(Source!BS40&lt;&gt;0,Source!BS40,1) )))), 0 )</f>
        <v>0</v>
      </c>
      <c r="S95">
        <f>IF( Source!BI40 = 1, Source!O40 + Source!X40 + Source!Y40, 0 )</f>
        <v>0</v>
      </c>
      <c r="T95">
        <f>IF( Source!BI40 = 2, Source!O40 + Source!X40 + Source!Y40, 0 )</f>
        <v>2209.16</v>
      </c>
      <c r="U95">
        <f>IF( Source!BI40 = 3, Source!O40 + Source!X40 + Source!Y40, 0 )</f>
        <v>0</v>
      </c>
      <c r="V95">
        <f>IF( Source!BI40 = 4, Source!O40 + Source!X40 + Source!Y40, 0 )</f>
        <v>0</v>
      </c>
      <c r="W95">
        <f>ROUND(IF( Source!BS40 &lt;&gt;0, Source!R40/Source!BS40,Source!R40), 2)</f>
        <v>7.04</v>
      </c>
    </row>
    <row r="97" spans="3:23" s="64" customFormat="1" ht="15.75">
      <c r="C97" s="64" t="s">
        <v>429</v>
      </c>
      <c r="G97" s="65">
        <f>SUM(M44:M96)</f>
        <v>328493.66000000003</v>
      </c>
      <c r="H97" s="65"/>
      <c r="J97" s="65">
        <f>ROUND(Source!AB22+Source!AK22+Source!AL22+Source!AE22*0/100,2)</f>
        <v>729849.02</v>
      </c>
      <c r="K97" s="65"/>
      <c r="L97" s="63">
        <f>Source!AH22</f>
        <v>372.08</v>
      </c>
      <c r="N97" s="63">
        <f>SUM(N44:N96)</f>
        <v>3805.1200000000003</v>
      </c>
      <c r="O97" s="63">
        <f>SUM(O44:O96)</f>
        <v>305131.29591804324</v>
      </c>
      <c r="P97" s="63">
        <f>SUM(P44:P96)</f>
        <v>23362.322638813137</v>
      </c>
      <c r="Q97" s="63">
        <f>SUM(Q44:Q96)</f>
        <v>0</v>
      </c>
      <c r="R97" s="63">
        <f>SUM(R44:R96)</f>
        <v>0</v>
      </c>
      <c r="S97" s="63">
        <f>SUM(S44:S96)</f>
        <v>704589.8600000001</v>
      </c>
      <c r="T97" s="63">
        <f>SUM(T44:T96)</f>
        <v>25259.16</v>
      </c>
      <c r="U97" s="63">
        <f>SUM(U44:U96)</f>
        <v>0</v>
      </c>
      <c r="V97" s="63">
        <f>SUM(V44:V96)</f>
        <v>0</v>
      </c>
      <c r="W97" s="64">
        <f>SUM(W44:W96)</f>
        <v>2103.54</v>
      </c>
    </row>
    <row r="100" spans="3:23" s="66" customFormat="1" ht="18">
      <c r="C100" s="66" t="s">
        <v>430</v>
      </c>
      <c r="G100" s="67">
        <f>G97</f>
        <v>328493.66000000003</v>
      </c>
      <c r="H100" s="67"/>
      <c r="J100" s="67">
        <f>ROUND(Source!O46+Source!X46+Source!Y46+Source!R46*0/100,2)</f>
        <v>729849.02</v>
      </c>
      <c r="K100" s="67"/>
      <c r="L100" s="68">
        <f>Source!U46</f>
        <v>372.07881999999995</v>
      </c>
      <c r="N100" s="68">
        <f>N97</f>
        <v>3805.1200000000003</v>
      </c>
      <c r="O100" s="68">
        <f>O97</f>
        <v>305131.29591804324</v>
      </c>
      <c r="P100" s="68">
        <f>P97</f>
        <v>23362.322638813137</v>
      </c>
      <c r="Q100" s="68">
        <f>Q97</f>
        <v>0</v>
      </c>
      <c r="R100" s="68">
        <f>R97</f>
        <v>0</v>
      </c>
      <c r="S100" s="68">
        <f>S97</f>
        <v>704589.8600000001</v>
      </c>
      <c r="T100" s="68">
        <f>T97</f>
        <v>25259.16</v>
      </c>
      <c r="U100" s="68">
        <f>U97</f>
        <v>0</v>
      </c>
      <c r="V100" s="68">
        <f>V97</f>
        <v>0</v>
      </c>
      <c r="W100" s="66">
        <f>W97</f>
        <v>2103.54</v>
      </c>
    </row>
    <row r="102" spans="3:23" ht="18">
      <c r="C102" s="66"/>
      <c r="D102" s="70"/>
      <c r="E102" s="70"/>
      <c r="F102" s="70"/>
      <c r="G102" s="70"/>
      <c r="H102" s="70"/>
      <c r="I102" s="70"/>
      <c r="J102" s="70"/>
      <c r="K102" s="70"/>
    </row>
    <row r="103" spans="3:23" ht="18">
      <c r="C103" s="71" t="str">
        <f>Source!H77</f>
        <v>Всего по смете</v>
      </c>
      <c r="D103" s="71"/>
      <c r="E103" s="71"/>
      <c r="F103" s="71"/>
      <c r="G103" s="71"/>
      <c r="H103" s="71"/>
      <c r="I103" s="71"/>
      <c r="J103" s="73">
        <f>Source!F77</f>
        <v>729849.02</v>
      </c>
      <c r="K103" s="72"/>
      <c r="L103" s="69"/>
    </row>
    <row r="104" spans="3:23" ht="18">
      <c r="C104" s="71" t="str">
        <f>Source!H78</f>
        <v>НДС 18%</v>
      </c>
      <c r="D104" s="71"/>
      <c r="E104" s="71"/>
      <c r="F104" s="71"/>
      <c r="G104" s="71"/>
      <c r="H104" s="71"/>
      <c r="I104" s="71"/>
      <c r="J104" s="73">
        <f>Source!F78</f>
        <v>131372.82</v>
      </c>
      <c r="K104" s="72"/>
      <c r="L104" s="69"/>
    </row>
    <row r="105" spans="3:23" ht="18">
      <c r="C105" s="71" t="str">
        <f>Source!H79</f>
        <v>Итого с НДС</v>
      </c>
      <c r="D105" s="71"/>
      <c r="E105" s="71"/>
      <c r="F105" s="71"/>
      <c r="G105" s="71"/>
      <c r="H105" s="71"/>
      <c r="I105" s="71"/>
      <c r="J105" s="73">
        <f>Source!F79</f>
        <v>861221.84</v>
      </c>
      <c r="K105" s="72"/>
      <c r="L105" s="69"/>
    </row>
    <row r="107" spans="3:23" s="66" customFormat="1" ht="18">
      <c r="G107" s="67"/>
      <c r="H107" s="67"/>
      <c r="J107" s="67"/>
      <c r="K107" s="67"/>
      <c r="L107" s="68"/>
      <c r="N107" s="68">
        <f>N97</f>
        <v>3805.1200000000003</v>
      </c>
      <c r="O107" s="68">
        <f>O97</f>
        <v>305131.29591804324</v>
      </c>
      <c r="P107" s="68">
        <f>P97</f>
        <v>23362.322638813137</v>
      </c>
      <c r="Q107" s="68">
        <f>Q97</f>
        <v>0</v>
      </c>
      <c r="R107" s="68">
        <f>R97</f>
        <v>0</v>
      </c>
      <c r="S107" s="68">
        <f>S97</f>
        <v>704589.8600000001</v>
      </c>
      <c r="T107" s="68">
        <f>T97</f>
        <v>25259.16</v>
      </c>
      <c r="U107" s="68">
        <f>U97</f>
        <v>0</v>
      </c>
      <c r="V107" s="68">
        <f>V97</f>
        <v>0</v>
      </c>
      <c r="W107" s="66">
        <f>W97</f>
        <v>2103.54</v>
      </c>
    </row>
    <row r="109" spans="3:23" s="4" customFormat="1">
      <c r="C109" s="74"/>
      <c r="D109" s="74"/>
      <c r="E109" s="74"/>
      <c r="F109" s="74"/>
      <c r="G109" s="74"/>
    </row>
    <row r="110" spans="3:23" s="5" customFormat="1" ht="11.25">
      <c r="C110" s="75"/>
      <c r="D110" s="75"/>
      <c r="E110" s="75"/>
      <c r="F110" s="75"/>
      <c r="G110" s="75"/>
    </row>
    <row r="112" spans="3:23" s="4" customFormat="1">
      <c r="C112" s="74"/>
      <c r="D112" s="74"/>
      <c r="E112" s="74"/>
      <c r="F112" s="74"/>
      <c r="G112" s="74"/>
    </row>
    <row r="113" spans="3:7" s="5" customFormat="1" ht="11.25">
      <c r="C113" s="75"/>
      <c r="D113" s="75"/>
      <c r="E113" s="75"/>
      <c r="F113" s="75"/>
      <c r="G113" s="75"/>
    </row>
  </sheetData>
  <mergeCells count="63">
    <mergeCell ref="J107:K107"/>
    <mergeCell ref="G107:H107"/>
    <mergeCell ref="C110:G110"/>
    <mergeCell ref="C113:G113"/>
    <mergeCell ref="D102:K102"/>
    <mergeCell ref="C103:I103"/>
    <mergeCell ref="J103:K103"/>
    <mergeCell ref="C104:I104"/>
    <mergeCell ref="J104:K104"/>
    <mergeCell ref="C105:I105"/>
    <mergeCell ref="J105:K105"/>
    <mergeCell ref="A35:C35"/>
    <mergeCell ref="D42:L42"/>
    <mergeCell ref="J97:K97"/>
    <mergeCell ref="G97:H97"/>
    <mergeCell ref="J100:K100"/>
    <mergeCell ref="G100:H100"/>
    <mergeCell ref="C32:F32"/>
    <mergeCell ref="G32:H32"/>
    <mergeCell ref="I32:J32"/>
    <mergeCell ref="K32:L32"/>
    <mergeCell ref="C33:F33"/>
    <mergeCell ref="G33:H33"/>
    <mergeCell ref="I33:J33"/>
    <mergeCell ref="K33:L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B20:L20"/>
    <mergeCell ref="B21:L21"/>
    <mergeCell ref="A23:L23"/>
    <mergeCell ref="G26:H26"/>
    <mergeCell ref="I26:J26"/>
    <mergeCell ref="C27:F27"/>
    <mergeCell ref="G27:H27"/>
    <mergeCell ref="I27:J27"/>
    <mergeCell ref="K27:L27"/>
    <mergeCell ref="A11:L11"/>
    <mergeCell ref="A12:L12"/>
    <mergeCell ref="G14:H14"/>
    <mergeCell ref="I14:L14"/>
    <mergeCell ref="A16:L16"/>
    <mergeCell ref="B18:L18"/>
    <mergeCell ref="F3:I3"/>
    <mergeCell ref="A5:B5"/>
    <mergeCell ref="F5:H5"/>
    <mergeCell ref="C5:D5"/>
    <mergeCell ref="I5:K5"/>
    <mergeCell ref="C7:D7"/>
    <mergeCell ref="H7:K7"/>
  </mergeCells>
  <pageMargins left="0.28740157480314998" right="0.196850393700787" top="0.39370078740157499" bottom="0.39370078740157499" header="0.11811023622047198" footer="0.11811023622047198"/>
  <pageSetup paperSize="9" scale="6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L99"/>
  <sheetViews>
    <sheetView workbookViewId="0"/>
  </sheetViews>
  <sheetFormatPr defaultRowHeight="12.75"/>
  <sheetData>
    <row r="1" spans="1:104">
      <c r="A1">
        <v>0</v>
      </c>
      <c r="B1" t="s">
        <v>0</v>
      </c>
      <c r="D1" t="s">
        <v>1</v>
      </c>
      <c r="F1">
        <v>2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38702</v>
      </c>
    </row>
    <row r="4" spans="1:104">
      <c r="A4" s="1">
        <v>1</v>
      </c>
      <c r="B4" s="1">
        <v>1</v>
      </c>
      <c r="C4" s="1">
        <v>0</v>
      </c>
      <c r="D4" s="1"/>
      <c r="E4" s="1"/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>
        <v>1984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 t="s">
        <v>3</v>
      </c>
    </row>
    <row r="12" spans="1:104">
      <c r="A12" s="1">
        <v>1</v>
      </c>
      <c r="B12" s="1">
        <v>1</v>
      </c>
      <c r="C12" s="1">
        <v>0</v>
      </c>
      <c r="D12" s="1">
        <f>ROW(A62)</f>
        <v>62</v>
      </c>
      <c r="E12" s="1">
        <v>0</v>
      </c>
      <c r="F12" s="1" t="s">
        <v>9</v>
      </c>
      <c r="G12" s="1" t="s">
        <v>10</v>
      </c>
      <c r="H12" s="1" t="s">
        <v>3</v>
      </c>
      <c r="I12" s="1">
        <v>0</v>
      </c>
      <c r="J12" s="1" t="s">
        <v>3</v>
      </c>
      <c r="K12" s="1" t="s">
        <v>3</v>
      </c>
      <c r="L12" s="1" t="s">
        <v>7</v>
      </c>
      <c r="M12" s="1" t="s">
        <v>11</v>
      </c>
      <c r="N12" s="1" t="s">
        <v>3</v>
      </c>
      <c r="O12" s="1" t="s">
        <v>12</v>
      </c>
      <c r="P12" s="1">
        <v>2014</v>
      </c>
      <c r="Q12" s="1">
        <v>1</v>
      </c>
      <c r="R12" s="1" t="s">
        <v>13</v>
      </c>
      <c r="S12" s="1" t="s">
        <v>14</v>
      </c>
      <c r="T12" s="1" t="s">
        <v>7</v>
      </c>
      <c r="U12" s="1" t="s">
        <v>3</v>
      </c>
      <c r="V12" s="1">
        <v>-3</v>
      </c>
      <c r="W12" s="1" t="s">
        <v>3</v>
      </c>
      <c r="X12" s="1">
        <v>0</v>
      </c>
      <c r="Y12" s="1">
        <v>2</v>
      </c>
      <c r="Z12" s="1">
        <v>1</v>
      </c>
      <c r="AA12" s="1">
        <v>1</v>
      </c>
      <c r="AB12" s="1"/>
      <c r="AC12" s="1">
        <v>1</v>
      </c>
      <c r="AD12" s="1">
        <v>2</v>
      </c>
      <c r="AE12" s="1">
        <v>0</v>
      </c>
      <c r="AF12" s="1">
        <v>0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1" t="s">
        <v>3</v>
      </c>
      <c r="AM12" s="1" t="s">
        <v>3</v>
      </c>
      <c r="AN12" s="1">
        <v>0</v>
      </c>
      <c r="AO12" s="1" t="s">
        <v>15</v>
      </c>
      <c r="AP12" s="1" t="s">
        <v>16</v>
      </c>
      <c r="AQ12" s="1" t="s">
        <v>17</v>
      </c>
      <c r="AR12" s="1" t="s">
        <v>17</v>
      </c>
      <c r="AS12" s="1" t="s">
        <v>17</v>
      </c>
      <c r="AT12" s="1" t="s">
        <v>3</v>
      </c>
      <c r="AU12" s="1" t="s">
        <v>3</v>
      </c>
      <c r="AV12" s="1" t="s">
        <v>3</v>
      </c>
      <c r="AW12" s="1" t="s">
        <v>3</v>
      </c>
      <c r="AX12" s="1"/>
      <c r="AY12" s="1"/>
      <c r="AZ12" s="1"/>
      <c r="BA12" s="1">
        <v>0</v>
      </c>
      <c r="BB12" s="1">
        <v>0</v>
      </c>
      <c r="BC12" s="1">
        <v>0</v>
      </c>
      <c r="BD12" s="1">
        <v>21642900</v>
      </c>
      <c r="BE12" s="1" t="s">
        <v>18</v>
      </c>
      <c r="BF12" s="1" t="s">
        <v>19</v>
      </c>
      <c r="BG12" s="1">
        <v>18430908</v>
      </c>
      <c r="BH12" s="1">
        <v>0</v>
      </c>
      <c r="BI12" s="1">
        <v>1</v>
      </c>
      <c r="BJ12" s="1"/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-1</v>
      </c>
      <c r="BQ12" s="1"/>
      <c r="BR12" s="1">
        <v>2</v>
      </c>
      <c r="BS12" s="1"/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>
        <v>0</v>
      </c>
      <c r="BZ12" s="1">
        <v>0</v>
      </c>
      <c r="CA12" s="1">
        <v>18564116</v>
      </c>
      <c r="CB12" s="1">
        <v>18564111</v>
      </c>
      <c r="CC12" s="1">
        <v>18564108</v>
      </c>
      <c r="CD12" s="1">
        <v>18564105</v>
      </c>
      <c r="CE12" s="1">
        <v>18998584</v>
      </c>
      <c r="CF12" s="1">
        <v>0</v>
      </c>
      <c r="CG12" s="1" t="s">
        <v>6</v>
      </c>
      <c r="CH12" s="1" t="s">
        <v>8</v>
      </c>
      <c r="CI12" s="1" t="s">
        <v>3</v>
      </c>
      <c r="CJ12" s="1">
        <v>0</v>
      </c>
      <c r="CK12" s="1">
        <v>18594990</v>
      </c>
      <c r="CL12" s="1" t="s">
        <v>20</v>
      </c>
      <c r="CM12" s="1" t="s">
        <v>21</v>
      </c>
      <c r="CN12" s="1" t="s">
        <v>20</v>
      </c>
      <c r="CO12" s="1" t="s">
        <v>20</v>
      </c>
      <c r="CP12" s="1" t="s">
        <v>20</v>
      </c>
      <c r="CQ12" s="1" t="s">
        <v>20</v>
      </c>
      <c r="CR12" s="1" t="s">
        <v>22</v>
      </c>
      <c r="CS12" s="1">
        <v>15718071</v>
      </c>
      <c r="CT12" s="1">
        <v>0</v>
      </c>
      <c r="CU12" s="1">
        <v>0</v>
      </c>
      <c r="CV12" s="1">
        <v>18926588</v>
      </c>
      <c r="CW12" s="1">
        <v>21407523</v>
      </c>
      <c r="CX12" s="1">
        <v>21407524</v>
      </c>
      <c r="CY12" s="1">
        <v>8</v>
      </c>
      <c r="CZ12" s="1" t="s">
        <v>3</v>
      </c>
    </row>
    <row r="15" spans="1:104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8" spans="1:194">
      <c r="A18" s="2">
        <v>52</v>
      </c>
      <c r="B18" s="2">
        <f t="shared" ref="B18:AQ18" si="0">B62</f>
        <v>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Устройство забора на КНС-1 ЛВК ул. Инициативная 11А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518084.64</v>
      </c>
      <c r="P18" s="2">
        <f t="shared" si="0"/>
        <v>296135.27</v>
      </c>
      <c r="Q18" s="2">
        <f t="shared" si="0"/>
        <v>143868.48000000001</v>
      </c>
      <c r="R18" s="2">
        <f t="shared" si="0"/>
        <v>43164.54</v>
      </c>
      <c r="S18" s="2">
        <f t="shared" si="0"/>
        <v>78080.89</v>
      </c>
      <c r="T18" s="2">
        <f t="shared" si="0"/>
        <v>0</v>
      </c>
      <c r="U18" s="2">
        <f t="shared" si="0"/>
        <v>372.07881999999995</v>
      </c>
      <c r="V18" s="2">
        <f t="shared" si="0"/>
        <v>167.01351999999994</v>
      </c>
      <c r="W18" s="2">
        <f t="shared" si="0"/>
        <v>0</v>
      </c>
      <c r="X18" s="2">
        <f t="shared" si="0"/>
        <v>129437.98</v>
      </c>
      <c r="Y18" s="2">
        <f t="shared" si="0"/>
        <v>82326.399999999994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</row>
    <row r="19" spans="1:194">
      <c r="G19">
        <v>0</v>
      </c>
    </row>
    <row r="20" spans="1:194">
      <c r="A20" s="1">
        <v>3</v>
      </c>
      <c r="B20" s="1">
        <v>1</v>
      </c>
      <c r="C20" s="1"/>
      <c r="D20" s="1">
        <f>ROW(A46)</f>
        <v>46</v>
      </c>
      <c r="E20" s="1"/>
      <c r="F20" s="1" t="s">
        <v>23</v>
      </c>
      <c r="G20" s="1" t="s">
        <v>23</v>
      </c>
      <c r="H20" s="1"/>
      <c r="I20" s="1"/>
      <c r="J20" s="1" t="s">
        <v>3</v>
      </c>
      <c r="K20" s="1"/>
      <c r="L20" s="1"/>
      <c r="M20" s="1"/>
      <c r="N20" s="1" t="s">
        <v>3</v>
      </c>
      <c r="O20" s="1"/>
      <c r="P20" s="1"/>
      <c r="Q20" s="1"/>
      <c r="R20" s="1" t="s">
        <v>3</v>
      </c>
      <c r="S20" s="1" t="s">
        <v>3</v>
      </c>
      <c r="T20" s="1" t="s">
        <v>3</v>
      </c>
      <c r="U20" s="1" t="s">
        <v>3</v>
      </c>
      <c r="V20" s="1"/>
      <c r="W20" s="1"/>
      <c r="X20" s="1"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0</v>
      </c>
      <c r="AK20" s="1">
        <v>0</v>
      </c>
      <c r="AL20" s="1">
        <v>0</v>
      </c>
      <c r="AM20" s="1"/>
      <c r="AN20" s="1"/>
      <c r="AO20" s="1" t="s">
        <v>3</v>
      </c>
      <c r="AP20" s="1" t="s">
        <v>3</v>
      </c>
      <c r="AQ20" s="1" t="s">
        <v>3</v>
      </c>
      <c r="AR20" s="1"/>
      <c r="AS20" s="1"/>
      <c r="AT20" s="1" t="s">
        <v>3</v>
      </c>
      <c r="AU20" s="1" t="s">
        <v>3</v>
      </c>
      <c r="AV20" s="1" t="s">
        <v>3</v>
      </c>
      <c r="AW20" s="1" t="s">
        <v>3</v>
      </c>
      <c r="AX20" s="1" t="s">
        <v>3</v>
      </c>
      <c r="AY20" s="1" t="s">
        <v>3</v>
      </c>
      <c r="AZ20" s="1" t="s">
        <v>3</v>
      </c>
      <c r="BA20" s="1" t="s">
        <v>3</v>
      </c>
      <c r="BB20" s="1" t="s">
        <v>3</v>
      </c>
      <c r="BC20" s="1" t="s">
        <v>3</v>
      </c>
      <c r="BD20" s="1" t="s">
        <v>3</v>
      </c>
      <c r="BE20" s="1" t="s">
        <v>24</v>
      </c>
      <c r="BF20" s="1">
        <v>0</v>
      </c>
      <c r="BG20" s="1">
        <v>0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>
        <v>0</v>
      </c>
      <c r="BN20" s="1" t="s">
        <v>3</v>
      </c>
      <c r="BO20" s="1" t="s">
        <v>3</v>
      </c>
    </row>
    <row r="22" spans="1:194">
      <c r="A22" s="2">
        <v>52</v>
      </c>
      <c r="B22" s="2">
        <f t="shared" ref="B22:AQ22" si="1">B46</f>
        <v>1</v>
      </c>
      <c r="C22" s="2">
        <f t="shared" si="1"/>
        <v>3</v>
      </c>
      <c r="D22" s="2">
        <f t="shared" si="1"/>
        <v>20</v>
      </c>
      <c r="E22" s="2">
        <f t="shared" si="1"/>
        <v>0</v>
      </c>
      <c r="F22" s="2" t="str">
        <f t="shared" si="1"/>
        <v>Новая локальная смета</v>
      </c>
      <c r="G22" s="2" t="str">
        <f t="shared" si="1"/>
        <v>Новая локальная смета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2">
        <f t="shared" si="1"/>
        <v>0</v>
      </c>
      <c r="L22" s="2">
        <f t="shared" si="1"/>
        <v>0</v>
      </c>
      <c r="M22" s="2">
        <f t="shared" si="1"/>
        <v>0</v>
      </c>
      <c r="N22" s="2">
        <f t="shared" si="1"/>
        <v>0</v>
      </c>
      <c r="O22" s="2">
        <f t="shared" si="1"/>
        <v>518084.64</v>
      </c>
      <c r="P22" s="2">
        <f t="shared" si="1"/>
        <v>296135.27</v>
      </c>
      <c r="Q22" s="2">
        <f t="shared" si="1"/>
        <v>143868.48000000001</v>
      </c>
      <c r="R22" s="2">
        <f t="shared" si="1"/>
        <v>43164.54</v>
      </c>
      <c r="S22" s="2">
        <f t="shared" si="1"/>
        <v>78080.89</v>
      </c>
      <c r="T22" s="2">
        <f t="shared" si="1"/>
        <v>0</v>
      </c>
      <c r="U22" s="2">
        <f t="shared" si="1"/>
        <v>372.07881999999995</v>
      </c>
      <c r="V22" s="2">
        <f t="shared" si="1"/>
        <v>167.01351999999994</v>
      </c>
      <c r="W22" s="2">
        <f t="shared" si="1"/>
        <v>0</v>
      </c>
      <c r="X22" s="2">
        <f t="shared" si="1"/>
        <v>129437.98</v>
      </c>
      <c r="Y22" s="2">
        <f t="shared" si="1"/>
        <v>82326.399999999994</v>
      </c>
      <c r="Z22" s="2">
        <f t="shared" si="1"/>
        <v>0</v>
      </c>
      <c r="AA22" s="2">
        <f t="shared" si="1"/>
        <v>0</v>
      </c>
      <c r="AB22" s="2">
        <f t="shared" si="1"/>
        <v>518084.64</v>
      </c>
      <c r="AC22" s="2">
        <f t="shared" si="1"/>
        <v>296135.27</v>
      </c>
      <c r="AD22" s="2">
        <f t="shared" si="1"/>
        <v>143868.48000000001</v>
      </c>
      <c r="AE22" s="2">
        <f t="shared" si="1"/>
        <v>43164.54</v>
      </c>
      <c r="AF22" s="2">
        <f t="shared" si="1"/>
        <v>78080.89</v>
      </c>
      <c r="AG22" s="2">
        <f t="shared" si="1"/>
        <v>0</v>
      </c>
      <c r="AH22" s="2">
        <f t="shared" si="1"/>
        <v>372.08</v>
      </c>
      <c r="AI22" s="2">
        <f t="shared" si="1"/>
        <v>167.01</v>
      </c>
      <c r="AJ22" s="2">
        <f t="shared" si="1"/>
        <v>0</v>
      </c>
      <c r="AK22" s="2">
        <f t="shared" si="1"/>
        <v>129437.98</v>
      </c>
      <c r="AL22" s="2">
        <f t="shared" si="1"/>
        <v>82326.399999999994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  <c r="AQ22" s="2">
        <f t="shared" si="1"/>
        <v>0</v>
      </c>
    </row>
    <row r="24" spans="1:194">
      <c r="A24">
        <v>17</v>
      </c>
      <c r="B24">
        <v>1</v>
      </c>
      <c r="C24">
        <f>ROW(SmtRes!A21)</f>
        <v>21</v>
      </c>
      <c r="D24">
        <f>ROW(EtalonRes!A19)</f>
        <v>19</v>
      </c>
      <c r="E24" t="s">
        <v>25</v>
      </c>
      <c r="F24" t="s">
        <v>26</v>
      </c>
      <c r="G24" t="s">
        <v>27</v>
      </c>
      <c r="H24" t="s">
        <v>28</v>
      </c>
      <c r="I24">
        <v>1.1599999999999999</v>
      </c>
      <c r="J24">
        <v>0</v>
      </c>
      <c r="O24">
        <v>231336.05</v>
      </c>
      <c r="P24">
        <v>33503.47</v>
      </c>
      <c r="Q24">
        <v>132434.39000000001</v>
      </c>
      <c r="R24">
        <v>40876.019999999997</v>
      </c>
      <c r="S24">
        <v>65398.19</v>
      </c>
      <c r="T24">
        <v>0</v>
      </c>
      <c r="U24">
        <v>307.92721999999998</v>
      </c>
      <c r="V24">
        <v>158.85271999999998</v>
      </c>
      <c r="W24">
        <v>0</v>
      </c>
      <c r="X24">
        <v>117964.37</v>
      </c>
      <c r="Y24">
        <v>72266.460000000006</v>
      </c>
      <c r="AA24">
        <v>0</v>
      </c>
      <c r="AB24">
        <v>40515.660000000003</v>
      </c>
      <c r="AC24">
        <v>6054.99</v>
      </c>
      <c r="AD24">
        <v>31713.216499999999</v>
      </c>
      <c r="AE24">
        <v>1717.249</v>
      </c>
      <c r="AF24">
        <v>2747.4535000000001</v>
      </c>
      <c r="AG24">
        <v>0</v>
      </c>
      <c r="AH24">
        <v>265.4545</v>
      </c>
      <c r="AI24">
        <v>136.94200000000001</v>
      </c>
      <c r="AJ24">
        <v>0</v>
      </c>
      <c r="AK24">
        <v>36020.79</v>
      </c>
      <c r="AL24">
        <v>6054.99</v>
      </c>
      <c r="AM24">
        <v>27576.71</v>
      </c>
      <c r="AN24">
        <v>1493.26</v>
      </c>
      <c r="AO24">
        <v>2389.09</v>
      </c>
      <c r="AP24">
        <v>0</v>
      </c>
      <c r="AQ24">
        <v>230.83</v>
      </c>
      <c r="AR24">
        <v>119.08</v>
      </c>
      <c r="AS24">
        <v>0</v>
      </c>
      <c r="AT24">
        <v>111</v>
      </c>
      <c r="AU24">
        <v>68</v>
      </c>
      <c r="AV24">
        <v>1</v>
      </c>
      <c r="AW24">
        <v>1</v>
      </c>
      <c r="AX24">
        <v>1</v>
      </c>
      <c r="AY24">
        <v>1</v>
      </c>
      <c r="AZ24">
        <v>7.2</v>
      </c>
      <c r="BA24">
        <v>20.52</v>
      </c>
      <c r="BB24">
        <v>3.6</v>
      </c>
      <c r="BC24">
        <v>4.7699999999999996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29</v>
      </c>
      <c r="BM24">
        <v>7001</v>
      </c>
      <c r="BN24">
        <v>0</v>
      </c>
      <c r="BO24" t="s">
        <v>26</v>
      </c>
      <c r="BP24">
        <v>1</v>
      </c>
      <c r="BQ24">
        <v>2</v>
      </c>
      <c r="BR24">
        <v>0</v>
      </c>
      <c r="BS24">
        <v>20.52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130</v>
      </c>
      <c r="CA24">
        <v>85</v>
      </c>
      <c r="CF24">
        <v>0</v>
      </c>
      <c r="CG24">
        <v>0</v>
      </c>
      <c r="CM24">
        <v>0</v>
      </c>
      <c r="CN24" t="s">
        <v>372</v>
      </c>
      <c r="CO24">
        <v>0</v>
      </c>
      <c r="DC24" t="s">
        <v>3</v>
      </c>
      <c r="DD24" t="s">
        <v>3</v>
      </c>
      <c r="DE24" t="s">
        <v>30</v>
      </c>
      <c r="DF24" t="s">
        <v>30</v>
      </c>
      <c r="DG24" t="s">
        <v>30</v>
      </c>
      <c r="DH24" t="s">
        <v>3</v>
      </c>
      <c r="DI24" t="s">
        <v>30</v>
      </c>
      <c r="DJ24" t="s">
        <v>30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R24">
        <v>1</v>
      </c>
      <c r="DS24">
        <v>1</v>
      </c>
      <c r="DT24">
        <v>1</v>
      </c>
      <c r="DU24">
        <v>1003</v>
      </c>
      <c r="DV24" t="s">
        <v>28</v>
      </c>
      <c r="DW24" t="s">
        <v>28</v>
      </c>
      <c r="DX24">
        <v>100</v>
      </c>
      <c r="EE24">
        <v>20285860</v>
      </c>
      <c r="EF24">
        <v>2</v>
      </c>
      <c r="EG24" t="s">
        <v>31</v>
      </c>
      <c r="EH24">
        <v>0</v>
      </c>
      <c r="EI24" t="s">
        <v>3</v>
      </c>
      <c r="EJ24">
        <v>1</v>
      </c>
      <c r="EK24">
        <v>7001</v>
      </c>
      <c r="EL24" t="s">
        <v>32</v>
      </c>
      <c r="EM24" t="s">
        <v>33</v>
      </c>
      <c r="EO24" t="s">
        <v>34</v>
      </c>
      <c r="EQ24">
        <v>0</v>
      </c>
      <c r="ER24">
        <v>36020.79</v>
      </c>
      <c r="ES24">
        <v>6054.99</v>
      </c>
      <c r="ET24">
        <v>27576.71</v>
      </c>
      <c r="EU24">
        <v>1493.26</v>
      </c>
      <c r="EV24">
        <v>2389.09</v>
      </c>
      <c r="EW24">
        <v>230.83</v>
      </c>
      <c r="EX24">
        <v>119.08</v>
      </c>
      <c r="EY24">
        <v>0</v>
      </c>
      <c r="EZ24">
        <v>0</v>
      </c>
      <c r="FQ24">
        <v>0</v>
      </c>
      <c r="FR24">
        <f t="shared" ref="FR24:FR44" si="2">ROUND(IF(AND(AA24=0,BI24=3),P24,0),2)</f>
        <v>0</v>
      </c>
      <c r="FS24">
        <v>0</v>
      </c>
      <c r="FV24" t="s">
        <v>35</v>
      </c>
      <c r="FW24" t="s">
        <v>36</v>
      </c>
      <c r="FX24">
        <v>130</v>
      </c>
      <c r="FY24">
        <v>85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</row>
    <row r="25" spans="1:194">
      <c r="A25">
        <v>18</v>
      </c>
      <c r="B25">
        <v>1</v>
      </c>
      <c r="C25">
        <v>15</v>
      </c>
      <c r="E25" t="s">
        <v>37</v>
      </c>
      <c r="F25" t="s">
        <v>38</v>
      </c>
      <c r="G25" t="s">
        <v>39</v>
      </c>
      <c r="H25" t="s">
        <v>40</v>
      </c>
      <c r="I25">
        <v>91.971428000000003</v>
      </c>
      <c r="J25">
        <v>79.285713999999999</v>
      </c>
      <c r="O25">
        <v>71737.710000000006</v>
      </c>
      <c r="P25">
        <v>71737.710000000006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AA25">
        <v>0</v>
      </c>
      <c r="AB25">
        <v>780</v>
      </c>
      <c r="AC25">
        <v>780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780</v>
      </c>
      <c r="AL25">
        <v>780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111</v>
      </c>
      <c r="AU25">
        <v>68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7001</v>
      </c>
      <c r="BN25">
        <v>0</v>
      </c>
      <c r="BO25" t="s">
        <v>3</v>
      </c>
      <c r="BP25">
        <v>0</v>
      </c>
      <c r="BQ25">
        <v>2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130</v>
      </c>
      <c r="CA25">
        <v>85</v>
      </c>
      <c r="CF25">
        <v>0</v>
      </c>
      <c r="CG25">
        <v>0</v>
      </c>
      <c r="CM25">
        <v>0</v>
      </c>
      <c r="CN25" t="s">
        <v>3</v>
      </c>
      <c r="CO25"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R25">
        <v>1</v>
      </c>
      <c r="DS25">
        <v>1</v>
      </c>
      <c r="DT25">
        <v>1</v>
      </c>
      <c r="DU25">
        <v>1010</v>
      </c>
      <c r="DV25" t="s">
        <v>40</v>
      </c>
      <c r="DW25" t="s">
        <v>40</v>
      </c>
      <c r="DX25">
        <v>1</v>
      </c>
      <c r="EE25">
        <v>20285860</v>
      </c>
      <c r="EF25">
        <v>2</v>
      </c>
      <c r="EG25" t="s">
        <v>31</v>
      </c>
      <c r="EH25">
        <v>0</v>
      </c>
      <c r="EI25" t="s">
        <v>3</v>
      </c>
      <c r="EJ25">
        <v>1</v>
      </c>
      <c r="EK25">
        <v>7001</v>
      </c>
      <c r="EL25" t="s">
        <v>32</v>
      </c>
      <c r="EM25" t="s">
        <v>33</v>
      </c>
      <c r="EO25" t="s">
        <v>3</v>
      </c>
      <c r="EQ25">
        <v>0</v>
      </c>
      <c r="ER25">
        <v>780</v>
      </c>
      <c r="ES25">
        <v>780</v>
      </c>
      <c r="ET25">
        <v>0</v>
      </c>
      <c r="EU25">
        <v>0</v>
      </c>
      <c r="EV25">
        <v>0</v>
      </c>
      <c r="EW25">
        <v>0</v>
      </c>
      <c r="EX25">
        <v>0</v>
      </c>
      <c r="EZ25">
        <v>0</v>
      </c>
      <c r="FQ25">
        <v>0</v>
      </c>
      <c r="FR25">
        <f t="shared" si="2"/>
        <v>0</v>
      </c>
      <c r="FS25">
        <v>0</v>
      </c>
      <c r="FV25" t="s">
        <v>35</v>
      </c>
      <c r="FW25" t="s">
        <v>36</v>
      </c>
      <c r="FX25">
        <v>130</v>
      </c>
      <c r="FY25">
        <v>85</v>
      </c>
      <c r="GA25">
        <v>780</v>
      </c>
      <c r="GB25">
        <v>780</v>
      </c>
      <c r="GC25">
        <v>0</v>
      </c>
      <c r="GD25">
        <v>0</v>
      </c>
      <c r="GE25">
        <v>0</v>
      </c>
      <c r="GF25">
        <v>780</v>
      </c>
      <c r="GG25">
        <v>780</v>
      </c>
      <c r="GH25">
        <v>0</v>
      </c>
      <c r="GI25">
        <v>0</v>
      </c>
      <c r="GJ25">
        <v>0</v>
      </c>
      <c r="GK25">
        <v>1</v>
      </c>
      <c r="GL25">
        <v>0</v>
      </c>
    </row>
    <row r="26" spans="1:194">
      <c r="A26">
        <v>18</v>
      </c>
      <c r="B26">
        <v>1</v>
      </c>
      <c r="C26">
        <v>16</v>
      </c>
      <c r="E26" t="s">
        <v>41</v>
      </c>
      <c r="F26" t="s">
        <v>38</v>
      </c>
      <c r="G26" t="s">
        <v>42</v>
      </c>
      <c r="H26" t="s">
        <v>43</v>
      </c>
      <c r="I26">
        <v>372.85714200000001</v>
      </c>
      <c r="J26">
        <v>321.42857099999998</v>
      </c>
      <c r="O26">
        <v>33557.14</v>
      </c>
      <c r="P26">
        <v>33557.14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AA26">
        <v>0</v>
      </c>
      <c r="AB26">
        <v>90</v>
      </c>
      <c r="AC26">
        <v>90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90</v>
      </c>
      <c r="AL26">
        <v>90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111</v>
      </c>
      <c r="AU26">
        <v>68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</v>
      </c>
      <c r="BM26">
        <v>7001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130</v>
      </c>
      <c r="CA26">
        <v>85</v>
      </c>
      <c r="CF26">
        <v>0</v>
      </c>
      <c r="CG26">
        <v>0</v>
      </c>
      <c r="CM26">
        <v>0</v>
      </c>
      <c r="CN26" t="s">
        <v>3</v>
      </c>
      <c r="CO26"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R26">
        <v>1</v>
      </c>
      <c r="DS26">
        <v>1</v>
      </c>
      <c r="DT26">
        <v>1</v>
      </c>
      <c r="DU26">
        <v>1003</v>
      </c>
      <c r="DV26" t="s">
        <v>43</v>
      </c>
      <c r="DW26" t="s">
        <v>43</v>
      </c>
      <c r="DX26">
        <v>1</v>
      </c>
      <c r="EE26">
        <v>20285860</v>
      </c>
      <c r="EF26">
        <v>2</v>
      </c>
      <c r="EG26" t="s">
        <v>31</v>
      </c>
      <c r="EH26">
        <v>0</v>
      </c>
      <c r="EI26" t="s">
        <v>3</v>
      </c>
      <c r="EJ26">
        <v>1</v>
      </c>
      <c r="EK26">
        <v>7001</v>
      </c>
      <c r="EL26" t="s">
        <v>32</v>
      </c>
      <c r="EM26" t="s">
        <v>33</v>
      </c>
      <c r="EO26" t="s">
        <v>3</v>
      </c>
      <c r="EQ26">
        <v>0</v>
      </c>
      <c r="ER26">
        <v>90</v>
      </c>
      <c r="ES26">
        <v>90</v>
      </c>
      <c r="ET26">
        <v>0</v>
      </c>
      <c r="EU26">
        <v>0</v>
      </c>
      <c r="EV26">
        <v>0</v>
      </c>
      <c r="EW26">
        <v>0</v>
      </c>
      <c r="EX26">
        <v>0</v>
      </c>
      <c r="EZ26">
        <v>0</v>
      </c>
      <c r="FQ26">
        <v>0</v>
      </c>
      <c r="FR26">
        <f t="shared" si="2"/>
        <v>0</v>
      </c>
      <c r="FS26">
        <v>0</v>
      </c>
      <c r="FV26" t="s">
        <v>35</v>
      </c>
      <c r="FW26" t="s">
        <v>36</v>
      </c>
      <c r="FX26">
        <v>130</v>
      </c>
      <c r="FY26">
        <v>85</v>
      </c>
      <c r="GA26">
        <v>90</v>
      </c>
      <c r="GB26">
        <v>90</v>
      </c>
      <c r="GC26">
        <v>0</v>
      </c>
      <c r="GD26">
        <v>0</v>
      </c>
      <c r="GE26">
        <v>0</v>
      </c>
      <c r="GF26">
        <v>90</v>
      </c>
      <c r="GG26">
        <v>90</v>
      </c>
      <c r="GH26">
        <v>0</v>
      </c>
      <c r="GI26">
        <v>0</v>
      </c>
      <c r="GJ26">
        <v>0</v>
      </c>
      <c r="GK26">
        <v>1</v>
      </c>
      <c r="GL26">
        <v>0</v>
      </c>
    </row>
    <row r="27" spans="1:194">
      <c r="A27">
        <v>18</v>
      </c>
      <c r="B27">
        <v>1</v>
      </c>
      <c r="C27">
        <v>17</v>
      </c>
      <c r="E27" t="s">
        <v>44</v>
      </c>
      <c r="F27" t="s">
        <v>38</v>
      </c>
      <c r="G27" t="s">
        <v>45</v>
      </c>
      <c r="H27" t="s">
        <v>43</v>
      </c>
      <c r="I27">
        <v>133.4</v>
      </c>
      <c r="J27">
        <v>115</v>
      </c>
      <c r="O27">
        <v>76038</v>
      </c>
      <c r="P27">
        <v>76038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AA27">
        <v>0</v>
      </c>
      <c r="AB27">
        <v>570</v>
      </c>
      <c r="AC27">
        <v>570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570</v>
      </c>
      <c r="AL27">
        <v>570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111</v>
      </c>
      <c r="AU27">
        <v>68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</v>
      </c>
      <c r="BM27">
        <v>7001</v>
      </c>
      <c r="BN27">
        <v>0</v>
      </c>
      <c r="BO27" t="s">
        <v>3</v>
      </c>
      <c r="BP27">
        <v>0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130</v>
      </c>
      <c r="CA27">
        <v>85</v>
      </c>
      <c r="CF27">
        <v>0</v>
      </c>
      <c r="CG27">
        <v>0</v>
      </c>
      <c r="CM27">
        <v>0</v>
      </c>
      <c r="CN27" t="s">
        <v>3</v>
      </c>
      <c r="CO27"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R27">
        <v>1</v>
      </c>
      <c r="DS27">
        <v>1</v>
      </c>
      <c r="DT27">
        <v>1</v>
      </c>
      <c r="DU27">
        <v>1003</v>
      </c>
      <c r="DV27" t="s">
        <v>43</v>
      </c>
      <c r="DW27" t="s">
        <v>43</v>
      </c>
      <c r="DX27">
        <v>1</v>
      </c>
      <c r="EE27">
        <v>20285860</v>
      </c>
      <c r="EF27">
        <v>2</v>
      </c>
      <c r="EG27" t="s">
        <v>31</v>
      </c>
      <c r="EH27">
        <v>0</v>
      </c>
      <c r="EI27" t="s">
        <v>3</v>
      </c>
      <c r="EJ27">
        <v>1</v>
      </c>
      <c r="EK27">
        <v>7001</v>
      </c>
      <c r="EL27" t="s">
        <v>32</v>
      </c>
      <c r="EM27" t="s">
        <v>33</v>
      </c>
      <c r="EO27" t="s">
        <v>3</v>
      </c>
      <c r="EQ27">
        <v>0</v>
      </c>
      <c r="ER27">
        <v>570</v>
      </c>
      <c r="ES27">
        <v>570</v>
      </c>
      <c r="ET27">
        <v>0</v>
      </c>
      <c r="EU27">
        <v>0</v>
      </c>
      <c r="EV27">
        <v>0</v>
      </c>
      <c r="EW27">
        <v>0</v>
      </c>
      <c r="EX27">
        <v>0</v>
      </c>
      <c r="EZ27">
        <v>0</v>
      </c>
      <c r="FQ27">
        <v>0</v>
      </c>
      <c r="FR27">
        <f t="shared" si="2"/>
        <v>0</v>
      </c>
      <c r="FS27">
        <v>0</v>
      </c>
      <c r="FV27" t="s">
        <v>35</v>
      </c>
      <c r="FW27" t="s">
        <v>36</v>
      </c>
      <c r="FX27">
        <v>130</v>
      </c>
      <c r="FY27">
        <v>85</v>
      </c>
      <c r="GA27">
        <v>570</v>
      </c>
      <c r="GB27">
        <v>570</v>
      </c>
      <c r="GC27">
        <v>0</v>
      </c>
      <c r="GD27">
        <v>0</v>
      </c>
      <c r="GE27">
        <v>0</v>
      </c>
      <c r="GF27">
        <v>570</v>
      </c>
      <c r="GG27">
        <v>570</v>
      </c>
      <c r="GH27">
        <v>0</v>
      </c>
      <c r="GI27">
        <v>0</v>
      </c>
      <c r="GJ27">
        <v>0</v>
      </c>
      <c r="GK27">
        <v>1</v>
      </c>
      <c r="GL27">
        <v>0</v>
      </c>
    </row>
    <row r="28" spans="1:194">
      <c r="A28">
        <v>18</v>
      </c>
      <c r="B28">
        <v>1</v>
      </c>
      <c r="C28">
        <v>18</v>
      </c>
      <c r="E28" t="s">
        <v>46</v>
      </c>
      <c r="F28" t="s">
        <v>38</v>
      </c>
      <c r="G28" t="s">
        <v>47</v>
      </c>
      <c r="H28" t="s">
        <v>40</v>
      </c>
      <c r="I28">
        <v>18.228572</v>
      </c>
      <c r="J28">
        <v>15.714286</v>
      </c>
      <c r="O28">
        <v>14947.43</v>
      </c>
      <c r="P28">
        <v>14947.43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AA28">
        <v>0</v>
      </c>
      <c r="AB28">
        <v>820</v>
      </c>
      <c r="AC28">
        <v>820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820</v>
      </c>
      <c r="AL28">
        <v>820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111</v>
      </c>
      <c r="AU28">
        <v>68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3</v>
      </c>
      <c r="BM28">
        <v>7001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130</v>
      </c>
      <c r="CA28">
        <v>85</v>
      </c>
      <c r="CF28">
        <v>0</v>
      </c>
      <c r="CG28">
        <v>0</v>
      </c>
      <c r="CM28">
        <v>0</v>
      </c>
      <c r="CN28" t="s">
        <v>3</v>
      </c>
      <c r="CO28"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R28">
        <v>1</v>
      </c>
      <c r="DS28">
        <v>1</v>
      </c>
      <c r="DT28">
        <v>1</v>
      </c>
      <c r="DU28">
        <v>1010</v>
      </c>
      <c r="DV28" t="s">
        <v>40</v>
      </c>
      <c r="DW28" t="s">
        <v>40</v>
      </c>
      <c r="DX28">
        <v>1</v>
      </c>
      <c r="EE28">
        <v>20285860</v>
      </c>
      <c r="EF28">
        <v>2</v>
      </c>
      <c r="EG28" t="s">
        <v>31</v>
      </c>
      <c r="EH28">
        <v>0</v>
      </c>
      <c r="EI28" t="s">
        <v>3</v>
      </c>
      <c r="EJ28">
        <v>1</v>
      </c>
      <c r="EK28">
        <v>7001</v>
      </c>
      <c r="EL28" t="s">
        <v>32</v>
      </c>
      <c r="EM28" t="s">
        <v>33</v>
      </c>
      <c r="EO28" t="s">
        <v>3</v>
      </c>
      <c r="EQ28">
        <v>0</v>
      </c>
      <c r="ER28">
        <v>820</v>
      </c>
      <c r="ES28">
        <v>820</v>
      </c>
      <c r="ET28">
        <v>0</v>
      </c>
      <c r="EU28">
        <v>0</v>
      </c>
      <c r="EV28">
        <v>0</v>
      </c>
      <c r="EW28">
        <v>0</v>
      </c>
      <c r="EX28">
        <v>0</v>
      </c>
      <c r="EZ28">
        <v>0</v>
      </c>
      <c r="FQ28">
        <v>0</v>
      </c>
      <c r="FR28">
        <f t="shared" si="2"/>
        <v>0</v>
      </c>
      <c r="FS28">
        <v>0</v>
      </c>
      <c r="FV28" t="s">
        <v>35</v>
      </c>
      <c r="FW28" t="s">
        <v>36</v>
      </c>
      <c r="FX28">
        <v>130</v>
      </c>
      <c r="FY28">
        <v>85</v>
      </c>
      <c r="GA28">
        <v>820</v>
      </c>
      <c r="GB28">
        <v>820</v>
      </c>
      <c r="GC28">
        <v>0</v>
      </c>
      <c r="GD28">
        <v>0</v>
      </c>
      <c r="GE28">
        <v>0</v>
      </c>
      <c r="GF28">
        <v>820</v>
      </c>
      <c r="GG28">
        <v>820</v>
      </c>
      <c r="GH28">
        <v>0</v>
      </c>
      <c r="GI28">
        <v>0</v>
      </c>
      <c r="GJ28">
        <v>0</v>
      </c>
      <c r="GK28">
        <v>1</v>
      </c>
      <c r="GL28">
        <v>0</v>
      </c>
    </row>
    <row r="29" spans="1:194">
      <c r="A29">
        <v>18</v>
      </c>
      <c r="B29">
        <v>1</v>
      </c>
      <c r="C29">
        <v>19</v>
      </c>
      <c r="E29" t="s">
        <v>48</v>
      </c>
      <c r="F29" t="s">
        <v>38</v>
      </c>
      <c r="G29" t="s">
        <v>49</v>
      </c>
      <c r="H29" t="s">
        <v>50</v>
      </c>
      <c r="I29">
        <v>165.71428599999999</v>
      </c>
      <c r="J29">
        <v>142.85714300000001</v>
      </c>
      <c r="O29">
        <v>1160</v>
      </c>
      <c r="P29">
        <v>1160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AA29">
        <v>0</v>
      </c>
      <c r="AB29">
        <v>7</v>
      </c>
      <c r="AC29">
        <v>7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7</v>
      </c>
      <c r="AL29">
        <v>7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111</v>
      </c>
      <c r="AU29">
        <v>68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7001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130</v>
      </c>
      <c r="CA29">
        <v>85</v>
      </c>
      <c r="CF29">
        <v>0</v>
      </c>
      <c r="CG29">
        <v>0</v>
      </c>
      <c r="CM29">
        <v>0</v>
      </c>
      <c r="CN29" t="s">
        <v>3</v>
      </c>
      <c r="CO29"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R29">
        <v>1</v>
      </c>
      <c r="DS29">
        <v>1</v>
      </c>
      <c r="DT29">
        <v>1</v>
      </c>
      <c r="DU29">
        <v>1013</v>
      </c>
      <c r="DV29" t="s">
        <v>50</v>
      </c>
      <c r="DW29" t="s">
        <v>50</v>
      </c>
      <c r="DX29">
        <v>1</v>
      </c>
      <c r="EE29">
        <v>20285860</v>
      </c>
      <c r="EF29">
        <v>2</v>
      </c>
      <c r="EG29" t="s">
        <v>31</v>
      </c>
      <c r="EH29">
        <v>0</v>
      </c>
      <c r="EI29" t="s">
        <v>3</v>
      </c>
      <c r="EJ29">
        <v>1</v>
      </c>
      <c r="EK29">
        <v>7001</v>
      </c>
      <c r="EL29" t="s">
        <v>32</v>
      </c>
      <c r="EM29" t="s">
        <v>33</v>
      </c>
      <c r="EO29" t="s">
        <v>3</v>
      </c>
      <c r="EQ29">
        <v>0</v>
      </c>
      <c r="ER29">
        <v>7</v>
      </c>
      <c r="ES29">
        <v>7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0</v>
      </c>
      <c r="FQ29">
        <v>0</v>
      </c>
      <c r="FR29">
        <f t="shared" si="2"/>
        <v>0</v>
      </c>
      <c r="FS29">
        <v>0</v>
      </c>
      <c r="FV29" t="s">
        <v>35</v>
      </c>
      <c r="FW29" t="s">
        <v>36</v>
      </c>
      <c r="FX29">
        <v>130</v>
      </c>
      <c r="FY29">
        <v>85</v>
      </c>
      <c r="GA29">
        <v>7</v>
      </c>
      <c r="GB29">
        <v>7</v>
      </c>
      <c r="GC29">
        <v>0</v>
      </c>
      <c r="GD29">
        <v>0</v>
      </c>
      <c r="GE29">
        <v>0</v>
      </c>
      <c r="GF29">
        <v>7</v>
      </c>
      <c r="GG29">
        <v>7</v>
      </c>
      <c r="GH29">
        <v>0</v>
      </c>
      <c r="GI29">
        <v>0</v>
      </c>
      <c r="GJ29">
        <v>0</v>
      </c>
      <c r="GK29">
        <v>1</v>
      </c>
      <c r="GL29">
        <v>0</v>
      </c>
    </row>
    <row r="30" spans="1:194">
      <c r="A30">
        <v>18</v>
      </c>
      <c r="B30">
        <v>1</v>
      </c>
      <c r="C30">
        <v>20</v>
      </c>
      <c r="E30" t="s">
        <v>51</v>
      </c>
      <c r="F30" t="s">
        <v>38</v>
      </c>
      <c r="G30" t="s">
        <v>52</v>
      </c>
      <c r="H30" t="s">
        <v>40</v>
      </c>
      <c r="I30">
        <v>2.4857140000000002</v>
      </c>
      <c r="J30">
        <v>2.1428569999999998</v>
      </c>
      <c r="O30">
        <v>2734.29</v>
      </c>
      <c r="P30">
        <v>2734.29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0</v>
      </c>
      <c r="AB30">
        <v>1100</v>
      </c>
      <c r="AC30">
        <v>1100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1100</v>
      </c>
      <c r="AL30">
        <v>1100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111</v>
      </c>
      <c r="AU30">
        <v>68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</v>
      </c>
      <c r="BM30">
        <v>7001</v>
      </c>
      <c r="BN30">
        <v>0</v>
      </c>
      <c r="BO30" t="s">
        <v>3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130</v>
      </c>
      <c r="CA30">
        <v>85</v>
      </c>
      <c r="CF30">
        <v>0</v>
      </c>
      <c r="CG30">
        <v>0</v>
      </c>
      <c r="CM30">
        <v>0</v>
      </c>
      <c r="CN30" t="s">
        <v>3</v>
      </c>
      <c r="CO30"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1010</v>
      </c>
      <c r="DV30" t="s">
        <v>40</v>
      </c>
      <c r="DW30" t="s">
        <v>40</v>
      </c>
      <c r="DX30">
        <v>1</v>
      </c>
      <c r="EE30">
        <v>20285860</v>
      </c>
      <c r="EF30">
        <v>2</v>
      </c>
      <c r="EG30" t="s">
        <v>31</v>
      </c>
      <c r="EH30">
        <v>0</v>
      </c>
      <c r="EI30" t="s">
        <v>3</v>
      </c>
      <c r="EJ30">
        <v>1</v>
      </c>
      <c r="EK30">
        <v>7001</v>
      </c>
      <c r="EL30" t="s">
        <v>32</v>
      </c>
      <c r="EM30" t="s">
        <v>33</v>
      </c>
      <c r="EO30" t="s">
        <v>3</v>
      </c>
      <c r="EQ30">
        <v>0</v>
      </c>
      <c r="ER30">
        <v>1100</v>
      </c>
      <c r="ES30">
        <v>1100</v>
      </c>
      <c r="ET30">
        <v>0</v>
      </c>
      <c r="EU30">
        <v>0</v>
      </c>
      <c r="EV30">
        <v>0</v>
      </c>
      <c r="EW30">
        <v>0</v>
      </c>
      <c r="EX30">
        <v>0</v>
      </c>
      <c r="EZ30">
        <v>0</v>
      </c>
      <c r="FQ30">
        <v>0</v>
      </c>
      <c r="FR30">
        <f t="shared" si="2"/>
        <v>0</v>
      </c>
      <c r="FS30">
        <v>0</v>
      </c>
      <c r="FV30" t="s">
        <v>35</v>
      </c>
      <c r="FW30" t="s">
        <v>36</v>
      </c>
      <c r="FX30">
        <v>130</v>
      </c>
      <c r="FY30">
        <v>85</v>
      </c>
      <c r="GA30">
        <v>1100</v>
      </c>
      <c r="GB30">
        <v>1100</v>
      </c>
      <c r="GC30">
        <v>0</v>
      </c>
      <c r="GD30">
        <v>0</v>
      </c>
      <c r="GE30">
        <v>0</v>
      </c>
      <c r="GF30">
        <v>1100</v>
      </c>
      <c r="GG30">
        <v>1100</v>
      </c>
      <c r="GH30">
        <v>0</v>
      </c>
      <c r="GI30">
        <v>0</v>
      </c>
      <c r="GJ30">
        <v>0</v>
      </c>
      <c r="GK30">
        <v>1</v>
      </c>
      <c r="GL30">
        <v>0</v>
      </c>
    </row>
    <row r="31" spans="1:194">
      <c r="A31">
        <v>18</v>
      </c>
      <c r="B31">
        <v>1</v>
      </c>
      <c r="C31">
        <v>21</v>
      </c>
      <c r="E31" t="s">
        <v>53</v>
      </c>
      <c r="F31" t="s">
        <v>38</v>
      </c>
      <c r="G31" t="s">
        <v>54</v>
      </c>
      <c r="H31" t="s">
        <v>55</v>
      </c>
      <c r="I31">
        <v>4.1428580000000004</v>
      </c>
      <c r="J31">
        <v>3.5714290000000002</v>
      </c>
      <c r="O31">
        <v>414.29</v>
      </c>
      <c r="P31">
        <v>414.29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AA31">
        <v>0</v>
      </c>
      <c r="AB31">
        <v>100</v>
      </c>
      <c r="AC31">
        <v>100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100</v>
      </c>
      <c r="AL31">
        <v>100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111</v>
      </c>
      <c r="AU31">
        <v>68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3</v>
      </c>
      <c r="BM31">
        <v>7001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130</v>
      </c>
      <c r="CA31">
        <v>85</v>
      </c>
      <c r="CF31">
        <v>0</v>
      </c>
      <c r="CG31">
        <v>0</v>
      </c>
      <c r="CM31">
        <v>0</v>
      </c>
      <c r="CN31" t="s">
        <v>3</v>
      </c>
      <c r="CO31"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1009</v>
      </c>
      <c r="DV31" t="s">
        <v>55</v>
      </c>
      <c r="DW31" t="s">
        <v>55</v>
      </c>
      <c r="DX31">
        <v>1</v>
      </c>
      <c r="EE31">
        <v>20285860</v>
      </c>
      <c r="EF31">
        <v>2</v>
      </c>
      <c r="EG31" t="s">
        <v>31</v>
      </c>
      <c r="EH31">
        <v>0</v>
      </c>
      <c r="EI31" t="s">
        <v>3</v>
      </c>
      <c r="EJ31">
        <v>1</v>
      </c>
      <c r="EK31">
        <v>7001</v>
      </c>
      <c r="EL31" t="s">
        <v>32</v>
      </c>
      <c r="EM31" t="s">
        <v>33</v>
      </c>
      <c r="EO31" t="s">
        <v>3</v>
      </c>
      <c r="EQ31">
        <v>0</v>
      </c>
      <c r="ER31">
        <v>100</v>
      </c>
      <c r="ES31">
        <v>100</v>
      </c>
      <c r="ET31">
        <v>0</v>
      </c>
      <c r="EU31">
        <v>0</v>
      </c>
      <c r="EV31">
        <v>0</v>
      </c>
      <c r="EW31">
        <v>0</v>
      </c>
      <c r="EX31">
        <v>0</v>
      </c>
      <c r="EZ31">
        <v>0</v>
      </c>
      <c r="FQ31">
        <v>0</v>
      </c>
      <c r="FR31">
        <f t="shared" si="2"/>
        <v>0</v>
      </c>
      <c r="FS31">
        <v>0</v>
      </c>
      <c r="FV31" t="s">
        <v>35</v>
      </c>
      <c r="FW31" t="s">
        <v>36</v>
      </c>
      <c r="FX31">
        <v>130</v>
      </c>
      <c r="FY31">
        <v>85</v>
      </c>
      <c r="GA31">
        <v>100</v>
      </c>
      <c r="GB31">
        <v>100</v>
      </c>
      <c r="GC31">
        <v>0</v>
      </c>
      <c r="GD31">
        <v>0</v>
      </c>
      <c r="GE31">
        <v>0</v>
      </c>
      <c r="GF31">
        <v>100</v>
      </c>
      <c r="GG31">
        <v>100</v>
      </c>
      <c r="GH31">
        <v>0</v>
      </c>
      <c r="GI31">
        <v>0</v>
      </c>
      <c r="GJ31">
        <v>0</v>
      </c>
      <c r="GK31">
        <v>1</v>
      </c>
      <c r="GL31">
        <v>0</v>
      </c>
    </row>
    <row r="32" spans="1:194">
      <c r="A32">
        <v>18</v>
      </c>
      <c r="B32">
        <v>1</v>
      </c>
      <c r="C32">
        <v>13</v>
      </c>
      <c r="E32" t="s">
        <v>56</v>
      </c>
      <c r="F32" t="s">
        <v>57</v>
      </c>
      <c r="G32" t="s">
        <v>58</v>
      </c>
      <c r="H32" t="s">
        <v>59</v>
      </c>
      <c r="I32">
        <v>-0.30159999999999998</v>
      </c>
      <c r="J32">
        <v>-0.26</v>
      </c>
      <c r="O32">
        <v>-6440.47</v>
      </c>
      <c r="P32">
        <v>-6440.47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AA32">
        <v>0</v>
      </c>
      <c r="AB32">
        <v>7165.89</v>
      </c>
      <c r="AC32">
        <v>7165.89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7165.89</v>
      </c>
      <c r="AL32">
        <v>7165.89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111</v>
      </c>
      <c r="AU32">
        <v>68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2.98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60</v>
      </c>
      <c r="BM32">
        <v>7001</v>
      </c>
      <c r="BN32">
        <v>0</v>
      </c>
      <c r="BO32" t="s">
        <v>57</v>
      </c>
      <c r="BP32">
        <v>1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130</v>
      </c>
      <c r="CA32">
        <v>85</v>
      </c>
      <c r="CF32">
        <v>0</v>
      </c>
      <c r="CG32">
        <v>0</v>
      </c>
      <c r="CM32">
        <v>0</v>
      </c>
      <c r="CN32" t="s">
        <v>3</v>
      </c>
      <c r="CO32"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1009</v>
      </c>
      <c r="DV32" t="s">
        <v>59</v>
      </c>
      <c r="DW32" t="s">
        <v>59</v>
      </c>
      <c r="DX32">
        <v>1000</v>
      </c>
      <c r="EE32">
        <v>20285860</v>
      </c>
      <c r="EF32">
        <v>2</v>
      </c>
      <c r="EG32" t="s">
        <v>31</v>
      </c>
      <c r="EH32">
        <v>0</v>
      </c>
      <c r="EI32" t="s">
        <v>3</v>
      </c>
      <c r="EJ32">
        <v>1</v>
      </c>
      <c r="EK32">
        <v>7001</v>
      </c>
      <c r="EL32" t="s">
        <v>32</v>
      </c>
      <c r="EM32" t="s">
        <v>33</v>
      </c>
      <c r="EO32" t="s">
        <v>3</v>
      </c>
      <c r="EQ32">
        <v>0</v>
      </c>
      <c r="ER32">
        <v>7165.89</v>
      </c>
      <c r="ES32">
        <v>7165.89</v>
      </c>
      <c r="ET32">
        <v>0</v>
      </c>
      <c r="EU32">
        <v>0</v>
      </c>
      <c r="EV32">
        <v>0</v>
      </c>
      <c r="EW32">
        <v>0</v>
      </c>
      <c r="EX32">
        <v>0</v>
      </c>
      <c r="EZ32">
        <v>0</v>
      </c>
      <c r="FQ32">
        <v>0</v>
      </c>
      <c r="FR32">
        <f t="shared" si="2"/>
        <v>0</v>
      </c>
      <c r="FS32">
        <v>0</v>
      </c>
      <c r="FV32" t="s">
        <v>35</v>
      </c>
      <c r="FW32" t="s">
        <v>36</v>
      </c>
      <c r="FX32">
        <v>130</v>
      </c>
      <c r="FY32">
        <v>85</v>
      </c>
      <c r="GA32">
        <v>7165.89</v>
      </c>
      <c r="GB32">
        <v>7165.89</v>
      </c>
      <c r="GC32">
        <v>0</v>
      </c>
      <c r="GD32">
        <v>0</v>
      </c>
      <c r="GE32">
        <v>0</v>
      </c>
      <c r="GF32">
        <v>7165.89</v>
      </c>
      <c r="GG32">
        <v>7165.89</v>
      </c>
      <c r="GH32">
        <v>0</v>
      </c>
      <c r="GI32">
        <v>0</v>
      </c>
      <c r="GJ32">
        <v>0</v>
      </c>
      <c r="GK32">
        <v>0</v>
      </c>
      <c r="GL32">
        <v>0</v>
      </c>
    </row>
    <row r="33" spans="1:194">
      <c r="A33">
        <v>18</v>
      </c>
      <c r="B33">
        <v>1</v>
      </c>
      <c r="C33">
        <v>12</v>
      </c>
      <c r="E33" t="s">
        <v>61</v>
      </c>
      <c r="F33" t="s">
        <v>62</v>
      </c>
      <c r="G33" t="s">
        <v>63</v>
      </c>
      <c r="H33" t="s">
        <v>59</v>
      </c>
      <c r="I33">
        <v>-9.5119999999999996E-2</v>
      </c>
      <c r="J33">
        <v>-8.2000000000000003E-2</v>
      </c>
      <c r="O33">
        <v>-2245.71</v>
      </c>
      <c r="P33">
        <v>-2245.71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AA33">
        <v>0</v>
      </c>
      <c r="AB33">
        <v>5477.77</v>
      </c>
      <c r="AC33">
        <v>5477.77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5477.77</v>
      </c>
      <c r="AL33">
        <v>5477.77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111</v>
      </c>
      <c r="AU33">
        <v>68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4.3099999999999996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64</v>
      </c>
      <c r="BM33">
        <v>7001</v>
      </c>
      <c r="BN33">
        <v>0</v>
      </c>
      <c r="BO33" t="s">
        <v>62</v>
      </c>
      <c r="BP33">
        <v>1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130</v>
      </c>
      <c r="CA33">
        <v>85</v>
      </c>
      <c r="CF33">
        <v>0</v>
      </c>
      <c r="CG33">
        <v>0</v>
      </c>
      <c r="CM33">
        <v>0</v>
      </c>
      <c r="CN33" t="s">
        <v>3</v>
      </c>
      <c r="CO33"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1009</v>
      </c>
      <c r="DV33" t="s">
        <v>59</v>
      </c>
      <c r="DW33" t="s">
        <v>59</v>
      </c>
      <c r="DX33">
        <v>1000</v>
      </c>
      <c r="EE33">
        <v>20285860</v>
      </c>
      <c r="EF33">
        <v>2</v>
      </c>
      <c r="EG33" t="s">
        <v>31</v>
      </c>
      <c r="EH33">
        <v>0</v>
      </c>
      <c r="EI33" t="s">
        <v>3</v>
      </c>
      <c r="EJ33">
        <v>1</v>
      </c>
      <c r="EK33">
        <v>7001</v>
      </c>
      <c r="EL33" t="s">
        <v>32</v>
      </c>
      <c r="EM33" t="s">
        <v>33</v>
      </c>
      <c r="EO33" t="s">
        <v>3</v>
      </c>
      <c r="EQ33">
        <v>0</v>
      </c>
      <c r="ER33">
        <v>5477.77</v>
      </c>
      <c r="ES33">
        <v>5477.77</v>
      </c>
      <c r="ET33">
        <v>0</v>
      </c>
      <c r="EU33">
        <v>0</v>
      </c>
      <c r="EV33">
        <v>0</v>
      </c>
      <c r="EW33">
        <v>0</v>
      </c>
      <c r="EX33">
        <v>0</v>
      </c>
      <c r="EZ33">
        <v>0</v>
      </c>
      <c r="FQ33">
        <v>0</v>
      </c>
      <c r="FR33">
        <f t="shared" si="2"/>
        <v>0</v>
      </c>
      <c r="FS33">
        <v>0</v>
      </c>
      <c r="FV33" t="s">
        <v>35</v>
      </c>
      <c r="FW33" t="s">
        <v>36</v>
      </c>
      <c r="FX33">
        <v>130</v>
      </c>
      <c r="FY33">
        <v>85</v>
      </c>
      <c r="GA33">
        <v>5477.77</v>
      </c>
      <c r="GB33">
        <v>5477.77</v>
      </c>
      <c r="GC33">
        <v>0</v>
      </c>
      <c r="GD33">
        <v>0</v>
      </c>
      <c r="GE33">
        <v>0</v>
      </c>
      <c r="GF33">
        <v>5477.77</v>
      </c>
      <c r="GG33">
        <v>5477.77</v>
      </c>
      <c r="GH33">
        <v>0</v>
      </c>
      <c r="GI33">
        <v>0</v>
      </c>
      <c r="GJ33">
        <v>0</v>
      </c>
      <c r="GK33">
        <v>0</v>
      </c>
      <c r="GL33">
        <v>0</v>
      </c>
    </row>
    <row r="34" spans="1:194">
      <c r="A34">
        <v>18</v>
      </c>
      <c r="B34">
        <v>1</v>
      </c>
      <c r="C34">
        <v>10</v>
      </c>
      <c r="E34" t="s">
        <v>65</v>
      </c>
      <c r="F34" t="s">
        <v>66</v>
      </c>
      <c r="G34" t="s">
        <v>67</v>
      </c>
      <c r="H34" t="s">
        <v>59</v>
      </c>
      <c r="I34">
        <v>-4.64E-3</v>
      </c>
      <c r="J34">
        <v>-4.0000000000000001E-3</v>
      </c>
      <c r="O34">
        <v>-151.71</v>
      </c>
      <c r="P34">
        <v>-151.71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AA34">
        <v>0</v>
      </c>
      <c r="AB34">
        <v>12109.99</v>
      </c>
      <c r="AC34">
        <v>12109.99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12109.99</v>
      </c>
      <c r="AL34">
        <v>12109.99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111</v>
      </c>
      <c r="AU34">
        <v>68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2.7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68</v>
      </c>
      <c r="BM34">
        <v>7001</v>
      </c>
      <c r="BN34">
        <v>0</v>
      </c>
      <c r="BO34" t="s">
        <v>66</v>
      </c>
      <c r="BP34">
        <v>1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130</v>
      </c>
      <c r="CA34">
        <v>85</v>
      </c>
      <c r="CF34">
        <v>0</v>
      </c>
      <c r="CG34">
        <v>0</v>
      </c>
      <c r="CM34">
        <v>0</v>
      </c>
      <c r="CN34" t="s">
        <v>3</v>
      </c>
      <c r="CO34"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R34">
        <v>1</v>
      </c>
      <c r="DS34">
        <v>1</v>
      </c>
      <c r="DT34">
        <v>1</v>
      </c>
      <c r="DU34">
        <v>1009</v>
      </c>
      <c r="DV34" t="s">
        <v>59</v>
      </c>
      <c r="DW34" t="s">
        <v>59</v>
      </c>
      <c r="DX34">
        <v>1000</v>
      </c>
      <c r="EE34">
        <v>20285860</v>
      </c>
      <c r="EF34">
        <v>2</v>
      </c>
      <c r="EG34" t="s">
        <v>31</v>
      </c>
      <c r="EH34">
        <v>0</v>
      </c>
      <c r="EI34" t="s">
        <v>3</v>
      </c>
      <c r="EJ34">
        <v>1</v>
      </c>
      <c r="EK34">
        <v>7001</v>
      </c>
      <c r="EL34" t="s">
        <v>32</v>
      </c>
      <c r="EM34" t="s">
        <v>33</v>
      </c>
      <c r="EO34" t="s">
        <v>3</v>
      </c>
      <c r="EQ34">
        <v>0</v>
      </c>
      <c r="ER34">
        <v>12109.99</v>
      </c>
      <c r="ES34">
        <v>12109.99</v>
      </c>
      <c r="ET34">
        <v>0</v>
      </c>
      <c r="EU34">
        <v>0</v>
      </c>
      <c r="EV34">
        <v>0</v>
      </c>
      <c r="EW34">
        <v>0</v>
      </c>
      <c r="EX34">
        <v>0</v>
      </c>
      <c r="EZ34">
        <v>0</v>
      </c>
      <c r="FQ34">
        <v>0</v>
      </c>
      <c r="FR34">
        <f t="shared" si="2"/>
        <v>0</v>
      </c>
      <c r="FS34">
        <v>0</v>
      </c>
      <c r="FV34" t="s">
        <v>35</v>
      </c>
      <c r="FW34" t="s">
        <v>36</v>
      </c>
      <c r="FX34">
        <v>130</v>
      </c>
      <c r="FY34">
        <v>85</v>
      </c>
      <c r="GA34">
        <v>12109.99</v>
      </c>
      <c r="GB34">
        <v>12109.99</v>
      </c>
      <c r="GC34">
        <v>0</v>
      </c>
      <c r="GD34">
        <v>0</v>
      </c>
      <c r="GE34">
        <v>0</v>
      </c>
      <c r="GF34">
        <v>12109.99</v>
      </c>
      <c r="GG34">
        <v>12109.99</v>
      </c>
      <c r="GH34">
        <v>0</v>
      </c>
      <c r="GI34">
        <v>0</v>
      </c>
      <c r="GJ34">
        <v>0</v>
      </c>
      <c r="GK34">
        <v>0</v>
      </c>
      <c r="GL34">
        <v>0</v>
      </c>
    </row>
    <row r="35" spans="1:194">
      <c r="A35">
        <v>17</v>
      </c>
      <c r="B35">
        <v>1</v>
      </c>
      <c r="C35">
        <f>ROW(SmtRes!A49)</f>
        <v>49</v>
      </c>
      <c r="D35">
        <f>ROW(EtalonRes!A47)</f>
        <v>47</v>
      </c>
      <c r="E35" t="s">
        <v>69</v>
      </c>
      <c r="F35" t="s">
        <v>70</v>
      </c>
      <c r="G35" t="s">
        <v>71</v>
      </c>
      <c r="H35" t="s">
        <v>72</v>
      </c>
      <c r="I35">
        <v>0.85</v>
      </c>
      <c r="J35">
        <v>0</v>
      </c>
      <c r="O35">
        <v>21345.81</v>
      </c>
      <c r="P35">
        <v>2276.15</v>
      </c>
      <c r="Q35">
        <v>10933.32</v>
      </c>
      <c r="R35">
        <v>2121.12</v>
      </c>
      <c r="S35">
        <v>8136.34</v>
      </c>
      <c r="T35">
        <v>0</v>
      </c>
      <c r="U35">
        <v>39.414499999999997</v>
      </c>
      <c r="V35">
        <v>7.3780000000000001</v>
      </c>
      <c r="W35">
        <v>0</v>
      </c>
      <c r="X35">
        <v>7898.24</v>
      </c>
      <c r="Y35">
        <v>6975.07</v>
      </c>
      <c r="AA35">
        <v>0</v>
      </c>
      <c r="AB35">
        <v>3398.53</v>
      </c>
      <c r="AC35">
        <v>477.33</v>
      </c>
      <c r="AD35">
        <v>2454.7199999999998</v>
      </c>
      <c r="AE35">
        <v>121.61</v>
      </c>
      <c r="AF35">
        <v>466.48</v>
      </c>
      <c r="AG35">
        <v>0</v>
      </c>
      <c r="AH35">
        <v>46.37</v>
      </c>
      <c r="AI35">
        <v>8.68</v>
      </c>
      <c r="AJ35">
        <v>0</v>
      </c>
      <c r="AK35">
        <v>3398.53</v>
      </c>
      <c r="AL35">
        <v>477.33</v>
      </c>
      <c r="AM35">
        <v>2454.7199999999998</v>
      </c>
      <c r="AN35">
        <v>121.61</v>
      </c>
      <c r="AO35">
        <v>466.48</v>
      </c>
      <c r="AP35">
        <v>0</v>
      </c>
      <c r="AQ35">
        <v>46.37</v>
      </c>
      <c r="AR35">
        <v>8.68</v>
      </c>
      <c r="AS35">
        <v>0</v>
      </c>
      <c r="AT35">
        <v>77</v>
      </c>
      <c r="AU35">
        <v>68</v>
      </c>
      <c r="AV35">
        <v>1</v>
      </c>
      <c r="AW35">
        <v>1</v>
      </c>
      <c r="AX35">
        <v>1</v>
      </c>
      <c r="AY35">
        <v>1</v>
      </c>
      <c r="AZ35">
        <v>9.61</v>
      </c>
      <c r="BA35">
        <v>20.52</v>
      </c>
      <c r="BB35">
        <v>5.24</v>
      </c>
      <c r="BC35">
        <v>5.61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73</v>
      </c>
      <c r="BM35">
        <v>9001</v>
      </c>
      <c r="BN35">
        <v>0</v>
      </c>
      <c r="BO35" t="s">
        <v>70</v>
      </c>
      <c r="BP35">
        <v>1</v>
      </c>
      <c r="BQ35">
        <v>2</v>
      </c>
      <c r="BR35">
        <v>0</v>
      </c>
      <c r="BS35">
        <v>20.52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90</v>
      </c>
      <c r="CA35">
        <v>85</v>
      </c>
      <c r="CF35">
        <v>0</v>
      </c>
      <c r="CG35">
        <v>0</v>
      </c>
      <c r="CM35">
        <v>0</v>
      </c>
      <c r="CN35" t="s">
        <v>3</v>
      </c>
      <c r="CO35"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R35">
        <v>1</v>
      </c>
      <c r="DS35">
        <v>1</v>
      </c>
      <c r="DT35">
        <v>1</v>
      </c>
      <c r="DU35">
        <v>1013</v>
      </c>
      <c r="DV35" t="s">
        <v>72</v>
      </c>
      <c r="DW35" t="s">
        <v>72</v>
      </c>
      <c r="DX35">
        <v>1</v>
      </c>
      <c r="EE35">
        <v>20285869</v>
      </c>
      <c r="EF35">
        <v>2</v>
      </c>
      <c r="EG35" t="s">
        <v>31</v>
      </c>
      <c r="EH35">
        <v>0</v>
      </c>
      <c r="EI35" t="s">
        <v>3</v>
      </c>
      <c r="EJ35">
        <v>1</v>
      </c>
      <c r="EK35">
        <v>9001</v>
      </c>
      <c r="EL35" t="s">
        <v>74</v>
      </c>
      <c r="EM35" t="s">
        <v>75</v>
      </c>
      <c r="EO35" t="s">
        <v>3</v>
      </c>
      <c r="EQ35">
        <v>0</v>
      </c>
      <c r="ER35">
        <v>3398.53</v>
      </c>
      <c r="ES35">
        <v>477.33</v>
      </c>
      <c r="ET35">
        <v>2454.7199999999998</v>
      </c>
      <c r="EU35">
        <v>121.61</v>
      </c>
      <c r="EV35">
        <v>466.48</v>
      </c>
      <c r="EW35">
        <v>46.37</v>
      </c>
      <c r="EX35">
        <v>8.68</v>
      </c>
      <c r="EY35">
        <v>0</v>
      </c>
      <c r="EZ35">
        <v>0</v>
      </c>
      <c r="FQ35">
        <v>0</v>
      </c>
      <c r="FR35">
        <f t="shared" si="2"/>
        <v>0</v>
      </c>
      <c r="FS35">
        <v>0</v>
      </c>
      <c r="FV35" t="s">
        <v>35</v>
      </c>
      <c r="FW35" t="s">
        <v>36</v>
      </c>
      <c r="FX35">
        <v>90</v>
      </c>
      <c r="FY35">
        <v>85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</row>
    <row r="36" spans="1:194">
      <c r="A36">
        <v>18</v>
      </c>
      <c r="B36">
        <v>1</v>
      </c>
      <c r="C36">
        <v>41</v>
      </c>
      <c r="E36" t="s">
        <v>76</v>
      </c>
      <c r="F36" t="s">
        <v>77</v>
      </c>
      <c r="G36" t="s">
        <v>78</v>
      </c>
      <c r="H36" t="s">
        <v>59</v>
      </c>
      <c r="I36">
        <v>0</v>
      </c>
      <c r="J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AA36">
        <v>0</v>
      </c>
      <c r="AB36">
        <v>9040.01</v>
      </c>
      <c r="AC36">
        <v>9040.01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9040.01</v>
      </c>
      <c r="AL36">
        <v>9040.01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77</v>
      </c>
      <c r="AU36">
        <v>68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6.98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79</v>
      </c>
      <c r="BM36">
        <v>9001</v>
      </c>
      <c r="BN36">
        <v>0</v>
      </c>
      <c r="BO36" t="s">
        <v>77</v>
      </c>
      <c r="BP36">
        <v>1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90</v>
      </c>
      <c r="CA36">
        <v>85</v>
      </c>
      <c r="CF36">
        <v>0</v>
      </c>
      <c r="CG36">
        <v>0</v>
      </c>
      <c r="CM36">
        <v>0</v>
      </c>
      <c r="CN36" t="s">
        <v>3</v>
      </c>
      <c r="CO36"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R36">
        <v>1</v>
      </c>
      <c r="DS36">
        <v>1</v>
      </c>
      <c r="DT36">
        <v>1</v>
      </c>
      <c r="DU36">
        <v>1009</v>
      </c>
      <c r="DV36" t="s">
        <v>59</v>
      </c>
      <c r="DW36" t="s">
        <v>59</v>
      </c>
      <c r="DX36">
        <v>1000</v>
      </c>
      <c r="EE36">
        <v>20285869</v>
      </c>
      <c r="EF36">
        <v>2</v>
      </c>
      <c r="EG36" t="s">
        <v>31</v>
      </c>
      <c r="EH36">
        <v>0</v>
      </c>
      <c r="EI36" t="s">
        <v>3</v>
      </c>
      <c r="EJ36">
        <v>1</v>
      </c>
      <c r="EK36">
        <v>9001</v>
      </c>
      <c r="EL36" t="s">
        <v>74</v>
      </c>
      <c r="EM36" t="s">
        <v>75</v>
      </c>
      <c r="EO36" t="s">
        <v>3</v>
      </c>
      <c r="EQ36">
        <v>0</v>
      </c>
      <c r="ER36">
        <v>9040.01</v>
      </c>
      <c r="ES36">
        <v>9040.01</v>
      </c>
      <c r="ET36">
        <v>0</v>
      </c>
      <c r="EU36">
        <v>0</v>
      </c>
      <c r="EV36">
        <v>0</v>
      </c>
      <c r="EW36">
        <v>0</v>
      </c>
      <c r="EX36">
        <v>0</v>
      </c>
      <c r="EZ36">
        <v>0</v>
      </c>
      <c r="FQ36">
        <v>0</v>
      </c>
      <c r="FR36">
        <f t="shared" si="2"/>
        <v>0</v>
      </c>
      <c r="FS36">
        <v>0</v>
      </c>
      <c r="FV36" t="s">
        <v>35</v>
      </c>
      <c r="FW36" t="s">
        <v>36</v>
      </c>
      <c r="FX36">
        <v>90</v>
      </c>
      <c r="FY36">
        <v>85</v>
      </c>
      <c r="GA36">
        <v>9040.01</v>
      </c>
      <c r="GB36">
        <v>9040.01</v>
      </c>
      <c r="GC36">
        <v>0</v>
      </c>
      <c r="GD36">
        <v>0</v>
      </c>
      <c r="GE36">
        <v>0</v>
      </c>
      <c r="GF36">
        <v>9040.01</v>
      </c>
      <c r="GG36">
        <v>9040.01</v>
      </c>
      <c r="GH36">
        <v>0</v>
      </c>
      <c r="GI36">
        <v>0</v>
      </c>
      <c r="GJ36">
        <v>0</v>
      </c>
      <c r="GK36">
        <v>0</v>
      </c>
      <c r="GL36">
        <v>0</v>
      </c>
    </row>
    <row r="37" spans="1:194">
      <c r="A37">
        <v>18</v>
      </c>
      <c r="B37">
        <v>1</v>
      </c>
      <c r="C37">
        <v>48</v>
      </c>
      <c r="E37" t="s">
        <v>80</v>
      </c>
      <c r="F37" t="s">
        <v>81</v>
      </c>
      <c r="G37" t="s">
        <v>82</v>
      </c>
      <c r="H37" t="s">
        <v>59</v>
      </c>
      <c r="I37">
        <v>0.85</v>
      </c>
      <c r="J37">
        <v>1</v>
      </c>
      <c r="O37">
        <v>23800</v>
      </c>
      <c r="P37">
        <v>23800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AA37">
        <v>0</v>
      </c>
      <c r="AB37">
        <v>28000</v>
      </c>
      <c r="AC37">
        <v>28000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28000</v>
      </c>
      <c r="AL37">
        <v>28000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77</v>
      </c>
      <c r="AU37">
        <v>68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83</v>
      </c>
      <c r="BM37">
        <v>9001</v>
      </c>
      <c r="BN37">
        <v>0</v>
      </c>
      <c r="BO37" t="s">
        <v>81</v>
      </c>
      <c r="BP37">
        <v>1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90</v>
      </c>
      <c r="CA37">
        <v>85</v>
      </c>
      <c r="CF37">
        <v>0</v>
      </c>
      <c r="CG37">
        <v>0</v>
      </c>
      <c r="CM37">
        <v>0</v>
      </c>
      <c r="CN37" t="s">
        <v>3</v>
      </c>
      <c r="CO37"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R37">
        <v>1</v>
      </c>
      <c r="DS37">
        <v>1</v>
      </c>
      <c r="DT37">
        <v>1</v>
      </c>
      <c r="DU37">
        <v>1009</v>
      </c>
      <c r="DV37" t="s">
        <v>59</v>
      </c>
      <c r="DW37" t="s">
        <v>59</v>
      </c>
      <c r="DX37">
        <v>1000</v>
      </c>
      <c r="EE37">
        <v>20285869</v>
      </c>
      <c r="EF37">
        <v>2</v>
      </c>
      <c r="EG37" t="s">
        <v>31</v>
      </c>
      <c r="EH37">
        <v>0</v>
      </c>
      <c r="EI37" t="s">
        <v>3</v>
      </c>
      <c r="EJ37">
        <v>1</v>
      </c>
      <c r="EK37">
        <v>9001</v>
      </c>
      <c r="EL37" t="s">
        <v>74</v>
      </c>
      <c r="EM37" t="s">
        <v>75</v>
      </c>
      <c r="EO37" t="s">
        <v>3</v>
      </c>
      <c r="EQ37">
        <v>0</v>
      </c>
      <c r="ER37">
        <v>28000</v>
      </c>
      <c r="ES37">
        <v>28000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0</v>
      </c>
      <c r="FQ37">
        <v>0</v>
      </c>
      <c r="FR37">
        <f t="shared" si="2"/>
        <v>0</v>
      </c>
      <c r="FS37">
        <v>0</v>
      </c>
      <c r="FV37" t="s">
        <v>35</v>
      </c>
      <c r="FW37" t="s">
        <v>36</v>
      </c>
      <c r="FX37">
        <v>90</v>
      </c>
      <c r="FY37">
        <v>85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</row>
    <row r="38" spans="1:194">
      <c r="A38">
        <v>17</v>
      </c>
      <c r="B38">
        <v>1</v>
      </c>
      <c r="C38">
        <f>ROW(SmtRes!A57)</f>
        <v>57</v>
      </c>
      <c r="D38">
        <f>ROW(EtalonRes!A55)</f>
        <v>55</v>
      </c>
      <c r="E38" t="s">
        <v>84</v>
      </c>
      <c r="F38" t="s">
        <v>85</v>
      </c>
      <c r="G38" t="s">
        <v>86</v>
      </c>
      <c r="H38" t="s">
        <v>87</v>
      </c>
      <c r="I38">
        <v>0.6</v>
      </c>
      <c r="J38">
        <v>0</v>
      </c>
      <c r="O38">
        <v>4291.5200000000004</v>
      </c>
      <c r="P38">
        <v>22.04</v>
      </c>
      <c r="Q38">
        <v>181.13</v>
      </c>
      <c r="R38">
        <v>22.94</v>
      </c>
      <c r="S38">
        <v>4088.35</v>
      </c>
      <c r="T38">
        <v>0</v>
      </c>
      <c r="U38">
        <v>22.487099999999998</v>
      </c>
      <c r="V38">
        <v>8.2799999999999999E-2</v>
      </c>
      <c r="W38">
        <v>0</v>
      </c>
      <c r="X38">
        <v>3165.69</v>
      </c>
      <c r="Y38">
        <v>2795.68</v>
      </c>
      <c r="AA38">
        <v>0</v>
      </c>
      <c r="AB38">
        <v>389.36399999999998</v>
      </c>
      <c r="AC38">
        <v>13.36</v>
      </c>
      <c r="AD38">
        <v>43.941499999999998</v>
      </c>
      <c r="AE38">
        <v>1.863</v>
      </c>
      <c r="AF38">
        <v>332.0625</v>
      </c>
      <c r="AG38">
        <v>0</v>
      </c>
      <c r="AH38">
        <v>37.478499999999997</v>
      </c>
      <c r="AI38">
        <v>0.13800000000000001</v>
      </c>
      <c r="AJ38">
        <v>0</v>
      </c>
      <c r="AK38">
        <v>340.32</v>
      </c>
      <c r="AL38">
        <v>13.36</v>
      </c>
      <c r="AM38">
        <v>38.21</v>
      </c>
      <c r="AN38">
        <v>1.62</v>
      </c>
      <c r="AO38">
        <v>288.75</v>
      </c>
      <c r="AP38">
        <v>0</v>
      </c>
      <c r="AQ38">
        <v>32.590000000000003</v>
      </c>
      <c r="AR38">
        <v>0.12</v>
      </c>
      <c r="AS38">
        <v>0</v>
      </c>
      <c r="AT38">
        <v>77</v>
      </c>
      <c r="AU38">
        <v>68</v>
      </c>
      <c r="AV38">
        <v>1</v>
      </c>
      <c r="AW38">
        <v>1</v>
      </c>
      <c r="AX38">
        <v>1</v>
      </c>
      <c r="AY38">
        <v>1</v>
      </c>
      <c r="AZ38">
        <v>17.48</v>
      </c>
      <c r="BA38">
        <v>20.52</v>
      </c>
      <c r="BB38">
        <v>6.87</v>
      </c>
      <c r="BC38">
        <v>2.75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88</v>
      </c>
      <c r="BM38">
        <v>9001</v>
      </c>
      <c r="BN38">
        <v>0</v>
      </c>
      <c r="BO38" t="s">
        <v>85</v>
      </c>
      <c r="BP38">
        <v>1</v>
      </c>
      <c r="BQ38">
        <v>2</v>
      </c>
      <c r="BR38">
        <v>0</v>
      </c>
      <c r="BS38">
        <v>20.52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90</v>
      </c>
      <c r="CA38">
        <v>85</v>
      </c>
      <c r="CF38">
        <v>0</v>
      </c>
      <c r="CG38">
        <v>0</v>
      </c>
      <c r="CM38">
        <v>0</v>
      </c>
      <c r="CN38" t="s">
        <v>89</v>
      </c>
      <c r="CO38">
        <v>0</v>
      </c>
      <c r="DC38" t="s">
        <v>3</v>
      </c>
      <c r="DD38" t="s">
        <v>3</v>
      </c>
      <c r="DE38" t="s">
        <v>30</v>
      </c>
      <c r="DF38" t="s">
        <v>30</v>
      </c>
      <c r="DG38" t="s">
        <v>30</v>
      </c>
      <c r="DH38" t="s">
        <v>3</v>
      </c>
      <c r="DI38" t="s">
        <v>30</v>
      </c>
      <c r="DJ38" t="s">
        <v>30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R38">
        <v>1</v>
      </c>
      <c r="DS38">
        <v>1</v>
      </c>
      <c r="DT38">
        <v>1</v>
      </c>
      <c r="DU38">
        <v>1005</v>
      </c>
      <c r="DV38" t="s">
        <v>87</v>
      </c>
      <c r="DW38" t="s">
        <v>87</v>
      </c>
      <c r="DX38">
        <v>100</v>
      </c>
      <c r="EE38">
        <v>20285869</v>
      </c>
      <c r="EF38">
        <v>2</v>
      </c>
      <c r="EG38" t="s">
        <v>31</v>
      </c>
      <c r="EH38">
        <v>0</v>
      </c>
      <c r="EI38" t="s">
        <v>3</v>
      </c>
      <c r="EJ38">
        <v>1</v>
      </c>
      <c r="EK38">
        <v>9001</v>
      </c>
      <c r="EL38" t="s">
        <v>74</v>
      </c>
      <c r="EM38" t="s">
        <v>75</v>
      </c>
      <c r="EO38" t="s">
        <v>90</v>
      </c>
      <c r="EQ38">
        <v>0</v>
      </c>
      <c r="ER38">
        <v>340.32</v>
      </c>
      <c r="ES38">
        <v>13.36</v>
      </c>
      <c r="ET38">
        <v>38.21</v>
      </c>
      <c r="EU38">
        <v>1.62</v>
      </c>
      <c r="EV38">
        <v>288.75</v>
      </c>
      <c r="EW38">
        <v>32.590000000000003</v>
      </c>
      <c r="EX38">
        <v>0.12</v>
      </c>
      <c r="EY38">
        <v>0</v>
      </c>
      <c r="EZ38">
        <v>0</v>
      </c>
      <c r="FQ38">
        <v>0</v>
      </c>
      <c r="FR38">
        <f t="shared" si="2"/>
        <v>0</v>
      </c>
      <c r="FS38">
        <v>0</v>
      </c>
      <c r="FV38" t="s">
        <v>35</v>
      </c>
      <c r="FW38" t="s">
        <v>36</v>
      </c>
      <c r="FX38">
        <v>90</v>
      </c>
      <c r="FY38">
        <v>85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</row>
    <row r="39" spans="1:194">
      <c r="A39">
        <v>18</v>
      </c>
      <c r="B39">
        <v>1</v>
      </c>
      <c r="C39">
        <v>57</v>
      </c>
      <c r="E39" t="s">
        <v>91</v>
      </c>
      <c r="F39" t="s">
        <v>38</v>
      </c>
      <c r="G39" t="s">
        <v>39</v>
      </c>
      <c r="H39" t="s">
        <v>59</v>
      </c>
      <c r="I39">
        <v>0.48</v>
      </c>
      <c r="J39">
        <v>0.8</v>
      </c>
      <c r="O39">
        <v>21000</v>
      </c>
      <c r="P39">
        <v>21000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AA39">
        <v>0</v>
      </c>
      <c r="AB39">
        <v>43750</v>
      </c>
      <c r="AC39">
        <v>43750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43750</v>
      </c>
      <c r="AL39">
        <v>43750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77</v>
      </c>
      <c r="AU39">
        <v>68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92</v>
      </c>
      <c r="BM39">
        <v>9001</v>
      </c>
      <c r="BN39">
        <v>0</v>
      </c>
      <c r="BO39" t="s">
        <v>93</v>
      </c>
      <c r="BP39">
        <v>1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90</v>
      </c>
      <c r="CA39">
        <v>85</v>
      </c>
      <c r="CF39">
        <v>0</v>
      </c>
      <c r="CG39">
        <v>0</v>
      </c>
      <c r="CM39">
        <v>0</v>
      </c>
      <c r="CN39" t="s">
        <v>3</v>
      </c>
      <c r="CO39"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R39">
        <v>1</v>
      </c>
      <c r="DS39">
        <v>1</v>
      </c>
      <c r="DT39">
        <v>1</v>
      </c>
      <c r="DU39">
        <v>1009</v>
      </c>
      <c r="DV39" t="s">
        <v>59</v>
      </c>
      <c r="DW39" t="s">
        <v>59</v>
      </c>
      <c r="DX39">
        <v>1000</v>
      </c>
      <c r="EE39">
        <v>20285869</v>
      </c>
      <c r="EF39">
        <v>2</v>
      </c>
      <c r="EG39" t="s">
        <v>31</v>
      </c>
      <c r="EH39">
        <v>0</v>
      </c>
      <c r="EI39" t="s">
        <v>3</v>
      </c>
      <c r="EJ39">
        <v>1</v>
      </c>
      <c r="EK39">
        <v>9001</v>
      </c>
      <c r="EL39" t="s">
        <v>74</v>
      </c>
      <c r="EM39" t="s">
        <v>75</v>
      </c>
      <c r="EO39" t="s">
        <v>3</v>
      </c>
      <c r="EQ39">
        <v>0</v>
      </c>
      <c r="ER39">
        <v>43750</v>
      </c>
      <c r="ES39">
        <v>43750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0</v>
      </c>
      <c r="FQ39">
        <v>0</v>
      </c>
      <c r="FR39">
        <f t="shared" si="2"/>
        <v>0</v>
      </c>
      <c r="FS39">
        <v>0</v>
      </c>
      <c r="FV39" t="s">
        <v>35</v>
      </c>
      <c r="FW39" t="s">
        <v>36</v>
      </c>
      <c r="FX39">
        <v>90</v>
      </c>
      <c r="FY39">
        <v>85</v>
      </c>
      <c r="GA39">
        <v>43750</v>
      </c>
      <c r="GB39">
        <v>43750</v>
      </c>
      <c r="GC39">
        <v>0</v>
      </c>
      <c r="GD39">
        <v>0</v>
      </c>
      <c r="GE39">
        <v>0</v>
      </c>
      <c r="GF39">
        <v>43750</v>
      </c>
      <c r="GG39">
        <v>43750</v>
      </c>
      <c r="GH39">
        <v>0</v>
      </c>
      <c r="GI39">
        <v>0</v>
      </c>
      <c r="GJ39">
        <v>0</v>
      </c>
      <c r="GK39">
        <v>1</v>
      </c>
      <c r="GL39">
        <v>0</v>
      </c>
    </row>
    <row r="40" spans="1:194">
      <c r="A40">
        <v>17</v>
      </c>
      <c r="B40">
        <v>1</v>
      </c>
      <c r="C40">
        <f>ROW(SmtRes!A83)</f>
        <v>83</v>
      </c>
      <c r="D40">
        <f>ROW(EtalonRes!A77)</f>
        <v>77</v>
      </c>
      <c r="E40" t="s">
        <v>94</v>
      </c>
      <c r="F40" t="s">
        <v>95</v>
      </c>
      <c r="G40" t="s">
        <v>96</v>
      </c>
      <c r="H40" t="s">
        <v>40</v>
      </c>
      <c r="I40">
        <v>1</v>
      </c>
      <c r="J40">
        <v>0</v>
      </c>
      <c r="O40">
        <v>1510.29</v>
      </c>
      <c r="P40">
        <v>732.64</v>
      </c>
      <c r="Q40">
        <v>319.64</v>
      </c>
      <c r="R40">
        <v>144.46</v>
      </c>
      <c r="S40">
        <v>458.01</v>
      </c>
      <c r="T40">
        <v>0</v>
      </c>
      <c r="U40">
        <v>2.25</v>
      </c>
      <c r="V40">
        <v>0.7</v>
      </c>
      <c r="W40">
        <v>0</v>
      </c>
      <c r="X40">
        <v>409.68</v>
      </c>
      <c r="Y40">
        <v>289.19</v>
      </c>
      <c r="AA40">
        <v>0</v>
      </c>
      <c r="AB40">
        <v>271.22000000000003</v>
      </c>
      <c r="AC40">
        <v>193.31</v>
      </c>
      <c r="AD40">
        <v>55.59</v>
      </c>
      <c r="AE40">
        <v>7.04</v>
      </c>
      <c r="AF40">
        <v>22.32</v>
      </c>
      <c r="AG40">
        <v>0</v>
      </c>
      <c r="AH40">
        <v>2.25</v>
      </c>
      <c r="AI40">
        <v>0.7</v>
      </c>
      <c r="AJ40">
        <v>0</v>
      </c>
      <c r="AK40">
        <v>271.22000000000003</v>
      </c>
      <c r="AL40">
        <v>193.31</v>
      </c>
      <c r="AM40">
        <v>55.59</v>
      </c>
      <c r="AN40">
        <v>7.04</v>
      </c>
      <c r="AO40">
        <v>22.32</v>
      </c>
      <c r="AP40">
        <v>0</v>
      </c>
      <c r="AQ40">
        <v>2.25</v>
      </c>
      <c r="AR40">
        <v>0.7</v>
      </c>
      <c r="AS40">
        <v>0</v>
      </c>
      <c r="AT40">
        <v>68</v>
      </c>
      <c r="AU40">
        <v>48</v>
      </c>
      <c r="AV40">
        <v>1</v>
      </c>
      <c r="AW40">
        <v>1</v>
      </c>
      <c r="AX40">
        <v>1</v>
      </c>
      <c r="AY40">
        <v>1</v>
      </c>
      <c r="AZ40">
        <v>7.08</v>
      </c>
      <c r="BA40">
        <v>20.52</v>
      </c>
      <c r="BB40">
        <v>5.75</v>
      </c>
      <c r="BC40">
        <v>3.79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2</v>
      </c>
      <c r="BJ40" t="s">
        <v>97</v>
      </c>
      <c r="BM40">
        <v>111001</v>
      </c>
      <c r="BN40">
        <v>0</v>
      </c>
      <c r="BO40" t="s">
        <v>95</v>
      </c>
      <c r="BP40">
        <v>1</v>
      </c>
      <c r="BQ40">
        <v>3</v>
      </c>
      <c r="BR40">
        <v>0</v>
      </c>
      <c r="BS40">
        <v>20.52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80</v>
      </c>
      <c r="CA40">
        <v>60</v>
      </c>
      <c r="CF40">
        <v>0</v>
      </c>
      <c r="CG40">
        <v>0</v>
      </c>
      <c r="CM40">
        <v>0</v>
      </c>
      <c r="CN40" t="s">
        <v>3</v>
      </c>
      <c r="CO40"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R40">
        <v>1</v>
      </c>
      <c r="DS40">
        <v>1</v>
      </c>
      <c r="DT40">
        <v>1</v>
      </c>
      <c r="DU40">
        <v>1010</v>
      </c>
      <c r="DV40" t="s">
        <v>40</v>
      </c>
      <c r="DW40" t="s">
        <v>40</v>
      </c>
      <c r="DX40">
        <v>1</v>
      </c>
      <c r="EE40">
        <v>20285758</v>
      </c>
      <c r="EF40">
        <v>3</v>
      </c>
      <c r="EG40" t="s">
        <v>98</v>
      </c>
      <c r="EH40">
        <v>0</v>
      </c>
      <c r="EI40" t="s">
        <v>3</v>
      </c>
      <c r="EJ40">
        <v>2</v>
      </c>
      <c r="EK40">
        <v>111001</v>
      </c>
      <c r="EL40" t="s">
        <v>99</v>
      </c>
      <c r="EM40" t="s">
        <v>100</v>
      </c>
      <c r="EO40" t="s">
        <v>3</v>
      </c>
      <c r="EQ40">
        <v>0</v>
      </c>
      <c r="ER40">
        <v>271.22000000000003</v>
      </c>
      <c r="ES40">
        <v>193.31</v>
      </c>
      <c r="ET40">
        <v>55.59</v>
      </c>
      <c r="EU40">
        <v>7.04</v>
      </c>
      <c r="EV40">
        <v>22.32</v>
      </c>
      <c r="EW40">
        <v>2.25</v>
      </c>
      <c r="EX40">
        <v>0.7</v>
      </c>
      <c r="EY40">
        <v>0</v>
      </c>
      <c r="EZ40">
        <v>0</v>
      </c>
      <c r="FQ40">
        <v>0</v>
      </c>
      <c r="FR40">
        <f t="shared" si="2"/>
        <v>0</v>
      </c>
      <c r="FS40">
        <v>0</v>
      </c>
      <c r="FV40" t="s">
        <v>35</v>
      </c>
      <c r="FW40" t="s">
        <v>36</v>
      </c>
      <c r="FX40">
        <v>80</v>
      </c>
      <c r="FY40">
        <v>60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</row>
    <row r="41" spans="1:194">
      <c r="A41">
        <v>18</v>
      </c>
      <c r="B41">
        <v>1</v>
      </c>
      <c r="C41">
        <v>80</v>
      </c>
      <c r="E41" t="s">
        <v>101</v>
      </c>
      <c r="F41" t="s">
        <v>38</v>
      </c>
      <c r="G41" t="s">
        <v>102</v>
      </c>
      <c r="H41" t="s">
        <v>40</v>
      </c>
      <c r="I41">
        <v>1</v>
      </c>
      <c r="J41">
        <v>1</v>
      </c>
      <c r="O41">
        <v>20336</v>
      </c>
      <c r="P41">
        <v>20336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AA41">
        <v>0</v>
      </c>
      <c r="AB41">
        <v>20336</v>
      </c>
      <c r="AC41">
        <v>20336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20336</v>
      </c>
      <c r="AL41">
        <v>20336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68</v>
      </c>
      <c r="AU41">
        <v>48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2</v>
      </c>
      <c r="BJ41" t="s">
        <v>3</v>
      </c>
      <c r="BM41">
        <v>111001</v>
      </c>
      <c r="BN41">
        <v>0</v>
      </c>
      <c r="BO41" t="s">
        <v>3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80</v>
      </c>
      <c r="CA41">
        <v>60</v>
      </c>
      <c r="CF41">
        <v>0</v>
      </c>
      <c r="CG41">
        <v>0</v>
      </c>
      <c r="CM41">
        <v>0</v>
      </c>
      <c r="CN41" t="s">
        <v>3</v>
      </c>
      <c r="CO41"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R41">
        <v>1</v>
      </c>
      <c r="DS41">
        <v>1</v>
      </c>
      <c r="DT41">
        <v>1</v>
      </c>
      <c r="DU41">
        <v>1010</v>
      </c>
      <c r="DV41" t="s">
        <v>40</v>
      </c>
      <c r="DW41" t="s">
        <v>40</v>
      </c>
      <c r="DX41">
        <v>1</v>
      </c>
      <c r="EE41">
        <v>20285758</v>
      </c>
      <c r="EF41">
        <v>3</v>
      </c>
      <c r="EG41" t="s">
        <v>98</v>
      </c>
      <c r="EH41">
        <v>0</v>
      </c>
      <c r="EI41" t="s">
        <v>3</v>
      </c>
      <c r="EJ41">
        <v>2</v>
      </c>
      <c r="EK41">
        <v>111001</v>
      </c>
      <c r="EL41" t="s">
        <v>99</v>
      </c>
      <c r="EM41" t="s">
        <v>100</v>
      </c>
      <c r="EO41" t="s">
        <v>3</v>
      </c>
      <c r="EQ41">
        <v>0</v>
      </c>
      <c r="ER41">
        <v>20336</v>
      </c>
      <c r="ES41">
        <v>20336</v>
      </c>
      <c r="ET41">
        <v>0</v>
      </c>
      <c r="EU41">
        <v>0</v>
      </c>
      <c r="EV41">
        <v>0</v>
      </c>
      <c r="EW41">
        <v>0</v>
      </c>
      <c r="EX41">
        <v>0</v>
      </c>
      <c r="EZ41">
        <v>0</v>
      </c>
      <c r="FQ41">
        <v>0</v>
      </c>
      <c r="FR41">
        <f t="shared" si="2"/>
        <v>0</v>
      </c>
      <c r="FS41">
        <v>0</v>
      </c>
      <c r="FV41" t="s">
        <v>35</v>
      </c>
      <c r="FW41" t="s">
        <v>36</v>
      </c>
      <c r="FX41">
        <v>80</v>
      </c>
      <c r="FY41">
        <v>60</v>
      </c>
      <c r="GA41">
        <v>20336</v>
      </c>
      <c r="GB41">
        <v>20336</v>
      </c>
      <c r="GC41">
        <v>0</v>
      </c>
      <c r="GD41">
        <v>0</v>
      </c>
      <c r="GE41">
        <v>0</v>
      </c>
      <c r="GF41">
        <v>20336</v>
      </c>
      <c r="GG41">
        <v>20336</v>
      </c>
      <c r="GH41">
        <v>0</v>
      </c>
      <c r="GI41">
        <v>0</v>
      </c>
      <c r="GJ41">
        <v>0</v>
      </c>
      <c r="GK41">
        <v>1</v>
      </c>
      <c r="GL41">
        <v>0</v>
      </c>
    </row>
    <row r="42" spans="1:194">
      <c r="A42">
        <v>18</v>
      </c>
      <c r="B42">
        <v>1</v>
      </c>
      <c r="C42">
        <v>81</v>
      </c>
      <c r="E42" t="s">
        <v>103</v>
      </c>
      <c r="F42" t="s">
        <v>38</v>
      </c>
      <c r="G42" t="s">
        <v>104</v>
      </c>
      <c r="H42" t="s">
        <v>40</v>
      </c>
      <c r="I42">
        <v>1</v>
      </c>
      <c r="J42">
        <v>1</v>
      </c>
      <c r="O42">
        <v>1517</v>
      </c>
      <c r="P42">
        <v>1517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AA42">
        <v>0</v>
      </c>
      <c r="AB42">
        <v>1517</v>
      </c>
      <c r="AC42">
        <v>1517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1517</v>
      </c>
      <c r="AL42">
        <v>1517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68</v>
      </c>
      <c r="AU42">
        <v>48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2</v>
      </c>
      <c r="BJ42" t="s">
        <v>3</v>
      </c>
      <c r="BM42">
        <v>111001</v>
      </c>
      <c r="BN42">
        <v>0</v>
      </c>
      <c r="BO42" t="s">
        <v>3</v>
      </c>
      <c r="BP42">
        <v>0</v>
      </c>
      <c r="BQ42">
        <v>3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80</v>
      </c>
      <c r="CA42">
        <v>60</v>
      </c>
      <c r="CF42">
        <v>0</v>
      </c>
      <c r="CG42">
        <v>0</v>
      </c>
      <c r="CM42">
        <v>0</v>
      </c>
      <c r="CN42" t="s">
        <v>3</v>
      </c>
      <c r="CO42"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R42">
        <v>1</v>
      </c>
      <c r="DS42">
        <v>1</v>
      </c>
      <c r="DT42">
        <v>1</v>
      </c>
      <c r="DU42">
        <v>1010</v>
      </c>
      <c r="DV42" t="s">
        <v>40</v>
      </c>
      <c r="DW42" t="s">
        <v>40</v>
      </c>
      <c r="DX42">
        <v>1</v>
      </c>
      <c r="EE42">
        <v>20285758</v>
      </c>
      <c r="EF42">
        <v>3</v>
      </c>
      <c r="EG42" t="s">
        <v>98</v>
      </c>
      <c r="EH42">
        <v>0</v>
      </c>
      <c r="EI42" t="s">
        <v>3</v>
      </c>
      <c r="EJ42">
        <v>2</v>
      </c>
      <c r="EK42">
        <v>111001</v>
      </c>
      <c r="EL42" t="s">
        <v>99</v>
      </c>
      <c r="EM42" t="s">
        <v>100</v>
      </c>
      <c r="EO42" t="s">
        <v>3</v>
      </c>
      <c r="EQ42">
        <v>0</v>
      </c>
      <c r="ER42">
        <v>1517</v>
      </c>
      <c r="ES42">
        <v>1517</v>
      </c>
      <c r="ET42">
        <v>0</v>
      </c>
      <c r="EU42">
        <v>0</v>
      </c>
      <c r="EV42">
        <v>0</v>
      </c>
      <c r="EW42">
        <v>0</v>
      </c>
      <c r="EX42">
        <v>0</v>
      </c>
      <c r="EZ42">
        <v>0</v>
      </c>
      <c r="FQ42">
        <v>0</v>
      </c>
      <c r="FR42">
        <f t="shared" si="2"/>
        <v>0</v>
      </c>
      <c r="FS42">
        <v>0</v>
      </c>
      <c r="FV42" t="s">
        <v>35</v>
      </c>
      <c r="FW42" t="s">
        <v>36</v>
      </c>
      <c r="FX42">
        <v>80</v>
      </c>
      <c r="FY42">
        <v>60</v>
      </c>
      <c r="GA42">
        <v>1517</v>
      </c>
      <c r="GB42">
        <v>1517</v>
      </c>
      <c r="GC42">
        <v>0</v>
      </c>
      <c r="GD42">
        <v>0</v>
      </c>
      <c r="GE42">
        <v>0</v>
      </c>
      <c r="GF42">
        <v>1517</v>
      </c>
      <c r="GG42">
        <v>1517</v>
      </c>
      <c r="GH42">
        <v>0</v>
      </c>
      <c r="GI42">
        <v>0</v>
      </c>
      <c r="GJ42">
        <v>0</v>
      </c>
      <c r="GK42">
        <v>1</v>
      </c>
      <c r="GL42">
        <v>0</v>
      </c>
    </row>
    <row r="43" spans="1:194">
      <c r="A43">
        <v>18</v>
      </c>
      <c r="B43">
        <v>1</v>
      </c>
      <c r="C43">
        <v>82</v>
      </c>
      <c r="E43" t="s">
        <v>105</v>
      </c>
      <c r="F43" t="s">
        <v>38</v>
      </c>
      <c r="G43" t="s">
        <v>106</v>
      </c>
      <c r="H43" t="s">
        <v>40</v>
      </c>
      <c r="I43">
        <v>1</v>
      </c>
      <c r="J43">
        <v>1</v>
      </c>
      <c r="O43">
        <v>771</v>
      </c>
      <c r="P43">
        <v>771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AA43">
        <v>0</v>
      </c>
      <c r="AB43">
        <v>771</v>
      </c>
      <c r="AC43">
        <v>771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771</v>
      </c>
      <c r="AL43">
        <v>771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68</v>
      </c>
      <c r="AU43">
        <v>48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2</v>
      </c>
      <c r="BJ43" t="s">
        <v>3</v>
      </c>
      <c r="BM43">
        <v>111001</v>
      </c>
      <c r="BN43">
        <v>0</v>
      </c>
      <c r="BO43" t="s">
        <v>3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80</v>
      </c>
      <c r="CA43">
        <v>60</v>
      </c>
      <c r="CF43">
        <v>0</v>
      </c>
      <c r="CG43">
        <v>0</v>
      </c>
      <c r="CM43">
        <v>0</v>
      </c>
      <c r="CN43" t="s">
        <v>3</v>
      </c>
      <c r="CO43"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R43">
        <v>1</v>
      </c>
      <c r="DS43">
        <v>1</v>
      </c>
      <c r="DT43">
        <v>1</v>
      </c>
      <c r="DU43">
        <v>1010</v>
      </c>
      <c r="DV43" t="s">
        <v>40</v>
      </c>
      <c r="DW43" t="s">
        <v>40</v>
      </c>
      <c r="DX43">
        <v>1</v>
      </c>
      <c r="EE43">
        <v>20285758</v>
      </c>
      <c r="EF43">
        <v>3</v>
      </c>
      <c r="EG43" t="s">
        <v>98</v>
      </c>
      <c r="EH43">
        <v>0</v>
      </c>
      <c r="EI43" t="s">
        <v>3</v>
      </c>
      <c r="EJ43">
        <v>2</v>
      </c>
      <c r="EK43">
        <v>111001</v>
      </c>
      <c r="EL43" t="s">
        <v>99</v>
      </c>
      <c r="EM43" t="s">
        <v>100</v>
      </c>
      <c r="EO43" t="s">
        <v>3</v>
      </c>
      <c r="EQ43">
        <v>0</v>
      </c>
      <c r="ER43">
        <v>771</v>
      </c>
      <c r="ES43">
        <v>771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0</v>
      </c>
      <c r="FQ43">
        <v>0</v>
      </c>
      <c r="FR43">
        <f t="shared" si="2"/>
        <v>0</v>
      </c>
      <c r="FS43">
        <v>0</v>
      </c>
      <c r="FV43" t="s">
        <v>35</v>
      </c>
      <c r="FW43" t="s">
        <v>36</v>
      </c>
      <c r="FX43">
        <v>80</v>
      </c>
      <c r="FY43">
        <v>60</v>
      </c>
      <c r="GA43">
        <v>771</v>
      </c>
      <c r="GB43">
        <v>771</v>
      </c>
      <c r="GC43">
        <v>0</v>
      </c>
      <c r="GD43">
        <v>0</v>
      </c>
      <c r="GE43">
        <v>0</v>
      </c>
      <c r="GF43">
        <v>771</v>
      </c>
      <c r="GG43">
        <v>771</v>
      </c>
      <c r="GH43">
        <v>0</v>
      </c>
      <c r="GI43">
        <v>0</v>
      </c>
      <c r="GJ43">
        <v>0</v>
      </c>
      <c r="GK43">
        <v>1</v>
      </c>
      <c r="GL43">
        <v>0</v>
      </c>
    </row>
    <row r="44" spans="1:194">
      <c r="A44">
        <v>18</v>
      </c>
      <c r="B44">
        <v>1</v>
      </c>
      <c r="C44">
        <v>83</v>
      </c>
      <c r="E44" t="s">
        <v>107</v>
      </c>
      <c r="F44" t="s">
        <v>38</v>
      </c>
      <c r="G44" t="s">
        <v>108</v>
      </c>
      <c r="H44" t="s">
        <v>40</v>
      </c>
      <c r="I44">
        <v>1</v>
      </c>
      <c r="J44">
        <v>1</v>
      </c>
      <c r="O44">
        <v>426</v>
      </c>
      <c r="P44">
        <v>426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AA44">
        <v>0</v>
      </c>
      <c r="AB44">
        <v>426</v>
      </c>
      <c r="AC44">
        <v>426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426</v>
      </c>
      <c r="AL44">
        <v>426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68</v>
      </c>
      <c r="AU44">
        <v>48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2</v>
      </c>
      <c r="BJ44" t="s">
        <v>3</v>
      </c>
      <c r="BM44">
        <v>111001</v>
      </c>
      <c r="BN44">
        <v>0</v>
      </c>
      <c r="BO44" t="s">
        <v>3</v>
      </c>
      <c r="BP44">
        <v>0</v>
      </c>
      <c r="BQ44">
        <v>3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80</v>
      </c>
      <c r="CA44">
        <v>60</v>
      </c>
      <c r="CF44">
        <v>0</v>
      </c>
      <c r="CG44">
        <v>0</v>
      </c>
      <c r="CM44">
        <v>0</v>
      </c>
      <c r="CN44" t="s">
        <v>3</v>
      </c>
      <c r="CO44"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R44">
        <v>1</v>
      </c>
      <c r="DS44">
        <v>1</v>
      </c>
      <c r="DT44">
        <v>1</v>
      </c>
      <c r="DU44">
        <v>1010</v>
      </c>
      <c r="DV44" t="s">
        <v>40</v>
      </c>
      <c r="DW44" t="s">
        <v>40</v>
      </c>
      <c r="DX44">
        <v>1</v>
      </c>
      <c r="EE44">
        <v>20285758</v>
      </c>
      <c r="EF44">
        <v>3</v>
      </c>
      <c r="EG44" t="s">
        <v>98</v>
      </c>
      <c r="EH44">
        <v>0</v>
      </c>
      <c r="EI44" t="s">
        <v>3</v>
      </c>
      <c r="EJ44">
        <v>2</v>
      </c>
      <c r="EK44">
        <v>111001</v>
      </c>
      <c r="EL44" t="s">
        <v>99</v>
      </c>
      <c r="EM44" t="s">
        <v>100</v>
      </c>
      <c r="EO44" t="s">
        <v>3</v>
      </c>
      <c r="EQ44">
        <v>0</v>
      </c>
      <c r="ER44">
        <v>426</v>
      </c>
      <c r="ES44">
        <v>426</v>
      </c>
      <c r="ET44">
        <v>0</v>
      </c>
      <c r="EU44">
        <v>0</v>
      </c>
      <c r="EV44">
        <v>0</v>
      </c>
      <c r="EW44">
        <v>0</v>
      </c>
      <c r="EX44">
        <v>0</v>
      </c>
      <c r="EZ44">
        <v>0</v>
      </c>
      <c r="FQ44">
        <v>0</v>
      </c>
      <c r="FR44">
        <f t="shared" si="2"/>
        <v>0</v>
      </c>
      <c r="FS44">
        <v>0</v>
      </c>
      <c r="FV44" t="s">
        <v>35</v>
      </c>
      <c r="FW44" t="s">
        <v>36</v>
      </c>
      <c r="FX44">
        <v>80</v>
      </c>
      <c r="FY44">
        <v>60</v>
      </c>
      <c r="GA44">
        <v>426</v>
      </c>
      <c r="GB44">
        <v>426</v>
      </c>
      <c r="GC44">
        <v>0</v>
      </c>
      <c r="GD44">
        <v>0</v>
      </c>
      <c r="GE44">
        <v>0</v>
      </c>
      <c r="GF44">
        <v>426</v>
      </c>
      <c r="GG44">
        <v>426</v>
      </c>
      <c r="GH44">
        <v>0</v>
      </c>
      <c r="GI44">
        <v>0</v>
      </c>
      <c r="GJ44">
        <v>0</v>
      </c>
      <c r="GK44">
        <v>1</v>
      </c>
      <c r="GL44">
        <v>0</v>
      </c>
    </row>
    <row r="46" spans="1:194">
      <c r="A46" s="2">
        <v>51</v>
      </c>
      <c r="B46" s="2">
        <f>B20</f>
        <v>1</v>
      </c>
      <c r="C46" s="2">
        <f>A20</f>
        <v>3</v>
      </c>
      <c r="D46" s="2">
        <f>ROW(A20)</f>
        <v>20</v>
      </c>
      <c r="E46" s="2"/>
      <c r="F46" s="2" t="str">
        <f>IF(F20&lt;&gt;"",F20,"")</f>
        <v>Новая локальная смета</v>
      </c>
      <c r="G46" s="2" t="str">
        <f>IF(G20&lt;&gt;"",G20,"")</f>
        <v>Новая локальная смета</v>
      </c>
      <c r="H46" s="2"/>
      <c r="I46" s="2"/>
      <c r="J46" s="2"/>
      <c r="K46" s="2"/>
      <c r="L46" s="2"/>
      <c r="M46" s="2"/>
      <c r="N46" s="2"/>
      <c r="O46" s="2">
        <v>518084.64</v>
      </c>
      <c r="P46" s="2">
        <v>296135.27</v>
      </c>
      <c r="Q46" s="2">
        <v>143868.48000000001</v>
      </c>
      <c r="R46" s="2">
        <v>43164.54</v>
      </c>
      <c r="S46" s="2">
        <v>78080.89</v>
      </c>
      <c r="T46" s="2">
        <v>0</v>
      </c>
      <c r="U46" s="2">
        <v>372.07881999999995</v>
      </c>
      <c r="V46" s="2">
        <v>167.01351999999994</v>
      </c>
      <c r="W46" s="2">
        <v>0</v>
      </c>
      <c r="X46" s="2">
        <v>129437.98</v>
      </c>
      <c r="Y46" s="2">
        <v>82326.399999999994</v>
      </c>
      <c r="Z46" s="2"/>
      <c r="AA46" s="2"/>
      <c r="AB46" s="2">
        <f>ROUND(SUMIF(AA24:AA44,"=0",O24:O44),2)</f>
        <v>518084.64</v>
      </c>
      <c r="AC46" s="2">
        <f>ROUND(SUMIF(AA24:AA44,"=0",P24:P44),2)</f>
        <v>296135.27</v>
      </c>
      <c r="AD46" s="2">
        <f>ROUND(SUMIF(AA24:AA44,"=0",Q24:Q44),2)</f>
        <v>143868.48000000001</v>
      </c>
      <c r="AE46" s="2">
        <f>ROUND(SUMIF(AA24:AA44,"=0",R24:R44),2)</f>
        <v>43164.54</v>
      </c>
      <c r="AF46" s="2">
        <f>ROUND(SUMIF(AA24:AA44,"=0",S24:S44),2)</f>
        <v>78080.89</v>
      </c>
      <c r="AG46" s="2">
        <f>ROUND(SUMIF(AA24:AA44,"=0",T24:T44),2)</f>
        <v>0</v>
      </c>
      <c r="AH46" s="2">
        <f>ROUND(SUMIF(AA24:AA44,"=0",U24:U44),2)</f>
        <v>372.08</v>
      </c>
      <c r="AI46" s="2">
        <f>ROUND(SUMIF(AA24:AA44,"=0",V24:V44),2)</f>
        <v>167.01</v>
      </c>
      <c r="AJ46" s="2">
        <f>ROUND(SUMIF(AA24:AA44,"=0",W24:W44),2)</f>
        <v>0</v>
      </c>
      <c r="AK46" s="2">
        <f>ROUND(SUMIF(AA24:AA44,"=0",X24:X44),2)</f>
        <v>129437.98</v>
      </c>
      <c r="AL46" s="2">
        <f>ROUND(SUMIF(AA24:AA44,"=0",Y24:Y44),2)</f>
        <v>82326.399999999994</v>
      </c>
      <c r="AM46" s="2"/>
      <c r="AN46" s="2">
        <v>0</v>
      </c>
      <c r="AO46" s="2">
        <f>ROUND(SUMIF(AA24:AA44,"=0",FQ24:FQ44),2)</f>
        <v>0</v>
      </c>
      <c r="AP46" s="2">
        <v>0</v>
      </c>
      <c r="AQ46" s="2">
        <f>ROUND(SUM(FR24:FR44),2)</f>
        <v>0</v>
      </c>
    </row>
    <row r="48" spans="1:194">
      <c r="A48" s="3">
        <v>50</v>
      </c>
      <c r="B48" s="3">
        <v>0</v>
      </c>
      <c r="C48" s="3">
        <v>0</v>
      </c>
      <c r="D48" s="3">
        <v>1</v>
      </c>
      <c r="E48" s="3">
        <v>201</v>
      </c>
      <c r="F48" s="3">
        <v>518084.64</v>
      </c>
      <c r="G48" s="3" t="s">
        <v>109</v>
      </c>
      <c r="H48" s="3" t="s">
        <v>110</v>
      </c>
      <c r="I48" s="3"/>
      <c r="J48" s="3"/>
      <c r="K48" s="3">
        <v>201</v>
      </c>
      <c r="L48" s="3">
        <v>1</v>
      </c>
      <c r="M48" s="3">
        <v>3</v>
      </c>
      <c r="N48" s="3" t="s">
        <v>3</v>
      </c>
    </row>
    <row r="49" spans="1:43">
      <c r="A49" s="3">
        <v>50</v>
      </c>
      <c r="B49" s="3">
        <v>0</v>
      </c>
      <c r="C49" s="3">
        <v>0</v>
      </c>
      <c r="D49" s="3">
        <v>1</v>
      </c>
      <c r="E49" s="3">
        <v>202</v>
      </c>
      <c r="F49" s="3">
        <v>296135.27</v>
      </c>
      <c r="G49" s="3" t="s">
        <v>111</v>
      </c>
      <c r="H49" s="3" t="s">
        <v>112</v>
      </c>
      <c r="I49" s="3"/>
      <c r="J49" s="3"/>
      <c r="K49" s="3">
        <v>202</v>
      </c>
      <c r="L49" s="3">
        <v>2</v>
      </c>
      <c r="M49" s="3">
        <v>3</v>
      </c>
      <c r="N49" s="3" t="s">
        <v>3</v>
      </c>
    </row>
    <row r="50" spans="1:43">
      <c r="A50" s="3">
        <v>50</v>
      </c>
      <c r="B50" s="3">
        <v>0</v>
      </c>
      <c r="C50" s="3">
        <v>0</v>
      </c>
      <c r="D50" s="3">
        <v>1</v>
      </c>
      <c r="E50" s="3">
        <v>222</v>
      </c>
      <c r="F50" s="3">
        <v>0</v>
      </c>
      <c r="G50" s="3" t="s">
        <v>113</v>
      </c>
      <c r="H50" s="3" t="s">
        <v>114</v>
      </c>
      <c r="I50" s="3"/>
      <c r="J50" s="3"/>
      <c r="K50" s="3">
        <v>222</v>
      </c>
      <c r="L50" s="3">
        <v>3</v>
      </c>
      <c r="M50" s="3">
        <v>3</v>
      </c>
      <c r="N50" s="3" t="s">
        <v>3</v>
      </c>
    </row>
    <row r="51" spans="1:43">
      <c r="A51" s="3">
        <v>50</v>
      </c>
      <c r="B51" s="3">
        <v>0</v>
      </c>
      <c r="C51" s="3">
        <v>0</v>
      </c>
      <c r="D51" s="3">
        <v>1</v>
      </c>
      <c r="E51" s="3">
        <v>216</v>
      </c>
      <c r="F51" s="3">
        <v>0</v>
      </c>
      <c r="G51" s="3" t="s">
        <v>115</v>
      </c>
      <c r="H51" s="3" t="s">
        <v>116</v>
      </c>
      <c r="I51" s="3"/>
      <c r="J51" s="3"/>
      <c r="K51" s="3">
        <v>216</v>
      </c>
      <c r="L51" s="3">
        <v>4</v>
      </c>
      <c r="M51" s="3">
        <v>3</v>
      </c>
      <c r="N51" s="3" t="s">
        <v>3</v>
      </c>
    </row>
    <row r="52" spans="1:43">
      <c r="A52" s="3">
        <v>50</v>
      </c>
      <c r="B52" s="3">
        <v>0</v>
      </c>
      <c r="C52" s="3">
        <v>0</v>
      </c>
      <c r="D52" s="3">
        <v>1</v>
      </c>
      <c r="E52" s="3">
        <v>203</v>
      </c>
      <c r="F52" s="3">
        <v>143868.48000000001</v>
      </c>
      <c r="G52" s="3" t="s">
        <v>117</v>
      </c>
      <c r="H52" s="3" t="s">
        <v>118</v>
      </c>
      <c r="I52" s="3"/>
      <c r="J52" s="3"/>
      <c r="K52" s="3">
        <v>203</v>
      </c>
      <c r="L52" s="3">
        <v>5</v>
      </c>
      <c r="M52" s="3">
        <v>3</v>
      </c>
      <c r="N52" s="3" t="s">
        <v>3</v>
      </c>
    </row>
    <row r="53" spans="1:43">
      <c r="A53" s="3">
        <v>50</v>
      </c>
      <c r="B53" s="3">
        <v>0</v>
      </c>
      <c r="C53" s="3">
        <v>0</v>
      </c>
      <c r="D53" s="3">
        <v>1</v>
      </c>
      <c r="E53" s="3">
        <v>204</v>
      </c>
      <c r="F53" s="3">
        <v>43164.54</v>
      </c>
      <c r="G53" s="3" t="s">
        <v>119</v>
      </c>
      <c r="H53" s="3" t="s">
        <v>120</v>
      </c>
      <c r="I53" s="3"/>
      <c r="J53" s="3"/>
      <c r="K53" s="3">
        <v>204</v>
      </c>
      <c r="L53" s="3">
        <v>6</v>
      </c>
      <c r="M53" s="3">
        <v>3</v>
      </c>
      <c r="N53" s="3" t="s">
        <v>3</v>
      </c>
    </row>
    <row r="54" spans="1:43">
      <c r="A54" s="3">
        <v>50</v>
      </c>
      <c r="B54" s="3">
        <v>0</v>
      </c>
      <c r="C54" s="3">
        <v>0</v>
      </c>
      <c r="D54" s="3">
        <v>1</v>
      </c>
      <c r="E54" s="3">
        <v>205</v>
      </c>
      <c r="F54" s="3">
        <v>78080.89</v>
      </c>
      <c r="G54" s="3" t="s">
        <v>121</v>
      </c>
      <c r="H54" s="3" t="s">
        <v>122</v>
      </c>
      <c r="I54" s="3"/>
      <c r="J54" s="3"/>
      <c r="K54" s="3">
        <v>205</v>
      </c>
      <c r="L54" s="3">
        <v>7</v>
      </c>
      <c r="M54" s="3">
        <v>3</v>
      </c>
      <c r="N54" s="3" t="s">
        <v>3</v>
      </c>
    </row>
    <row r="55" spans="1:43">
      <c r="A55" s="3">
        <v>50</v>
      </c>
      <c r="B55" s="3">
        <v>0</v>
      </c>
      <c r="C55" s="3">
        <v>0</v>
      </c>
      <c r="D55" s="3">
        <v>1</v>
      </c>
      <c r="E55" s="3">
        <v>206</v>
      </c>
      <c r="F55" s="3">
        <v>0</v>
      </c>
      <c r="G55" s="3" t="s">
        <v>123</v>
      </c>
      <c r="H55" s="3" t="s">
        <v>124</v>
      </c>
      <c r="I55" s="3"/>
      <c r="J55" s="3"/>
      <c r="K55" s="3">
        <v>206</v>
      </c>
      <c r="L55" s="3">
        <v>8</v>
      </c>
      <c r="M55" s="3">
        <v>3</v>
      </c>
      <c r="N55" s="3" t="s">
        <v>3</v>
      </c>
    </row>
    <row r="56" spans="1:43">
      <c r="A56" s="3">
        <v>50</v>
      </c>
      <c r="B56" s="3">
        <v>0</v>
      </c>
      <c r="C56" s="3">
        <v>0</v>
      </c>
      <c r="D56" s="3">
        <v>1</v>
      </c>
      <c r="E56" s="3">
        <v>207</v>
      </c>
      <c r="F56" s="3">
        <v>372.07881999999995</v>
      </c>
      <c r="G56" s="3" t="s">
        <v>125</v>
      </c>
      <c r="H56" s="3" t="s">
        <v>126</v>
      </c>
      <c r="I56" s="3"/>
      <c r="J56" s="3"/>
      <c r="K56" s="3">
        <v>207</v>
      </c>
      <c r="L56" s="3">
        <v>9</v>
      </c>
      <c r="M56" s="3">
        <v>3</v>
      </c>
      <c r="N56" s="3" t="s">
        <v>3</v>
      </c>
    </row>
    <row r="57" spans="1:43">
      <c r="A57" s="3">
        <v>50</v>
      </c>
      <c r="B57" s="3">
        <v>0</v>
      </c>
      <c r="C57" s="3">
        <v>0</v>
      </c>
      <c r="D57" s="3">
        <v>1</v>
      </c>
      <c r="E57" s="3">
        <v>208</v>
      </c>
      <c r="F57" s="3">
        <v>167.01351999999994</v>
      </c>
      <c r="G57" s="3" t="s">
        <v>127</v>
      </c>
      <c r="H57" s="3" t="s">
        <v>128</v>
      </c>
      <c r="I57" s="3"/>
      <c r="J57" s="3"/>
      <c r="K57" s="3">
        <v>208</v>
      </c>
      <c r="L57" s="3">
        <v>10</v>
      </c>
      <c r="M57" s="3">
        <v>3</v>
      </c>
      <c r="N57" s="3" t="s">
        <v>3</v>
      </c>
    </row>
    <row r="58" spans="1:43">
      <c r="A58" s="3">
        <v>50</v>
      </c>
      <c r="B58" s="3">
        <v>0</v>
      </c>
      <c r="C58" s="3">
        <v>0</v>
      </c>
      <c r="D58" s="3">
        <v>1</v>
      </c>
      <c r="E58" s="3">
        <v>209</v>
      </c>
      <c r="F58" s="3">
        <v>0</v>
      </c>
      <c r="G58" s="3" t="s">
        <v>129</v>
      </c>
      <c r="H58" s="3" t="s">
        <v>130</v>
      </c>
      <c r="I58" s="3"/>
      <c r="J58" s="3"/>
      <c r="K58" s="3">
        <v>209</v>
      </c>
      <c r="L58" s="3">
        <v>11</v>
      </c>
      <c r="M58" s="3">
        <v>3</v>
      </c>
      <c r="N58" s="3" t="s">
        <v>3</v>
      </c>
    </row>
    <row r="59" spans="1:43">
      <c r="A59" s="3">
        <v>50</v>
      </c>
      <c r="B59" s="3">
        <v>0</v>
      </c>
      <c r="C59" s="3">
        <v>0</v>
      </c>
      <c r="D59" s="3">
        <v>1</v>
      </c>
      <c r="E59" s="3">
        <v>210</v>
      </c>
      <c r="F59" s="3">
        <v>129437.98</v>
      </c>
      <c r="G59" s="3" t="s">
        <v>131</v>
      </c>
      <c r="H59" s="3" t="s">
        <v>132</v>
      </c>
      <c r="I59" s="3"/>
      <c r="J59" s="3"/>
      <c r="K59" s="3">
        <v>210</v>
      </c>
      <c r="L59" s="3">
        <v>12</v>
      </c>
      <c r="M59" s="3">
        <v>3</v>
      </c>
      <c r="N59" s="3" t="s">
        <v>3</v>
      </c>
    </row>
    <row r="60" spans="1:43">
      <c r="A60" s="3">
        <v>50</v>
      </c>
      <c r="B60" s="3">
        <v>0</v>
      </c>
      <c r="C60" s="3">
        <v>0</v>
      </c>
      <c r="D60" s="3">
        <v>1</v>
      </c>
      <c r="E60" s="3">
        <v>211</v>
      </c>
      <c r="F60" s="3">
        <v>82326.399999999994</v>
      </c>
      <c r="G60" s="3" t="s">
        <v>133</v>
      </c>
      <c r="H60" s="3" t="s">
        <v>134</v>
      </c>
      <c r="I60" s="3"/>
      <c r="J60" s="3"/>
      <c r="K60" s="3">
        <v>211</v>
      </c>
      <c r="L60" s="3">
        <v>13</v>
      </c>
      <c r="M60" s="3">
        <v>3</v>
      </c>
      <c r="N60" s="3" t="s">
        <v>3</v>
      </c>
    </row>
    <row r="62" spans="1:43">
      <c r="A62" s="2">
        <v>51</v>
      </c>
      <c r="B62" s="2">
        <f>B12</f>
        <v>1</v>
      </c>
      <c r="C62" s="2">
        <f>A12</f>
        <v>1</v>
      </c>
      <c r="D62" s="2">
        <f>ROW(A12)</f>
        <v>12</v>
      </c>
      <c r="E62" s="2"/>
      <c r="F62" s="2" t="str">
        <f>IF(F12&lt;&gt;"",F12,"")</f>
        <v>Новый объект</v>
      </c>
      <c r="G62" s="2" t="str">
        <f>IF(G12&lt;&gt;"",G12,"")</f>
        <v>Устройство забора на КНС-1 ЛВК ул. Инициативная 11А</v>
      </c>
      <c r="H62" s="2"/>
      <c r="I62" s="2"/>
      <c r="J62" s="2"/>
      <c r="K62" s="2"/>
      <c r="L62" s="2"/>
      <c r="M62" s="2"/>
      <c r="N62" s="2"/>
      <c r="O62" s="2">
        <v>518084.64</v>
      </c>
      <c r="P62" s="2">
        <v>296135.27</v>
      </c>
      <c r="Q62" s="2">
        <v>143868.48000000001</v>
      </c>
      <c r="R62" s="2">
        <v>43164.54</v>
      </c>
      <c r="S62" s="2">
        <v>78080.89</v>
      </c>
      <c r="T62" s="2">
        <v>0</v>
      </c>
      <c r="U62" s="2">
        <v>372.07881999999995</v>
      </c>
      <c r="V62" s="2">
        <v>167.01351999999994</v>
      </c>
      <c r="W62" s="2">
        <v>0</v>
      </c>
      <c r="X62" s="2">
        <v>129437.98</v>
      </c>
      <c r="Y62" s="2">
        <v>82326.399999999994</v>
      </c>
      <c r="Z62" s="2"/>
      <c r="AA62" s="2"/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/>
      <c r="AN62" s="2">
        <v>0</v>
      </c>
      <c r="AO62" s="2">
        <v>0</v>
      </c>
      <c r="AP62" s="2">
        <v>0</v>
      </c>
      <c r="AQ62" s="2">
        <v>0</v>
      </c>
    </row>
    <row r="64" spans="1:43">
      <c r="A64" s="3">
        <v>50</v>
      </c>
      <c r="B64" s="3">
        <v>0</v>
      </c>
      <c r="C64" s="3">
        <v>0</v>
      </c>
      <c r="D64" s="3">
        <v>1</v>
      </c>
      <c r="E64" s="3">
        <v>201</v>
      </c>
      <c r="F64" s="3">
        <v>518084.64</v>
      </c>
      <c r="G64" s="3" t="s">
        <v>109</v>
      </c>
      <c r="H64" s="3" t="s">
        <v>110</v>
      </c>
      <c r="I64" s="3"/>
      <c r="J64" s="3"/>
      <c r="K64" s="3">
        <v>201</v>
      </c>
      <c r="L64" s="3">
        <v>1</v>
      </c>
      <c r="M64" s="3">
        <v>3</v>
      </c>
      <c r="N64" s="3" t="s">
        <v>3</v>
      </c>
    </row>
    <row r="65" spans="1:14">
      <c r="A65" s="3">
        <v>50</v>
      </c>
      <c r="B65" s="3">
        <v>0</v>
      </c>
      <c r="C65" s="3">
        <v>0</v>
      </c>
      <c r="D65" s="3">
        <v>1</v>
      </c>
      <c r="E65" s="3">
        <v>202</v>
      </c>
      <c r="F65" s="3">
        <v>296135.27</v>
      </c>
      <c r="G65" s="3" t="s">
        <v>111</v>
      </c>
      <c r="H65" s="3" t="s">
        <v>112</v>
      </c>
      <c r="I65" s="3"/>
      <c r="J65" s="3"/>
      <c r="K65" s="3">
        <v>202</v>
      </c>
      <c r="L65" s="3">
        <v>2</v>
      </c>
      <c r="M65" s="3">
        <v>3</v>
      </c>
      <c r="N65" s="3" t="s">
        <v>3</v>
      </c>
    </row>
    <row r="66" spans="1:14">
      <c r="A66" s="3">
        <v>50</v>
      </c>
      <c r="B66" s="3">
        <v>0</v>
      </c>
      <c r="C66" s="3">
        <v>0</v>
      </c>
      <c r="D66" s="3">
        <v>1</v>
      </c>
      <c r="E66" s="3">
        <v>222</v>
      </c>
      <c r="F66" s="3">
        <v>0</v>
      </c>
      <c r="G66" s="3" t="s">
        <v>113</v>
      </c>
      <c r="H66" s="3" t="s">
        <v>114</v>
      </c>
      <c r="I66" s="3"/>
      <c r="J66" s="3"/>
      <c r="K66" s="3">
        <v>222</v>
      </c>
      <c r="L66" s="3">
        <v>3</v>
      </c>
      <c r="M66" s="3">
        <v>3</v>
      </c>
      <c r="N66" s="3" t="s">
        <v>3</v>
      </c>
    </row>
    <row r="67" spans="1:14">
      <c r="A67" s="3">
        <v>50</v>
      </c>
      <c r="B67" s="3">
        <v>0</v>
      </c>
      <c r="C67" s="3">
        <v>0</v>
      </c>
      <c r="D67" s="3">
        <v>1</v>
      </c>
      <c r="E67" s="3">
        <v>216</v>
      </c>
      <c r="F67" s="3">
        <v>0</v>
      </c>
      <c r="G67" s="3" t="s">
        <v>115</v>
      </c>
      <c r="H67" s="3" t="s">
        <v>116</v>
      </c>
      <c r="I67" s="3"/>
      <c r="J67" s="3"/>
      <c r="K67" s="3">
        <v>216</v>
      </c>
      <c r="L67" s="3">
        <v>4</v>
      </c>
      <c r="M67" s="3">
        <v>3</v>
      </c>
      <c r="N67" s="3" t="s">
        <v>3</v>
      </c>
    </row>
    <row r="68" spans="1:14">
      <c r="A68" s="3">
        <v>50</v>
      </c>
      <c r="B68" s="3">
        <v>0</v>
      </c>
      <c r="C68" s="3">
        <v>0</v>
      </c>
      <c r="D68" s="3">
        <v>1</v>
      </c>
      <c r="E68" s="3">
        <v>203</v>
      </c>
      <c r="F68" s="3">
        <v>143868.48000000001</v>
      </c>
      <c r="G68" s="3" t="s">
        <v>117</v>
      </c>
      <c r="H68" s="3" t="s">
        <v>118</v>
      </c>
      <c r="I68" s="3"/>
      <c r="J68" s="3"/>
      <c r="K68" s="3">
        <v>203</v>
      </c>
      <c r="L68" s="3">
        <v>5</v>
      </c>
      <c r="M68" s="3">
        <v>3</v>
      </c>
      <c r="N68" s="3" t="s">
        <v>3</v>
      </c>
    </row>
    <row r="69" spans="1:14">
      <c r="A69" s="3">
        <v>50</v>
      </c>
      <c r="B69" s="3">
        <v>0</v>
      </c>
      <c r="C69" s="3">
        <v>0</v>
      </c>
      <c r="D69" s="3">
        <v>1</v>
      </c>
      <c r="E69" s="3">
        <v>204</v>
      </c>
      <c r="F69" s="3">
        <v>43164.54</v>
      </c>
      <c r="G69" s="3" t="s">
        <v>119</v>
      </c>
      <c r="H69" s="3" t="s">
        <v>120</v>
      </c>
      <c r="I69" s="3"/>
      <c r="J69" s="3"/>
      <c r="K69" s="3">
        <v>204</v>
      </c>
      <c r="L69" s="3">
        <v>6</v>
      </c>
      <c r="M69" s="3">
        <v>3</v>
      </c>
      <c r="N69" s="3" t="s">
        <v>3</v>
      </c>
    </row>
    <row r="70" spans="1:14">
      <c r="A70" s="3">
        <v>50</v>
      </c>
      <c r="B70" s="3">
        <v>0</v>
      </c>
      <c r="C70" s="3">
        <v>0</v>
      </c>
      <c r="D70" s="3">
        <v>1</v>
      </c>
      <c r="E70" s="3">
        <v>205</v>
      </c>
      <c r="F70" s="3">
        <v>78080.89</v>
      </c>
      <c r="G70" s="3" t="s">
        <v>121</v>
      </c>
      <c r="H70" s="3" t="s">
        <v>122</v>
      </c>
      <c r="I70" s="3"/>
      <c r="J70" s="3"/>
      <c r="K70" s="3">
        <v>205</v>
      </c>
      <c r="L70" s="3">
        <v>7</v>
      </c>
      <c r="M70" s="3">
        <v>3</v>
      </c>
      <c r="N70" s="3" t="s">
        <v>3</v>
      </c>
    </row>
    <row r="71" spans="1:14">
      <c r="A71" s="3">
        <v>50</v>
      </c>
      <c r="B71" s="3">
        <v>0</v>
      </c>
      <c r="C71" s="3">
        <v>0</v>
      </c>
      <c r="D71" s="3">
        <v>1</v>
      </c>
      <c r="E71" s="3">
        <v>206</v>
      </c>
      <c r="F71" s="3">
        <v>0</v>
      </c>
      <c r="G71" s="3" t="s">
        <v>123</v>
      </c>
      <c r="H71" s="3" t="s">
        <v>124</v>
      </c>
      <c r="I71" s="3"/>
      <c r="J71" s="3"/>
      <c r="K71" s="3">
        <v>206</v>
      </c>
      <c r="L71" s="3">
        <v>8</v>
      </c>
      <c r="M71" s="3">
        <v>3</v>
      </c>
      <c r="N71" s="3" t="s">
        <v>3</v>
      </c>
    </row>
    <row r="72" spans="1:14">
      <c r="A72" s="3">
        <v>50</v>
      </c>
      <c r="B72" s="3">
        <v>0</v>
      </c>
      <c r="C72" s="3">
        <v>0</v>
      </c>
      <c r="D72" s="3">
        <v>1</v>
      </c>
      <c r="E72" s="3">
        <v>207</v>
      </c>
      <c r="F72" s="3">
        <v>372.07881999999995</v>
      </c>
      <c r="G72" s="3" t="s">
        <v>125</v>
      </c>
      <c r="H72" s="3" t="s">
        <v>126</v>
      </c>
      <c r="I72" s="3"/>
      <c r="J72" s="3"/>
      <c r="K72" s="3">
        <v>207</v>
      </c>
      <c r="L72" s="3">
        <v>9</v>
      </c>
      <c r="M72" s="3">
        <v>3</v>
      </c>
      <c r="N72" s="3" t="s">
        <v>3</v>
      </c>
    </row>
    <row r="73" spans="1:14">
      <c r="A73" s="3">
        <v>50</v>
      </c>
      <c r="B73" s="3">
        <v>0</v>
      </c>
      <c r="C73" s="3">
        <v>0</v>
      </c>
      <c r="D73" s="3">
        <v>1</v>
      </c>
      <c r="E73" s="3">
        <v>208</v>
      </c>
      <c r="F73" s="3">
        <v>167.01351999999994</v>
      </c>
      <c r="G73" s="3" t="s">
        <v>127</v>
      </c>
      <c r="H73" s="3" t="s">
        <v>128</v>
      </c>
      <c r="I73" s="3"/>
      <c r="J73" s="3"/>
      <c r="K73" s="3">
        <v>208</v>
      </c>
      <c r="L73" s="3">
        <v>10</v>
      </c>
      <c r="M73" s="3">
        <v>3</v>
      </c>
      <c r="N73" s="3" t="s">
        <v>3</v>
      </c>
    </row>
    <row r="74" spans="1:14">
      <c r="A74" s="3">
        <v>50</v>
      </c>
      <c r="B74" s="3">
        <v>0</v>
      </c>
      <c r="C74" s="3">
        <v>0</v>
      </c>
      <c r="D74" s="3">
        <v>1</v>
      </c>
      <c r="E74" s="3">
        <v>209</v>
      </c>
      <c r="F74" s="3">
        <v>0</v>
      </c>
      <c r="G74" s="3" t="s">
        <v>129</v>
      </c>
      <c r="H74" s="3" t="s">
        <v>130</v>
      </c>
      <c r="I74" s="3"/>
      <c r="J74" s="3"/>
      <c r="K74" s="3">
        <v>209</v>
      </c>
      <c r="L74" s="3">
        <v>11</v>
      </c>
      <c r="M74" s="3">
        <v>3</v>
      </c>
      <c r="N74" s="3" t="s">
        <v>3</v>
      </c>
    </row>
    <row r="75" spans="1:14">
      <c r="A75" s="3">
        <v>50</v>
      </c>
      <c r="B75" s="3">
        <v>0</v>
      </c>
      <c r="C75" s="3">
        <v>0</v>
      </c>
      <c r="D75" s="3">
        <v>1</v>
      </c>
      <c r="E75" s="3">
        <v>210</v>
      </c>
      <c r="F75" s="3">
        <v>129437.98</v>
      </c>
      <c r="G75" s="3" t="s">
        <v>131</v>
      </c>
      <c r="H75" s="3" t="s">
        <v>132</v>
      </c>
      <c r="I75" s="3"/>
      <c r="J75" s="3"/>
      <c r="K75" s="3">
        <v>210</v>
      </c>
      <c r="L75" s="3">
        <v>12</v>
      </c>
      <c r="M75" s="3">
        <v>3</v>
      </c>
      <c r="N75" s="3" t="s">
        <v>3</v>
      </c>
    </row>
    <row r="76" spans="1:14">
      <c r="A76" s="3">
        <v>50</v>
      </c>
      <c r="B76" s="3">
        <v>0</v>
      </c>
      <c r="C76" s="3">
        <v>0</v>
      </c>
      <c r="D76" s="3">
        <v>1</v>
      </c>
      <c r="E76" s="3">
        <v>211</v>
      </c>
      <c r="F76" s="3">
        <v>82326.399999999994</v>
      </c>
      <c r="G76" s="3" t="s">
        <v>133</v>
      </c>
      <c r="H76" s="3" t="s">
        <v>134</v>
      </c>
      <c r="I76" s="3"/>
      <c r="J76" s="3"/>
      <c r="K76" s="3">
        <v>211</v>
      </c>
      <c r="L76" s="3">
        <v>13</v>
      </c>
      <c r="M76" s="3">
        <v>3</v>
      </c>
      <c r="N76" s="3" t="s">
        <v>3</v>
      </c>
    </row>
    <row r="77" spans="1:14">
      <c r="A77" s="3">
        <v>50</v>
      </c>
      <c r="B77" s="3">
        <v>1</v>
      </c>
      <c r="C77" s="3">
        <v>0</v>
      </c>
      <c r="D77" s="3">
        <v>2</v>
      </c>
      <c r="E77" s="3">
        <v>0</v>
      </c>
      <c r="F77" s="3">
        <v>729849.02</v>
      </c>
      <c r="G77" s="3" t="s">
        <v>135</v>
      </c>
      <c r="H77" s="3" t="s">
        <v>136</v>
      </c>
      <c r="I77" s="3"/>
      <c r="J77" s="3"/>
      <c r="K77" s="3">
        <v>212</v>
      </c>
      <c r="L77" s="3">
        <v>14</v>
      </c>
      <c r="M77" s="3">
        <v>0</v>
      </c>
      <c r="N77" s="3" t="s">
        <v>3</v>
      </c>
    </row>
    <row r="78" spans="1:14">
      <c r="A78" s="3">
        <v>50</v>
      </c>
      <c r="B78" s="3">
        <v>1</v>
      </c>
      <c r="C78" s="3">
        <v>0</v>
      </c>
      <c r="D78" s="3">
        <v>2</v>
      </c>
      <c r="E78" s="3">
        <v>0</v>
      </c>
      <c r="F78" s="3">
        <v>131372.82</v>
      </c>
      <c r="G78" s="3" t="s">
        <v>137</v>
      </c>
      <c r="H78" s="3" t="s">
        <v>138</v>
      </c>
      <c r="I78" s="3"/>
      <c r="J78" s="3"/>
      <c r="K78" s="3">
        <v>212</v>
      </c>
      <c r="L78" s="3">
        <v>15</v>
      </c>
      <c r="M78" s="3">
        <v>0</v>
      </c>
      <c r="N78" s="3" t="s">
        <v>3</v>
      </c>
    </row>
    <row r="79" spans="1:14">
      <c r="A79" s="3">
        <v>50</v>
      </c>
      <c r="B79" s="3">
        <v>1</v>
      </c>
      <c r="C79" s="3">
        <v>0</v>
      </c>
      <c r="D79" s="3">
        <v>2</v>
      </c>
      <c r="E79" s="3">
        <v>213</v>
      </c>
      <c r="F79" s="3">
        <v>861221.84</v>
      </c>
      <c r="G79" s="3" t="s">
        <v>139</v>
      </c>
      <c r="H79" s="3" t="s">
        <v>140</v>
      </c>
      <c r="I79" s="3"/>
      <c r="J79" s="3"/>
      <c r="K79" s="3">
        <v>212</v>
      </c>
      <c r="L79" s="3">
        <v>16</v>
      </c>
      <c r="M79" s="3">
        <v>0</v>
      </c>
      <c r="N79" s="3" t="s">
        <v>3</v>
      </c>
    </row>
    <row r="82" spans="1:14">
      <c r="A82">
        <v>70</v>
      </c>
      <c r="B82">
        <v>1</v>
      </c>
      <c r="D82">
        <v>0</v>
      </c>
      <c r="E82" t="s">
        <v>141</v>
      </c>
      <c r="F82" t="s">
        <v>142</v>
      </c>
      <c r="G82">
        <v>1</v>
      </c>
      <c r="H82">
        <v>1</v>
      </c>
      <c r="I82" t="s">
        <v>143</v>
      </c>
      <c r="J82">
        <v>0</v>
      </c>
      <c r="K82">
        <v>0</v>
      </c>
      <c r="L82" t="s">
        <v>3</v>
      </c>
      <c r="M82" t="s">
        <v>3</v>
      </c>
      <c r="N82">
        <v>0</v>
      </c>
    </row>
    <row r="83" spans="1:14">
      <c r="A83">
        <v>70</v>
      </c>
      <c r="B83">
        <v>1</v>
      </c>
      <c r="D83">
        <v>0</v>
      </c>
      <c r="E83" t="s">
        <v>144</v>
      </c>
      <c r="F83" t="s">
        <v>145</v>
      </c>
      <c r="G83">
        <v>1</v>
      </c>
      <c r="H83">
        <v>1</v>
      </c>
      <c r="I83" t="s">
        <v>146</v>
      </c>
      <c r="J83">
        <v>0</v>
      </c>
      <c r="K83">
        <v>0</v>
      </c>
      <c r="L83" t="s">
        <v>3</v>
      </c>
      <c r="M83" t="s">
        <v>3</v>
      </c>
      <c r="N83">
        <v>0</v>
      </c>
    </row>
    <row r="84" spans="1:14">
      <c r="A84">
        <v>70</v>
      </c>
      <c r="B84">
        <v>1</v>
      </c>
      <c r="D84">
        <v>0</v>
      </c>
      <c r="E84" t="s">
        <v>147</v>
      </c>
      <c r="F84" t="s">
        <v>148</v>
      </c>
      <c r="G84">
        <v>1</v>
      </c>
      <c r="H84">
        <v>0</v>
      </c>
      <c r="I84" t="s">
        <v>149</v>
      </c>
      <c r="J84">
        <v>0</v>
      </c>
      <c r="K84">
        <v>0</v>
      </c>
      <c r="L84" t="s">
        <v>3</v>
      </c>
      <c r="M84" t="s">
        <v>3</v>
      </c>
      <c r="N84">
        <v>0</v>
      </c>
    </row>
    <row r="85" spans="1:14">
      <c r="A85">
        <v>70</v>
      </c>
      <c r="B85">
        <v>1</v>
      </c>
      <c r="D85">
        <v>0</v>
      </c>
      <c r="E85" t="s">
        <v>150</v>
      </c>
      <c r="F85" t="s">
        <v>151</v>
      </c>
      <c r="G85">
        <v>0.85</v>
      </c>
      <c r="H85">
        <v>0.85</v>
      </c>
      <c r="I85" t="s">
        <v>152</v>
      </c>
      <c r="J85">
        <v>0</v>
      </c>
      <c r="K85">
        <v>0</v>
      </c>
      <c r="L85" t="s">
        <v>3</v>
      </c>
      <c r="M85" t="s">
        <v>3</v>
      </c>
      <c r="N85">
        <v>0</v>
      </c>
    </row>
    <row r="86" spans="1:14">
      <c r="A86">
        <v>70</v>
      </c>
      <c r="B86">
        <v>1</v>
      </c>
      <c r="D86">
        <v>0</v>
      </c>
      <c r="E86" t="s">
        <v>153</v>
      </c>
      <c r="F86" t="s">
        <v>154</v>
      </c>
      <c r="G86">
        <v>0.8</v>
      </c>
      <c r="H86">
        <v>0.8</v>
      </c>
      <c r="I86" t="s">
        <v>155</v>
      </c>
      <c r="J86">
        <v>0</v>
      </c>
      <c r="K86">
        <v>0</v>
      </c>
      <c r="L86" t="s">
        <v>3</v>
      </c>
      <c r="M86" t="s">
        <v>3</v>
      </c>
      <c r="N86">
        <v>0</v>
      </c>
    </row>
    <row r="87" spans="1:14">
      <c r="A87">
        <v>70</v>
      </c>
      <c r="B87">
        <v>1</v>
      </c>
      <c r="D87">
        <v>0</v>
      </c>
      <c r="E87" t="s">
        <v>156</v>
      </c>
      <c r="F87" t="s">
        <v>157</v>
      </c>
      <c r="G87">
        <v>1</v>
      </c>
      <c r="H87">
        <v>1</v>
      </c>
      <c r="I87" t="s">
        <v>158</v>
      </c>
      <c r="J87">
        <v>0</v>
      </c>
      <c r="K87">
        <v>0</v>
      </c>
      <c r="L87" t="s">
        <v>3</v>
      </c>
      <c r="M87" t="s">
        <v>3</v>
      </c>
      <c r="N87">
        <v>0</v>
      </c>
    </row>
    <row r="88" spans="1:14">
      <c r="A88">
        <v>70</v>
      </c>
      <c r="B88">
        <v>1</v>
      </c>
      <c r="D88">
        <v>0</v>
      </c>
      <c r="E88" t="s">
        <v>159</v>
      </c>
      <c r="F88" t="s">
        <v>160</v>
      </c>
      <c r="G88">
        <v>0</v>
      </c>
      <c r="H88">
        <v>0</v>
      </c>
      <c r="I88" t="s">
        <v>161</v>
      </c>
      <c r="J88">
        <v>0</v>
      </c>
      <c r="K88">
        <v>0</v>
      </c>
      <c r="L88" t="s">
        <v>3</v>
      </c>
      <c r="M88" t="s">
        <v>3</v>
      </c>
      <c r="N88">
        <v>0</v>
      </c>
    </row>
    <row r="89" spans="1:14">
      <c r="A89">
        <v>70</v>
      </c>
      <c r="B89">
        <v>1</v>
      </c>
      <c r="D89">
        <v>0</v>
      </c>
      <c r="E89" t="s">
        <v>162</v>
      </c>
      <c r="F89" t="s">
        <v>163</v>
      </c>
      <c r="G89">
        <v>0</v>
      </c>
      <c r="H89">
        <v>0</v>
      </c>
      <c r="I89" t="s">
        <v>164</v>
      </c>
      <c r="J89">
        <v>0</v>
      </c>
      <c r="K89">
        <v>0</v>
      </c>
      <c r="L89" t="s">
        <v>3</v>
      </c>
      <c r="M89" t="s">
        <v>3</v>
      </c>
      <c r="N89">
        <v>0</v>
      </c>
    </row>
    <row r="90" spans="1:14">
      <c r="A90">
        <v>70</v>
      </c>
      <c r="B90">
        <v>1</v>
      </c>
      <c r="D90">
        <v>0</v>
      </c>
      <c r="E90" t="s">
        <v>165</v>
      </c>
      <c r="F90" t="s">
        <v>166</v>
      </c>
      <c r="G90">
        <v>1</v>
      </c>
      <c r="H90">
        <v>1</v>
      </c>
      <c r="I90" t="s">
        <v>167</v>
      </c>
      <c r="J90">
        <v>0</v>
      </c>
      <c r="K90">
        <v>0</v>
      </c>
      <c r="L90" t="s">
        <v>3</v>
      </c>
      <c r="M90" t="s">
        <v>3</v>
      </c>
      <c r="N90">
        <v>0</v>
      </c>
    </row>
    <row r="91" spans="1:14">
      <c r="A91">
        <v>70</v>
      </c>
      <c r="B91">
        <v>1</v>
      </c>
      <c r="D91">
        <v>0</v>
      </c>
      <c r="E91" t="s">
        <v>168</v>
      </c>
      <c r="F91" t="s">
        <v>169</v>
      </c>
      <c r="G91">
        <v>0</v>
      </c>
      <c r="H91">
        <v>0</v>
      </c>
      <c r="I91" t="s">
        <v>170</v>
      </c>
      <c r="J91">
        <v>0</v>
      </c>
      <c r="K91">
        <v>0</v>
      </c>
      <c r="L91" t="s">
        <v>3</v>
      </c>
      <c r="M91" t="s">
        <v>3</v>
      </c>
      <c r="N91">
        <v>0</v>
      </c>
    </row>
    <row r="92" spans="1:14">
      <c r="A92">
        <v>70</v>
      </c>
      <c r="B92">
        <v>1</v>
      </c>
      <c r="D92">
        <v>0</v>
      </c>
      <c r="E92" t="s">
        <v>171</v>
      </c>
      <c r="F92" t="s">
        <v>172</v>
      </c>
      <c r="G92">
        <v>0</v>
      </c>
      <c r="H92">
        <v>0</v>
      </c>
      <c r="I92" t="s">
        <v>173</v>
      </c>
      <c r="J92">
        <v>0</v>
      </c>
      <c r="K92">
        <v>0</v>
      </c>
      <c r="L92" t="s">
        <v>3</v>
      </c>
      <c r="M92" t="s">
        <v>3</v>
      </c>
      <c r="N92">
        <v>0</v>
      </c>
    </row>
    <row r="93" spans="1:14">
      <c r="A93">
        <v>70</v>
      </c>
      <c r="B93">
        <v>1</v>
      </c>
      <c r="D93">
        <v>0</v>
      </c>
      <c r="E93" t="s">
        <v>174</v>
      </c>
      <c r="F93" t="s">
        <v>175</v>
      </c>
      <c r="G93">
        <v>0.94</v>
      </c>
      <c r="H93">
        <v>0.94</v>
      </c>
      <c r="I93" t="s">
        <v>176</v>
      </c>
      <c r="J93">
        <v>0</v>
      </c>
      <c r="K93">
        <v>0</v>
      </c>
      <c r="L93" t="s">
        <v>3</v>
      </c>
      <c r="M93" t="s">
        <v>3</v>
      </c>
      <c r="N93">
        <v>0</v>
      </c>
    </row>
    <row r="94" spans="1:14">
      <c r="A94">
        <v>70</v>
      </c>
      <c r="B94">
        <v>1</v>
      </c>
      <c r="D94">
        <v>0</v>
      </c>
      <c r="E94" t="s">
        <v>177</v>
      </c>
      <c r="F94" t="s">
        <v>178</v>
      </c>
      <c r="G94">
        <v>0</v>
      </c>
      <c r="H94">
        <v>0</v>
      </c>
      <c r="I94" t="s">
        <v>179</v>
      </c>
      <c r="J94">
        <v>0</v>
      </c>
      <c r="K94">
        <v>0</v>
      </c>
      <c r="L94" t="s">
        <v>3</v>
      </c>
      <c r="M94" t="s">
        <v>3</v>
      </c>
      <c r="N94">
        <v>0</v>
      </c>
    </row>
    <row r="95" spans="1:14">
      <c r="A95">
        <v>70</v>
      </c>
      <c r="B95">
        <v>1</v>
      </c>
      <c r="D95">
        <v>0</v>
      </c>
      <c r="E95" t="s">
        <v>180</v>
      </c>
      <c r="F95" t="s">
        <v>181</v>
      </c>
      <c r="G95">
        <v>0</v>
      </c>
      <c r="H95">
        <v>0</v>
      </c>
      <c r="I95" t="s">
        <v>182</v>
      </c>
      <c r="J95">
        <v>0</v>
      </c>
      <c r="K95">
        <v>0</v>
      </c>
      <c r="L95" t="s">
        <v>3</v>
      </c>
      <c r="M95" t="s">
        <v>3</v>
      </c>
      <c r="N95">
        <v>0</v>
      </c>
    </row>
    <row r="96" spans="1:14">
      <c r="A96">
        <v>70</v>
      </c>
      <c r="B96">
        <v>1</v>
      </c>
      <c r="D96">
        <v>0</v>
      </c>
      <c r="E96" t="s">
        <v>183</v>
      </c>
      <c r="F96" t="s">
        <v>184</v>
      </c>
      <c r="G96">
        <v>0</v>
      </c>
      <c r="H96">
        <v>0</v>
      </c>
      <c r="I96" t="s">
        <v>185</v>
      </c>
      <c r="J96">
        <v>0</v>
      </c>
      <c r="K96">
        <v>0</v>
      </c>
      <c r="L96" t="s">
        <v>3</v>
      </c>
      <c r="M96" t="s">
        <v>3</v>
      </c>
      <c r="N96">
        <v>0</v>
      </c>
    </row>
    <row r="99" spans="1:5">
      <c r="A99">
        <v>65</v>
      </c>
      <c r="C99">
        <v>1</v>
      </c>
      <c r="D99">
        <v>0</v>
      </c>
      <c r="E99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B83"/>
  <sheetViews>
    <sheetView workbookViewId="0"/>
  </sheetViews>
  <sheetFormatPr defaultRowHeight="12.75"/>
  <sheetData>
    <row r="1" spans="1:80">
      <c r="A1">
        <f>ROW(Source!A24)</f>
        <v>24</v>
      </c>
      <c r="B1">
        <v>21643605</v>
      </c>
      <c r="C1">
        <v>21643385</v>
      </c>
      <c r="D1">
        <v>18650228</v>
      </c>
      <c r="E1">
        <v>1</v>
      </c>
      <c r="F1">
        <v>1</v>
      </c>
      <c r="G1">
        <v>1</v>
      </c>
      <c r="H1">
        <v>1</v>
      </c>
      <c r="I1" t="s">
        <v>186</v>
      </c>
      <c r="J1" t="s">
        <v>3</v>
      </c>
      <c r="K1" t="s">
        <v>187</v>
      </c>
      <c r="L1">
        <v>1369</v>
      </c>
      <c r="N1">
        <v>1013</v>
      </c>
      <c r="O1" t="s">
        <v>188</v>
      </c>
      <c r="P1" t="s">
        <v>188</v>
      </c>
      <c r="Q1">
        <v>1</v>
      </c>
      <c r="Y1">
        <v>265.4545</v>
      </c>
      <c r="AA1">
        <v>0</v>
      </c>
      <c r="AB1">
        <v>0</v>
      </c>
      <c r="AC1">
        <v>0</v>
      </c>
      <c r="AD1">
        <v>10.35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230.83</v>
      </c>
      <c r="AU1" t="s">
        <v>30</v>
      </c>
      <c r="AV1">
        <v>1</v>
      </c>
      <c r="AW1">
        <v>2</v>
      </c>
      <c r="AX1">
        <v>21643605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B1">
        <v>0</v>
      </c>
    </row>
    <row r="2" spans="1:80">
      <c r="A2">
        <f>ROW(Source!A24)</f>
        <v>24</v>
      </c>
      <c r="B2">
        <v>21643606</v>
      </c>
      <c r="C2">
        <v>21643385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69</v>
      </c>
      <c r="J2" t="s">
        <v>3</v>
      </c>
      <c r="K2" t="s">
        <v>189</v>
      </c>
      <c r="L2">
        <v>608254</v>
      </c>
      <c r="N2">
        <v>1013</v>
      </c>
      <c r="O2" t="s">
        <v>190</v>
      </c>
      <c r="P2" t="s">
        <v>190</v>
      </c>
      <c r="Q2">
        <v>1</v>
      </c>
      <c r="Y2">
        <v>136.94199999999998</v>
      </c>
      <c r="AA2">
        <v>0</v>
      </c>
      <c r="AB2">
        <v>0</v>
      </c>
      <c r="AC2">
        <v>0</v>
      </c>
      <c r="AD2">
        <v>0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119.08</v>
      </c>
      <c r="AU2" t="s">
        <v>30</v>
      </c>
      <c r="AV2">
        <v>2</v>
      </c>
      <c r="AW2">
        <v>2</v>
      </c>
      <c r="AX2">
        <v>21643606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B2">
        <v>0</v>
      </c>
    </row>
    <row r="3" spans="1:80">
      <c r="A3">
        <f>ROW(Source!A24)</f>
        <v>24</v>
      </c>
      <c r="B3">
        <v>21643607</v>
      </c>
      <c r="C3">
        <v>21643385</v>
      </c>
      <c r="D3">
        <v>18595158</v>
      </c>
      <c r="E3">
        <v>1</v>
      </c>
      <c r="F3">
        <v>1</v>
      </c>
      <c r="G3">
        <v>1</v>
      </c>
      <c r="H3">
        <v>2</v>
      </c>
      <c r="I3" t="s">
        <v>191</v>
      </c>
      <c r="J3" t="s">
        <v>192</v>
      </c>
      <c r="K3" t="s">
        <v>193</v>
      </c>
      <c r="L3">
        <v>1368</v>
      </c>
      <c r="N3">
        <v>1011</v>
      </c>
      <c r="O3" t="s">
        <v>194</v>
      </c>
      <c r="P3" t="s">
        <v>194</v>
      </c>
      <c r="Q3">
        <v>1</v>
      </c>
      <c r="Y3">
        <v>0.87399999999999989</v>
      </c>
      <c r="AA3">
        <v>0</v>
      </c>
      <c r="AB3">
        <v>88.01</v>
      </c>
      <c r="AC3">
        <v>11.6</v>
      </c>
      <c r="AD3">
        <v>0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0.76</v>
      </c>
      <c r="AU3" t="s">
        <v>30</v>
      </c>
      <c r="AV3">
        <v>0</v>
      </c>
      <c r="AW3">
        <v>2</v>
      </c>
      <c r="AX3">
        <v>21643607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B3">
        <v>0</v>
      </c>
    </row>
    <row r="4" spans="1:80">
      <c r="A4">
        <f>ROW(Source!A24)</f>
        <v>24</v>
      </c>
      <c r="B4">
        <v>21643608</v>
      </c>
      <c r="C4">
        <v>21643385</v>
      </c>
      <c r="D4">
        <v>18595248</v>
      </c>
      <c r="E4">
        <v>1</v>
      </c>
      <c r="F4">
        <v>1</v>
      </c>
      <c r="G4">
        <v>1</v>
      </c>
      <c r="H4">
        <v>2</v>
      </c>
      <c r="I4" t="s">
        <v>195</v>
      </c>
      <c r="J4" t="s">
        <v>196</v>
      </c>
      <c r="K4" t="s">
        <v>197</v>
      </c>
      <c r="L4">
        <v>1368</v>
      </c>
      <c r="N4">
        <v>1011</v>
      </c>
      <c r="O4" t="s">
        <v>194</v>
      </c>
      <c r="P4" t="s">
        <v>194</v>
      </c>
      <c r="Q4">
        <v>1</v>
      </c>
      <c r="Y4">
        <v>46</v>
      </c>
      <c r="AA4">
        <v>0</v>
      </c>
      <c r="AB4">
        <v>1.05</v>
      </c>
      <c r="AC4">
        <v>0</v>
      </c>
      <c r="AD4">
        <v>0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40</v>
      </c>
      <c r="AU4" t="s">
        <v>30</v>
      </c>
      <c r="AV4">
        <v>0</v>
      </c>
      <c r="AW4">
        <v>2</v>
      </c>
      <c r="AX4">
        <v>21643608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B4">
        <v>0</v>
      </c>
    </row>
    <row r="5" spans="1:80">
      <c r="A5">
        <f>ROW(Source!A24)</f>
        <v>24</v>
      </c>
      <c r="B5">
        <v>21643609</v>
      </c>
      <c r="C5">
        <v>21643385</v>
      </c>
      <c r="D5">
        <v>18595352</v>
      </c>
      <c r="E5">
        <v>1</v>
      </c>
      <c r="F5">
        <v>1</v>
      </c>
      <c r="G5">
        <v>1</v>
      </c>
      <c r="H5">
        <v>2</v>
      </c>
      <c r="I5" t="s">
        <v>198</v>
      </c>
      <c r="J5" t="s">
        <v>199</v>
      </c>
      <c r="K5" t="s">
        <v>200</v>
      </c>
      <c r="L5">
        <v>1368</v>
      </c>
      <c r="N5">
        <v>1011</v>
      </c>
      <c r="O5" t="s">
        <v>194</v>
      </c>
      <c r="P5" t="s">
        <v>194</v>
      </c>
      <c r="Q5">
        <v>1</v>
      </c>
      <c r="Y5">
        <v>17.6525</v>
      </c>
      <c r="AA5">
        <v>0</v>
      </c>
      <c r="AB5">
        <v>14</v>
      </c>
      <c r="AC5">
        <v>0</v>
      </c>
      <c r="AD5">
        <v>0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15.35</v>
      </c>
      <c r="AU5" t="s">
        <v>30</v>
      </c>
      <c r="AV5">
        <v>0</v>
      </c>
      <c r="AW5">
        <v>2</v>
      </c>
      <c r="AX5">
        <v>21643609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B5">
        <v>0</v>
      </c>
    </row>
    <row r="6" spans="1:80">
      <c r="A6">
        <f>ROW(Source!A24)</f>
        <v>24</v>
      </c>
      <c r="B6">
        <v>21643610</v>
      </c>
      <c r="C6">
        <v>21643385</v>
      </c>
      <c r="D6">
        <v>18596002</v>
      </c>
      <c r="E6">
        <v>1</v>
      </c>
      <c r="F6">
        <v>1</v>
      </c>
      <c r="G6">
        <v>1</v>
      </c>
      <c r="H6">
        <v>2</v>
      </c>
      <c r="I6" t="s">
        <v>201</v>
      </c>
      <c r="J6" t="s">
        <v>202</v>
      </c>
      <c r="K6" t="s">
        <v>203</v>
      </c>
      <c r="L6">
        <v>1368</v>
      </c>
      <c r="N6">
        <v>1011</v>
      </c>
      <c r="O6" t="s">
        <v>194</v>
      </c>
      <c r="P6" t="s">
        <v>194</v>
      </c>
      <c r="Q6">
        <v>1</v>
      </c>
      <c r="Y6">
        <v>68.033999999999992</v>
      </c>
      <c r="AA6">
        <v>0</v>
      </c>
      <c r="AB6">
        <v>459.17</v>
      </c>
      <c r="AC6">
        <v>25.1</v>
      </c>
      <c r="AD6">
        <v>0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59.16</v>
      </c>
      <c r="AU6" t="s">
        <v>30</v>
      </c>
      <c r="AV6">
        <v>0</v>
      </c>
      <c r="AW6">
        <v>2</v>
      </c>
      <c r="AX6">
        <v>21643610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B6">
        <v>0</v>
      </c>
    </row>
    <row r="7" spans="1:80">
      <c r="A7">
        <f>ROW(Source!A24)</f>
        <v>24</v>
      </c>
      <c r="B7">
        <v>21643611</v>
      </c>
      <c r="C7">
        <v>21643385</v>
      </c>
      <c r="D7">
        <v>18596600</v>
      </c>
      <c r="E7">
        <v>1</v>
      </c>
      <c r="F7">
        <v>1</v>
      </c>
      <c r="G7">
        <v>1</v>
      </c>
      <c r="H7">
        <v>2</v>
      </c>
      <c r="I7" t="s">
        <v>204</v>
      </c>
      <c r="J7" t="s">
        <v>205</v>
      </c>
      <c r="K7" t="s">
        <v>206</v>
      </c>
      <c r="L7">
        <v>1368</v>
      </c>
      <c r="N7">
        <v>1011</v>
      </c>
      <c r="O7" t="s">
        <v>194</v>
      </c>
      <c r="P7" t="s">
        <v>194</v>
      </c>
      <c r="Q7">
        <v>1</v>
      </c>
      <c r="Y7">
        <v>3.9904999999999999</v>
      </c>
      <c r="AA7">
        <v>0</v>
      </c>
      <c r="AB7">
        <v>1.78</v>
      </c>
      <c r="AC7">
        <v>0</v>
      </c>
      <c r="AD7">
        <v>0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3.47</v>
      </c>
      <c r="AU7" t="s">
        <v>30</v>
      </c>
      <c r="AV7">
        <v>0</v>
      </c>
      <c r="AW7">
        <v>2</v>
      </c>
      <c r="AX7">
        <v>21643611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B7">
        <v>0</v>
      </c>
    </row>
    <row r="8" spans="1:80">
      <c r="A8">
        <f>ROW(Source!A24)</f>
        <v>24</v>
      </c>
      <c r="B8">
        <v>21643612</v>
      </c>
      <c r="C8">
        <v>21643385</v>
      </c>
      <c r="D8">
        <v>18596861</v>
      </c>
      <c r="E8">
        <v>1</v>
      </c>
      <c r="F8">
        <v>1</v>
      </c>
      <c r="G8">
        <v>1</v>
      </c>
      <c r="H8">
        <v>2</v>
      </c>
      <c r="I8" t="s">
        <v>207</v>
      </c>
      <c r="J8" t="s">
        <v>208</v>
      </c>
      <c r="K8" t="s">
        <v>209</v>
      </c>
      <c r="L8">
        <v>1368</v>
      </c>
      <c r="N8">
        <v>1011</v>
      </c>
      <c r="O8" t="s">
        <v>194</v>
      </c>
      <c r="P8" t="s">
        <v>194</v>
      </c>
      <c r="Q8">
        <v>1</v>
      </c>
      <c r="Y8">
        <v>3.9904999999999999</v>
      </c>
      <c r="AA8">
        <v>0</v>
      </c>
      <c r="AB8">
        <v>18.93</v>
      </c>
      <c r="AC8">
        <v>0</v>
      </c>
      <c r="AD8">
        <v>0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3.47</v>
      </c>
      <c r="AU8" t="s">
        <v>30</v>
      </c>
      <c r="AV8">
        <v>0</v>
      </c>
      <c r="AW8">
        <v>2</v>
      </c>
      <c r="AX8">
        <v>21643612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B8">
        <v>0</v>
      </c>
    </row>
    <row r="9" spans="1:80">
      <c r="A9">
        <f>ROW(Source!A24)</f>
        <v>24</v>
      </c>
      <c r="B9">
        <v>21643613</v>
      </c>
      <c r="C9">
        <v>21643385</v>
      </c>
      <c r="D9">
        <v>18596900</v>
      </c>
      <c r="E9">
        <v>1</v>
      </c>
      <c r="F9">
        <v>1</v>
      </c>
      <c r="G9">
        <v>1</v>
      </c>
      <c r="H9">
        <v>2</v>
      </c>
      <c r="I9" t="s">
        <v>210</v>
      </c>
      <c r="J9" t="s">
        <v>211</v>
      </c>
      <c r="K9" t="s">
        <v>212</v>
      </c>
      <c r="L9">
        <v>1368</v>
      </c>
      <c r="N9">
        <v>1011</v>
      </c>
      <c r="O9" t="s">
        <v>194</v>
      </c>
      <c r="P9" t="s">
        <v>194</v>
      </c>
      <c r="Q9">
        <v>1</v>
      </c>
      <c r="Y9">
        <v>0.21849999999999997</v>
      </c>
      <c r="AA9">
        <v>0</v>
      </c>
      <c r="AB9">
        <v>87.17</v>
      </c>
      <c r="AC9">
        <v>11.6</v>
      </c>
      <c r="AD9">
        <v>0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0.19</v>
      </c>
      <c r="AU9" t="s">
        <v>30</v>
      </c>
      <c r="AV9">
        <v>0</v>
      </c>
      <c r="AW9">
        <v>2</v>
      </c>
      <c r="AX9">
        <v>21643613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B9">
        <v>0</v>
      </c>
    </row>
    <row r="10" spans="1:80">
      <c r="A10">
        <f>ROW(Source!A24)</f>
        <v>24</v>
      </c>
      <c r="B10">
        <v>21643614</v>
      </c>
      <c r="C10">
        <v>21643385</v>
      </c>
      <c r="D10">
        <v>18598095</v>
      </c>
      <c r="E10">
        <v>1</v>
      </c>
      <c r="F10">
        <v>1</v>
      </c>
      <c r="G10">
        <v>1</v>
      </c>
      <c r="H10">
        <v>3</v>
      </c>
      <c r="I10" t="s">
        <v>66</v>
      </c>
      <c r="J10" t="s">
        <v>68</v>
      </c>
      <c r="K10" t="s">
        <v>67</v>
      </c>
      <c r="L10">
        <v>1348</v>
      </c>
      <c r="N10">
        <v>1009</v>
      </c>
      <c r="O10" t="s">
        <v>59</v>
      </c>
      <c r="P10" t="s">
        <v>59</v>
      </c>
      <c r="Q10">
        <v>1000</v>
      </c>
      <c r="Y10">
        <v>-4.0000000000000001E-3</v>
      </c>
      <c r="AA10">
        <v>12109.99</v>
      </c>
      <c r="AB10">
        <v>0</v>
      </c>
      <c r="AC10">
        <v>0</v>
      </c>
      <c r="AD10">
        <v>0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-4.0000000000000001E-3</v>
      </c>
      <c r="AU10" t="s">
        <v>3</v>
      </c>
      <c r="AV10">
        <v>0</v>
      </c>
      <c r="AW10">
        <v>2</v>
      </c>
      <c r="AX10">
        <v>21643614</v>
      </c>
      <c r="AY10">
        <v>2</v>
      </c>
      <c r="AZ10">
        <v>12288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B10">
        <v>0</v>
      </c>
    </row>
    <row r="11" spans="1:80">
      <c r="A11">
        <f>ROW(Source!A24)</f>
        <v>24</v>
      </c>
      <c r="B11">
        <v>21643615</v>
      </c>
      <c r="C11">
        <v>21643385</v>
      </c>
      <c r="D11">
        <v>18598591</v>
      </c>
      <c r="E11">
        <v>1</v>
      </c>
      <c r="F11">
        <v>1</v>
      </c>
      <c r="G11">
        <v>1</v>
      </c>
      <c r="H11">
        <v>3</v>
      </c>
      <c r="I11" t="s">
        <v>213</v>
      </c>
      <c r="J11" t="s">
        <v>214</v>
      </c>
      <c r="K11" t="s">
        <v>215</v>
      </c>
      <c r="L11">
        <v>1348</v>
      </c>
      <c r="N11">
        <v>1009</v>
      </c>
      <c r="O11" t="s">
        <v>59</v>
      </c>
      <c r="P11" t="s">
        <v>59</v>
      </c>
      <c r="Q11">
        <v>1000</v>
      </c>
      <c r="Y11">
        <v>4.2999999999999997E-2</v>
      </c>
      <c r="AA11">
        <v>9749.99</v>
      </c>
      <c r="AB11">
        <v>0</v>
      </c>
      <c r="AC11">
        <v>0</v>
      </c>
      <c r="AD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4.2999999999999997E-2</v>
      </c>
      <c r="AU11" t="s">
        <v>3</v>
      </c>
      <c r="AV11">
        <v>0</v>
      </c>
      <c r="AW11">
        <v>2</v>
      </c>
      <c r="AX11">
        <v>21643615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B11">
        <v>0</v>
      </c>
    </row>
    <row r="12" spans="1:80">
      <c r="A12">
        <f>ROW(Source!A24)</f>
        <v>24</v>
      </c>
      <c r="B12">
        <v>21643616</v>
      </c>
      <c r="C12">
        <v>21643385</v>
      </c>
      <c r="D12">
        <v>18598831</v>
      </c>
      <c r="E12">
        <v>1</v>
      </c>
      <c r="F12">
        <v>1</v>
      </c>
      <c r="G12">
        <v>1</v>
      </c>
      <c r="H12">
        <v>3</v>
      </c>
      <c r="I12" t="s">
        <v>62</v>
      </c>
      <c r="J12" t="s">
        <v>64</v>
      </c>
      <c r="K12" t="s">
        <v>63</v>
      </c>
      <c r="L12">
        <v>1348</v>
      </c>
      <c r="N12">
        <v>1009</v>
      </c>
      <c r="O12" t="s">
        <v>59</v>
      </c>
      <c r="P12" t="s">
        <v>59</v>
      </c>
      <c r="Q12">
        <v>1000</v>
      </c>
      <c r="Y12">
        <v>-8.2000000000000003E-2</v>
      </c>
      <c r="AA12">
        <v>5477.77</v>
      </c>
      <c r="AB12">
        <v>0</v>
      </c>
      <c r="AC12">
        <v>0</v>
      </c>
      <c r="AD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-8.2000000000000003E-2</v>
      </c>
      <c r="AU12" t="s">
        <v>3</v>
      </c>
      <c r="AV12">
        <v>0</v>
      </c>
      <c r="AW12">
        <v>2</v>
      </c>
      <c r="AX12">
        <v>21643616</v>
      </c>
      <c r="AY12">
        <v>2</v>
      </c>
      <c r="AZ12">
        <v>12288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B12">
        <v>0</v>
      </c>
    </row>
    <row r="13" spans="1:80">
      <c r="A13">
        <f>ROW(Source!A24)</f>
        <v>24</v>
      </c>
      <c r="B13">
        <v>21643621</v>
      </c>
      <c r="C13">
        <v>21643385</v>
      </c>
      <c r="D13">
        <v>18607713</v>
      </c>
      <c r="E13">
        <v>1</v>
      </c>
      <c r="F13">
        <v>1</v>
      </c>
      <c r="G13">
        <v>1</v>
      </c>
      <c r="H13">
        <v>3</v>
      </c>
      <c r="I13" t="s">
        <v>57</v>
      </c>
      <c r="J13" t="s">
        <v>60</v>
      </c>
      <c r="K13" t="s">
        <v>58</v>
      </c>
      <c r="L13">
        <v>1348</v>
      </c>
      <c r="N13">
        <v>1009</v>
      </c>
      <c r="O13" t="s">
        <v>59</v>
      </c>
      <c r="P13" t="s">
        <v>59</v>
      </c>
      <c r="Q13">
        <v>1000</v>
      </c>
      <c r="Y13">
        <v>-0.26</v>
      </c>
      <c r="AA13">
        <v>7165.89</v>
      </c>
      <c r="AB13">
        <v>0</v>
      </c>
      <c r="AC13">
        <v>0</v>
      </c>
      <c r="AD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-0.26</v>
      </c>
      <c r="AU13" t="s">
        <v>3</v>
      </c>
      <c r="AV13">
        <v>0</v>
      </c>
      <c r="AW13">
        <v>2</v>
      </c>
      <c r="AX13">
        <v>21643621</v>
      </c>
      <c r="AY13">
        <v>2</v>
      </c>
      <c r="AZ13">
        <v>12288</v>
      </c>
      <c r="BA13">
        <v>17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B13">
        <v>0</v>
      </c>
    </row>
    <row r="14" spans="1:80">
      <c r="A14">
        <f>ROW(Source!A24)</f>
        <v>24</v>
      </c>
      <c r="B14">
        <v>21643622</v>
      </c>
      <c r="C14">
        <v>21643385</v>
      </c>
      <c r="D14">
        <v>18612151</v>
      </c>
      <c r="E14">
        <v>1</v>
      </c>
      <c r="F14">
        <v>1</v>
      </c>
      <c r="G14">
        <v>1</v>
      </c>
      <c r="H14">
        <v>3</v>
      </c>
      <c r="I14" t="s">
        <v>216</v>
      </c>
      <c r="J14" t="s">
        <v>217</v>
      </c>
      <c r="K14" t="s">
        <v>218</v>
      </c>
      <c r="L14">
        <v>1339</v>
      </c>
      <c r="N14">
        <v>1007</v>
      </c>
      <c r="O14" t="s">
        <v>219</v>
      </c>
      <c r="P14" t="s">
        <v>219</v>
      </c>
      <c r="Q14">
        <v>1</v>
      </c>
      <c r="Y14">
        <v>5.13</v>
      </c>
      <c r="AA14">
        <v>638.4</v>
      </c>
      <c r="AB14">
        <v>0</v>
      </c>
      <c r="AC14">
        <v>0</v>
      </c>
      <c r="AD14">
        <v>0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5.13</v>
      </c>
      <c r="AU14" t="s">
        <v>3</v>
      </c>
      <c r="AV14">
        <v>0</v>
      </c>
      <c r="AW14">
        <v>2</v>
      </c>
      <c r="AX14">
        <v>21643622</v>
      </c>
      <c r="AY14">
        <v>1</v>
      </c>
      <c r="AZ14">
        <v>0</v>
      </c>
      <c r="BA14">
        <v>18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B14">
        <v>0</v>
      </c>
    </row>
    <row r="15" spans="1:80">
      <c r="A15">
        <f>ROW(Source!A24)</f>
        <v>24</v>
      </c>
      <c r="B15">
        <v>21644629</v>
      </c>
      <c r="C15">
        <v>21643385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38</v>
      </c>
      <c r="J15" t="s">
        <v>3</v>
      </c>
      <c r="K15" t="s">
        <v>39</v>
      </c>
      <c r="L15">
        <v>1354</v>
      </c>
      <c r="N15">
        <v>1010</v>
      </c>
      <c r="O15" t="s">
        <v>40</v>
      </c>
      <c r="P15" t="s">
        <v>40</v>
      </c>
      <c r="Q15">
        <v>1</v>
      </c>
      <c r="Y15">
        <v>79.285713999999999</v>
      </c>
      <c r="AA15">
        <v>780</v>
      </c>
      <c r="AB15">
        <v>0</v>
      </c>
      <c r="AC15">
        <v>0</v>
      </c>
      <c r="AD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3</v>
      </c>
      <c r="AT15">
        <v>79.285713999999999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B15">
        <v>0</v>
      </c>
    </row>
    <row r="16" spans="1:80">
      <c r="A16">
        <f>ROW(Source!A24)</f>
        <v>24</v>
      </c>
      <c r="B16">
        <v>21644631</v>
      </c>
      <c r="C16">
        <v>21643385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38</v>
      </c>
      <c r="J16" t="s">
        <v>3</v>
      </c>
      <c r="K16" t="s">
        <v>42</v>
      </c>
      <c r="L16">
        <v>1301</v>
      </c>
      <c r="N16">
        <v>1003</v>
      </c>
      <c r="O16" t="s">
        <v>43</v>
      </c>
      <c r="P16" t="s">
        <v>43</v>
      </c>
      <c r="Q16">
        <v>1</v>
      </c>
      <c r="Y16">
        <v>321.42857099999998</v>
      </c>
      <c r="AA16">
        <v>90</v>
      </c>
      <c r="AB16">
        <v>0</v>
      </c>
      <c r="AC16">
        <v>0</v>
      </c>
      <c r="AD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321.42857099999998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B16">
        <v>0</v>
      </c>
    </row>
    <row r="17" spans="1:80">
      <c r="A17">
        <f>ROW(Source!A24)</f>
        <v>24</v>
      </c>
      <c r="B17">
        <v>21644633</v>
      </c>
      <c r="C17">
        <v>21643385</v>
      </c>
      <c r="D17">
        <v>0</v>
      </c>
      <c r="E17">
        <v>0</v>
      </c>
      <c r="F17">
        <v>1</v>
      </c>
      <c r="G17">
        <v>1</v>
      </c>
      <c r="H17">
        <v>3</v>
      </c>
      <c r="I17" t="s">
        <v>38</v>
      </c>
      <c r="J17" t="s">
        <v>3</v>
      </c>
      <c r="K17" t="s">
        <v>45</v>
      </c>
      <c r="L17">
        <v>1301</v>
      </c>
      <c r="N17">
        <v>1003</v>
      </c>
      <c r="O17" t="s">
        <v>43</v>
      </c>
      <c r="P17" t="s">
        <v>43</v>
      </c>
      <c r="Q17">
        <v>1</v>
      </c>
      <c r="Y17">
        <v>115</v>
      </c>
      <c r="AA17">
        <v>570</v>
      </c>
      <c r="AB17">
        <v>0</v>
      </c>
      <c r="AC17">
        <v>0</v>
      </c>
      <c r="AD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3</v>
      </c>
      <c r="AT17">
        <v>115</v>
      </c>
      <c r="AU17" t="s">
        <v>3</v>
      </c>
      <c r="AV17">
        <v>0</v>
      </c>
      <c r="AW17">
        <v>1</v>
      </c>
      <c r="AX17">
        <v>-1</v>
      </c>
      <c r="AY17">
        <v>0</v>
      </c>
      <c r="AZ17">
        <v>0</v>
      </c>
      <c r="BA17" t="s">
        <v>3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B17">
        <v>0</v>
      </c>
    </row>
    <row r="18" spans="1:80">
      <c r="A18">
        <f>ROW(Source!A24)</f>
        <v>24</v>
      </c>
      <c r="B18">
        <v>21644639</v>
      </c>
      <c r="C18">
        <v>21643385</v>
      </c>
      <c r="D18">
        <v>0</v>
      </c>
      <c r="E18">
        <v>0</v>
      </c>
      <c r="F18">
        <v>1</v>
      </c>
      <c r="G18">
        <v>1</v>
      </c>
      <c r="H18">
        <v>3</v>
      </c>
      <c r="I18" t="s">
        <v>38</v>
      </c>
      <c r="J18" t="s">
        <v>3</v>
      </c>
      <c r="K18" t="s">
        <v>47</v>
      </c>
      <c r="L18">
        <v>1354</v>
      </c>
      <c r="N18">
        <v>1010</v>
      </c>
      <c r="O18" t="s">
        <v>40</v>
      </c>
      <c r="P18" t="s">
        <v>40</v>
      </c>
      <c r="Q18">
        <v>1</v>
      </c>
      <c r="Y18">
        <v>15.714286</v>
      </c>
      <c r="AA18">
        <v>820</v>
      </c>
      <c r="AB18">
        <v>0</v>
      </c>
      <c r="AC18">
        <v>0</v>
      </c>
      <c r="AD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15.714286</v>
      </c>
      <c r="AU18" t="s">
        <v>3</v>
      </c>
      <c r="AV18">
        <v>0</v>
      </c>
      <c r="AW18">
        <v>1</v>
      </c>
      <c r="AX18">
        <v>-1</v>
      </c>
      <c r="AY18">
        <v>0</v>
      </c>
      <c r="AZ18">
        <v>0</v>
      </c>
      <c r="BA18" t="s">
        <v>3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B18">
        <v>0</v>
      </c>
    </row>
    <row r="19" spans="1:80">
      <c r="A19">
        <f>ROW(Source!A24)</f>
        <v>24</v>
      </c>
      <c r="B19">
        <v>21644642</v>
      </c>
      <c r="C19">
        <v>21643385</v>
      </c>
      <c r="D19">
        <v>0</v>
      </c>
      <c r="E19">
        <v>0</v>
      </c>
      <c r="F19">
        <v>1</v>
      </c>
      <c r="G19">
        <v>1</v>
      </c>
      <c r="H19">
        <v>3</v>
      </c>
      <c r="I19" t="s">
        <v>38</v>
      </c>
      <c r="J19" t="s">
        <v>3</v>
      </c>
      <c r="K19" t="s">
        <v>49</v>
      </c>
      <c r="L19">
        <v>2698</v>
      </c>
      <c r="N19">
        <v>1013</v>
      </c>
      <c r="O19" t="s">
        <v>50</v>
      </c>
      <c r="P19" t="s">
        <v>50</v>
      </c>
      <c r="Q19">
        <v>1</v>
      </c>
      <c r="Y19">
        <v>142.85714300000001</v>
      </c>
      <c r="AA19">
        <v>7</v>
      </c>
      <c r="AB19">
        <v>0</v>
      </c>
      <c r="AC19">
        <v>0</v>
      </c>
      <c r="AD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3</v>
      </c>
      <c r="AT19">
        <v>142.85714300000001</v>
      </c>
      <c r="AU19" t="s">
        <v>3</v>
      </c>
      <c r="AV19">
        <v>0</v>
      </c>
      <c r="AW19">
        <v>1</v>
      </c>
      <c r="AX19">
        <v>-1</v>
      </c>
      <c r="AY19">
        <v>0</v>
      </c>
      <c r="AZ19">
        <v>0</v>
      </c>
      <c r="BA19" t="s">
        <v>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B19">
        <v>0</v>
      </c>
    </row>
    <row r="20" spans="1:80">
      <c r="A20">
        <f>ROW(Source!A24)</f>
        <v>24</v>
      </c>
      <c r="B20">
        <v>21644644</v>
      </c>
      <c r="C20">
        <v>21643385</v>
      </c>
      <c r="D20">
        <v>0</v>
      </c>
      <c r="E20">
        <v>0</v>
      </c>
      <c r="F20">
        <v>1</v>
      </c>
      <c r="G20">
        <v>1</v>
      </c>
      <c r="H20">
        <v>3</v>
      </c>
      <c r="I20" t="s">
        <v>38</v>
      </c>
      <c r="J20" t="s">
        <v>3</v>
      </c>
      <c r="K20" t="s">
        <v>52</v>
      </c>
      <c r="L20">
        <v>1354</v>
      </c>
      <c r="N20">
        <v>1010</v>
      </c>
      <c r="O20" t="s">
        <v>40</v>
      </c>
      <c r="P20" t="s">
        <v>40</v>
      </c>
      <c r="Q20">
        <v>1</v>
      </c>
      <c r="Y20">
        <v>2.1428569999999998</v>
      </c>
      <c r="AA20">
        <v>1100</v>
      </c>
      <c r="AB20">
        <v>0</v>
      </c>
      <c r="AC20">
        <v>0</v>
      </c>
      <c r="AD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2.1428569999999998</v>
      </c>
      <c r="AU20" t="s">
        <v>3</v>
      </c>
      <c r="AV20">
        <v>0</v>
      </c>
      <c r="AW20">
        <v>1</v>
      </c>
      <c r="AX20">
        <v>-1</v>
      </c>
      <c r="AY20">
        <v>0</v>
      </c>
      <c r="AZ20">
        <v>0</v>
      </c>
      <c r="BA20" t="s">
        <v>3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B20">
        <v>0</v>
      </c>
    </row>
    <row r="21" spans="1:80">
      <c r="A21">
        <f>ROW(Source!A24)</f>
        <v>24</v>
      </c>
      <c r="B21">
        <v>21644649</v>
      </c>
      <c r="C21">
        <v>21643385</v>
      </c>
      <c r="D21">
        <v>0</v>
      </c>
      <c r="E21">
        <v>0</v>
      </c>
      <c r="F21">
        <v>1</v>
      </c>
      <c r="G21">
        <v>1</v>
      </c>
      <c r="H21">
        <v>3</v>
      </c>
      <c r="I21" t="s">
        <v>38</v>
      </c>
      <c r="J21" t="s">
        <v>3</v>
      </c>
      <c r="K21" t="s">
        <v>54</v>
      </c>
      <c r="L21">
        <v>1346</v>
      </c>
      <c r="N21">
        <v>1009</v>
      </c>
      <c r="O21" t="s">
        <v>55</v>
      </c>
      <c r="P21" t="s">
        <v>55</v>
      </c>
      <c r="Q21">
        <v>1</v>
      </c>
      <c r="Y21">
        <v>3.5714290000000002</v>
      </c>
      <c r="AA21">
        <v>100</v>
      </c>
      <c r="AB21">
        <v>0</v>
      </c>
      <c r="AC21">
        <v>0</v>
      </c>
      <c r="AD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3.5714290000000002</v>
      </c>
      <c r="AU21" t="s">
        <v>3</v>
      </c>
      <c r="AV21">
        <v>0</v>
      </c>
      <c r="AW21">
        <v>1</v>
      </c>
      <c r="AX21">
        <v>-1</v>
      </c>
      <c r="AY21">
        <v>0</v>
      </c>
      <c r="AZ21">
        <v>0</v>
      </c>
      <c r="BA21" t="s">
        <v>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B21">
        <v>0</v>
      </c>
    </row>
    <row r="22" spans="1:80">
      <c r="A22">
        <f>ROW(Source!A35)</f>
        <v>35</v>
      </c>
      <c r="B22">
        <v>21644659</v>
      </c>
      <c r="C22">
        <v>21643386</v>
      </c>
      <c r="D22">
        <v>18654608</v>
      </c>
      <c r="E22">
        <v>1</v>
      </c>
      <c r="F22">
        <v>1</v>
      </c>
      <c r="G22">
        <v>1</v>
      </c>
      <c r="H22">
        <v>1</v>
      </c>
      <c r="I22" t="s">
        <v>220</v>
      </c>
      <c r="J22" t="s">
        <v>3</v>
      </c>
      <c r="K22" t="s">
        <v>221</v>
      </c>
      <c r="L22">
        <v>1369</v>
      </c>
      <c r="N22">
        <v>1013</v>
      </c>
      <c r="O22" t="s">
        <v>188</v>
      </c>
      <c r="P22" t="s">
        <v>188</v>
      </c>
      <c r="Q22">
        <v>1</v>
      </c>
      <c r="Y22">
        <v>46.37</v>
      </c>
      <c r="AA22">
        <v>0</v>
      </c>
      <c r="AB22">
        <v>0</v>
      </c>
      <c r="AC22">
        <v>0</v>
      </c>
      <c r="AD22">
        <v>10.06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46.37</v>
      </c>
      <c r="AU22" t="s">
        <v>3</v>
      </c>
      <c r="AV22">
        <v>1</v>
      </c>
      <c r="AW22">
        <v>2</v>
      </c>
      <c r="AX22">
        <v>21644659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B22">
        <v>0</v>
      </c>
    </row>
    <row r="23" spans="1:80">
      <c r="A23">
        <f>ROW(Source!A35)</f>
        <v>35</v>
      </c>
      <c r="B23">
        <v>21644660</v>
      </c>
      <c r="C23">
        <v>21643386</v>
      </c>
      <c r="D23">
        <v>121548</v>
      </c>
      <c r="E23">
        <v>1</v>
      </c>
      <c r="F23">
        <v>1</v>
      </c>
      <c r="G23">
        <v>1</v>
      </c>
      <c r="H23">
        <v>1</v>
      </c>
      <c r="I23" t="s">
        <v>69</v>
      </c>
      <c r="J23" t="s">
        <v>3</v>
      </c>
      <c r="K23" t="s">
        <v>189</v>
      </c>
      <c r="L23">
        <v>608254</v>
      </c>
      <c r="N23">
        <v>1013</v>
      </c>
      <c r="O23" t="s">
        <v>190</v>
      </c>
      <c r="P23" t="s">
        <v>190</v>
      </c>
      <c r="Q23">
        <v>1</v>
      </c>
      <c r="Y23">
        <v>8.68</v>
      </c>
      <c r="AA23">
        <v>0</v>
      </c>
      <c r="AB23">
        <v>0</v>
      </c>
      <c r="AC23">
        <v>0</v>
      </c>
      <c r="AD23">
        <v>0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8.68</v>
      </c>
      <c r="AU23" t="s">
        <v>3</v>
      </c>
      <c r="AV23">
        <v>2</v>
      </c>
      <c r="AW23">
        <v>2</v>
      </c>
      <c r="AX23">
        <v>21644660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B23">
        <v>0</v>
      </c>
    </row>
    <row r="24" spans="1:80">
      <c r="A24">
        <f>ROW(Source!A35)</f>
        <v>35</v>
      </c>
      <c r="B24">
        <v>21644661</v>
      </c>
      <c r="C24">
        <v>21643386</v>
      </c>
      <c r="D24">
        <v>18595088</v>
      </c>
      <c r="E24">
        <v>1</v>
      </c>
      <c r="F24">
        <v>1</v>
      </c>
      <c r="G24">
        <v>1</v>
      </c>
      <c r="H24">
        <v>2</v>
      </c>
      <c r="I24" t="s">
        <v>222</v>
      </c>
      <c r="J24" t="s">
        <v>223</v>
      </c>
      <c r="K24" t="s">
        <v>224</v>
      </c>
      <c r="L24">
        <v>1368</v>
      </c>
      <c r="N24">
        <v>1011</v>
      </c>
      <c r="O24" t="s">
        <v>194</v>
      </c>
      <c r="P24" t="s">
        <v>194</v>
      </c>
      <c r="Q24">
        <v>1</v>
      </c>
      <c r="Y24">
        <v>0.42</v>
      </c>
      <c r="AA24">
        <v>0</v>
      </c>
      <c r="AB24">
        <v>120.52</v>
      </c>
      <c r="AC24">
        <v>15.42</v>
      </c>
      <c r="AD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0.42</v>
      </c>
      <c r="AU24" t="s">
        <v>3</v>
      </c>
      <c r="AV24">
        <v>0</v>
      </c>
      <c r="AW24">
        <v>2</v>
      </c>
      <c r="AX24">
        <v>21644661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B24">
        <v>0</v>
      </c>
    </row>
    <row r="25" spans="1:80">
      <c r="A25">
        <f>ROW(Source!A35)</f>
        <v>35</v>
      </c>
      <c r="B25">
        <v>21644662</v>
      </c>
      <c r="C25">
        <v>21643386</v>
      </c>
      <c r="D25">
        <v>18595159</v>
      </c>
      <c r="E25">
        <v>1</v>
      </c>
      <c r="F25">
        <v>1</v>
      </c>
      <c r="G25">
        <v>1</v>
      </c>
      <c r="H25">
        <v>2</v>
      </c>
      <c r="I25" t="s">
        <v>225</v>
      </c>
      <c r="J25" t="s">
        <v>226</v>
      </c>
      <c r="K25" t="s">
        <v>227</v>
      </c>
      <c r="L25">
        <v>1368</v>
      </c>
      <c r="N25">
        <v>1011</v>
      </c>
      <c r="O25" t="s">
        <v>194</v>
      </c>
      <c r="P25" t="s">
        <v>194</v>
      </c>
      <c r="Q25">
        <v>1</v>
      </c>
      <c r="Y25">
        <v>0.12</v>
      </c>
      <c r="AA25">
        <v>0</v>
      </c>
      <c r="AB25">
        <v>112</v>
      </c>
      <c r="AC25">
        <v>13.5</v>
      </c>
      <c r="AD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0.12</v>
      </c>
      <c r="AU25" t="s">
        <v>3</v>
      </c>
      <c r="AV25">
        <v>0</v>
      </c>
      <c r="AW25">
        <v>2</v>
      </c>
      <c r="AX25">
        <v>21644662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B25">
        <v>0</v>
      </c>
    </row>
    <row r="26" spans="1:80">
      <c r="A26">
        <f>ROW(Source!A35)</f>
        <v>35</v>
      </c>
      <c r="B26">
        <v>21644663</v>
      </c>
      <c r="C26">
        <v>21643386</v>
      </c>
      <c r="D26">
        <v>18595184</v>
      </c>
      <c r="E26">
        <v>1</v>
      </c>
      <c r="F26">
        <v>1</v>
      </c>
      <c r="G26">
        <v>1</v>
      </c>
      <c r="H26">
        <v>2</v>
      </c>
      <c r="I26" t="s">
        <v>228</v>
      </c>
      <c r="J26" t="s">
        <v>229</v>
      </c>
      <c r="K26" t="s">
        <v>230</v>
      </c>
      <c r="L26">
        <v>1368</v>
      </c>
      <c r="N26">
        <v>1011</v>
      </c>
      <c r="O26" t="s">
        <v>194</v>
      </c>
      <c r="P26" t="s">
        <v>194</v>
      </c>
      <c r="Q26">
        <v>1</v>
      </c>
      <c r="Y26">
        <v>4.07</v>
      </c>
      <c r="AA26">
        <v>0</v>
      </c>
      <c r="AB26">
        <v>533.27</v>
      </c>
      <c r="AC26">
        <v>27.9</v>
      </c>
      <c r="AD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4.07</v>
      </c>
      <c r="AU26" t="s">
        <v>3</v>
      </c>
      <c r="AV26">
        <v>0</v>
      </c>
      <c r="AW26">
        <v>2</v>
      </c>
      <c r="AX26">
        <v>21644663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B26">
        <v>0</v>
      </c>
    </row>
    <row r="27" spans="1:80">
      <c r="A27">
        <f>ROW(Source!A35)</f>
        <v>35</v>
      </c>
      <c r="B27">
        <v>21644664</v>
      </c>
      <c r="C27">
        <v>21643386</v>
      </c>
      <c r="D27">
        <v>18595243</v>
      </c>
      <c r="E27">
        <v>1</v>
      </c>
      <c r="F27">
        <v>1</v>
      </c>
      <c r="G27">
        <v>1</v>
      </c>
      <c r="H27">
        <v>2</v>
      </c>
      <c r="I27" t="s">
        <v>231</v>
      </c>
      <c r="J27" t="s">
        <v>232</v>
      </c>
      <c r="K27" t="s">
        <v>233</v>
      </c>
      <c r="L27">
        <v>1368</v>
      </c>
      <c r="N27">
        <v>1011</v>
      </c>
      <c r="O27" t="s">
        <v>194</v>
      </c>
      <c r="P27" t="s">
        <v>194</v>
      </c>
      <c r="Q27">
        <v>1</v>
      </c>
      <c r="Y27">
        <v>0.1</v>
      </c>
      <c r="AA27">
        <v>0</v>
      </c>
      <c r="AB27">
        <v>3.42</v>
      </c>
      <c r="AC27">
        <v>0</v>
      </c>
      <c r="AD27">
        <v>0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0.1</v>
      </c>
      <c r="AU27" t="s">
        <v>3</v>
      </c>
      <c r="AV27">
        <v>0</v>
      </c>
      <c r="AW27">
        <v>2</v>
      </c>
      <c r="AX27">
        <v>21644664</v>
      </c>
      <c r="AY27">
        <v>1</v>
      </c>
      <c r="AZ27">
        <v>0</v>
      </c>
      <c r="BA27">
        <v>25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B27">
        <v>0</v>
      </c>
    </row>
    <row r="28" spans="1:80">
      <c r="A28">
        <f>ROW(Source!A35)</f>
        <v>35</v>
      </c>
      <c r="B28">
        <v>21644665</v>
      </c>
      <c r="C28">
        <v>21643386</v>
      </c>
      <c r="D28">
        <v>18595254</v>
      </c>
      <c r="E28">
        <v>1</v>
      </c>
      <c r="F28">
        <v>1</v>
      </c>
      <c r="G28">
        <v>1</v>
      </c>
      <c r="H28">
        <v>2</v>
      </c>
      <c r="I28" t="s">
        <v>234</v>
      </c>
      <c r="J28" t="s">
        <v>235</v>
      </c>
      <c r="K28" t="s">
        <v>236</v>
      </c>
      <c r="L28">
        <v>1368</v>
      </c>
      <c r="N28">
        <v>1011</v>
      </c>
      <c r="O28" t="s">
        <v>194</v>
      </c>
      <c r="P28" t="s">
        <v>194</v>
      </c>
      <c r="Q28">
        <v>1</v>
      </c>
      <c r="Y28">
        <v>0.34</v>
      </c>
      <c r="AA28">
        <v>0</v>
      </c>
      <c r="AB28">
        <v>1.7</v>
      </c>
      <c r="AC28">
        <v>0</v>
      </c>
      <c r="AD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0.34</v>
      </c>
      <c r="AU28" t="s">
        <v>3</v>
      </c>
      <c r="AV28">
        <v>0</v>
      </c>
      <c r="AW28">
        <v>2</v>
      </c>
      <c r="AX28">
        <v>21644665</v>
      </c>
      <c r="AY28">
        <v>1</v>
      </c>
      <c r="AZ28">
        <v>0</v>
      </c>
      <c r="BA28">
        <v>26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B28">
        <v>0</v>
      </c>
    </row>
    <row r="29" spans="1:80">
      <c r="A29">
        <f>ROW(Source!A35)</f>
        <v>35</v>
      </c>
      <c r="B29">
        <v>21644666</v>
      </c>
      <c r="C29">
        <v>21643386</v>
      </c>
      <c r="D29">
        <v>18595257</v>
      </c>
      <c r="E29">
        <v>1</v>
      </c>
      <c r="F29">
        <v>1</v>
      </c>
      <c r="G29">
        <v>1</v>
      </c>
      <c r="H29">
        <v>2</v>
      </c>
      <c r="I29" t="s">
        <v>237</v>
      </c>
      <c r="J29" t="s">
        <v>238</v>
      </c>
      <c r="K29" t="s">
        <v>239</v>
      </c>
      <c r="L29">
        <v>1368</v>
      </c>
      <c r="N29">
        <v>1011</v>
      </c>
      <c r="O29" t="s">
        <v>194</v>
      </c>
      <c r="P29" t="s">
        <v>194</v>
      </c>
      <c r="Q29">
        <v>1</v>
      </c>
      <c r="Y29">
        <v>0.09</v>
      </c>
      <c r="AA29">
        <v>0</v>
      </c>
      <c r="AB29">
        <v>6.9</v>
      </c>
      <c r="AC29">
        <v>0</v>
      </c>
      <c r="AD29">
        <v>0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0.09</v>
      </c>
      <c r="AU29" t="s">
        <v>3</v>
      </c>
      <c r="AV29">
        <v>0</v>
      </c>
      <c r="AW29">
        <v>2</v>
      </c>
      <c r="AX29">
        <v>21644666</v>
      </c>
      <c r="AY29">
        <v>1</v>
      </c>
      <c r="AZ29">
        <v>0</v>
      </c>
      <c r="BA29">
        <v>27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B29">
        <v>0</v>
      </c>
    </row>
    <row r="30" spans="1:80">
      <c r="A30">
        <f>ROW(Source!A35)</f>
        <v>35</v>
      </c>
      <c r="B30">
        <v>21644667</v>
      </c>
      <c r="C30">
        <v>21643386</v>
      </c>
      <c r="D30">
        <v>18595361</v>
      </c>
      <c r="E30">
        <v>1</v>
      </c>
      <c r="F30">
        <v>1</v>
      </c>
      <c r="G30">
        <v>1</v>
      </c>
      <c r="H30">
        <v>2</v>
      </c>
      <c r="I30" t="s">
        <v>240</v>
      </c>
      <c r="J30" t="s">
        <v>241</v>
      </c>
      <c r="K30" t="s">
        <v>242</v>
      </c>
      <c r="L30">
        <v>1368</v>
      </c>
      <c r="N30">
        <v>1011</v>
      </c>
      <c r="O30" t="s">
        <v>194</v>
      </c>
      <c r="P30" t="s">
        <v>194</v>
      </c>
      <c r="Q30">
        <v>1</v>
      </c>
      <c r="Y30">
        <v>2.2400000000000002</v>
      </c>
      <c r="AA30">
        <v>0</v>
      </c>
      <c r="AB30">
        <v>1.2</v>
      </c>
      <c r="AC30">
        <v>0</v>
      </c>
      <c r="AD30">
        <v>0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2.2400000000000002</v>
      </c>
      <c r="AU30" t="s">
        <v>3</v>
      </c>
      <c r="AV30">
        <v>0</v>
      </c>
      <c r="AW30">
        <v>2</v>
      </c>
      <c r="AX30">
        <v>21644667</v>
      </c>
      <c r="AY30">
        <v>1</v>
      </c>
      <c r="AZ30">
        <v>0</v>
      </c>
      <c r="BA30">
        <v>28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B30">
        <v>0</v>
      </c>
    </row>
    <row r="31" spans="1:80">
      <c r="A31">
        <f>ROW(Source!A35)</f>
        <v>35</v>
      </c>
      <c r="B31">
        <v>21644668</v>
      </c>
      <c r="C31">
        <v>21643386</v>
      </c>
      <c r="D31">
        <v>18595368</v>
      </c>
      <c r="E31">
        <v>1</v>
      </c>
      <c r="F31">
        <v>1</v>
      </c>
      <c r="G31">
        <v>1</v>
      </c>
      <c r="H31">
        <v>2</v>
      </c>
      <c r="I31" t="s">
        <v>243</v>
      </c>
      <c r="J31" t="s">
        <v>244</v>
      </c>
      <c r="K31" t="s">
        <v>245</v>
      </c>
      <c r="L31">
        <v>1368</v>
      </c>
      <c r="N31">
        <v>1011</v>
      </c>
      <c r="O31" t="s">
        <v>194</v>
      </c>
      <c r="P31" t="s">
        <v>194</v>
      </c>
      <c r="Q31">
        <v>1</v>
      </c>
      <c r="Y31">
        <v>15.01</v>
      </c>
      <c r="AA31">
        <v>0</v>
      </c>
      <c r="AB31">
        <v>12.31</v>
      </c>
      <c r="AC31">
        <v>0</v>
      </c>
      <c r="AD31">
        <v>0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15.01</v>
      </c>
      <c r="AU31" t="s">
        <v>3</v>
      </c>
      <c r="AV31">
        <v>0</v>
      </c>
      <c r="AW31">
        <v>2</v>
      </c>
      <c r="AX31">
        <v>21644668</v>
      </c>
      <c r="AY31">
        <v>1</v>
      </c>
      <c r="AZ31">
        <v>0</v>
      </c>
      <c r="BA31">
        <v>29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B31">
        <v>0</v>
      </c>
    </row>
    <row r="32" spans="1:80">
      <c r="A32">
        <f>ROW(Source!A35)</f>
        <v>35</v>
      </c>
      <c r="B32">
        <v>21644669</v>
      </c>
      <c r="C32">
        <v>21643386</v>
      </c>
      <c r="D32">
        <v>18595373</v>
      </c>
      <c r="E32">
        <v>1</v>
      </c>
      <c r="F32">
        <v>1</v>
      </c>
      <c r="G32">
        <v>1</v>
      </c>
      <c r="H32">
        <v>2</v>
      </c>
      <c r="I32" t="s">
        <v>246</v>
      </c>
      <c r="J32" t="s">
        <v>247</v>
      </c>
      <c r="K32" t="s">
        <v>248</v>
      </c>
      <c r="L32">
        <v>1368</v>
      </c>
      <c r="N32">
        <v>1011</v>
      </c>
      <c r="O32" t="s">
        <v>194</v>
      </c>
      <c r="P32" t="s">
        <v>194</v>
      </c>
      <c r="Q32">
        <v>1</v>
      </c>
      <c r="Y32">
        <v>2.0099999999999998</v>
      </c>
      <c r="AA32">
        <v>0</v>
      </c>
      <c r="AB32">
        <v>6.7</v>
      </c>
      <c r="AC32">
        <v>0</v>
      </c>
      <c r="AD32">
        <v>0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2.0099999999999998</v>
      </c>
      <c r="AU32" t="s">
        <v>3</v>
      </c>
      <c r="AV32">
        <v>0</v>
      </c>
      <c r="AW32">
        <v>2</v>
      </c>
      <c r="AX32">
        <v>21644669</v>
      </c>
      <c r="AY32">
        <v>1</v>
      </c>
      <c r="AZ32">
        <v>0</v>
      </c>
      <c r="BA32">
        <v>30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B32">
        <v>0</v>
      </c>
    </row>
    <row r="33" spans="1:80">
      <c r="A33">
        <f>ROW(Source!A35)</f>
        <v>35</v>
      </c>
      <c r="B33">
        <v>21644670</v>
      </c>
      <c r="C33">
        <v>21643386</v>
      </c>
      <c r="D33">
        <v>18596595</v>
      </c>
      <c r="E33">
        <v>1</v>
      </c>
      <c r="F33">
        <v>1</v>
      </c>
      <c r="G33">
        <v>1</v>
      </c>
      <c r="H33">
        <v>2</v>
      </c>
      <c r="I33" t="s">
        <v>249</v>
      </c>
      <c r="J33" t="s">
        <v>250</v>
      </c>
      <c r="K33" t="s">
        <v>251</v>
      </c>
      <c r="L33">
        <v>1368</v>
      </c>
      <c r="N33">
        <v>1011</v>
      </c>
      <c r="O33" t="s">
        <v>194</v>
      </c>
      <c r="P33" t="s">
        <v>194</v>
      </c>
      <c r="Q33">
        <v>1</v>
      </c>
      <c r="Y33">
        <v>0.18</v>
      </c>
      <c r="AA33">
        <v>0</v>
      </c>
      <c r="AB33">
        <v>1.95</v>
      </c>
      <c r="AC33">
        <v>0</v>
      </c>
      <c r="AD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0.18</v>
      </c>
      <c r="AU33" t="s">
        <v>3</v>
      </c>
      <c r="AV33">
        <v>0</v>
      </c>
      <c r="AW33">
        <v>2</v>
      </c>
      <c r="AX33">
        <v>21644670</v>
      </c>
      <c r="AY33">
        <v>1</v>
      </c>
      <c r="AZ33">
        <v>0</v>
      </c>
      <c r="BA33">
        <v>31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B33">
        <v>0</v>
      </c>
    </row>
    <row r="34" spans="1:80">
      <c r="A34">
        <f>ROW(Source!A35)</f>
        <v>35</v>
      </c>
      <c r="B34">
        <v>21644671</v>
      </c>
      <c r="C34">
        <v>21643386</v>
      </c>
      <c r="D34">
        <v>18596599</v>
      </c>
      <c r="E34">
        <v>1</v>
      </c>
      <c r="F34">
        <v>1</v>
      </c>
      <c r="G34">
        <v>1</v>
      </c>
      <c r="H34">
        <v>2</v>
      </c>
      <c r="I34" t="s">
        <v>252</v>
      </c>
      <c r="J34" t="s">
        <v>253</v>
      </c>
      <c r="K34" t="s">
        <v>254</v>
      </c>
      <c r="L34">
        <v>1368</v>
      </c>
      <c r="N34">
        <v>1011</v>
      </c>
      <c r="O34" t="s">
        <v>194</v>
      </c>
      <c r="P34" t="s">
        <v>194</v>
      </c>
      <c r="Q34">
        <v>1</v>
      </c>
      <c r="Y34">
        <v>0.17</v>
      </c>
      <c r="AA34">
        <v>0</v>
      </c>
      <c r="AB34">
        <v>5.13</v>
      </c>
      <c r="AC34">
        <v>0</v>
      </c>
      <c r="AD34">
        <v>0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0.17</v>
      </c>
      <c r="AU34" t="s">
        <v>3</v>
      </c>
      <c r="AV34">
        <v>0</v>
      </c>
      <c r="AW34">
        <v>2</v>
      </c>
      <c r="AX34">
        <v>21644671</v>
      </c>
      <c r="AY34">
        <v>1</v>
      </c>
      <c r="AZ34">
        <v>0</v>
      </c>
      <c r="BA34">
        <v>32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B34">
        <v>0</v>
      </c>
    </row>
    <row r="35" spans="1:80">
      <c r="A35">
        <f>ROW(Source!A35)</f>
        <v>35</v>
      </c>
      <c r="B35">
        <v>21644672</v>
      </c>
      <c r="C35">
        <v>21643386</v>
      </c>
      <c r="D35">
        <v>18596900</v>
      </c>
      <c r="E35">
        <v>1</v>
      </c>
      <c r="F35">
        <v>1</v>
      </c>
      <c r="G35">
        <v>1</v>
      </c>
      <c r="H35">
        <v>2</v>
      </c>
      <c r="I35" t="s">
        <v>210</v>
      </c>
      <c r="J35" t="s">
        <v>211</v>
      </c>
      <c r="K35" t="s">
        <v>212</v>
      </c>
      <c r="L35">
        <v>1368</v>
      </c>
      <c r="N35">
        <v>1011</v>
      </c>
      <c r="O35" t="s">
        <v>194</v>
      </c>
      <c r="P35" t="s">
        <v>194</v>
      </c>
      <c r="Q35">
        <v>1</v>
      </c>
      <c r="Y35">
        <v>0.19</v>
      </c>
      <c r="AA35">
        <v>0</v>
      </c>
      <c r="AB35">
        <v>87.17</v>
      </c>
      <c r="AC35">
        <v>11.6</v>
      </c>
      <c r="AD35">
        <v>0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0.19</v>
      </c>
      <c r="AU35" t="s">
        <v>3</v>
      </c>
      <c r="AV35">
        <v>0</v>
      </c>
      <c r="AW35">
        <v>2</v>
      </c>
      <c r="AX35">
        <v>21644672</v>
      </c>
      <c r="AY35">
        <v>1</v>
      </c>
      <c r="AZ35">
        <v>0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B35">
        <v>0</v>
      </c>
    </row>
    <row r="36" spans="1:80">
      <c r="A36">
        <f>ROW(Source!A35)</f>
        <v>35</v>
      </c>
      <c r="B36">
        <v>21644673</v>
      </c>
      <c r="C36">
        <v>21643386</v>
      </c>
      <c r="D36">
        <v>18597877</v>
      </c>
      <c r="E36">
        <v>1</v>
      </c>
      <c r="F36">
        <v>1</v>
      </c>
      <c r="G36">
        <v>1</v>
      </c>
      <c r="H36">
        <v>3</v>
      </c>
      <c r="I36" t="s">
        <v>255</v>
      </c>
      <c r="J36" t="s">
        <v>256</v>
      </c>
      <c r="K36" t="s">
        <v>257</v>
      </c>
      <c r="L36">
        <v>1348</v>
      </c>
      <c r="N36">
        <v>1009</v>
      </c>
      <c r="O36" t="s">
        <v>59</v>
      </c>
      <c r="P36" t="s">
        <v>59</v>
      </c>
      <c r="Q36">
        <v>1000</v>
      </c>
      <c r="Y36">
        <v>1E-4</v>
      </c>
      <c r="AA36">
        <v>37900</v>
      </c>
      <c r="AB36">
        <v>0</v>
      </c>
      <c r="AC36">
        <v>0</v>
      </c>
      <c r="AD36">
        <v>0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1E-4</v>
      </c>
      <c r="AU36" t="s">
        <v>3</v>
      </c>
      <c r="AV36">
        <v>0</v>
      </c>
      <c r="AW36">
        <v>2</v>
      </c>
      <c r="AX36">
        <v>21644673</v>
      </c>
      <c r="AY36">
        <v>1</v>
      </c>
      <c r="AZ36">
        <v>0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B36">
        <v>0</v>
      </c>
    </row>
    <row r="37" spans="1:80">
      <c r="A37">
        <f>ROW(Source!A35)</f>
        <v>35</v>
      </c>
      <c r="B37">
        <v>21644674</v>
      </c>
      <c r="C37">
        <v>21643386</v>
      </c>
      <c r="D37">
        <v>18597887</v>
      </c>
      <c r="E37">
        <v>1</v>
      </c>
      <c r="F37">
        <v>1</v>
      </c>
      <c r="G37">
        <v>1</v>
      </c>
      <c r="H37">
        <v>3</v>
      </c>
      <c r="I37" t="s">
        <v>258</v>
      </c>
      <c r="J37" t="s">
        <v>259</v>
      </c>
      <c r="K37" t="s">
        <v>260</v>
      </c>
      <c r="L37">
        <v>1339</v>
      </c>
      <c r="N37">
        <v>1007</v>
      </c>
      <c r="O37" t="s">
        <v>219</v>
      </c>
      <c r="P37" t="s">
        <v>219</v>
      </c>
      <c r="Q37">
        <v>1</v>
      </c>
      <c r="Y37">
        <v>1.95</v>
      </c>
      <c r="AA37">
        <v>6.23</v>
      </c>
      <c r="AB37">
        <v>0</v>
      </c>
      <c r="AC37">
        <v>0</v>
      </c>
      <c r="AD37">
        <v>0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1.95</v>
      </c>
      <c r="AU37" t="s">
        <v>3</v>
      </c>
      <c r="AV37">
        <v>0</v>
      </c>
      <c r="AW37">
        <v>2</v>
      </c>
      <c r="AX37">
        <v>21644674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B37">
        <v>0</v>
      </c>
    </row>
    <row r="38" spans="1:80">
      <c r="A38">
        <f>ROW(Source!A35)</f>
        <v>35</v>
      </c>
      <c r="B38">
        <v>21644675</v>
      </c>
      <c r="C38">
        <v>21643386</v>
      </c>
      <c r="D38">
        <v>18598078</v>
      </c>
      <c r="E38">
        <v>1</v>
      </c>
      <c r="F38">
        <v>1</v>
      </c>
      <c r="G38">
        <v>1</v>
      </c>
      <c r="H38">
        <v>3</v>
      </c>
      <c r="I38" t="s">
        <v>261</v>
      </c>
      <c r="J38" t="s">
        <v>262</v>
      </c>
      <c r="K38" t="s">
        <v>263</v>
      </c>
      <c r="L38">
        <v>1348</v>
      </c>
      <c r="N38">
        <v>1009</v>
      </c>
      <c r="O38" t="s">
        <v>59</v>
      </c>
      <c r="P38" t="s">
        <v>59</v>
      </c>
      <c r="Q38">
        <v>1000</v>
      </c>
      <c r="Y38">
        <v>3.0000000000000001E-5</v>
      </c>
      <c r="AA38">
        <v>4455.2</v>
      </c>
      <c r="AB38">
        <v>0</v>
      </c>
      <c r="AC38">
        <v>0</v>
      </c>
      <c r="AD38">
        <v>0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3.0000000000000001E-5</v>
      </c>
      <c r="AU38" t="s">
        <v>3</v>
      </c>
      <c r="AV38">
        <v>0</v>
      </c>
      <c r="AW38">
        <v>2</v>
      </c>
      <c r="AX38">
        <v>21644675</v>
      </c>
      <c r="AY38">
        <v>1</v>
      </c>
      <c r="AZ38">
        <v>0</v>
      </c>
      <c r="BA38">
        <v>36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B38">
        <v>0</v>
      </c>
    </row>
    <row r="39" spans="1:80">
      <c r="A39">
        <f>ROW(Source!A35)</f>
        <v>35</v>
      </c>
      <c r="B39">
        <v>21644676</v>
      </c>
      <c r="C39">
        <v>21643386</v>
      </c>
      <c r="D39">
        <v>18598306</v>
      </c>
      <c r="E39">
        <v>1</v>
      </c>
      <c r="F39">
        <v>1</v>
      </c>
      <c r="G39">
        <v>1</v>
      </c>
      <c r="H39">
        <v>3</v>
      </c>
      <c r="I39" t="s">
        <v>264</v>
      </c>
      <c r="J39" t="s">
        <v>265</v>
      </c>
      <c r="K39" t="s">
        <v>266</v>
      </c>
      <c r="L39">
        <v>1348</v>
      </c>
      <c r="N39">
        <v>1009</v>
      </c>
      <c r="O39" t="s">
        <v>59</v>
      </c>
      <c r="P39" t="s">
        <v>59</v>
      </c>
      <c r="Q39">
        <v>1000</v>
      </c>
      <c r="Y39">
        <v>1.9400000000000001E-3</v>
      </c>
      <c r="AA39">
        <v>4920</v>
      </c>
      <c r="AB39">
        <v>0</v>
      </c>
      <c r="AC39">
        <v>0</v>
      </c>
      <c r="AD39">
        <v>0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1.9400000000000001E-3</v>
      </c>
      <c r="AU39" t="s">
        <v>3</v>
      </c>
      <c r="AV39">
        <v>0</v>
      </c>
      <c r="AW39">
        <v>2</v>
      </c>
      <c r="AX39">
        <v>21644676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B39">
        <v>0</v>
      </c>
    </row>
    <row r="40" spans="1:80">
      <c r="A40">
        <f>ROW(Source!A35)</f>
        <v>35</v>
      </c>
      <c r="B40">
        <v>21644677</v>
      </c>
      <c r="C40">
        <v>21643386</v>
      </c>
      <c r="D40">
        <v>18598593</v>
      </c>
      <c r="E40">
        <v>1</v>
      </c>
      <c r="F40">
        <v>1</v>
      </c>
      <c r="G40">
        <v>1</v>
      </c>
      <c r="H40">
        <v>3</v>
      </c>
      <c r="I40" t="s">
        <v>267</v>
      </c>
      <c r="J40" t="s">
        <v>268</v>
      </c>
      <c r="K40" t="s">
        <v>269</v>
      </c>
      <c r="L40">
        <v>1348</v>
      </c>
      <c r="N40">
        <v>1009</v>
      </c>
      <c r="O40" t="s">
        <v>59</v>
      </c>
      <c r="P40" t="s">
        <v>59</v>
      </c>
      <c r="Q40">
        <v>1000</v>
      </c>
      <c r="Y40">
        <v>2.3E-2</v>
      </c>
      <c r="AA40">
        <v>10169.99</v>
      </c>
      <c r="AB40">
        <v>0</v>
      </c>
      <c r="AC40">
        <v>0</v>
      </c>
      <c r="AD40">
        <v>0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2.3E-2</v>
      </c>
      <c r="AU40" t="s">
        <v>3</v>
      </c>
      <c r="AV40">
        <v>0</v>
      </c>
      <c r="AW40">
        <v>2</v>
      </c>
      <c r="AX40">
        <v>21644677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B40">
        <v>0</v>
      </c>
    </row>
    <row r="41" spans="1:80">
      <c r="A41">
        <f>ROW(Source!A35)</f>
        <v>35</v>
      </c>
      <c r="B41">
        <v>21644678</v>
      </c>
      <c r="C41">
        <v>21643386</v>
      </c>
      <c r="D41">
        <v>18598753</v>
      </c>
      <c r="E41">
        <v>1</v>
      </c>
      <c r="F41">
        <v>1</v>
      </c>
      <c r="G41">
        <v>1</v>
      </c>
      <c r="H41">
        <v>3</v>
      </c>
      <c r="I41" t="s">
        <v>77</v>
      </c>
      <c r="J41" t="s">
        <v>79</v>
      </c>
      <c r="K41" t="s">
        <v>78</v>
      </c>
      <c r="L41">
        <v>1348</v>
      </c>
      <c r="N41">
        <v>1009</v>
      </c>
      <c r="O41" t="s">
        <v>59</v>
      </c>
      <c r="P41" t="s">
        <v>59</v>
      </c>
      <c r="Q41">
        <v>1000</v>
      </c>
      <c r="Y41">
        <v>0</v>
      </c>
      <c r="AA41">
        <v>9040.01</v>
      </c>
      <c r="AB41">
        <v>0</v>
      </c>
      <c r="AC41">
        <v>0</v>
      </c>
      <c r="AD41">
        <v>0</v>
      </c>
      <c r="AN41">
        <v>1</v>
      </c>
      <c r="AO41">
        <v>0</v>
      </c>
      <c r="AP41">
        <v>0</v>
      </c>
      <c r="AQ41">
        <v>0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21644678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B41">
        <v>0</v>
      </c>
    </row>
    <row r="42" spans="1:80">
      <c r="A42">
        <f>ROW(Source!A35)</f>
        <v>35</v>
      </c>
      <c r="B42">
        <v>21644679</v>
      </c>
      <c r="C42">
        <v>21643386</v>
      </c>
      <c r="D42">
        <v>18598837</v>
      </c>
      <c r="E42">
        <v>1</v>
      </c>
      <c r="F42">
        <v>1</v>
      </c>
      <c r="G42">
        <v>1</v>
      </c>
      <c r="H42">
        <v>3</v>
      </c>
      <c r="I42" t="s">
        <v>270</v>
      </c>
      <c r="J42" t="s">
        <v>271</v>
      </c>
      <c r="K42" t="s">
        <v>272</v>
      </c>
      <c r="L42">
        <v>1348</v>
      </c>
      <c r="N42">
        <v>1009</v>
      </c>
      <c r="O42" t="s">
        <v>59</v>
      </c>
      <c r="P42" t="s">
        <v>59</v>
      </c>
      <c r="Q42">
        <v>1000</v>
      </c>
      <c r="Y42">
        <v>1.0000000000000001E-5</v>
      </c>
      <c r="AA42">
        <v>11978</v>
      </c>
      <c r="AB42">
        <v>0</v>
      </c>
      <c r="AC42">
        <v>0</v>
      </c>
      <c r="AD42">
        <v>0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1.0000000000000001E-5</v>
      </c>
      <c r="AU42" t="s">
        <v>3</v>
      </c>
      <c r="AV42">
        <v>0</v>
      </c>
      <c r="AW42">
        <v>2</v>
      </c>
      <c r="AX42">
        <v>21644679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B42">
        <v>0</v>
      </c>
    </row>
    <row r="43" spans="1:80">
      <c r="A43">
        <f>ROW(Source!A35)</f>
        <v>35</v>
      </c>
      <c r="B43">
        <v>21644680</v>
      </c>
      <c r="C43">
        <v>21643386</v>
      </c>
      <c r="D43">
        <v>18599272</v>
      </c>
      <c r="E43">
        <v>1</v>
      </c>
      <c r="F43">
        <v>1</v>
      </c>
      <c r="G43">
        <v>1</v>
      </c>
      <c r="H43">
        <v>3</v>
      </c>
      <c r="I43" t="s">
        <v>273</v>
      </c>
      <c r="J43" t="s">
        <v>274</v>
      </c>
      <c r="K43" t="s">
        <v>275</v>
      </c>
      <c r="L43">
        <v>1346</v>
      </c>
      <c r="N43">
        <v>1009</v>
      </c>
      <c r="O43" t="s">
        <v>55</v>
      </c>
      <c r="P43" t="s">
        <v>55</v>
      </c>
      <c r="Q43">
        <v>1</v>
      </c>
      <c r="Y43">
        <v>0.59</v>
      </c>
      <c r="AA43">
        <v>6.09</v>
      </c>
      <c r="AB43">
        <v>0</v>
      </c>
      <c r="AC43">
        <v>0</v>
      </c>
      <c r="AD43">
        <v>0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0.59</v>
      </c>
      <c r="AU43" t="s">
        <v>3</v>
      </c>
      <c r="AV43">
        <v>0</v>
      </c>
      <c r="AW43">
        <v>2</v>
      </c>
      <c r="AX43">
        <v>21644680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B43">
        <v>0</v>
      </c>
    </row>
    <row r="44" spans="1:80">
      <c r="A44">
        <f>ROW(Source!A35)</f>
        <v>35</v>
      </c>
      <c r="B44">
        <v>21644681</v>
      </c>
      <c r="C44">
        <v>21643386</v>
      </c>
      <c r="D44">
        <v>18599421</v>
      </c>
      <c r="E44">
        <v>1</v>
      </c>
      <c r="F44">
        <v>1</v>
      </c>
      <c r="G44">
        <v>1</v>
      </c>
      <c r="H44">
        <v>3</v>
      </c>
      <c r="I44" t="s">
        <v>276</v>
      </c>
      <c r="J44" t="s">
        <v>277</v>
      </c>
      <c r="K44" t="s">
        <v>278</v>
      </c>
      <c r="L44">
        <v>1348</v>
      </c>
      <c r="N44">
        <v>1009</v>
      </c>
      <c r="O44" t="s">
        <v>59</v>
      </c>
      <c r="P44" t="s">
        <v>59</v>
      </c>
      <c r="Q44">
        <v>1000</v>
      </c>
      <c r="Y44">
        <v>5.9999999999999995E-4</v>
      </c>
      <c r="AA44">
        <v>9420</v>
      </c>
      <c r="AB44">
        <v>0</v>
      </c>
      <c r="AC44">
        <v>0</v>
      </c>
      <c r="AD44">
        <v>0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5.9999999999999995E-4</v>
      </c>
      <c r="AU44" t="s">
        <v>3</v>
      </c>
      <c r="AV44">
        <v>0</v>
      </c>
      <c r="AW44">
        <v>2</v>
      </c>
      <c r="AX44">
        <v>21644681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B44">
        <v>0</v>
      </c>
    </row>
    <row r="45" spans="1:80">
      <c r="A45">
        <f>ROW(Source!A35)</f>
        <v>35</v>
      </c>
      <c r="B45">
        <v>21644682</v>
      </c>
      <c r="C45">
        <v>21643386</v>
      </c>
      <c r="D45">
        <v>18600747</v>
      </c>
      <c r="E45">
        <v>1</v>
      </c>
      <c r="F45">
        <v>1</v>
      </c>
      <c r="G45">
        <v>1</v>
      </c>
      <c r="H45">
        <v>3</v>
      </c>
      <c r="I45" t="s">
        <v>279</v>
      </c>
      <c r="J45" t="s">
        <v>280</v>
      </c>
      <c r="K45" t="s">
        <v>281</v>
      </c>
      <c r="L45">
        <v>1339</v>
      </c>
      <c r="N45">
        <v>1007</v>
      </c>
      <c r="O45" t="s">
        <v>219</v>
      </c>
      <c r="P45" t="s">
        <v>219</v>
      </c>
      <c r="Q45">
        <v>1</v>
      </c>
      <c r="Y45">
        <v>1.0300000000000001E-3</v>
      </c>
      <c r="AA45">
        <v>1699.99</v>
      </c>
      <c r="AB45">
        <v>0</v>
      </c>
      <c r="AC45">
        <v>0</v>
      </c>
      <c r="AD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1.0300000000000001E-3</v>
      </c>
      <c r="AU45" t="s">
        <v>3</v>
      </c>
      <c r="AV45">
        <v>0</v>
      </c>
      <c r="AW45">
        <v>2</v>
      </c>
      <c r="AX45">
        <v>21644682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B45">
        <v>0</v>
      </c>
    </row>
    <row r="46" spans="1:80">
      <c r="A46">
        <f>ROW(Source!A35)</f>
        <v>35</v>
      </c>
      <c r="B46">
        <v>21644683</v>
      </c>
      <c r="C46">
        <v>21643386</v>
      </c>
      <c r="D46">
        <v>18603918</v>
      </c>
      <c r="E46">
        <v>1</v>
      </c>
      <c r="F46">
        <v>1</v>
      </c>
      <c r="G46">
        <v>1</v>
      </c>
      <c r="H46">
        <v>3</v>
      </c>
      <c r="I46" t="s">
        <v>282</v>
      </c>
      <c r="J46" t="s">
        <v>283</v>
      </c>
      <c r="K46" t="s">
        <v>284</v>
      </c>
      <c r="L46">
        <v>1348</v>
      </c>
      <c r="N46">
        <v>1009</v>
      </c>
      <c r="O46" t="s">
        <v>59</v>
      </c>
      <c r="P46" t="s">
        <v>59</v>
      </c>
      <c r="Q46">
        <v>1000</v>
      </c>
      <c r="Y46">
        <v>3.1E-4</v>
      </c>
      <c r="AA46">
        <v>15620</v>
      </c>
      <c r="AB46">
        <v>0</v>
      </c>
      <c r="AC46">
        <v>0</v>
      </c>
      <c r="AD46">
        <v>0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3.1E-4</v>
      </c>
      <c r="AU46" t="s">
        <v>3</v>
      </c>
      <c r="AV46">
        <v>0</v>
      </c>
      <c r="AW46">
        <v>2</v>
      </c>
      <c r="AX46">
        <v>21644683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B46">
        <v>0</v>
      </c>
    </row>
    <row r="47" spans="1:80">
      <c r="A47">
        <f>ROW(Source!A35)</f>
        <v>35</v>
      </c>
      <c r="B47">
        <v>21644684</v>
      </c>
      <c r="C47">
        <v>21643386</v>
      </c>
      <c r="D47">
        <v>18606554</v>
      </c>
      <c r="E47">
        <v>1</v>
      </c>
      <c r="F47">
        <v>1</v>
      </c>
      <c r="G47">
        <v>1</v>
      </c>
      <c r="H47">
        <v>3</v>
      </c>
      <c r="I47" t="s">
        <v>285</v>
      </c>
      <c r="J47" t="s">
        <v>286</v>
      </c>
      <c r="K47" t="s">
        <v>287</v>
      </c>
      <c r="L47">
        <v>1348</v>
      </c>
      <c r="N47">
        <v>1009</v>
      </c>
      <c r="O47" t="s">
        <v>59</v>
      </c>
      <c r="P47" t="s">
        <v>59</v>
      </c>
      <c r="Q47">
        <v>1000</v>
      </c>
      <c r="Y47">
        <v>2.5999999999999999E-2</v>
      </c>
      <c r="AA47">
        <v>7712</v>
      </c>
      <c r="AB47">
        <v>0</v>
      </c>
      <c r="AC47">
        <v>0</v>
      </c>
      <c r="AD47">
        <v>0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2.5999999999999999E-2</v>
      </c>
      <c r="AU47" t="s">
        <v>3</v>
      </c>
      <c r="AV47">
        <v>0</v>
      </c>
      <c r="AW47">
        <v>2</v>
      </c>
      <c r="AX47">
        <v>21644684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B47">
        <v>0</v>
      </c>
    </row>
    <row r="48" spans="1:80">
      <c r="A48">
        <f>ROW(Source!A35)</f>
        <v>35</v>
      </c>
      <c r="B48">
        <v>21644685</v>
      </c>
      <c r="C48">
        <v>21643386</v>
      </c>
      <c r="D48">
        <v>18606868</v>
      </c>
      <c r="E48">
        <v>1</v>
      </c>
      <c r="F48">
        <v>1</v>
      </c>
      <c r="G48">
        <v>1</v>
      </c>
      <c r="H48">
        <v>3</v>
      </c>
      <c r="I48" t="s">
        <v>81</v>
      </c>
      <c r="J48" t="s">
        <v>83</v>
      </c>
      <c r="K48" t="s">
        <v>82</v>
      </c>
      <c r="L48">
        <v>1348</v>
      </c>
      <c r="N48">
        <v>1009</v>
      </c>
      <c r="O48" t="s">
        <v>59</v>
      </c>
      <c r="P48" t="s">
        <v>59</v>
      </c>
      <c r="Q48">
        <v>1000</v>
      </c>
      <c r="Y48">
        <v>1</v>
      </c>
      <c r="AA48">
        <v>28000</v>
      </c>
      <c r="AB48">
        <v>0</v>
      </c>
      <c r="AC48">
        <v>0</v>
      </c>
      <c r="AD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1</v>
      </c>
      <c r="AU48" t="s">
        <v>3</v>
      </c>
      <c r="AV48">
        <v>0</v>
      </c>
      <c r="AW48">
        <v>2</v>
      </c>
      <c r="AX48">
        <v>21644685</v>
      </c>
      <c r="AY48">
        <v>2</v>
      </c>
      <c r="AZ48">
        <v>32768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B48">
        <v>0</v>
      </c>
    </row>
    <row r="49" spans="1:80">
      <c r="A49">
        <f>ROW(Source!A35)</f>
        <v>35</v>
      </c>
      <c r="B49">
        <v>21644686</v>
      </c>
      <c r="C49">
        <v>21643386</v>
      </c>
      <c r="D49">
        <v>18626265</v>
      </c>
      <c r="E49">
        <v>1</v>
      </c>
      <c r="F49">
        <v>1</v>
      </c>
      <c r="G49">
        <v>1</v>
      </c>
      <c r="H49">
        <v>3</v>
      </c>
      <c r="I49" t="s">
        <v>288</v>
      </c>
      <c r="J49" t="s">
        <v>289</v>
      </c>
      <c r="K49" t="s">
        <v>290</v>
      </c>
      <c r="L49">
        <v>1302</v>
      </c>
      <c r="N49">
        <v>1003</v>
      </c>
      <c r="O49" t="s">
        <v>291</v>
      </c>
      <c r="P49" t="s">
        <v>291</v>
      </c>
      <c r="Q49">
        <v>10</v>
      </c>
      <c r="Y49">
        <v>1.8700000000000001E-2</v>
      </c>
      <c r="AA49">
        <v>71.489999999999995</v>
      </c>
      <c r="AB49">
        <v>0</v>
      </c>
      <c r="AC49">
        <v>0</v>
      </c>
      <c r="AD49">
        <v>0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1.8700000000000001E-2</v>
      </c>
      <c r="AU49" t="s">
        <v>3</v>
      </c>
      <c r="AV49">
        <v>0</v>
      </c>
      <c r="AW49">
        <v>2</v>
      </c>
      <c r="AX49">
        <v>21644686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B49">
        <v>0</v>
      </c>
    </row>
    <row r="50" spans="1:80">
      <c r="A50">
        <f>ROW(Source!A38)</f>
        <v>38</v>
      </c>
      <c r="B50">
        <v>21645159</v>
      </c>
      <c r="C50">
        <v>21645158</v>
      </c>
      <c r="D50">
        <v>18646676</v>
      </c>
      <c r="E50">
        <v>1</v>
      </c>
      <c r="F50">
        <v>1</v>
      </c>
      <c r="G50">
        <v>1</v>
      </c>
      <c r="H50">
        <v>1</v>
      </c>
      <c r="I50" t="s">
        <v>292</v>
      </c>
      <c r="J50" t="s">
        <v>3</v>
      </c>
      <c r="K50" t="s">
        <v>293</v>
      </c>
      <c r="L50">
        <v>1369</v>
      </c>
      <c r="N50">
        <v>1013</v>
      </c>
      <c r="O50" t="s">
        <v>188</v>
      </c>
      <c r="P50" t="s">
        <v>188</v>
      </c>
      <c r="Q50">
        <v>1</v>
      </c>
      <c r="Y50">
        <v>37.478500000000004</v>
      </c>
      <c r="AA50">
        <v>0</v>
      </c>
      <c r="AB50">
        <v>0</v>
      </c>
      <c r="AC50">
        <v>0</v>
      </c>
      <c r="AD50">
        <v>8.86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32.590000000000003</v>
      </c>
      <c r="AU50" t="s">
        <v>30</v>
      </c>
      <c r="AV50">
        <v>1</v>
      </c>
      <c r="AW50">
        <v>2</v>
      </c>
      <c r="AX50">
        <v>21645159</v>
      </c>
      <c r="AY50">
        <v>1</v>
      </c>
      <c r="AZ50">
        <v>0</v>
      </c>
      <c r="BA50">
        <v>48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B50">
        <v>0</v>
      </c>
    </row>
    <row r="51" spans="1:80">
      <c r="A51">
        <f>ROW(Source!A38)</f>
        <v>38</v>
      </c>
      <c r="B51">
        <v>21645160</v>
      </c>
      <c r="C51">
        <v>21645158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69</v>
      </c>
      <c r="J51" t="s">
        <v>3</v>
      </c>
      <c r="K51" t="s">
        <v>189</v>
      </c>
      <c r="L51">
        <v>608254</v>
      </c>
      <c r="N51">
        <v>1013</v>
      </c>
      <c r="O51" t="s">
        <v>190</v>
      </c>
      <c r="P51" t="s">
        <v>190</v>
      </c>
      <c r="Q51">
        <v>1</v>
      </c>
      <c r="Y51">
        <v>0.13799999999999998</v>
      </c>
      <c r="AA51">
        <v>0</v>
      </c>
      <c r="AB51">
        <v>0</v>
      </c>
      <c r="AC51">
        <v>0</v>
      </c>
      <c r="AD51">
        <v>0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0.12</v>
      </c>
      <c r="AU51" t="s">
        <v>30</v>
      </c>
      <c r="AV51">
        <v>2</v>
      </c>
      <c r="AW51">
        <v>2</v>
      </c>
      <c r="AX51">
        <v>21645160</v>
      </c>
      <c r="AY51">
        <v>1</v>
      </c>
      <c r="AZ51">
        <v>0</v>
      </c>
      <c r="BA51">
        <v>49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B51">
        <v>0</v>
      </c>
    </row>
    <row r="52" spans="1:80">
      <c r="A52">
        <f>ROW(Source!A38)</f>
        <v>38</v>
      </c>
      <c r="B52">
        <v>21645161</v>
      </c>
      <c r="C52">
        <v>21645158</v>
      </c>
      <c r="D52">
        <v>18595159</v>
      </c>
      <c r="E52">
        <v>1</v>
      </c>
      <c r="F52">
        <v>1</v>
      </c>
      <c r="G52">
        <v>1</v>
      </c>
      <c r="H52">
        <v>2</v>
      </c>
      <c r="I52" t="s">
        <v>225</v>
      </c>
      <c r="J52" t="s">
        <v>226</v>
      </c>
      <c r="K52" t="s">
        <v>227</v>
      </c>
      <c r="L52">
        <v>1368</v>
      </c>
      <c r="N52">
        <v>1011</v>
      </c>
      <c r="O52" t="s">
        <v>194</v>
      </c>
      <c r="P52" t="s">
        <v>194</v>
      </c>
      <c r="Q52">
        <v>1</v>
      </c>
      <c r="Y52">
        <v>0.13799999999999998</v>
      </c>
      <c r="AA52">
        <v>0</v>
      </c>
      <c r="AB52">
        <v>112</v>
      </c>
      <c r="AC52">
        <v>13.5</v>
      </c>
      <c r="AD52">
        <v>0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0.12</v>
      </c>
      <c r="AU52" t="s">
        <v>30</v>
      </c>
      <c r="AV52">
        <v>0</v>
      </c>
      <c r="AW52">
        <v>2</v>
      </c>
      <c r="AX52">
        <v>21645161</v>
      </c>
      <c r="AY52">
        <v>1</v>
      </c>
      <c r="AZ52">
        <v>0</v>
      </c>
      <c r="BA52">
        <v>50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B52">
        <v>0</v>
      </c>
    </row>
    <row r="53" spans="1:80">
      <c r="A53">
        <f>ROW(Source!A38)</f>
        <v>38</v>
      </c>
      <c r="B53">
        <v>21645162</v>
      </c>
      <c r="C53">
        <v>21645158</v>
      </c>
      <c r="D53">
        <v>18596595</v>
      </c>
      <c r="E53">
        <v>1</v>
      </c>
      <c r="F53">
        <v>1</v>
      </c>
      <c r="G53">
        <v>1</v>
      </c>
      <c r="H53">
        <v>2</v>
      </c>
      <c r="I53" t="s">
        <v>249</v>
      </c>
      <c r="J53" t="s">
        <v>250</v>
      </c>
      <c r="K53" t="s">
        <v>251</v>
      </c>
      <c r="L53">
        <v>1368</v>
      </c>
      <c r="N53">
        <v>1011</v>
      </c>
      <c r="O53" t="s">
        <v>194</v>
      </c>
      <c r="P53" t="s">
        <v>194</v>
      </c>
      <c r="Q53">
        <v>1</v>
      </c>
      <c r="Y53">
        <v>4.8414999999999999</v>
      </c>
      <c r="AA53">
        <v>0</v>
      </c>
      <c r="AB53">
        <v>1.95</v>
      </c>
      <c r="AC53">
        <v>0</v>
      </c>
      <c r="AD53">
        <v>0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4.21</v>
      </c>
      <c r="AU53" t="s">
        <v>30</v>
      </c>
      <c r="AV53">
        <v>0</v>
      </c>
      <c r="AW53">
        <v>2</v>
      </c>
      <c r="AX53">
        <v>21645162</v>
      </c>
      <c r="AY53">
        <v>1</v>
      </c>
      <c r="AZ53">
        <v>0</v>
      </c>
      <c r="BA53">
        <v>51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B53">
        <v>0</v>
      </c>
    </row>
    <row r="54" spans="1:80">
      <c r="A54">
        <f>ROW(Source!A38)</f>
        <v>38</v>
      </c>
      <c r="B54">
        <v>21645163</v>
      </c>
      <c r="C54">
        <v>21645158</v>
      </c>
      <c r="D54">
        <v>18596900</v>
      </c>
      <c r="E54">
        <v>1</v>
      </c>
      <c r="F54">
        <v>1</v>
      </c>
      <c r="G54">
        <v>1</v>
      </c>
      <c r="H54">
        <v>2</v>
      </c>
      <c r="I54" t="s">
        <v>210</v>
      </c>
      <c r="J54" t="s">
        <v>211</v>
      </c>
      <c r="K54" t="s">
        <v>212</v>
      </c>
      <c r="L54">
        <v>1368</v>
      </c>
      <c r="N54">
        <v>1011</v>
      </c>
      <c r="O54" t="s">
        <v>194</v>
      </c>
      <c r="P54" t="s">
        <v>194</v>
      </c>
      <c r="Q54">
        <v>1</v>
      </c>
      <c r="Y54">
        <v>0.21849999999999997</v>
      </c>
      <c r="AA54">
        <v>0</v>
      </c>
      <c r="AB54">
        <v>87.17</v>
      </c>
      <c r="AC54">
        <v>11.6</v>
      </c>
      <c r="AD54">
        <v>0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0.19</v>
      </c>
      <c r="AU54" t="s">
        <v>30</v>
      </c>
      <c r="AV54">
        <v>0</v>
      </c>
      <c r="AW54">
        <v>2</v>
      </c>
      <c r="AX54">
        <v>21645163</v>
      </c>
      <c r="AY54">
        <v>1</v>
      </c>
      <c r="AZ54">
        <v>0</v>
      </c>
      <c r="BA54">
        <v>52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B54">
        <v>0</v>
      </c>
    </row>
    <row r="55" spans="1:80">
      <c r="A55">
        <f>ROW(Source!A38)</f>
        <v>38</v>
      </c>
      <c r="B55">
        <v>21645164</v>
      </c>
      <c r="C55">
        <v>21645158</v>
      </c>
      <c r="D55">
        <v>18598843</v>
      </c>
      <c r="E55">
        <v>1</v>
      </c>
      <c r="F55">
        <v>1</v>
      </c>
      <c r="G55">
        <v>1</v>
      </c>
      <c r="H55">
        <v>3</v>
      </c>
      <c r="I55" t="s">
        <v>294</v>
      </c>
      <c r="J55" t="s">
        <v>295</v>
      </c>
      <c r="K55" t="s">
        <v>296</v>
      </c>
      <c r="L55">
        <v>1348</v>
      </c>
      <c r="N55">
        <v>1009</v>
      </c>
      <c r="O55" t="s">
        <v>59</v>
      </c>
      <c r="P55" t="s">
        <v>59</v>
      </c>
      <c r="Q55">
        <v>1000</v>
      </c>
      <c r="Y55">
        <v>2.9999999999999997E-4</v>
      </c>
      <c r="AA55">
        <v>35011</v>
      </c>
      <c r="AB55">
        <v>0</v>
      </c>
      <c r="AC55">
        <v>0</v>
      </c>
      <c r="AD55">
        <v>0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2.9999999999999997E-4</v>
      </c>
      <c r="AU55" t="s">
        <v>3</v>
      </c>
      <c r="AV55">
        <v>0</v>
      </c>
      <c r="AW55">
        <v>2</v>
      </c>
      <c r="AX55">
        <v>21645164</v>
      </c>
      <c r="AY55">
        <v>1</v>
      </c>
      <c r="AZ55">
        <v>0</v>
      </c>
      <c r="BA55">
        <v>53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B55">
        <v>0</v>
      </c>
    </row>
    <row r="56" spans="1:80">
      <c r="A56">
        <f>ROW(Source!A38)</f>
        <v>38</v>
      </c>
      <c r="B56">
        <v>21645165</v>
      </c>
      <c r="C56">
        <v>21645158</v>
      </c>
      <c r="D56">
        <v>18598844</v>
      </c>
      <c r="E56">
        <v>1</v>
      </c>
      <c r="F56">
        <v>1</v>
      </c>
      <c r="G56">
        <v>1</v>
      </c>
      <c r="H56">
        <v>3</v>
      </c>
      <c r="I56" t="s">
        <v>297</v>
      </c>
      <c r="J56" t="s">
        <v>298</v>
      </c>
      <c r="K56" t="s">
        <v>299</v>
      </c>
      <c r="L56">
        <v>1348</v>
      </c>
      <c r="N56">
        <v>1009</v>
      </c>
      <c r="O56" t="s">
        <v>59</v>
      </c>
      <c r="P56" t="s">
        <v>59</v>
      </c>
      <c r="Q56">
        <v>1000</v>
      </c>
      <c r="Y56">
        <v>2.9999999999999997E-4</v>
      </c>
      <c r="AA56">
        <v>9526</v>
      </c>
      <c r="AB56">
        <v>0</v>
      </c>
      <c r="AC56">
        <v>0</v>
      </c>
      <c r="AD56">
        <v>0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2.9999999999999997E-4</v>
      </c>
      <c r="AU56" t="s">
        <v>3</v>
      </c>
      <c r="AV56">
        <v>0</v>
      </c>
      <c r="AW56">
        <v>2</v>
      </c>
      <c r="AX56">
        <v>21645165</v>
      </c>
      <c r="AY56">
        <v>1</v>
      </c>
      <c r="AZ56">
        <v>0</v>
      </c>
      <c r="BA56">
        <v>54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B56">
        <v>0</v>
      </c>
    </row>
    <row r="57" spans="1:80">
      <c r="A57">
        <f>ROW(Source!A38)</f>
        <v>38</v>
      </c>
      <c r="B57">
        <v>21645166</v>
      </c>
      <c r="C57">
        <v>21645158</v>
      </c>
      <c r="D57">
        <v>0</v>
      </c>
      <c r="E57">
        <v>0</v>
      </c>
      <c r="F57">
        <v>1</v>
      </c>
      <c r="G57">
        <v>1</v>
      </c>
      <c r="H57">
        <v>3</v>
      </c>
      <c r="I57" t="s">
        <v>38</v>
      </c>
      <c r="J57" t="s">
        <v>92</v>
      </c>
      <c r="K57" t="s">
        <v>39</v>
      </c>
      <c r="L57">
        <v>1348</v>
      </c>
      <c r="N57">
        <v>1009</v>
      </c>
      <c r="O57" t="s">
        <v>59</v>
      </c>
      <c r="P57" t="s">
        <v>59</v>
      </c>
      <c r="Q57">
        <v>1000</v>
      </c>
      <c r="Y57">
        <v>0.8</v>
      </c>
      <c r="AA57">
        <v>43750</v>
      </c>
      <c r="AB57">
        <v>0</v>
      </c>
      <c r="AC57">
        <v>0</v>
      </c>
      <c r="AD57">
        <v>0</v>
      </c>
      <c r="AN57">
        <v>1</v>
      </c>
      <c r="AO57">
        <v>0</v>
      </c>
      <c r="AP57">
        <v>0</v>
      </c>
      <c r="AQ57">
        <v>0</v>
      </c>
      <c r="AR57">
        <v>0</v>
      </c>
      <c r="AS57" t="s">
        <v>3</v>
      </c>
      <c r="AT57">
        <v>0.8</v>
      </c>
      <c r="AU57" t="s">
        <v>3</v>
      </c>
      <c r="AV57">
        <v>0</v>
      </c>
      <c r="AW57">
        <v>1</v>
      </c>
      <c r="AX57">
        <v>-1</v>
      </c>
      <c r="AY57">
        <v>0</v>
      </c>
      <c r="AZ57">
        <v>0</v>
      </c>
      <c r="BA57" t="s">
        <v>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B57">
        <v>0</v>
      </c>
    </row>
    <row r="58" spans="1:80">
      <c r="A58">
        <f>ROW(Source!A40)</f>
        <v>40</v>
      </c>
      <c r="B58">
        <v>21646165</v>
      </c>
      <c r="C58">
        <v>21646164</v>
      </c>
      <c r="D58">
        <v>9431548</v>
      </c>
      <c r="E58">
        <v>1</v>
      </c>
      <c r="F58">
        <v>1</v>
      </c>
      <c r="G58">
        <v>1</v>
      </c>
      <c r="H58">
        <v>1</v>
      </c>
      <c r="I58" t="s">
        <v>300</v>
      </c>
      <c r="J58" t="s">
        <v>3</v>
      </c>
      <c r="K58" t="s">
        <v>301</v>
      </c>
      <c r="L58">
        <v>1369</v>
      </c>
      <c r="N58">
        <v>1013</v>
      </c>
      <c r="O58" t="s">
        <v>188</v>
      </c>
      <c r="P58" t="s">
        <v>188</v>
      </c>
      <c r="Q58">
        <v>1</v>
      </c>
      <c r="Y58">
        <v>2.25</v>
      </c>
      <c r="AA58">
        <v>0</v>
      </c>
      <c r="AB58">
        <v>0</v>
      </c>
      <c r="AC58">
        <v>0</v>
      </c>
      <c r="AD58">
        <v>9.92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2.25</v>
      </c>
      <c r="AU58" t="s">
        <v>3</v>
      </c>
      <c r="AV58">
        <v>1</v>
      </c>
      <c r="AW58">
        <v>2</v>
      </c>
      <c r="AX58">
        <v>21646165</v>
      </c>
      <c r="AY58">
        <v>1</v>
      </c>
      <c r="AZ58">
        <v>0</v>
      </c>
      <c r="BA58">
        <v>56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B58">
        <v>0</v>
      </c>
    </row>
    <row r="59" spans="1:80">
      <c r="A59">
        <f>ROW(Source!A40)</f>
        <v>40</v>
      </c>
      <c r="B59">
        <v>21646166</v>
      </c>
      <c r="C59">
        <v>21646164</v>
      </c>
      <c r="D59">
        <v>121548</v>
      </c>
      <c r="E59">
        <v>1</v>
      </c>
      <c r="F59">
        <v>1</v>
      </c>
      <c r="G59">
        <v>1</v>
      </c>
      <c r="H59">
        <v>1</v>
      </c>
      <c r="I59" t="s">
        <v>69</v>
      </c>
      <c r="J59" t="s">
        <v>3</v>
      </c>
      <c r="K59" t="s">
        <v>189</v>
      </c>
      <c r="L59">
        <v>608254</v>
      </c>
      <c r="N59">
        <v>1013</v>
      </c>
      <c r="O59" t="s">
        <v>190</v>
      </c>
      <c r="P59" t="s">
        <v>190</v>
      </c>
      <c r="Q59">
        <v>1</v>
      </c>
      <c r="Y59">
        <v>0.7</v>
      </c>
      <c r="AA59">
        <v>0</v>
      </c>
      <c r="AB59">
        <v>0</v>
      </c>
      <c r="AC59">
        <v>0</v>
      </c>
      <c r="AD59">
        <v>0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0.7</v>
      </c>
      <c r="AU59" t="s">
        <v>3</v>
      </c>
      <c r="AV59">
        <v>2</v>
      </c>
      <c r="AW59">
        <v>2</v>
      </c>
      <c r="AX59">
        <v>21646166</v>
      </c>
      <c r="AY59">
        <v>1</v>
      </c>
      <c r="AZ59">
        <v>0</v>
      </c>
      <c r="BA59">
        <v>57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B59">
        <v>0</v>
      </c>
    </row>
    <row r="60" spans="1:80">
      <c r="A60">
        <f>ROW(Source!A40)</f>
        <v>40</v>
      </c>
      <c r="B60">
        <v>21646167</v>
      </c>
      <c r="C60">
        <v>21646164</v>
      </c>
      <c r="D60">
        <v>14665909</v>
      </c>
      <c r="E60">
        <v>1</v>
      </c>
      <c r="F60">
        <v>1</v>
      </c>
      <c r="G60">
        <v>1</v>
      </c>
      <c r="H60">
        <v>2</v>
      </c>
      <c r="I60" t="s">
        <v>302</v>
      </c>
      <c r="J60" t="s">
        <v>303</v>
      </c>
      <c r="K60" t="s">
        <v>304</v>
      </c>
      <c r="L60">
        <v>1368</v>
      </c>
      <c r="N60">
        <v>1011</v>
      </c>
      <c r="O60" t="s">
        <v>194</v>
      </c>
      <c r="P60" t="s">
        <v>194</v>
      </c>
      <c r="Q60">
        <v>1</v>
      </c>
      <c r="Y60">
        <v>0.09</v>
      </c>
      <c r="AA60">
        <v>0</v>
      </c>
      <c r="AB60">
        <v>8.1</v>
      </c>
      <c r="AC60">
        <v>0</v>
      </c>
      <c r="AD60">
        <v>0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0.09</v>
      </c>
      <c r="AU60" t="s">
        <v>3</v>
      </c>
      <c r="AV60">
        <v>0</v>
      </c>
      <c r="AW60">
        <v>2</v>
      </c>
      <c r="AX60">
        <v>21646167</v>
      </c>
      <c r="AY60">
        <v>1</v>
      </c>
      <c r="AZ60">
        <v>0</v>
      </c>
      <c r="BA60">
        <v>58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B60">
        <v>0</v>
      </c>
    </row>
    <row r="61" spans="1:80">
      <c r="A61">
        <f>ROW(Source!A40)</f>
        <v>40</v>
      </c>
      <c r="B61">
        <v>21646168</v>
      </c>
      <c r="C61">
        <v>21646164</v>
      </c>
      <c r="D61">
        <v>14668126</v>
      </c>
      <c r="E61">
        <v>1</v>
      </c>
      <c r="F61">
        <v>1</v>
      </c>
      <c r="G61">
        <v>1</v>
      </c>
      <c r="H61">
        <v>2</v>
      </c>
      <c r="I61" t="s">
        <v>305</v>
      </c>
      <c r="J61" t="s">
        <v>306</v>
      </c>
      <c r="K61" t="s">
        <v>307</v>
      </c>
      <c r="L61">
        <v>1368</v>
      </c>
      <c r="N61">
        <v>1011</v>
      </c>
      <c r="O61" t="s">
        <v>194</v>
      </c>
      <c r="P61" t="s">
        <v>194</v>
      </c>
      <c r="Q61">
        <v>1</v>
      </c>
      <c r="Y61">
        <v>0.35</v>
      </c>
      <c r="AA61">
        <v>0</v>
      </c>
      <c r="AB61">
        <v>70</v>
      </c>
      <c r="AC61">
        <v>0</v>
      </c>
      <c r="AD61">
        <v>0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0.35</v>
      </c>
      <c r="AU61" t="s">
        <v>3</v>
      </c>
      <c r="AV61">
        <v>0</v>
      </c>
      <c r="AW61">
        <v>2</v>
      </c>
      <c r="AX61">
        <v>21646168</v>
      </c>
      <c r="AY61">
        <v>1</v>
      </c>
      <c r="AZ61">
        <v>0</v>
      </c>
      <c r="BA61">
        <v>59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B61">
        <v>0</v>
      </c>
    </row>
    <row r="62" spans="1:80">
      <c r="A62">
        <f>ROW(Source!A40)</f>
        <v>40</v>
      </c>
      <c r="B62">
        <v>21646169</v>
      </c>
      <c r="C62">
        <v>21646164</v>
      </c>
      <c r="D62">
        <v>14668130</v>
      </c>
      <c r="E62">
        <v>1</v>
      </c>
      <c r="F62">
        <v>1</v>
      </c>
      <c r="G62">
        <v>1</v>
      </c>
      <c r="H62">
        <v>2</v>
      </c>
      <c r="I62" t="s">
        <v>308</v>
      </c>
      <c r="J62" t="s">
        <v>309</v>
      </c>
      <c r="K62" t="s">
        <v>310</v>
      </c>
      <c r="L62">
        <v>1368</v>
      </c>
      <c r="N62">
        <v>1011</v>
      </c>
      <c r="O62" t="s">
        <v>194</v>
      </c>
      <c r="P62" t="s">
        <v>194</v>
      </c>
      <c r="Q62">
        <v>1</v>
      </c>
      <c r="Y62">
        <v>0.74</v>
      </c>
      <c r="AA62">
        <v>0</v>
      </c>
      <c r="AB62">
        <v>2.36</v>
      </c>
      <c r="AC62">
        <v>0</v>
      </c>
      <c r="AD62">
        <v>0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0.74</v>
      </c>
      <c r="AU62" t="s">
        <v>3</v>
      </c>
      <c r="AV62">
        <v>0</v>
      </c>
      <c r="AW62">
        <v>2</v>
      </c>
      <c r="AX62">
        <v>21646169</v>
      </c>
      <c r="AY62">
        <v>1</v>
      </c>
      <c r="AZ62">
        <v>0</v>
      </c>
      <c r="BA62">
        <v>60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B62">
        <v>0</v>
      </c>
    </row>
    <row r="63" spans="1:80">
      <c r="A63">
        <f>ROW(Source!A40)</f>
        <v>40</v>
      </c>
      <c r="B63">
        <v>21646170</v>
      </c>
      <c r="C63">
        <v>21646164</v>
      </c>
      <c r="D63">
        <v>14668183</v>
      </c>
      <c r="E63">
        <v>1</v>
      </c>
      <c r="F63">
        <v>1</v>
      </c>
      <c r="G63">
        <v>1</v>
      </c>
      <c r="H63">
        <v>2</v>
      </c>
      <c r="I63" t="s">
        <v>311</v>
      </c>
      <c r="J63" t="s">
        <v>312</v>
      </c>
      <c r="K63" t="s">
        <v>313</v>
      </c>
      <c r="L63">
        <v>1368</v>
      </c>
      <c r="N63">
        <v>1011</v>
      </c>
      <c r="O63" t="s">
        <v>194</v>
      </c>
      <c r="P63" t="s">
        <v>194</v>
      </c>
      <c r="Q63">
        <v>1</v>
      </c>
      <c r="Y63">
        <v>0.8</v>
      </c>
      <c r="AA63">
        <v>0</v>
      </c>
      <c r="AB63">
        <v>2.08</v>
      </c>
      <c r="AC63">
        <v>0</v>
      </c>
      <c r="AD63">
        <v>0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0.8</v>
      </c>
      <c r="AU63" t="s">
        <v>3</v>
      </c>
      <c r="AV63">
        <v>0</v>
      </c>
      <c r="AW63">
        <v>2</v>
      </c>
      <c r="AX63">
        <v>21646170</v>
      </c>
      <c r="AY63">
        <v>1</v>
      </c>
      <c r="AZ63">
        <v>0</v>
      </c>
      <c r="BA63">
        <v>61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B63">
        <v>0</v>
      </c>
    </row>
    <row r="64" spans="1:80">
      <c r="A64">
        <f>ROW(Source!A40)</f>
        <v>40</v>
      </c>
      <c r="B64">
        <v>21646171</v>
      </c>
      <c r="C64">
        <v>21646164</v>
      </c>
      <c r="D64">
        <v>14668251</v>
      </c>
      <c r="E64">
        <v>1</v>
      </c>
      <c r="F64">
        <v>1</v>
      </c>
      <c r="G64">
        <v>1</v>
      </c>
      <c r="H64">
        <v>2</v>
      </c>
      <c r="I64" t="s">
        <v>314</v>
      </c>
      <c r="J64" t="s">
        <v>315</v>
      </c>
      <c r="K64" t="s">
        <v>316</v>
      </c>
      <c r="L64">
        <v>1368</v>
      </c>
      <c r="N64">
        <v>1011</v>
      </c>
      <c r="O64" t="s">
        <v>194</v>
      </c>
      <c r="P64" t="s">
        <v>194</v>
      </c>
      <c r="Q64">
        <v>1</v>
      </c>
      <c r="Y64">
        <v>7.0000000000000007E-2</v>
      </c>
      <c r="AA64">
        <v>0</v>
      </c>
      <c r="AB64">
        <v>6.82</v>
      </c>
      <c r="AC64">
        <v>0</v>
      </c>
      <c r="AD64">
        <v>0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7.0000000000000007E-2</v>
      </c>
      <c r="AU64" t="s">
        <v>3</v>
      </c>
      <c r="AV64">
        <v>0</v>
      </c>
      <c r="AW64">
        <v>2</v>
      </c>
      <c r="AX64">
        <v>21646171</v>
      </c>
      <c r="AY64">
        <v>1</v>
      </c>
      <c r="AZ64">
        <v>0</v>
      </c>
      <c r="BA64">
        <v>62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B64">
        <v>0</v>
      </c>
    </row>
    <row r="65" spans="1:80">
      <c r="A65">
        <f>ROW(Source!A40)</f>
        <v>40</v>
      </c>
      <c r="B65">
        <v>21646172</v>
      </c>
      <c r="C65">
        <v>21646164</v>
      </c>
      <c r="D65">
        <v>14668297</v>
      </c>
      <c r="E65">
        <v>1</v>
      </c>
      <c r="F65">
        <v>1</v>
      </c>
      <c r="G65">
        <v>1</v>
      </c>
      <c r="H65">
        <v>2</v>
      </c>
      <c r="I65" t="s">
        <v>317</v>
      </c>
      <c r="J65" t="s">
        <v>318</v>
      </c>
      <c r="K65" t="s">
        <v>319</v>
      </c>
      <c r="L65">
        <v>1368</v>
      </c>
      <c r="N65">
        <v>1011</v>
      </c>
      <c r="O65" t="s">
        <v>194</v>
      </c>
      <c r="P65" t="s">
        <v>194</v>
      </c>
      <c r="Q65">
        <v>1</v>
      </c>
      <c r="Y65">
        <v>0.35</v>
      </c>
      <c r="AA65">
        <v>0</v>
      </c>
      <c r="AB65">
        <v>16.920000000000002</v>
      </c>
      <c r="AC65">
        <v>10.06</v>
      </c>
      <c r="AD65">
        <v>0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0.35</v>
      </c>
      <c r="AU65" t="s">
        <v>3</v>
      </c>
      <c r="AV65">
        <v>0</v>
      </c>
      <c r="AW65">
        <v>2</v>
      </c>
      <c r="AX65">
        <v>21646172</v>
      </c>
      <c r="AY65">
        <v>1</v>
      </c>
      <c r="AZ65">
        <v>0</v>
      </c>
      <c r="BA65">
        <v>63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B65">
        <v>0</v>
      </c>
    </row>
    <row r="66" spans="1:80">
      <c r="A66">
        <f>ROW(Source!A40)</f>
        <v>40</v>
      </c>
      <c r="B66">
        <v>21646173</v>
      </c>
      <c r="C66">
        <v>21646164</v>
      </c>
      <c r="D66">
        <v>14668299</v>
      </c>
      <c r="E66">
        <v>1</v>
      </c>
      <c r="F66">
        <v>1</v>
      </c>
      <c r="G66">
        <v>1</v>
      </c>
      <c r="H66">
        <v>2</v>
      </c>
      <c r="I66" t="s">
        <v>320</v>
      </c>
      <c r="J66" t="s">
        <v>321</v>
      </c>
      <c r="K66" t="s">
        <v>322</v>
      </c>
      <c r="L66">
        <v>1368</v>
      </c>
      <c r="N66">
        <v>1011</v>
      </c>
      <c r="O66" t="s">
        <v>194</v>
      </c>
      <c r="P66" t="s">
        <v>194</v>
      </c>
      <c r="Q66">
        <v>1</v>
      </c>
      <c r="Y66">
        <v>0.35</v>
      </c>
      <c r="AA66">
        <v>0</v>
      </c>
      <c r="AB66">
        <v>56.24</v>
      </c>
      <c r="AC66">
        <v>10.06</v>
      </c>
      <c r="AD66">
        <v>0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0.35</v>
      </c>
      <c r="AU66" t="s">
        <v>3</v>
      </c>
      <c r="AV66">
        <v>0</v>
      </c>
      <c r="AW66">
        <v>2</v>
      </c>
      <c r="AX66">
        <v>21646173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B66">
        <v>0</v>
      </c>
    </row>
    <row r="67" spans="1:80">
      <c r="A67">
        <f>ROW(Source!A40)</f>
        <v>40</v>
      </c>
      <c r="B67">
        <v>21646174</v>
      </c>
      <c r="C67">
        <v>21646164</v>
      </c>
      <c r="D67">
        <v>14668593</v>
      </c>
      <c r="E67">
        <v>1</v>
      </c>
      <c r="F67">
        <v>1</v>
      </c>
      <c r="G67">
        <v>1</v>
      </c>
      <c r="H67">
        <v>2</v>
      </c>
      <c r="I67" t="s">
        <v>210</v>
      </c>
      <c r="J67" t="s">
        <v>323</v>
      </c>
      <c r="K67" t="s">
        <v>212</v>
      </c>
      <c r="L67">
        <v>1368</v>
      </c>
      <c r="N67">
        <v>1011</v>
      </c>
      <c r="O67" t="s">
        <v>194</v>
      </c>
      <c r="P67" t="s">
        <v>194</v>
      </c>
      <c r="Q67">
        <v>1</v>
      </c>
      <c r="Y67">
        <v>0.01</v>
      </c>
      <c r="AA67">
        <v>0</v>
      </c>
      <c r="AB67">
        <v>87.17</v>
      </c>
      <c r="AC67">
        <v>11.6</v>
      </c>
      <c r="AD67">
        <v>0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0.01</v>
      </c>
      <c r="AU67" t="s">
        <v>3</v>
      </c>
      <c r="AV67">
        <v>0</v>
      </c>
      <c r="AW67">
        <v>2</v>
      </c>
      <c r="AX67">
        <v>21646174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B67">
        <v>0</v>
      </c>
    </row>
    <row r="68" spans="1:80">
      <c r="A68">
        <f>ROW(Source!A40)</f>
        <v>40</v>
      </c>
      <c r="B68">
        <v>21646175</v>
      </c>
      <c r="C68">
        <v>21646164</v>
      </c>
      <c r="D68">
        <v>14609515</v>
      </c>
      <c r="E68">
        <v>1</v>
      </c>
      <c r="F68">
        <v>1</v>
      </c>
      <c r="G68">
        <v>1</v>
      </c>
      <c r="H68">
        <v>3</v>
      </c>
      <c r="I68" t="s">
        <v>324</v>
      </c>
      <c r="J68" t="s">
        <v>325</v>
      </c>
      <c r="K68" t="s">
        <v>326</v>
      </c>
      <c r="L68">
        <v>1348</v>
      </c>
      <c r="N68">
        <v>1009</v>
      </c>
      <c r="O68" t="s">
        <v>59</v>
      </c>
      <c r="P68" t="s">
        <v>59</v>
      </c>
      <c r="Q68">
        <v>1000</v>
      </c>
      <c r="Y68">
        <v>3.0000000000000001E-5</v>
      </c>
      <c r="AA68">
        <v>6667</v>
      </c>
      <c r="AB68">
        <v>0</v>
      </c>
      <c r="AC68">
        <v>0</v>
      </c>
      <c r="AD68">
        <v>0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3.0000000000000001E-5</v>
      </c>
      <c r="AU68" t="s">
        <v>3</v>
      </c>
      <c r="AV68">
        <v>0</v>
      </c>
      <c r="AW68">
        <v>2</v>
      </c>
      <c r="AX68">
        <v>21646175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B68">
        <v>0</v>
      </c>
    </row>
    <row r="69" spans="1:80">
      <c r="A69">
        <f>ROW(Source!A40)</f>
        <v>40</v>
      </c>
      <c r="B69">
        <v>21646176</v>
      </c>
      <c r="C69">
        <v>21646164</v>
      </c>
      <c r="D69">
        <v>14609669</v>
      </c>
      <c r="E69">
        <v>1</v>
      </c>
      <c r="F69">
        <v>1</v>
      </c>
      <c r="G69">
        <v>1</v>
      </c>
      <c r="H69">
        <v>3</v>
      </c>
      <c r="I69" t="s">
        <v>327</v>
      </c>
      <c r="J69" t="s">
        <v>328</v>
      </c>
      <c r="K69" t="s">
        <v>329</v>
      </c>
      <c r="L69">
        <v>1348</v>
      </c>
      <c r="N69">
        <v>1009</v>
      </c>
      <c r="O69" t="s">
        <v>59</v>
      </c>
      <c r="P69" t="s">
        <v>59</v>
      </c>
      <c r="Q69">
        <v>1000</v>
      </c>
      <c r="Y69">
        <v>3.0000000000000001E-3</v>
      </c>
      <c r="AA69">
        <v>13500.28</v>
      </c>
      <c r="AB69">
        <v>0</v>
      </c>
      <c r="AC69">
        <v>0</v>
      </c>
      <c r="AD69">
        <v>0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3.0000000000000001E-3</v>
      </c>
      <c r="AU69" t="s">
        <v>3</v>
      </c>
      <c r="AV69">
        <v>0</v>
      </c>
      <c r="AW69">
        <v>2</v>
      </c>
      <c r="AX69">
        <v>21646176</v>
      </c>
      <c r="AY69">
        <v>1</v>
      </c>
      <c r="AZ69">
        <v>0</v>
      </c>
      <c r="BA69">
        <v>67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B69">
        <v>0</v>
      </c>
    </row>
    <row r="70" spans="1:80">
      <c r="A70">
        <f>ROW(Source!A40)</f>
        <v>40</v>
      </c>
      <c r="B70">
        <v>21646177</v>
      </c>
      <c r="C70">
        <v>21646164</v>
      </c>
      <c r="D70">
        <v>14609893</v>
      </c>
      <c r="E70">
        <v>1</v>
      </c>
      <c r="F70">
        <v>1</v>
      </c>
      <c r="G70">
        <v>1</v>
      </c>
      <c r="H70">
        <v>3</v>
      </c>
      <c r="I70" t="s">
        <v>213</v>
      </c>
      <c r="J70" t="s">
        <v>330</v>
      </c>
      <c r="K70" t="s">
        <v>215</v>
      </c>
      <c r="L70">
        <v>1348</v>
      </c>
      <c r="N70">
        <v>1009</v>
      </c>
      <c r="O70" t="s">
        <v>59</v>
      </c>
      <c r="P70" t="s">
        <v>59</v>
      </c>
      <c r="Q70">
        <v>1000</v>
      </c>
      <c r="Y70">
        <v>4.4999999999999999E-4</v>
      </c>
      <c r="AA70">
        <v>10315</v>
      </c>
      <c r="AB70">
        <v>0</v>
      </c>
      <c r="AC70">
        <v>0</v>
      </c>
      <c r="AD70">
        <v>0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4.4999999999999999E-4</v>
      </c>
      <c r="AU70" t="s">
        <v>3</v>
      </c>
      <c r="AV70">
        <v>0</v>
      </c>
      <c r="AW70">
        <v>2</v>
      </c>
      <c r="AX70">
        <v>21646177</v>
      </c>
      <c r="AY70">
        <v>1</v>
      </c>
      <c r="AZ70">
        <v>0</v>
      </c>
      <c r="BA70">
        <v>68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B70">
        <v>0</v>
      </c>
    </row>
    <row r="71" spans="1:80">
      <c r="A71">
        <f>ROW(Source!A40)</f>
        <v>40</v>
      </c>
      <c r="B71">
        <v>21646178</v>
      </c>
      <c r="C71">
        <v>21646164</v>
      </c>
      <c r="D71">
        <v>14610615</v>
      </c>
      <c r="E71">
        <v>1</v>
      </c>
      <c r="F71">
        <v>1</v>
      </c>
      <c r="G71">
        <v>1</v>
      </c>
      <c r="H71">
        <v>3</v>
      </c>
      <c r="I71" t="s">
        <v>331</v>
      </c>
      <c r="J71" t="s">
        <v>332</v>
      </c>
      <c r="K71" t="s">
        <v>333</v>
      </c>
      <c r="L71">
        <v>1346</v>
      </c>
      <c r="N71">
        <v>1009</v>
      </c>
      <c r="O71" t="s">
        <v>55</v>
      </c>
      <c r="P71" t="s">
        <v>55</v>
      </c>
      <c r="Q71">
        <v>1</v>
      </c>
      <c r="Y71">
        <v>1.0999999999999999E-2</v>
      </c>
      <c r="AA71">
        <v>28.22</v>
      </c>
      <c r="AB71">
        <v>0</v>
      </c>
      <c r="AC71">
        <v>0</v>
      </c>
      <c r="AD71">
        <v>0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1.0999999999999999E-2</v>
      </c>
      <c r="AU71" t="s">
        <v>3</v>
      </c>
      <c r="AV71">
        <v>0</v>
      </c>
      <c r="AW71">
        <v>2</v>
      </c>
      <c r="AX71">
        <v>21646178</v>
      </c>
      <c r="AY71">
        <v>1</v>
      </c>
      <c r="AZ71">
        <v>0</v>
      </c>
      <c r="BA71">
        <v>69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B71">
        <v>0</v>
      </c>
    </row>
    <row r="72" spans="1:80">
      <c r="A72">
        <f>ROW(Source!A40)</f>
        <v>40</v>
      </c>
      <c r="B72">
        <v>21646179</v>
      </c>
      <c r="C72">
        <v>21646164</v>
      </c>
      <c r="D72">
        <v>14610628</v>
      </c>
      <c r="E72">
        <v>1</v>
      </c>
      <c r="F72">
        <v>1</v>
      </c>
      <c r="G72">
        <v>1</v>
      </c>
      <c r="H72">
        <v>3</v>
      </c>
      <c r="I72" t="s">
        <v>334</v>
      </c>
      <c r="J72" t="s">
        <v>335</v>
      </c>
      <c r="K72" t="s">
        <v>336</v>
      </c>
      <c r="L72">
        <v>1346</v>
      </c>
      <c r="N72">
        <v>1009</v>
      </c>
      <c r="O72" t="s">
        <v>55</v>
      </c>
      <c r="P72" t="s">
        <v>55</v>
      </c>
      <c r="Q72">
        <v>1</v>
      </c>
      <c r="Y72">
        <v>0.06</v>
      </c>
      <c r="AA72">
        <v>28.17</v>
      </c>
      <c r="AB72">
        <v>0</v>
      </c>
      <c r="AC72">
        <v>0</v>
      </c>
      <c r="AD72">
        <v>0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0.06</v>
      </c>
      <c r="AU72" t="s">
        <v>3</v>
      </c>
      <c r="AV72">
        <v>0</v>
      </c>
      <c r="AW72">
        <v>2</v>
      </c>
      <c r="AX72">
        <v>21646179</v>
      </c>
      <c r="AY72">
        <v>1</v>
      </c>
      <c r="AZ72">
        <v>0</v>
      </c>
      <c r="BA72">
        <v>70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B72">
        <v>0</v>
      </c>
    </row>
    <row r="73" spans="1:80">
      <c r="A73">
        <f>ROW(Source!A40)</f>
        <v>40</v>
      </c>
      <c r="B73">
        <v>21646180</v>
      </c>
      <c r="C73">
        <v>21646164</v>
      </c>
      <c r="D73">
        <v>14610849</v>
      </c>
      <c r="E73">
        <v>1</v>
      </c>
      <c r="F73">
        <v>1</v>
      </c>
      <c r="G73">
        <v>1</v>
      </c>
      <c r="H73">
        <v>3</v>
      </c>
      <c r="I73" t="s">
        <v>337</v>
      </c>
      <c r="J73" t="s">
        <v>338</v>
      </c>
      <c r="K73" t="s">
        <v>339</v>
      </c>
      <c r="L73">
        <v>1348</v>
      </c>
      <c r="N73">
        <v>1009</v>
      </c>
      <c r="O73" t="s">
        <v>59</v>
      </c>
      <c r="P73" t="s">
        <v>59</v>
      </c>
      <c r="Q73">
        <v>1000</v>
      </c>
      <c r="Y73">
        <v>8.9999999999999993E-3</v>
      </c>
      <c r="AA73">
        <v>5941.89</v>
      </c>
      <c r="AB73">
        <v>0</v>
      </c>
      <c r="AC73">
        <v>0</v>
      </c>
      <c r="AD73">
        <v>0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8.9999999999999993E-3</v>
      </c>
      <c r="AU73" t="s">
        <v>3</v>
      </c>
      <c r="AV73">
        <v>0</v>
      </c>
      <c r="AW73">
        <v>2</v>
      </c>
      <c r="AX73">
        <v>21646180</v>
      </c>
      <c r="AY73">
        <v>1</v>
      </c>
      <c r="AZ73">
        <v>0</v>
      </c>
      <c r="BA73">
        <v>71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B73">
        <v>0</v>
      </c>
    </row>
    <row r="74" spans="1:80">
      <c r="A74">
        <f>ROW(Source!A40)</f>
        <v>40</v>
      </c>
      <c r="B74">
        <v>21646181</v>
      </c>
      <c r="C74">
        <v>21646164</v>
      </c>
      <c r="D74">
        <v>14610851</v>
      </c>
      <c r="E74">
        <v>1</v>
      </c>
      <c r="F74">
        <v>1</v>
      </c>
      <c r="G74">
        <v>1</v>
      </c>
      <c r="H74">
        <v>3</v>
      </c>
      <c r="I74" t="s">
        <v>340</v>
      </c>
      <c r="J74" t="s">
        <v>341</v>
      </c>
      <c r="K74" t="s">
        <v>342</v>
      </c>
      <c r="L74">
        <v>1348</v>
      </c>
      <c r="N74">
        <v>1009</v>
      </c>
      <c r="O74" t="s">
        <v>59</v>
      </c>
      <c r="P74" t="s">
        <v>59</v>
      </c>
      <c r="Q74">
        <v>1000</v>
      </c>
      <c r="Y74">
        <v>1E-3</v>
      </c>
      <c r="AA74">
        <v>5891.61</v>
      </c>
      <c r="AB74">
        <v>0</v>
      </c>
      <c r="AC74">
        <v>0</v>
      </c>
      <c r="AD74">
        <v>0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1E-3</v>
      </c>
      <c r="AU74" t="s">
        <v>3</v>
      </c>
      <c r="AV74">
        <v>0</v>
      </c>
      <c r="AW74">
        <v>2</v>
      </c>
      <c r="AX74">
        <v>21646181</v>
      </c>
      <c r="AY74">
        <v>1</v>
      </c>
      <c r="AZ74">
        <v>0</v>
      </c>
      <c r="BA74">
        <v>72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B74">
        <v>0</v>
      </c>
    </row>
    <row r="75" spans="1:80">
      <c r="A75">
        <f>ROW(Source!A40)</f>
        <v>40</v>
      </c>
      <c r="B75">
        <v>21646182</v>
      </c>
      <c r="C75">
        <v>21646164</v>
      </c>
      <c r="D75">
        <v>14611251</v>
      </c>
      <c r="E75">
        <v>1</v>
      </c>
      <c r="F75">
        <v>1</v>
      </c>
      <c r="G75">
        <v>1</v>
      </c>
      <c r="H75">
        <v>3</v>
      </c>
      <c r="I75" t="s">
        <v>276</v>
      </c>
      <c r="J75" t="s">
        <v>343</v>
      </c>
      <c r="K75" t="s">
        <v>278</v>
      </c>
      <c r="L75">
        <v>1348</v>
      </c>
      <c r="N75">
        <v>1009</v>
      </c>
      <c r="O75" t="s">
        <v>59</v>
      </c>
      <c r="P75" t="s">
        <v>59</v>
      </c>
      <c r="Q75">
        <v>1000</v>
      </c>
      <c r="Y75">
        <v>2.4000000000000001E-4</v>
      </c>
      <c r="AA75">
        <v>9420</v>
      </c>
      <c r="AB75">
        <v>0</v>
      </c>
      <c r="AC75">
        <v>0</v>
      </c>
      <c r="AD75">
        <v>0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2.4000000000000001E-4</v>
      </c>
      <c r="AU75" t="s">
        <v>3</v>
      </c>
      <c r="AV75">
        <v>0</v>
      </c>
      <c r="AW75">
        <v>2</v>
      </c>
      <c r="AX75">
        <v>21646182</v>
      </c>
      <c r="AY75">
        <v>1</v>
      </c>
      <c r="AZ75">
        <v>0</v>
      </c>
      <c r="BA75">
        <v>73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B75">
        <v>0</v>
      </c>
    </row>
    <row r="76" spans="1:80">
      <c r="A76">
        <f>ROW(Source!A40)</f>
        <v>40</v>
      </c>
      <c r="B76">
        <v>21646183</v>
      </c>
      <c r="C76">
        <v>21646164</v>
      </c>
      <c r="D76">
        <v>14611377</v>
      </c>
      <c r="E76">
        <v>1</v>
      </c>
      <c r="F76">
        <v>1</v>
      </c>
      <c r="G76">
        <v>1</v>
      </c>
      <c r="H76">
        <v>3</v>
      </c>
      <c r="I76" t="s">
        <v>344</v>
      </c>
      <c r="J76" t="s">
        <v>345</v>
      </c>
      <c r="K76" t="s">
        <v>346</v>
      </c>
      <c r="L76">
        <v>1348</v>
      </c>
      <c r="N76">
        <v>1009</v>
      </c>
      <c r="O76" t="s">
        <v>59</v>
      </c>
      <c r="P76" t="s">
        <v>59</v>
      </c>
      <c r="Q76">
        <v>1000</v>
      </c>
      <c r="Y76">
        <v>0.01</v>
      </c>
      <c r="AA76">
        <v>5548.88</v>
      </c>
      <c r="AB76">
        <v>0</v>
      </c>
      <c r="AC76">
        <v>0</v>
      </c>
      <c r="AD76">
        <v>0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0.01</v>
      </c>
      <c r="AU76" t="s">
        <v>3</v>
      </c>
      <c r="AV76">
        <v>0</v>
      </c>
      <c r="AW76">
        <v>2</v>
      </c>
      <c r="AX76">
        <v>21646183</v>
      </c>
      <c r="AY76">
        <v>1</v>
      </c>
      <c r="AZ76">
        <v>0</v>
      </c>
      <c r="BA76">
        <v>74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B76">
        <v>0</v>
      </c>
    </row>
    <row r="77" spans="1:80">
      <c r="A77">
        <f>ROW(Source!A40)</f>
        <v>40</v>
      </c>
      <c r="B77">
        <v>21646184</v>
      </c>
      <c r="C77">
        <v>21646164</v>
      </c>
      <c r="D77">
        <v>14681717</v>
      </c>
      <c r="E77">
        <v>1</v>
      </c>
      <c r="F77">
        <v>1</v>
      </c>
      <c r="G77">
        <v>1</v>
      </c>
      <c r="H77">
        <v>3</v>
      </c>
      <c r="I77" t="s">
        <v>282</v>
      </c>
      <c r="J77" t="s">
        <v>347</v>
      </c>
      <c r="K77" t="s">
        <v>284</v>
      </c>
      <c r="L77">
        <v>1348</v>
      </c>
      <c r="N77">
        <v>1009</v>
      </c>
      <c r="O77" t="s">
        <v>59</v>
      </c>
      <c r="P77" t="s">
        <v>59</v>
      </c>
      <c r="Q77">
        <v>1000</v>
      </c>
      <c r="Y77">
        <v>5.5000000000000003E-4</v>
      </c>
      <c r="AA77">
        <v>15620</v>
      </c>
      <c r="AB77">
        <v>0</v>
      </c>
      <c r="AC77">
        <v>0</v>
      </c>
      <c r="AD77">
        <v>0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5.5000000000000003E-4</v>
      </c>
      <c r="AU77" t="s">
        <v>3</v>
      </c>
      <c r="AV77">
        <v>0</v>
      </c>
      <c r="AW77">
        <v>2</v>
      </c>
      <c r="AX77">
        <v>21646184</v>
      </c>
      <c r="AY77">
        <v>1</v>
      </c>
      <c r="AZ77">
        <v>0</v>
      </c>
      <c r="BA77">
        <v>75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B77">
        <v>0</v>
      </c>
    </row>
    <row r="78" spans="1:80">
      <c r="A78">
        <f>ROW(Source!A40)</f>
        <v>40</v>
      </c>
      <c r="B78">
        <v>21646185</v>
      </c>
      <c r="C78">
        <v>21646164</v>
      </c>
      <c r="D78">
        <v>14682025</v>
      </c>
      <c r="E78">
        <v>1</v>
      </c>
      <c r="F78">
        <v>1</v>
      </c>
      <c r="G78">
        <v>1</v>
      </c>
      <c r="H78">
        <v>3</v>
      </c>
      <c r="I78" t="s">
        <v>348</v>
      </c>
      <c r="J78" t="s">
        <v>349</v>
      </c>
      <c r="K78" t="s">
        <v>350</v>
      </c>
      <c r="L78">
        <v>1348</v>
      </c>
      <c r="N78">
        <v>1009</v>
      </c>
      <c r="O78" t="s">
        <v>59</v>
      </c>
      <c r="P78" t="s">
        <v>59</v>
      </c>
      <c r="Q78">
        <v>1000</v>
      </c>
      <c r="Y78">
        <v>6.9999999999999999E-4</v>
      </c>
      <c r="AA78">
        <v>28300.400000000001</v>
      </c>
      <c r="AB78">
        <v>0</v>
      </c>
      <c r="AC78">
        <v>0</v>
      </c>
      <c r="AD78">
        <v>0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6.9999999999999999E-4</v>
      </c>
      <c r="AU78" t="s">
        <v>3</v>
      </c>
      <c r="AV78">
        <v>0</v>
      </c>
      <c r="AW78">
        <v>2</v>
      </c>
      <c r="AX78">
        <v>21646185</v>
      </c>
      <c r="AY78">
        <v>1</v>
      </c>
      <c r="AZ78">
        <v>0</v>
      </c>
      <c r="BA78">
        <v>76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B78">
        <v>0</v>
      </c>
    </row>
    <row r="79" spans="1:80">
      <c r="A79">
        <f>ROW(Source!A40)</f>
        <v>40</v>
      </c>
      <c r="B79">
        <v>21646186</v>
      </c>
      <c r="C79">
        <v>21646164</v>
      </c>
      <c r="D79">
        <v>14665295</v>
      </c>
      <c r="E79">
        <v>1</v>
      </c>
      <c r="F79">
        <v>1</v>
      </c>
      <c r="G79">
        <v>1</v>
      </c>
      <c r="H79">
        <v>3</v>
      </c>
      <c r="I79" t="s">
        <v>351</v>
      </c>
      <c r="J79" t="s">
        <v>352</v>
      </c>
      <c r="K79" t="s">
        <v>353</v>
      </c>
      <c r="L79">
        <v>1344</v>
      </c>
      <c r="N79">
        <v>1008</v>
      </c>
      <c r="O79" t="s">
        <v>354</v>
      </c>
      <c r="P79" t="s">
        <v>354</v>
      </c>
      <c r="Q79">
        <v>1</v>
      </c>
      <c r="Y79">
        <v>0.45</v>
      </c>
      <c r="AA79">
        <v>1</v>
      </c>
      <c r="AB79">
        <v>0</v>
      </c>
      <c r="AC79">
        <v>0</v>
      </c>
      <c r="AD79">
        <v>0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0.45</v>
      </c>
      <c r="AU79" t="s">
        <v>3</v>
      </c>
      <c r="AV79">
        <v>0</v>
      </c>
      <c r="AW79">
        <v>2</v>
      </c>
      <c r="AX79">
        <v>21646186</v>
      </c>
      <c r="AY79">
        <v>1</v>
      </c>
      <c r="AZ79">
        <v>0</v>
      </c>
      <c r="BA79">
        <v>77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B79">
        <v>0</v>
      </c>
    </row>
    <row r="80" spans="1:80">
      <c r="A80">
        <f>ROW(Source!A40)</f>
        <v>40</v>
      </c>
      <c r="B80">
        <v>21646188</v>
      </c>
      <c r="C80">
        <v>21646164</v>
      </c>
      <c r="D80">
        <v>0</v>
      </c>
      <c r="E80">
        <v>0</v>
      </c>
      <c r="F80">
        <v>1</v>
      </c>
      <c r="G80">
        <v>1</v>
      </c>
      <c r="H80">
        <v>3</v>
      </c>
      <c r="I80" t="s">
        <v>38</v>
      </c>
      <c r="J80" t="s">
        <v>3</v>
      </c>
      <c r="K80" t="s">
        <v>102</v>
      </c>
      <c r="L80">
        <v>1354</v>
      </c>
      <c r="N80">
        <v>1010</v>
      </c>
      <c r="O80" t="s">
        <v>40</v>
      </c>
      <c r="P80" t="s">
        <v>40</v>
      </c>
      <c r="Q80">
        <v>1</v>
      </c>
      <c r="Y80">
        <v>1</v>
      </c>
      <c r="AA80">
        <v>20336</v>
      </c>
      <c r="AB80">
        <v>0</v>
      </c>
      <c r="AC80">
        <v>0</v>
      </c>
      <c r="AD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 t="s">
        <v>3</v>
      </c>
      <c r="AT80">
        <v>1</v>
      </c>
      <c r="AU80" t="s">
        <v>3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B80">
        <v>0</v>
      </c>
    </row>
    <row r="81" spans="1:80">
      <c r="A81">
        <f>ROW(Source!A40)</f>
        <v>40</v>
      </c>
      <c r="B81">
        <v>21646190</v>
      </c>
      <c r="C81">
        <v>21646164</v>
      </c>
      <c r="D81">
        <v>0</v>
      </c>
      <c r="E81">
        <v>0</v>
      </c>
      <c r="F81">
        <v>1</v>
      </c>
      <c r="G81">
        <v>1</v>
      </c>
      <c r="H81">
        <v>3</v>
      </c>
      <c r="I81" t="s">
        <v>38</v>
      </c>
      <c r="J81" t="s">
        <v>3</v>
      </c>
      <c r="K81" t="s">
        <v>104</v>
      </c>
      <c r="L81">
        <v>1354</v>
      </c>
      <c r="N81">
        <v>1010</v>
      </c>
      <c r="O81" t="s">
        <v>40</v>
      </c>
      <c r="P81" t="s">
        <v>40</v>
      </c>
      <c r="Q81">
        <v>1</v>
      </c>
      <c r="Y81">
        <v>1</v>
      </c>
      <c r="AA81">
        <v>1517</v>
      </c>
      <c r="AB81">
        <v>0</v>
      </c>
      <c r="AC81">
        <v>0</v>
      </c>
      <c r="AD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 t="s">
        <v>3</v>
      </c>
      <c r="AT81">
        <v>1</v>
      </c>
      <c r="AU81" t="s">
        <v>3</v>
      </c>
      <c r="AV81">
        <v>0</v>
      </c>
      <c r="AW81">
        <v>1</v>
      </c>
      <c r="AX81">
        <v>-1</v>
      </c>
      <c r="AY81">
        <v>0</v>
      </c>
      <c r="AZ81">
        <v>0</v>
      </c>
      <c r="BA81" t="s">
        <v>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B81">
        <v>0</v>
      </c>
    </row>
    <row r="82" spans="1:80">
      <c r="A82">
        <f>ROW(Source!A40)</f>
        <v>40</v>
      </c>
      <c r="B82">
        <v>21646193</v>
      </c>
      <c r="C82">
        <v>21646164</v>
      </c>
      <c r="D82">
        <v>0</v>
      </c>
      <c r="E82">
        <v>0</v>
      </c>
      <c r="F82">
        <v>1</v>
      </c>
      <c r="G82">
        <v>1</v>
      </c>
      <c r="H82">
        <v>3</v>
      </c>
      <c r="I82" t="s">
        <v>38</v>
      </c>
      <c r="J82" t="s">
        <v>3</v>
      </c>
      <c r="K82" t="s">
        <v>106</v>
      </c>
      <c r="L82">
        <v>1354</v>
      </c>
      <c r="N82">
        <v>1010</v>
      </c>
      <c r="O82" t="s">
        <v>40</v>
      </c>
      <c r="P82" t="s">
        <v>40</v>
      </c>
      <c r="Q82">
        <v>1</v>
      </c>
      <c r="Y82">
        <v>1</v>
      </c>
      <c r="AA82">
        <v>771</v>
      </c>
      <c r="AB82">
        <v>0</v>
      </c>
      <c r="AC82">
        <v>0</v>
      </c>
      <c r="AD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 t="s">
        <v>3</v>
      </c>
      <c r="AT82">
        <v>1</v>
      </c>
      <c r="AU82" t="s">
        <v>3</v>
      </c>
      <c r="AV82">
        <v>0</v>
      </c>
      <c r="AW82">
        <v>1</v>
      </c>
      <c r="AX82">
        <v>-1</v>
      </c>
      <c r="AY82">
        <v>0</v>
      </c>
      <c r="AZ82">
        <v>0</v>
      </c>
      <c r="BA82" t="s">
        <v>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B82">
        <v>0</v>
      </c>
    </row>
    <row r="83" spans="1:80">
      <c r="A83">
        <f>ROW(Source!A40)</f>
        <v>40</v>
      </c>
      <c r="B83">
        <v>21646197</v>
      </c>
      <c r="C83">
        <v>21646164</v>
      </c>
      <c r="D83">
        <v>0</v>
      </c>
      <c r="E83">
        <v>0</v>
      </c>
      <c r="F83">
        <v>1</v>
      </c>
      <c r="G83">
        <v>1</v>
      </c>
      <c r="H83">
        <v>3</v>
      </c>
      <c r="I83" t="s">
        <v>38</v>
      </c>
      <c r="J83" t="s">
        <v>3</v>
      </c>
      <c r="K83" t="s">
        <v>108</v>
      </c>
      <c r="L83">
        <v>1354</v>
      </c>
      <c r="N83">
        <v>1010</v>
      </c>
      <c r="O83" t="s">
        <v>40</v>
      </c>
      <c r="P83" t="s">
        <v>40</v>
      </c>
      <c r="Q83">
        <v>1</v>
      </c>
      <c r="Y83">
        <v>1</v>
      </c>
      <c r="AA83">
        <v>426</v>
      </c>
      <c r="AB83">
        <v>0</v>
      </c>
      <c r="AC83">
        <v>0</v>
      </c>
      <c r="AD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 t="s">
        <v>3</v>
      </c>
      <c r="AT83">
        <v>1</v>
      </c>
      <c r="AU83" t="s">
        <v>3</v>
      </c>
      <c r="AV83">
        <v>0</v>
      </c>
      <c r="AW83">
        <v>1</v>
      </c>
      <c r="AX83">
        <v>-1</v>
      </c>
      <c r="AY83">
        <v>0</v>
      </c>
      <c r="AZ83">
        <v>0</v>
      </c>
      <c r="BA83" t="s">
        <v>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B8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R77"/>
  <sheetViews>
    <sheetView workbookViewId="0"/>
  </sheetViews>
  <sheetFormatPr defaultRowHeight="12.75"/>
  <sheetData>
    <row r="1" spans="1:44">
      <c r="A1">
        <f>ROW(Source!A24)</f>
        <v>24</v>
      </c>
      <c r="B1">
        <v>21643605</v>
      </c>
      <c r="C1">
        <v>21643385</v>
      </c>
      <c r="D1">
        <v>18650228</v>
      </c>
      <c r="E1">
        <v>1</v>
      </c>
      <c r="F1">
        <v>1</v>
      </c>
      <c r="G1">
        <v>1</v>
      </c>
      <c r="H1">
        <v>1</v>
      </c>
      <c r="I1" t="s">
        <v>186</v>
      </c>
      <c r="J1" t="s">
        <v>3</v>
      </c>
      <c r="K1" t="s">
        <v>187</v>
      </c>
      <c r="L1">
        <v>1369</v>
      </c>
      <c r="N1">
        <v>1013</v>
      </c>
      <c r="O1" t="s">
        <v>188</v>
      </c>
      <c r="P1" t="s">
        <v>188</v>
      </c>
      <c r="Q1">
        <v>1</v>
      </c>
      <c r="X1">
        <v>230.83</v>
      </c>
      <c r="Y1">
        <v>0</v>
      </c>
      <c r="Z1">
        <v>0</v>
      </c>
      <c r="AA1">
        <v>0</v>
      </c>
      <c r="AB1">
        <v>10.35</v>
      </c>
      <c r="AC1">
        <v>0</v>
      </c>
      <c r="AD1">
        <v>1</v>
      </c>
      <c r="AE1">
        <v>1</v>
      </c>
      <c r="AF1" t="s">
        <v>30</v>
      </c>
      <c r="AG1">
        <v>265.4545</v>
      </c>
      <c r="AH1">
        <v>2</v>
      </c>
      <c r="AI1">
        <v>21643605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21643606</v>
      </c>
      <c r="C2">
        <v>21643385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69</v>
      </c>
      <c r="J2" t="s">
        <v>3</v>
      </c>
      <c r="K2" t="s">
        <v>189</v>
      </c>
      <c r="L2">
        <v>608254</v>
      </c>
      <c r="N2">
        <v>1013</v>
      </c>
      <c r="O2" t="s">
        <v>190</v>
      </c>
      <c r="P2" t="s">
        <v>190</v>
      </c>
      <c r="Q2">
        <v>1</v>
      </c>
      <c r="X2">
        <v>119.08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30</v>
      </c>
      <c r="AG2">
        <v>136.94199999999998</v>
      </c>
      <c r="AH2">
        <v>2</v>
      </c>
      <c r="AI2">
        <v>21643606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21643607</v>
      </c>
      <c r="C3">
        <v>21643385</v>
      </c>
      <c r="D3">
        <v>18595158</v>
      </c>
      <c r="E3">
        <v>1</v>
      </c>
      <c r="F3">
        <v>1</v>
      </c>
      <c r="G3">
        <v>1</v>
      </c>
      <c r="H3">
        <v>2</v>
      </c>
      <c r="I3" t="s">
        <v>191</v>
      </c>
      <c r="J3" t="s">
        <v>192</v>
      </c>
      <c r="K3" t="s">
        <v>193</v>
      </c>
      <c r="L3">
        <v>1368</v>
      </c>
      <c r="N3">
        <v>1011</v>
      </c>
      <c r="O3" t="s">
        <v>194</v>
      </c>
      <c r="P3" t="s">
        <v>194</v>
      </c>
      <c r="Q3">
        <v>1</v>
      </c>
      <c r="X3">
        <v>0.76</v>
      </c>
      <c r="Y3">
        <v>0</v>
      </c>
      <c r="Z3">
        <v>88.01</v>
      </c>
      <c r="AA3">
        <v>11.6</v>
      </c>
      <c r="AB3">
        <v>0</v>
      </c>
      <c r="AC3">
        <v>0</v>
      </c>
      <c r="AD3">
        <v>1</v>
      </c>
      <c r="AE3">
        <v>0</v>
      </c>
      <c r="AF3" t="s">
        <v>30</v>
      </c>
      <c r="AG3">
        <v>0.87399999999999989</v>
      </c>
      <c r="AH3">
        <v>2</v>
      </c>
      <c r="AI3">
        <v>21643607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21643608</v>
      </c>
      <c r="C4">
        <v>21643385</v>
      </c>
      <c r="D4">
        <v>18595248</v>
      </c>
      <c r="E4">
        <v>1</v>
      </c>
      <c r="F4">
        <v>1</v>
      </c>
      <c r="G4">
        <v>1</v>
      </c>
      <c r="H4">
        <v>2</v>
      </c>
      <c r="I4" t="s">
        <v>195</v>
      </c>
      <c r="J4" t="s">
        <v>196</v>
      </c>
      <c r="K4" t="s">
        <v>197</v>
      </c>
      <c r="L4">
        <v>1368</v>
      </c>
      <c r="N4">
        <v>1011</v>
      </c>
      <c r="O4" t="s">
        <v>194</v>
      </c>
      <c r="P4" t="s">
        <v>194</v>
      </c>
      <c r="Q4">
        <v>1</v>
      </c>
      <c r="X4">
        <v>40</v>
      </c>
      <c r="Y4">
        <v>0</v>
      </c>
      <c r="Z4">
        <v>1.05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30</v>
      </c>
      <c r="AG4">
        <v>46</v>
      </c>
      <c r="AH4">
        <v>2</v>
      </c>
      <c r="AI4">
        <v>21643608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21643609</v>
      </c>
      <c r="C5">
        <v>21643385</v>
      </c>
      <c r="D5">
        <v>18595352</v>
      </c>
      <c r="E5">
        <v>1</v>
      </c>
      <c r="F5">
        <v>1</v>
      </c>
      <c r="G5">
        <v>1</v>
      </c>
      <c r="H5">
        <v>2</v>
      </c>
      <c r="I5" t="s">
        <v>198</v>
      </c>
      <c r="J5" t="s">
        <v>199</v>
      </c>
      <c r="K5" t="s">
        <v>200</v>
      </c>
      <c r="L5">
        <v>1368</v>
      </c>
      <c r="N5">
        <v>1011</v>
      </c>
      <c r="O5" t="s">
        <v>194</v>
      </c>
      <c r="P5" t="s">
        <v>194</v>
      </c>
      <c r="Q5">
        <v>1</v>
      </c>
      <c r="X5">
        <v>15.35</v>
      </c>
      <c r="Y5">
        <v>0</v>
      </c>
      <c r="Z5">
        <v>14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30</v>
      </c>
      <c r="AG5">
        <v>17.6525</v>
      </c>
      <c r="AH5">
        <v>2</v>
      </c>
      <c r="AI5">
        <v>21643609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21643610</v>
      </c>
      <c r="C6">
        <v>21643385</v>
      </c>
      <c r="D6">
        <v>18596002</v>
      </c>
      <c r="E6">
        <v>1</v>
      </c>
      <c r="F6">
        <v>1</v>
      </c>
      <c r="G6">
        <v>1</v>
      </c>
      <c r="H6">
        <v>2</v>
      </c>
      <c r="I6" t="s">
        <v>201</v>
      </c>
      <c r="J6" t="s">
        <v>202</v>
      </c>
      <c r="K6" t="s">
        <v>203</v>
      </c>
      <c r="L6">
        <v>1368</v>
      </c>
      <c r="N6">
        <v>1011</v>
      </c>
      <c r="O6" t="s">
        <v>194</v>
      </c>
      <c r="P6" t="s">
        <v>194</v>
      </c>
      <c r="Q6">
        <v>1</v>
      </c>
      <c r="X6">
        <v>59.16</v>
      </c>
      <c r="Y6">
        <v>0</v>
      </c>
      <c r="Z6">
        <v>459.17</v>
      </c>
      <c r="AA6">
        <v>25.1</v>
      </c>
      <c r="AB6">
        <v>0</v>
      </c>
      <c r="AC6">
        <v>0</v>
      </c>
      <c r="AD6">
        <v>1</v>
      </c>
      <c r="AE6">
        <v>0</v>
      </c>
      <c r="AF6" t="s">
        <v>30</v>
      </c>
      <c r="AG6">
        <v>68.033999999999992</v>
      </c>
      <c r="AH6">
        <v>2</v>
      </c>
      <c r="AI6">
        <v>21643610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21643611</v>
      </c>
      <c r="C7">
        <v>21643385</v>
      </c>
      <c r="D7">
        <v>18596600</v>
      </c>
      <c r="E7">
        <v>1</v>
      </c>
      <c r="F7">
        <v>1</v>
      </c>
      <c r="G7">
        <v>1</v>
      </c>
      <c r="H7">
        <v>2</v>
      </c>
      <c r="I7" t="s">
        <v>204</v>
      </c>
      <c r="J7" t="s">
        <v>205</v>
      </c>
      <c r="K7" t="s">
        <v>206</v>
      </c>
      <c r="L7">
        <v>1368</v>
      </c>
      <c r="N7">
        <v>1011</v>
      </c>
      <c r="O7" t="s">
        <v>194</v>
      </c>
      <c r="P7" t="s">
        <v>194</v>
      </c>
      <c r="Q7">
        <v>1</v>
      </c>
      <c r="X7">
        <v>3.47</v>
      </c>
      <c r="Y7">
        <v>0</v>
      </c>
      <c r="Z7">
        <v>1.78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30</v>
      </c>
      <c r="AG7">
        <v>3.9904999999999999</v>
      </c>
      <c r="AH7">
        <v>2</v>
      </c>
      <c r="AI7">
        <v>21643611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ROW(Source!A24)</f>
        <v>24</v>
      </c>
      <c r="B8">
        <v>21643612</v>
      </c>
      <c r="C8">
        <v>21643385</v>
      </c>
      <c r="D8">
        <v>18596861</v>
      </c>
      <c r="E8">
        <v>1</v>
      </c>
      <c r="F8">
        <v>1</v>
      </c>
      <c r="G8">
        <v>1</v>
      </c>
      <c r="H8">
        <v>2</v>
      </c>
      <c r="I8" t="s">
        <v>207</v>
      </c>
      <c r="J8" t="s">
        <v>208</v>
      </c>
      <c r="K8" t="s">
        <v>209</v>
      </c>
      <c r="L8">
        <v>1368</v>
      </c>
      <c r="N8">
        <v>1011</v>
      </c>
      <c r="O8" t="s">
        <v>194</v>
      </c>
      <c r="P8" t="s">
        <v>194</v>
      </c>
      <c r="Q8">
        <v>1</v>
      </c>
      <c r="X8">
        <v>3.47</v>
      </c>
      <c r="Y8">
        <v>0</v>
      </c>
      <c r="Z8">
        <v>18.93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30</v>
      </c>
      <c r="AG8">
        <v>3.9904999999999999</v>
      </c>
      <c r="AH8">
        <v>2</v>
      </c>
      <c r="AI8">
        <v>21643612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ROW(Source!A24)</f>
        <v>24</v>
      </c>
      <c r="B9">
        <v>21643613</v>
      </c>
      <c r="C9">
        <v>21643385</v>
      </c>
      <c r="D9">
        <v>18596900</v>
      </c>
      <c r="E9">
        <v>1</v>
      </c>
      <c r="F9">
        <v>1</v>
      </c>
      <c r="G9">
        <v>1</v>
      </c>
      <c r="H9">
        <v>2</v>
      </c>
      <c r="I9" t="s">
        <v>210</v>
      </c>
      <c r="J9" t="s">
        <v>211</v>
      </c>
      <c r="K9" t="s">
        <v>212</v>
      </c>
      <c r="L9">
        <v>1368</v>
      </c>
      <c r="N9">
        <v>1011</v>
      </c>
      <c r="O9" t="s">
        <v>194</v>
      </c>
      <c r="P9" t="s">
        <v>194</v>
      </c>
      <c r="Q9">
        <v>1</v>
      </c>
      <c r="X9">
        <v>0.19</v>
      </c>
      <c r="Y9">
        <v>0</v>
      </c>
      <c r="Z9">
        <v>87.17</v>
      </c>
      <c r="AA9">
        <v>11.6</v>
      </c>
      <c r="AB9">
        <v>0</v>
      </c>
      <c r="AC9">
        <v>0</v>
      </c>
      <c r="AD9">
        <v>1</v>
      </c>
      <c r="AE9">
        <v>0</v>
      </c>
      <c r="AF9" t="s">
        <v>30</v>
      </c>
      <c r="AG9">
        <v>0.21849999999999997</v>
      </c>
      <c r="AH9">
        <v>2</v>
      </c>
      <c r="AI9">
        <v>21643613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ROW(Source!A24)</f>
        <v>24</v>
      </c>
      <c r="B10">
        <v>21643614</v>
      </c>
      <c r="C10">
        <v>21643385</v>
      </c>
      <c r="D10">
        <v>18598095</v>
      </c>
      <c r="E10">
        <v>1</v>
      </c>
      <c r="F10">
        <v>1</v>
      </c>
      <c r="G10">
        <v>1</v>
      </c>
      <c r="H10">
        <v>3</v>
      </c>
      <c r="I10" t="s">
        <v>66</v>
      </c>
      <c r="J10" t="s">
        <v>68</v>
      </c>
      <c r="K10" t="s">
        <v>67</v>
      </c>
      <c r="L10">
        <v>1348</v>
      </c>
      <c r="N10">
        <v>1009</v>
      </c>
      <c r="O10" t="s">
        <v>59</v>
      </c>
      <c r="P10" t="s">
        <v>59</v>
      </c>
      <c r="Q10">
        <v>1000</v>
      </c>
      <c r="X10">
        <v>4.0000000000000001E-3</v>
      </c>
      <c r="Y10">
        <v>12109.99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4.0000000000000001E-3</v>
      </c>
      <c r="AH10">
        <v>2</v>
      </c>
      <c r="AI10">
        <v>21643614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ROW(Source!A24)</f>
        <v>24</v>
      </c>
      <c r="B11">
        <v>21643615</v>
      </c>
      <c r="C11">
        <v>21643385</v>
      </c>
      <c r="D11">
        <v>18598591</v>
      </c>
      <c r="E11">
        <v>1</v>
      </c>
      <c r="F11">
        <v>1</v>
      </c>
      <c r="G11">
        <v>1</v>
      </c>
      <c r="H11">
        <v>3</v>
      </c>
      <c r="I11" t="s">
        <v>213</v>
      </c>
      <c r="J11" t="s">
        <v>214</v>
      </c>
      <c r="K11" t="s">
        <v>215</v>
      </c>
      <c r="L11">
        <v>1348</v>
      </c>
      <c r="N11">
        <v>1009</v>
      </c>
      <c r="O11" t="s">
        <v>59</v>
      </c>
      <c r="P11" t="s">
        <v>59</v>
      </c>
      <c r="Q11">
        <v>1000</v>
      </c>
      <c r="X11">
        <v>4.2999999999999997E-2</v>
      </c>
      <c r="Y11">
        <v>9749.99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4.2999999999999997E-2</v>
      </c>
      <c r="AH11">
        <v>2</v>
      </c>
      <c r="AI11">
        <v>21643615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ROW(Source!A24)</f>
        <v>24</v>
      </c>
      <c r="B12">
        <v>21643616</v>
      </c>
      <c r="C12">
        <v>21643385</v>
      </c>
      <c r="D12">
        <v>18598831</v>
      </c>
      <c r="E12">
        <v>1</v>
      </c>
      <c r="F12">
        <v>1</v>
      </c>
      <c r="G12">
        <v>1</v>
      </c>
      <c r="H12">
        <v>3</v>
      </c>
      <c r="I12" t="s">
        <v>62</v>
      </c>
      <c r="J12" t="s">
        <v>64</v>
      </c>
      <c r="K12" t="s">
        <v>63</v>
      </c>
      <c r="L12">
        <v>1348</v>
      </c>
      <c r="N12">
        <v>1009</v>
      </c>
      <c r="O12" t="s">
        <v>59</v>
      </c>
      <c r="P12" t="s">
        <v>59</v>
      </c>
      <c r="Q12">
        <v>1000</v>
      </c>
      <c r="X12">
        <v>8.2000000000000003E-2</v>
      </c>
      <c r="Y12">
        <v>5477.77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8.2000000000000003E-2</v>
      </c>
      <c r="AH12">
        <v>2</v>
      </c>
      <c r="AI12">
        <v>21643616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ROW(Source!A24)</f>
        <v>24</v>
      </c>
      <c r="B13">
        <v>21643617</v>
      </c>
      <c r="C13">
        <v>21643385</v>
      </c>
      <c r="D13">
        <v>18600503</v>
      </c>
      <c r="E13">
        <v>1</v>
      </c>
      <c r="F13">
        <v>1</v>
      </c>
      <c r="G13">
        <v>1</v>
      </c>
      <c r="H13">
        <v>3</v>
      </c>
      <c r="I13" t="s">
        <v>355</v>
      </c>
      <c r="J13" t="s">
        <v>356</v>
      </c>
      <c r="K13" t="s">
        <v>357</v>
      </c>
      <c r="L13">
        <v>7577558</v>
      </c>
      <c r="N13">
        <v>1013</v>
      </c>
      <c r="O13" t="s">
        <v>358</v>
      </c>
      <c r="P13" t="s">
        <v>43</v>
      </c>
      <c r="Q13">
        <v>1</v>
      </c>
      <c r="X13">
        <v>600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3</v>
      </c>
      <c r="AG13">
        <v>600</v>
      </c>
      <c r="AH13">
        <v>3</v>
      </c>
      <c r="AI13">
        <v>-1</v>
      </c>
      <c r="AJ13" t="s">
        <v>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ROW(Source!A24)</f>
        <v>24</v>
      </c>
      <c r="B14">
        <v>21643618</v>
      </c>
      <c r="C14">
        <v>21643385</v>
      </c>
      <c r="D14">
        <v>18606904</v>
      </c>
      <c r="E14">
        <v>1</v>
      </c>
      <c r="F14">
        <v>1</v>
      </c>
      <c r="G14">
        <v>1</v>
      </c>
      <c r="H14">
        <v>3</v>
      </c>
      <c r="I14" t="s">
        <v>359</v>
      </c>
      <c r="J14" t="s">
        <v>360</v>
      </c>
      <c r="K14" t="s">
        <v>361</v>
      </c>
      <c r="L14">
        <v>7577558</v>
      </c>
      <c r="N14">
        <v>1013</v>
      </c>
      <c r="O14" t="s">
        <v>358</v>
      </c>
      <c r="P14" t="s">
        <v>43</v>
      </c>
      <c r="Q14">
        <v>1</v>
      </c>
      <c r="X14">
        <v>100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100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ROW(Source!A24)</f>
        <v>24</v>
      </c>
      <c r="B15">
        <v>21643619</v>
      </c>
      <c r="C15">
        <v>21643385</v>
      </c>
      <c r="D15">
        <v>18606905</v>
      </c>
      <c r="E15">
        <v>1</v>
      </c>
      <c r="F15">
        <v>1</v>
      </c>
      <c r="G15">
        <v>1</v>
      </c>
      <c r="H15">
        <v>3</v>
      </c>
      <c r="I15" t="s">
        <v>362</v>
      </c>
      <c r="J15" t="s">
        <v>363</v>
      </c>
      <c r="K15" t="s">
        <v>364</v>
      </c>
      <c r="L15">
        <v>7577558</v>
      </c>
      <c r="N15">
        <v>1013</v>
      </c>
      <c r="O15" t="s">
        <v>358</v>
      </c>
      <c r="P15" t="s">
        <v>43</v>
      </c>
      <c r="Q15">
        <v>1</v>
      </c>
      <c r="X15">
        <v>200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200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ROW(Source!A24)</f>
        <v>24</v>
      </c>
      <c r="B16">
        <v>21643620</v>
      </c>
      <c r="C16">
        <v>21643385</v>
      </c>
      <c r="D16">
        <v>18606917</v>
      </c>
      <c r="E16">
        <v>1</v>
      </c>
      <c r="F16">
        <v>1</v>
      </c>
      <c r="G16">
        <v>1</v>
      </c>
      <c r="H16">
        <v>3</v>
      </c>
      <c r="I16" t="s">
        <v>365</v>
      </c>
      <c r="J16" t="s">
        <v>366</v>
      </c>
      <c r="K16" t="s">
        <v>367</v>
      </c>
      <c r="L16">
        <v>1354</v>
      </c>
      <c r="N16">
        <v>1010</v>
      </c>
      <c r="O16" t="s">
        <v>40</v>
      </c>
      <c r="P16" t="s">
        <v>40</v>
      </c>
      <c r="Q16">
        <v>1</v>
      </c>
      <c r="X16">
        <v>29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3</v>
      </c>
      <c r="AG16">
        <v>29</v>
      </c>
      <c r="AH16">
        <v>3</v>
      </c>
      <c r="AI16">
        <v>-1</v>
      </c>
      <c r="AJ16" t="s">
        <v>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ROW(Source!A24)</f>
        <v>24</v>
      </c>
      <c r="B17">
        <v>21643621</v>
      </c>
      <c r="C17">
        <v>21643385</v>
      </c>
      <c r="D17">
        <v>18607713</v>
      </c>
      <c r="E17">
        <v>1</v>
      </c>
      <c r="F17">
        <v>1</v>
      </c>
      <c r="G17">
        <v>1</v>
      </c>
      <c r="H17">
        <v>3</v>
      </c>
      <c r="I17" t="s">
        <v>57</v>
      </c>
      <c r="J17" t="s">
        <v>60</v>
      </c>
      <c r="K17" t="s">
        <v>58</v>
      </c>
      <c r="L17">
        <v>1348</v>
      </c>
      <c r="N17">
        <v>1009</v>
      </c>
      <c r="O17" t="s">
        <v>59</v>
      </c>
      <c r="P17" t="s">
        <v>59</v>
      </c>
      <c r="Q17">
        <v>1000</v>
      </c>
      <c r="X17">
        <v>0.26</v>
      </c>
      <c r="Y17">
        <v>7165.89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0.26</v>
      </c>
      <c r="AH17">
        <v>2</v>
      </c>
      <c r="AI17">
        <v>21643621</v>
      </c>
      <c r="AJ17">
        <v>13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ROW(Source!A24)</f>
        <v>24</v>
      </c>
      <c r="B18">
        <v>21643622</v>
      </c>
      <c r="C18">
        <v>21643385</v>
      </c>
      <c r="D18">
        <v>18612151</v>
      </c>
      <c r="E18">
        <v>1</v>
      </c>
      <c r="F18">
        <v>1</v>
      </c>
      <c r="G18">
        <v>1</v>
      </c>
      <c r="H18">
        <v>3</v>
      </c>
      <c r="I18" t="s">
        <v>216</v>
      </c>
      <c r="J18" t="s">
        <v>217</v>
      </c>
      <c r="K18" t="s">
        <v>218</v>
      </c>
      <c r="L18">
        <v>1339</v>
      </c>
      <c r="N18">
        <v>1007</v>
      </c>
      <c r="O18" t="s">
        <v>219</v>
      </c>
      <c r="P18" t="s">
        <v>219</v>
      </c>
      <c r="Q18">
        <v>1</v>
      </c>
      <c r="X18">
        <v>5.13</v>
      </c>
      <c r="Y18">
        <v>638.4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5.13</v>
      </c>
      <c r="AH18">
        <v>2</v>
      </c>
      <c r="AI18">
        <v>21643622</v>
      </c>
      <c r="AJ18">
        <v>14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ROW(Source!A24)</f>
        <v>24</v>
      </c>
      <c r="B19">
        <v>21643623</v>
      </c>
      <c r="C19">
        <v>21643385</v>
      </c>
      <c r="D19">
        <v>18628316</v>
      </c>
      <c r="E19">
        <v>1</v>
      </c>
      <c r="F19">
        <v>1</v>
      </c>
      <c r="G19">
        <v>1</v>
      </c>
      <c r="H19">
        <v>3</v>
      </c>
      <c r="I19" t="s">
        <v>368</v>
      </c>
      <c r="J19" t="s">
        <v>369</v>
      </c>
      <c r="K19" t="s">
        <v>370</v>
      </c>
      <c r="L19">
        <v>1346</v>
      </c>
      <c r="N19">
        <v>1009</v>
      </c>
      <c r="O19" t="s">
        <v>55</v>
      </c>
      <c r="P19" t="s">
        <v>55</v>
      </c>
      <c r="Q19">
        <v>1</v>
      </c>
      <c r="X19">
        <v>17.52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17.52</v>
      </c>
      <c r="AH19">
        <v>3</v>
      </c>
      <c r="AI19">
        <v>-1</v>
      </c>
      <c r="AJ19" t="s">
        <v>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ROW(Source!A35)</f>
        <v>35</v>
      </c>
      <c r="B20">
        <v>21644659</v>
      </c>
      <c r="C20">
        <v>21643386</v>
      </c>
      <c r="D20">
        <v>18654608</v>
      </c>
      <c r="E20">
        <v>1</v>
      </c>
      <c r="F20">
        <v>1</v>
      </c>
      <c r="G20">
        <v>1</v>
      </c>
      <c r="H20">
        <v>1</v>
      </c>
      <c r="I20" t="s">
        <v>220</v>
      </c>
      <c r="J20" t="s">
        <v>3</v>
      </c>
      <c r="K20" t="s">
        <v>221</v>
      </c>
      <c r="L20">
        <v>1369</v>
      </c>
      <c r="N20">
        <v>1013</v>
      </c>
      <c r="O20" t="s">
        <v>188</v>
      </c>
      <c r="P20" t="s">
        <v>188</v>
      </c>
      <c r="Q20">
        <v>1</v>
      </c>
      <c r="X20">
        <v>46.37</v>
      </c>
      <c r="Y20">
        <v>0</v>
      </c>
      <c r="Z20">
        <v>0</v>
      </c>
      <c r="AA20">
        <v>0</v>
      </c>
      <c r="AB20">
        <v>10.06</v>
      </c>
      <c r="AC20">
        <v>0</v>
      </c>
      <c r="AD20">
        <v>1</v>
      </c>
      <c r="AE20">
        <v>1</v>
      </c>
      <c r="AF20" t="s">
        <v>3</v>
      </c>
      <c r="AG20">
        <v>46.37</v>
      </c>
      <c r="AH20">
        <v>2</v>
      </c>
      <c r="AI20">
        <v>21644659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ROW(Source!A35)</f>
        <v>35</v>
      </c>
      <c r="B21">
        <v>21644660</v>
      </c>
      <c r="C21">
        <v>21643386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69</v>
      </c>
      <c r="J21" t="s">
        <v>3</v>
      </c>
      <c r="K21" t="s">
        <v>189</v>
      </c>
      <c r="L21">
        <v>608254</v>
      </c>
      <c r="N21">
        <v>1013</v>
      </c>
      <c r="O21" t="s">
        <v>190</v>
      </c>
      <c r="P21" t="s">
        <v>190</v>
      </c>
      <c r="Q21">
        <v>1</v>
      </c>
      <c r="X21">
        <v>8.68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3</v>
      </c>
      <c r="AG21">
        <v>8.68</v>
      </c>
      <c r="AH21">
        <v>2</v>
      </c>
      <c r="AI21">
        <v>21644660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ROW(Source!A35)</f>
        <v>35</v>
      </c>
      <c r="B22">
        <v>21644661</v>
      </c>
      <c r="C22">
        <v>21643386</v>
      </c>
      <c r="D22">
        <v>18595088</v>
      </c>
      <c r="E22">
        <v>1</v>
      </c>
      <c r="F22">
        <v>1</v>
      </c>
      <c r="G22">
        <v>1</v>
      </c>
      <c r="H22">
        <v>2</v>
      </c>
      <c r="I22" t="s">
        <v>222</v>
      </c>
      <c r="J22" t="s">
        <v>223</v>
      </c>
      <c r="K22" t="s">
        <v>224</v>
      </c>
      <c r="L22">
        <v>1368</v>
      </c>
      <c r="N22">
        <v>1011</v>
      </c>
      <c r="O22" t="s">
        <v>194</v>
      </c>
      <c r="P22" t="s">
        <v>194</v>
      </c>
      <c r="Q22">
        <v>1</v>
      </c>
      <c r="X22">
        <v>0.42</v>
      </c>
      <c r="Y22">
        <v>0</v>
      </c>
      <c r="Z22">
        <v>120.52</v>
      </c>
      <c r="AA22">
        <v>15.42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0.42</v>
      </c>
      <c r="AH22">
        <v>2</v>
      </c>
      <c r="AI22">
        <v>21644661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ROW(Source!A35)</f>
        <v>35</v>
      </c>
      <c r="B23">
        <v>21644662</v>
      </c>
      <c r="C23">
        <v>21643386</v>
      </c>
      <c r="D23">
        <v>18595159</v>
      </c>
      <c r="E23">
        <v>1</v>
      </c>
      <c r="F23">
        <v>1</v>
      </c>
      <c r="G23">
        <v>1</v>
      </c>
      <c r="H23">
        <v>2</v>
      </c>
      <c r="I23" t="s">
        <v>225</v>
      </c>
      <c r="J23" t="s">
        <v>226</v>
      </c>
      <c r="K23" t="s">
        <v>227</v>
      </c>
      <c r="L23">
        <v>1368</v>
      </c>
      <c r="N23">
        <v>1011</v>
      </c>
      <c r="O23" t="s">
        <v>194</v>
      </c>
      <c r="P23" t="s">
        <v>194</v>
      </c>
      <c r="Q23">
        <v>1</v>
      </c>
      <c r="X23">
        <v>0.12</v>
      </c>
      <c r="Y23">
        <v>0</v>
      </c>
      <c r="Z23">
        <v>112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0.12</v>
      </c>
      <c r="AH23">
        <v>2</v>
      </c>
      <c r="AI23">
        <v>21644662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ROW(Source!A35)</f>
        <v>35</v>
      </c>
      <c r="B24">
        <v>21644663</v>
      </c>
      <c r="C24">
        <v>21643386</v>
      </c>
      <c r="D24">
        <v>18595184</v>
      </c>
      <c r="E24">
        <v>1</v>
      </c>
      <c r="F24">
        <v>1</v>
      </c>
      <c r="G24">
        <v>1</v>
      </c>
      <c r="H24">
        <v>2</v>
      </c>
      <c r="I24" t="s">
        <v>228</v>
      </c>
      <c r="J24" t="s">
        <v>229</v>
      </c>
      <c r="K24" t="s">
        <v>230</v>
      </c>
      <c r="L24">
        <v>1368</v>
      </c>
      <c r="N24">
        <v>1011</v>
      </c>
      <c r="O24" t="s">
        <v>194</v>
      </c>
      <c r="P24" t="s">
        <v>194</v>
      </c>
      <c r="Q24">
        <v>1</v>
      </c>
      <c r="X24">
        <v>4.07</v>
      </c>
      <c r="Y24">
        <v>0</v>
      </c>
      <c r="Z24">
        <v>533.27</v>
      </c>
      <c r="AA24">
        <v>27.9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4.07</v>
      </c>
      <c r="AH24">
        <v>2</v>
      </c>
      <c r="AI24">
        <v>21644663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ROW(Source!A35)</f>
        <v>35</v>
      </c>
      <c r="B25">
        <v>21644664</v>
      </c>
      <c r="C25">
        <v>21643386</v>
      </c>
      <c r="D25">
        <v>18595243</v>
      </c>
      <c r="E25">
        <v>1</v>
      </c>
      <c r="F25">
        <v>1</v>
      </c>
      <c r="G25">
        <v>1</v>
      </c>
      <c r="H25">
        <v>2</v>
      </c>
      <c r="I25" t="s">
        <v>231</v>
      </c>
      <c r="J25" t="s">
        <v>232</v>
      </c>
      <c r="K25" t="s">
        <v>233</v>
      </c>
      <c r="L25">
        <v>1368</v>
      </c>
      <c r="N25">
        <v>1011</v>
      </c>
      <c r="O25" t="s">
        <v>194</v>
      </c>
      <c r="P25" t="s">
        <v>194</v>
      </c>
      <c r="Q25">
        <v>1</v>
      </c>
      <c r="X25">
        <v>0.1</v>
      </c>
      <c r="Y25">
        <v>0</v>
      </c>
      <c r="Z25">
        <v>3.42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</v>
      </c>
      <c r="AH25">
        <v>2</v>
      </c>
      <c r="AI25">
        <v>21644664</v>
      </c>
      <c r="AJ25">
        <v>27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ROW(Source!A35)</f>
        <v>35</v>
      </c>
      <c r="B26">
        <v>21644665</v>
      </c>
      <c r="C26">
        <v>21643386</v>
      </c>
      <c r="D26">
        <v>18595254</v>
      </c>
      <c r="E26">
        <v>1</v>
      </c>
      <c r="F26">
        <v>1</v>
      </c>
      <c r="G26">
        <v>1</v>
      </c>
      <c r="H26">
        <v>2</v>
      </c>
      <c r="I26" t="s">
        <v>234</v>
      </c>
      <c r="J26" t="s">
        <v>235</v>
      </c>
      <c r="K26" t="s">
        <v>236</v>
      </c>
      <c r="L26">
        <v>1368</v>
      </c>
      <c r="N26">
        <v>1011</v>
      </c>
      <c r="O26" t="s">
        <v>194</v>
      </c>
      <c r="P26" t="s">
        <v>194</v>
      </c>
      <c r="Q26">
        <v>1</v>
      </c>
      <c r="X26">
        <v>0.34</v>
      </c>
      <c r="Y26">
        <v>0</v>
      </c>
      <c r="Z26">
        <v>1.7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0.34</v>
      </c>
      <c r="AH26">
        <v>2</v>
      </c>
      <c r="AI26">
        <v>21644665</v>
      </c>
      <c r="AJ26">
        <v>28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ROW(Source!A35)</f>
        <v>35</v>
      </c>
      <c r="B27">
        <v>21644666</v>
      </c>
      <c r="C27">
        <v>21643386</v>
      </c>
      <c r="D27">
        <v>18595257</v>
      </c>
      <c r="E27">
        <v>1</v>
      </c>
      <c r="F27">
        <v>1</v>
      </c>
      <c r="G27">
        <v>1</v>
      </c>
      <c r="H27">
        <v>2</v>
      </c>
      <c r="I27" t="s">
        <v>237</v>
      </c>
      <c r="J27" t="s">
        <v>238</v>
      </c>
      <c r="K27" t="s">
        <v>239</v>
      </c>
      <c r="L27">
        <v>1368</v>
      </c>
      <c r="N27">
        <v>1011</v>
      </c>
      <c r="O27" t="s">
        <v>194</v>
      </c>
      <c r="P27" t="s">
        <v>194</v>
      </c>
      <c r="Q27">
        <v>1</v>
      </c>
      <c r="X27">
        <v>0.09</v>
      </c>
      <c r="Y27">
        <v>0</v>
      </c>
      <c r="Z27">
        <v>6.9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0.09</v>
      </c>
      <c r="AH27">
        <v>2</v>
      </c>
      <c r="AI27">
        <v>21644666</v>
      </c>
      <c r="AJ27">
        <v>29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ROW(Source!A35)</f>
        <v>35</v>
      </c>
      <c r="B28">
        <v>21644667</v>
      </c>
      <c r="C28">
        <v>21643386</v>
      </c>
      <c r="D28">
        <v>18595361</v>
      </c>
      <c r="E28">
        <v>1</v>
      </c>
      <c r="F28">
        <v>1</v>
      </c>
      <c r="G28">
        <v>1</v>
      </c>
      <c r="H28">
        <v>2</v>
      </c>
      <c r="I28" t="s">
        <v>240</v>
      </c>
      <c r="J28" t="s">
        <v>241</v>
      </c>
      <c r="K28" t="s">
        <v>242</v>
      </c>
      <c r="L28">
        <v>1368</v>
      </c>
      <c r="N28">
        <v>1011</v>
      </c>
      <c r="O28" t="s">
        <v>194</v>
      </c>
      <c r="P28" t="s">
        <v>194</v>
      </c>
      <c r="Q28">
        <v>1</v>
      </c>
      <c r="X28">
        <v>2.2400000000000002</v>
      </c>
      <c r="Y28">
        <v>0</v>
      </c>
      <c r="Z28">
        <v>1.2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2.2400000000000002</v>
      </c>
      <c r="AH28">
        <v>2</v>
      </c>
      <c r="AI28">
        <v>21644667</v>
      </c>
      <c r="AJ28">
        <v>30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ROW(Source!A35)</f>
        <v>35</v>
      </c>
      <c r="B29">
        <v>21644668</v>
      </c>
      <c r="C29">
        <v>21643386</v>
      </c>
      <c r="D29">
        <v>18595368</v>
      </c>
      <c r="E29">
        <v>1</v>
      </c>
      <c r="F29">
        <v>1</v>
      </c>
      <c r="G29">
        <v>1</v>
      </c>
      <c r="H29">
        <v>2</v>
      </c>
      <c r="I29" t="s">
        <v>243</v>
      </c>
      <c r="J29" t="s">
        <v>244</v>
      </c>
      <c r="K29" t="s">
        <v>245</v>
      </c>
      <c r="L29">
        <v>1368</v>
      </c>
      <c r="N29">
        <v>1011</v>
      </c>
      <c r="O29" t="s">
        <v>194</v>
      </c>
      <c r="P29" t="s">
        <v>194</v>
      </c>
      <c r="Q29">
        <v>1</v>
      </c>
      <c r="X29">
        <v>15.01</v>
      </c>
      <c r="Y29">
        <v>0</v>
      </c>
      <c r="Z29">
        <v>12.31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15.01</v>
      </c>
      <c r="AH29">
        <v>2</v>
      </c>
      <c r="AI29">
        <v>21644668</v>
      </c>
      <c r="AJ29">
        <v>31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ROW(Source!A35)</f>
        <v>35</v>
      </c>
      <c r="B30">
        <v>21644669</v>
      </c>
      <c r="C30">
        <v>21643386</v>
      </c>
      <c r="D30">
        <v>18595373</v>
      </c>
      <c r="E30">
        <v>1</v>
      </c>
      <c r="F30">
        <v>1</v>
      </c>
      <c r="G30">
        <v>1</v>
      </c>
      <c r="H30">
        <v>2</v>
      </c>
      <c r="I30" t="s">
        <v>246</v>
      </c>
      <c r="J30" t="s">
        <v>247</v>
      </c>
      <c r="K30" t="s">
        <v>248</v>
      </c>
      <c r="L30">
        <v>1368</v>
      </c>
      <c r="N30">
        <v>1011</v>
      </c>
      <c r="O30" t="s">
        <v>194</v>
      </c>
      <c r="P30" t="s">
        <v>194</v>
      </c>
      <c r="Q30">
        <v>1</v>
      </c>
      <c r="X30">
        <v>2.0099999999999998</v>
      </c>
      <c r="Y30">
        <v>0</v>
      </c>
      <c r="Z30">
        <v>6.7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2.0099999999999998</v>
      </c>
      <c r="AH30">
        <v>2</v>
      </c>
      <c r="AI30">
        <v>21644669</v>
      </c>
      <c r="AJ30">
        <v>32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ROW(Source!A35)</f>
        <v>35</v>
      </c>
      <c r="B31">
        <v>21644670</v>
      </c>
      <c r="C31">
        <v>21643386</v>
      </c>
      <c r="D31">
        <v>18596595</v>
      </c>
      <c r="E31">
        <v>1</v>
      </c>
      <c r="F31">
        <v>1</v>
      </c>
      <c r="G31">
        <v>1</v>
      </c>
      <c r="H31">
        <v>2</v>
      </c>
      <c r="I31" t="s">
        <v>249</v>
      </c>
      <c r="J31" t="s">
        <v>250</v>
      </c>
      <c r="K31" t="s">
        <v>251</v>
      </c>
      <c r="L31">
        <v>1368</v>
      </c>
      <c r="N31">
        <v>1011</v>
      </c>
      <c r="O31" t="s">
        <v>194</v>
      </c>
      <c r="P31" t="s">
        <v>194</v>
      </c>
      <c r="Q31">
        <v>1</v>
      </c>
      <c r="X31">
        <v>0.18</v>
      </c>
      <c r="Y31">
        <v>0</v>
      </c>
      <c r="Z31">
        <v>1.95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0.18</v>
      </c>
      <c r="AH31">
        <v>2</v>
      </c>
      <c r="AI31">
        <v>21644670</v>
      </c>
      <c r="AJ31">
        <v>33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ROW(Source!A35)</f>
        <v>35</v>
      </c>
      <c r="B32">
        <v>21644671</v>
      </c>
      <c r="C32">
        <v>21643386</v>
      </c>
      <c r="D32">
        <v>18596599</v>
      </c>
      <c r="E32">
        <v>1</v>
      </c>
      <c r="F32">
        <v>1</v>
      </c>
      <c r="G32">
        <v>1</v>
      </c>
      <c r="H32">
        <v>2</v>
      </c>
      <c r="I32" t="s">
        <v>252</v>
      </c>
      <c r="J32" t="s">
        <v>253</v>
      </c>
      <c r="K32" t="s">
        <v>254</v>
      </c>
      <c r="L32">
        <v>1368</v>
      </c>
      <c r="N32">
        <v>1011</v>
      </c>
      <c r="O32" t="s">
        <v>194</v>
      </c>
      <c r="P32" t="s">
        <v>194</v>
      </c>
      <c r="Q32">
        <v>1</v>
      </c>
      <c r="X32">
        <v>0.17</v>
      </c>
      <c r="Y32">
        <v>0</v>
      </c>
      <c r="Z32">
        <v>5.13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0.17</v>
      </c>
      <c r="AH32">
        <v>2</v>
      </c>
      <c r="AI32">
        <v>21644671</v>
      </c>
      <c r="AJ32">
        <v>34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ROW(Source!A35)</f>
        <v>35</v>
      </c>
      <c r="B33">
        <v>21644672</v>
      </c>
      <c r="C33">
        <v>21643386</v>
      </c>
      <c r="D33">
        <v>18596900</v>
      </c>
      <c r="E33">
        <v>1</v>
      </c>
      <c r="F33">
        <v>1</v>
      </c>
      <c r="G33">
        <v>1</v>
      </c>
      <c r="H33">
        <v>2</v>
      </c>
      <c r="I33" t="s">
        <v>210</v>
      </c>
      <c r="J33" t="s">
        <v>211</v>
      </c>
      <c r="K33" t="s">
        <v>212</v>
      </c>
      <c r="L33">
        <v>1368</v>
      </c>
      <c r="N33">
        <v>1011</v>
      </c>
      <c r="O33" t="s">
        <v>194</v>
      </c>
      <c r="P33" t="s">
        <v>194</v>
      </c>
      <c r="Q33">
        <v>1</v>
      </c>
      <c r="X33">
        <v>0.19</v>
      </c>
      <c r="Y33">
        <v>0</v>
      </c>
      <c r="Z33">
        <v>87.17</v>
      </c>
      <c r="AA33">
        <v>11.6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0.19</v>
      </c>
      <c r="AH33">
        <v>2</v>
      </c>
      <c r="AI33">
        <v>21644672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ROW(Source!A35)</f>
        <v>35</v>
      </c>
      <c r="B34">
        <v>21644673</v>
      </c>
      <c r="C34">
        <v>21643386</v>
      </c>
      <c r="D34">
        <v>18597877</v>
      </c>
      <c r="E34">
        <v>1</v>
      </c>
      <c r="F34">
        <v>1</v>
      </c>
      <c r="G34">
        <v>1</v>
      </c>
      <c r="H34">
        <v>3</v>
      </c>
      <c r="I34" t="s">
        <v>255</v>
      </c>
      <c r="J34" t="s">
        <v>256</v>
      </c>
      <c r="K34" t="s">
        <v>257</v>
      </c>
      <c r="L34">
        <v>1348</v>
      </c>
      <c r="N34">
        <v>1009</v>
      </c>
      <c r="O34" t="s">
        <v>59</v>
      </c>
      <c r="P34" t="s">
        <v>59</v>
      </c>
      <c r="Q34">
        <v>1000</v>
      </c>
      <c r="X34">
        <v>1E-4</v>
      </c>
      <c r="Y34">
        <v>37900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1E-4</v>
      </c>
      <c r="AH34">
        <v>2</v>
      </c>
      <c r="AI34">
        <v>21644673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ROW(Source!A35)</f>
        <v>35</v>
      </c>
      <c r="B35">
        <v>21644674</v>
      </c>
      <c r="C35">
        <v>21643386</v>
      </c>
      <c r="D35">
        <v>18597887</v>
      </c>
      <c r="E35">
        <v>1</v>
      </c>
      <c r="F35">
        <v>1</v>
      </c>
      <c r="G35">
        <v>1</v>
      </c>
      <c r="H35">
        <v>3</v>
      </c>
      <c r="I35" t="s">
        <v>258</v>
      </c>
      <c r="J35" t="s">
        <v>259</v>
      </c>
      <c r="K35" t="s">
        <v>260</v>
      </c>
      <c r="L35">
        <v>1339</v>
      </c>
      <c r="N35">
        <v>1007</v>
      </c>
      <c r="O35" t="s">
        <v>219</v>
      </c>
      <c r="P35" t="s">
        <v>219</v>
      </c>
      <c r="Q35">
        <v>1</v>
      </c>
      <c r="X35">
        <v>1.95</v>
      </c>
      <c r="Y35">
        <v>6.23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1.95</v>
      </c>
      <c r="AH35">
        <v>2</v>
      </c>
      <c r="AI35">
        <v>21644674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ROW(Source!A35)</f>
        <v>35</v>
      </c>
      <c r="B36">
        <v>21644675</v>
      </c>
      <c r="C36">
        <v>21643386</v>
      </c>
      <c r="D36">
        <v>18598078</v>
      </c>
      <c r="E36">
        <v>1</v>
      </c>
      <c r="F36">
        <v>1</v>
      </c>
      <c r="G36">
        <v>1</v>
      </c>
      <c r="H36">
        <v>3</v>
      </c>
      <c r="I36" t="s">
        <v>261</v>
      </c>
      <c r="J36" t="s">
        <v>262</v>
      </c>
      <c r="K36" t="s">
        <v>263</v>
      </c>
      <c r="L36">
        <v>1348</v>
      </c>
      <c r="N36">
        <v>1009</v>
      </c>
      <c r="O36" t="s">
        <v>59</v>
      </c>
      <c r="P36" t="s">
        <v>59</v>
      </c>
      <c r="Q36">
        <v>1000</v>
      </c>
      <c r="X36">
        <v>3.0000000000000001E-5</v>
      </c>
      <c r="Y36">
        <v>4455.2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3.0000000000000001E-5</v>
      </c>
      <c r="AH36">
        <v>2</v>
      </c>
      <c r="AI36">
        <v>21644675</v>
      </c>
      <c r="AJ36">
        <v>38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ROW(Source!A35)</f>
        <v>35</v>
      </c>
      <c r="B37">
        <v>21644676</v>
      </c>
      <c r="C37">
        <v>21643386</v>
      </c>
      <c r="D37">
        <v>18598306</v>
      </c>
      <c r="E37">
        <v>1</v>
      </c>
      <c r="F37">
        <v>1</v>
      </c>
      <c r="G37">
        <v>1</v>
      </c>
      <c r="H37">
        <v>3</v>
      </c>
      <c r="I37" t="s">
        <v>264</v>
      </c>
      <c r="J37" t="s">
        <v>265</v>
      </c>
      <c r="K37" t="s">
        <v>266</v>
      </c>
      <c r="L37">
        <v>1348</v>
      </c>
      <c r="N37">
        <v>1009</v>
      </c>
      <c r="O37" t="s">
        <v>59</v>
      </c>
      <c r="P37" t="s">
        <v>59</v>
      </c>
      <c r="Q37">
        <v>1000</v>
      </c>
      <c r="X37">
        <v>1.9400000000000001E-3</v>
      </c>
      <c r="Y37">
        <v>4920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1.9400000000000001E-3</v>
      </c>
      <c r="AH37">
        <v>2</v>
      </c>
      <c r="AI37">
        <v>21644676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ROW(Source!A35)</f>
        <v>35</v>
      </c>
      <c r="B38">
        <v>21644677</v>
      </c>
      <c r="C38">
        <v>21643386</v>
      </c>
      <c r="D38">
        <v>18598593</v>
      </c>
      <c r="E38">
        <v>1</v>
      </c>
      <c r="F38">
        <v>1</v>
      </c>
      <c r="G38">
        <v>1</v>
      </c>
      <c r="H38">
        <v>3</v>
      </c>
      <c r="I38" t="s">
        <v>267</v>
      </c>
      <c r="J38" t="s">
        <v>268</v>
      </c>
      <c r="K38" t="s">
        <v>269</v>
      </c>
      <c r="L38">
        <v>1348</v>
      </c>
      <c r="N38">
        <v>1009</v>
      </c>
      <c r="O38" t="s">
        <v>59</v>
      </c>
      <c r="P38" t="s">
        <v>59</v>
      </c>
      <c r="Q38">
        <v>1000</v>
      </c>
      <c r="X38">
        <v>2.3E-2</v>
      </c>
      <c r="Y38">
        <v>10169.99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2.3E-2</v>
      </c>
      <c r="AH38">
        <v>2</v>
      </c>
      <c r="AI38">
        <v>21644677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ROW(Source!A35)</f>
        <v>35</v>
      </c>
      <c r="B39">
        <v>21644678</v>
      </c>
      <c r="C39">
        <v>21643386</v>
      </c>
      <c r="D39">
        <v>18598753</v>
      </c>
      <c r="E39">
        <v>1</v>
      </c>
      <c r="F39">
        <v>1</v>
      </c>
      <c r="G39">
        <v>1</v>
      </c>
      <c r="H39">
        <v>3</v>
      </c>
      <c r="I39" t="s">
        <v>77</v>
      </c>
      <c r="J39" t="s">
        <v>79</v>
      </c>
      <c r="K39" t="s">
        <v>78</v>
      </c>
      <c r="L39">
        <v>1348</v>
      </c>
      <c r="N39">
        <v>1009</v>
      </c>
      <c r="O39" t="s">
        <v>59</v>
      </c>
      <c r="P39" t="s">
        <v>59</v>
      </c>
      <c r="Q39">
        <v>1000</v>
      </c>
      <c r="X39">
        <v>0</v>
      </c>
      <c r="Y39">
        <v>9040.01</v>
      </c>
      <c r="Z39">
        <v>0</v>
      </c>
      <c r="AA39">
        <v>0</v>
      </c>
      <c r="AB39">
        <v>0</v>
      </c>
      <c r="AC39">
        <v>1</v>
      </c>
      <c r="AD39">
        <v>0</v>
      </c>
      <c r="AE39">
        <v>0</v>
      </c>
      <c r="AF39" t="s">
        <v>3</v>
      </c>
      <c r="AG39">
        <v>0</v>
      </c>
      <c r="AH39">
        <v>2</v>
      </c>
      <c r="AI39">
        <v>21644678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ROW(Source!A35)</f>
        <v>35</v>
      </c>
      <c r="B40">
        <v>21644679</v>
      </c>
      <c r="C40">
        <v>21643386</v>
      </c>
      <c r="D40">
        <v>18598837</v>
      </c>
      <c r="E40">
        <v>1</v>
      </c>
      <c r="F40">
        <v>1</v>
      </c>
      <c r="G40">
        <v>1</v>
      </c>
      <c r="H40">
        <v>3</v>
      </c>
      <c r="I40" t="s">
        <v>270</v>
      </c>
      <c r="J40" t="s">
        <v>271</v>
      </c>
      <c r="K40" t="s">
        <v>272</v>
      </c>
      <c r="L40">
        <v>1348</v>
      </c>
      <c r="N40">
        <v>1009</v>
      </c>
      <c r="O40" t="s">
        <v>59</v>
      </c>
      <c r="P40" t="s">
        <v>59</v>
      </c>
      <c r="Q40">
        <v>1000</v>
      </c>
      <c r="X40">
        <v>1.0000000000000001E-5</v>
      </c>
      <c r="Y40">
        <v>11978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21644679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ROW(Source!A35)</f>
        <v>35</v>
      </c>
      <c r="B41">
        <v>21644680</v>
      </c>
      <c r="C41">
        <v>21643386</v>
      </c>
      <c r="D41">
        <v>18599272</v>
      </c>
      <c r="E41">
        <v>1</v>
      </c>
      <c r="F41">
        <v>1</v>
      </c>
      <c r="G41">
        <v>1</v>
      </c>
      <c r="H41">
        <v>3</v>
      </c>
      <c r="I41" t="s">
        <v>273</v>
      </c>
      <c r="J41" t="s">
        <v>274</v>
      </c>
      <c r="K41" t="s">
        <v>275</v>
      </c>
      <c r="L41">
        <v>1346</v>
      </c>
      <c r="N41">
        <v>1009</v>
      </c>
      <c r="O41" t="s">
        <v>55</v>
      </c>
      <c r="P41" t="s">
        <v>55</v>
      </c>
      <c r="Q41">
        <v>1</v>
      </c>
      <c r="X41">
        <v>0.59</v>
      </c>
      <c r="Y41">
        <v>6.09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0.59</v>
      </c>
      <c r="AH41">
        <v>2</v>
      </c>
      <c r="AI41">
        <v>21644680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ROW(Source!A35)</f>
        <v>35</v>
      </c>
      <c r="B42">
        <v>21644681</v>
      </c>
      <c r="C42">
        <v>21643386</v>
      </c>
      <c r="D42">
        <v>18599421</v>
      </c>
      <c r="E42">
        <v>1</v>
      </c>
      <c r="F42">
        <v>1</v>
      </c>
      <c r="G42">
        <v>1</v>
      </c>
      <c r="H42">
        <v>3</v>
      </c>
      <c r="I42" t="s">
        <v>276</v>
      </c>
      <c r="J42" t="s">
        <v>277</v>
      </c>
      <c r="K42" t="s">
        <v>278</v>
      </c>
      <c r="L42">
        <v>1348</v>
      </c>
      <c r="N42">
        <v>1009</v>
      </c>
      <c r="O42" t="s">
        <v>59</v>
      </c>
      <c r="P42" t="s">
        <v>59</v>
      </c>
      <c r="Q42">
        <v>1000</v>
      </c>
      <c r="X42">
        <v>5.9999999999999995E-4</v>
      </c>
      <c r="Y42">
        <v>9420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5.9999999999999995E-4</v>
      </c>
      <c r="AH42">
        <v>2</v>
      </c>
      <c r="AI42">
        <v>21644681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ROW(Source!A35)</f>
        <v>35</v>
      </c>
      <c r="B43">
        <v>21644682</v>
      </c>
      <c r="C43">
        <v>21643386</v>
      </c>
      <c r="D43">
        <v>18600747</v>
      </c>
      <c r="E43">
        <v>1</v>
      </c>
      <c r="F43">
        <v>1</v>
      </c>
      <c r="G43">
        <v>1</v>
      </c>
      <c r="H43">
        <v>3</v>
      </c>
      <c r="I43" t="s">
        <v>279</v>
      </c>
      <c r="J43" t="s">
        <v>280</v>
      </c>
      <c r="K43" t="s">
        <v>281</v>
      </c>
      <c r="L43">
        <v>1339</v>
      </c>
      <c r="N43">
        <v>1007</v>
      </c>
      <c r="O43" t="s">
        <v>219</v>
      </c>
      <c r="P43" t="s">
        <v>219</v>
      </c>
      <c r="Q43">
        <v>1</v>
      </c>
      <c r="X43">
        <v>1.0300000000000001E-3</v>
      </c>
      <c r="Y43">
        <v>1699.99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1.0300000000000001E-3</v>
      </c>
      <c r="AH43">
        <v>2</v>
      </c>
      <c r="AI43">
        <v>21644682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ROW(Source!A35)</f>
        <v>35</v>
      </c>
      <c r="B44">
        <v>21644683</v>
      </c>
      <c r="C44">
        <v>21643386</v>
      </c>
      <c r="D44">
        <v>18603918</v>
      </c>
      <c r="E44">
        <v>1</v>
      </c>
      <c r="F44">
        <v>1</v>
      </c>
      <c r="G44">
        <v>1</v>
      </c>
      <c r="H44">
        <v>3</v>
      </c>
      <c r="I44" t="s">
        <v>282</v>
      </c>
      <c r="J44" t="s">
        <v>283</v>
      </c>
      <c r="K44" t="s">
        <v>284</v>
      </c>
      <c r="L44">
        <v>1348</v>
      </c>
      <c r="N44">
        <v>1009</v>
      </c>
      <c r="O44" t="s">
        <v>59</v>
      </c>
      <c r="P44" t="s">
        <v>59</v>
      </c>
      <c r="Q44">
        <v>1000</v>
      </c>
      <c r="X44">
        <v>3.1E-4</v>
      </c>
      <c r="Y44">
        <v>15620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3.1E-4</v>
      </c>
      <c r="AH44">
        <v>2</v>
      </c>
      <c r="AI44">
        <v>21644683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ROW(Source!A35)</f>
        <v>35</v>
      </c>
      <c r="B45">
        <v>21644684</v>
      </c>
      <c r="C45">
        <v>21643386</v>
      </c>
      <c r="D45">
        <v>18606554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59</v>
      </c>
      <c r="P45" t="s">
        <v>59</v>
      </c>
      <c r="Q45">
        <v>1000</v>
      </c>
      <c r="X45">
        <v>2.5999999999999999E-2</v>
      </c>
      <c r="Y45">
        <v>7712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2.5999999999999999E-2</v>
      </c>
      <c r="AH45">
        <v>2</v>
      </c>
      <c r="AI45">
        <v>21644684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ROW(Source!A35)</f>
        <v>35</v>
      </c>
      <c r="B46">
        <v>21644685</v>
      </c>
      <c r="C46">
        <v>21643386</v>
      </c>
      <c r="D46">
        <v>18606868</v>
      </c>
      <c r="E46">
        <v>1</v>
      </c>
      <c r="F46">
        <v>1</v>
      </c>
      <c r="G46">
        <v>1</v>
      </c>
      <c r="H46">
        <v>3</v>
      </c>
      <c r="I46" t="s">
        <v>81</v>
      </c>
      <c r="J46" t="s">
        <v>83</v>
      </c>
      <c r="K46" t="s">
        <v>82</v>
      </c>
      <c r="L46">
        <v>1348</v>
      </c>
      <c r="N46">
        <v>1009</v>
      </c>
      <c r="O46" t="s">
        <v>59</v>
      </c>
      <c r="P46" t="s">
        <v>59</v>
      </c>
      <c r="Q46">
        <v>1000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t="s">
        <v>3</v>
      </c>
      <c r="AG46">
        <v>1</v>
      </c>
      <c r="AH46">
        <v>2</v>
      </c>
      <c r="AI46">
        <v>21644685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ROW(Source!A35)</f>
        <v>35</v>
      </c>
      <c r="B47">
        <v>21644686</v>
      </c>
      <c r="C47">
        <v>21643386</v>
      </c>
      <c r="D47">
        <v>18626265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1302</v>
      </c>
      <c r="N47">
        <v>1003</v>
      </c>
      <c r="O47" t="s">
        <v>291</v>
      </c>
      <c r="P47" t="s">
        <v>291</v>
      </c>
      <c r="Q47">
        <v>10</v>
      </c>
      <c r="X47">
        <v>1.8700000000000001E-2</v>
      </c>
      <c r="Y47">
        <v>71.489999999999995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1.8700000000000001E-2</v>
      </c>
      <c r="AH47">
        <v>2</v>
      </c>
      <c r="AI47">
        <v>21644686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21645159</v>
      </c>
      <c r="C48">
        <v>21645158</v>
      </c>
      <c r="D48">
        <v>18646676</v>
      </c>
      <c r="E48">
        <v>1</v>
      </c>
      <c r="F48">
        <v>1</v>
      </c>
      <c r="G48">
        <v>1</v>
      </c>
      <c r="H48">
        <v>1</v>
      </c>
      <c r="I48" t="s">
        <v>292</v>
      </c>
      <c r="J48" t="s">
        <v>3</v>
      </c>
      <c r="K48" t="s">
        <v>293</v>
      </c>
      <c r="L48">
        <v>1369</v>
      </c>
      <c r="N48">
        <v>1013</v>
      </c>
      <c r="O48" t="s">
        <v>188</v>
      </c>
      <c r="P48" t="s">
        <v>188</v>
      </c>
      <c r="Q48">
        <v>1</v>
      </c>
      <c r="X48">
        <v>32.590000000000003</v>
      </c>
      <c r="Y48">
        <v>0</v>
      </c>
      <c r="Z48">
        <v>0</v>
      </c>
      <c r="AA48">
        <v>0</v>
      </c>
      <c r="AB48">
        <v>8.86</v>
      </c>
      <c r="AC48">
        <v>0</v>
      </c>
      <c r="AD48">
        <v>1</v>
      </c>
      <c r="AE48">
        <v>1</v>
      </c>
      <c r="AF48" t="s">
        <v>30</v>
      </c>
      <c r="AG48">
        <v>37.478500000000004</v>
      </c>
      <c r="AH48">
        <v>2</v>
      </c>
      <c r="AI48">
        <v>21645159</v>
      </c>
      <c r="AJ48">
        <v>50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21645160</v>
      </c>
      <c r="C49">
        <v>21645158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69</v>
      </c>
      <c r="J49" t="s">
        <v>3</v>
      </c>
      <c r="K49" t="s">
        <v>189</v>
      </c>
      <c r="L49">
        <v>608254</v>
      </c>
      <c r="N49">
        <v>1013</v>
      </c>
      <c r="O49" t="s">
        <v>190</v>
      </c>
      <c r="P49" t="s">
        <v>190</v>
      </c>
      <c r="Q49">
        <v>1</v>
      </c>
      <c r="X49">
        <v>0.12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2</v>
      </c>
      <c r="AF49" t="s">
        <v>30</v>
      </c>
      <c r="AG49">
        <v>0.13799999999999998</v>
      </c>
      <c r="AH49">
        <v>2</v>
      </c>
      <c r="AI49">
        <v>21645160</v>
      </c>
      <c r="AJ49">
        <v>51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21645161</v>
      </c>
      <c r="C50">
        <v>21645158</v>
      </c>
      <c r="D50">
        <v>18595159</v>
      </c>
      <c r="E50">
        <v>1</v>
      </c>
      <c r="F50">
        <v>1</v>
      </c>
      <c r="G50">
        <v>1</v>
      </c>
      <c r="H50">
        <v>2</v>
      </c>
      <c r="I50" t="s">
        <v>225</v>
      </c>
      <c r="J50" t="s">
        <v>226</v>
      </c>
      <c r="K50" t="s">
        <v>227</v>
      </c>
      <c r="L50">
        <v>1368</v>
      </c>
      <c r="N50">
        <v>1011</v>
      </c>
      <c r="O50" t="s">
        <v>194</v>
      </c>
      <c r="P50" t="s">
        <v>194</v>
      </c>
      <c r="Q50">
        <v>1</v>
      </c>
      <c r="X50">
        <v>0.12</v>
      </c>
      <c r="Y50">
        <v>0</v>
      </c>
      <c r="Z50">
        <v>112</v>
      </c>
      <c r="AA50">
        <v>13.5</v>
      </c>
      <c r="AB50">
        <v>0</v>
      </c>
      <c r="AC50">
        <v>0</v>
      </c>
      <c r="AD50">
        <v>1</v>
      </c>
      <c r="AE50">
        <v>0</v>
      </c>
      <c r="AF50" t="s">
        <v>30</v>
      </c>
      <c r="AG50">
        <v>0.13799999999999998</v>
      </c>
      <c r="AH50">
        <v>2</v>
      </c>
      <c r="AI50">
        <v>21645161</v>
      </c>
      <c r="AJ50">
        <v>52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21645162</v>
      </c>
      <c r="C51">
        <v>21645158</v>
      </c>
      <c r="D51">
        <v>18596595</v>
      </c>
      <c r="E51">
        <v>1</v>
      </c>
      <c r="F51">
        <v>1</v>
      </c>
      <c r="G51">
        <v>1</v>
      </c>
      <c r="H51">
        <v>2</v>
      </c>
      <c r="I51" t="s">
        <v>249</v>
      </c>
      <c r="J51" t="s">
        <v>250</v>
      </c>
      <c r="K51" t="s">
        <v>251</v>
      </c>
      <c r="L51">
        <v>1368</v>
      </c>
      <c r="N51">
        <v>1011</v>
      </c>
      <c r="O51" t="s">
        <v>194</v>
      </c>
      <c r="P51" t="s">
        <v>194</v>
      </c>
      <c r="Q51">
        <v>1</v>
      </c>
      <c r="X51">
        <v>4.21</v>
      </c>
      <c r="Y51">
        <v>0</v>
      </c>
      <c r="Z51">
        <v>1.95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30</v>
      </c>
      <c r="AG51">
        <v>4.8414999999999999</v>
      </c>
      <c r="AH51">
        <v>2</v>
      </c>
      <c r="AI51">
        <v>21645162</v>
      </c>
      <c r="AJ51">
        <v>53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21645163</v>
      </c>
      <c r="C52">
        <v>21645158</v>
      </c>
      <c r="D52">
        <v>18596900</v>
      </c>
      <c r="E52">
        <v>1</v>
      </c>
      <c r="F52">
        <v>1</v>
      </c>
      <c r="G52">
        <v>1</v>
      </c>
      <c r="H52">
        <v>2</v>
      </c>
      <c r="I52" t="s">
        <v>210</v>
      </c>
      <c r="J52" t="s">
        <v>211</v>
      </c>
      <c r="K52" t="s">
        <v>212</v>
      </c>
      <c r="L52">
        <v>1368</v>
      </c>
      <c r="N52">
        <v>1011</v>
      </c>
      <c r="O52" t="s">
        <v>194</v>
      </c>
      <c r="P52" t="s">
        <v>194</v>
      </c>
      <c r="Q52">
        <v>1</v>
      </c>
      <c r="X52">
        <v>0.19</v>
      </c>
      <c r="Y52">
        <v>0</v>
      </c>
      <c r="Z52">
        <v>87.17</v>
      </c>
      <c r="AA52">
        <v>11.6</v>
      </c>
      <c r="AB52">
        <v>0</v>
      </c>
      <c r="AC52">
        <v>0</v>
      </c>
      <c r="AD52">
        <v>1</v>
      </c>
      <c r="AE52">
        <v>0</v>
      </c>
      <c r="AF52" t="s">
        <v>30</v>
      </c>
      <c r="AG52">
        <v>0.21849999999999997</v>
      </c>
      <c r="AH52">
        <v>2</v>
      </c>
      <c r="AI52">
        <v>21645163</v>
      </c>
      <c r="AJ52">
        <v>54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21645164</v>
      </c>
      <c r="C53">
        <v>21645158</v>
      </c>
      <c r="D53">
        <v>18598843</v>
      </c>
      <c r="E53">
        <v>1</v>
      </c>
      <c r="F53">
        <v>1</v>
      </c>
      <c r="G53">
        <v>1</v>
      </c>
      <c r="H53">
        <v>3</v>
      </c>
      <c r="I53" t="s">
        <v>294</v>
      </c>
      <c r="J53" t="s">
        <v>295</v>
      </c>
      <c r="K53" t="s">
        <v>296</v>
      </c>
      <c r="L53">
        <v>1348</v>
      </c>
      <c r="N53">
        <v>1009</v>
      </c>
      <c r="O53" t="s">
        <v>59</v>
      </c>
      <c r="P53" t="s">
        <v>59</v>
      </c>
      <c r="Q53">
        <v>1000</v>
      </c>
      <c r="X53">
        <v>2.9999999999999997E-4</v>
      </c>
      <c r="Y53">
        <v>35011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2.9999999999999997E-4</v>
      </c>
      <c r="AH53">
        <v>2</v>
      </c>
      <c r="AI53">
        <v>21645164</v>
      </c>
      <c r="AJ53">
        <v>55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21645165</v>
      </c>
      <c r="C54">
        <v>21645158</v>
      </c>
      <c r="D54">
        <v>18598844</v>
      </c>
      <c r="E54">
        <v>1</v>
      </c>
      <c r="F54">
        <v>1</v>
      </c>
      <c r="G54">
        <v>1</v>
      </c>
      <c r="H54">
        <v>3</v>
      </c>
      <c r="I54" t="s">
        <v>297</v>
      </c>
      <c r="J54" t="s">
        <v>298</v>
      </c>
      <c r="K54" t="s">
        <v>299</v>
      </c>
      <c r="L54">
        <v>1348</v>
      </c>
      <c r="N54">
        <v>1009</v>
      </c>
      <c r="O54" t="s">
        <v>59</v>
      </c>
      <c r="P54" t="s">
        <v>59</v>
      </c>
      <c r="Q54">
        <v>1000</v>
      </c>
      <c r="X54">
        <v>2.9999999999999997E-4</v>
      </c>
      <c r="Y54">
        <v>9526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2.9999999999999997E-4</v>
      </c>
      <c r="AH54">
        <v>2</v>
      </c>
      <c r="AI54">
        <v>21645165</v>
      </c>
      <c r="AJ54">
        <v>56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ROW(Source!A38)</f>
        <v>38</v>
      </c>
      <c r="B55">
        <v>21645166</v>
      </c>
      <c r="C55">
        <v>21645158</v>
      </c>
      <c r="D55">
        <v>18600710</v>
      </c>
      <c r="E55">
        <v>1</v>
      </c>
      <c r="F55">
        <v>1</v>
      </c>
      <c r="G55">
        <v>1</v>
      </c>
      <c r="H55">
        <v>3</v>
      </c>
      <c r="I55" t="s">
        <v>93</v>
      </c>
      <c r="J55" t="s">
        <v>92</v>
      </c>
      <c r="K55" t="s">
        <v>371</v>
      </c>
      <c r="L55">
        <v>1348</v>
      </c>
      <c r="N55">
        <v>1009</v>
      </c>
      <c r="O55" t="s">
        <v>59</v>
      </c>
      <c r="P55" t="s">
        <v>59</v>
      </c>
      <c r="Q55">
        <v>1000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ROW(Source!A40)</f>
        <v>40</v>
      </c>
      <c r="B56">
        <v>21646165</v>
      </c>
      <c r="C56">
        <v>21646164</v>
      </c>
      <c r="D56">
        <v>9431548</v>
      </c>
      <c r="E56">
        <v>1</v>
      </c>
      <c r="F56">
        <v>1</v>
      </c>
      <c r="G56">
        <v>1</v>
      </c>
      <c r="H56">
        <v>1</v>
      </c>
      <c r="I56" t="s">
        <v>300</v>
      </c>
      <c r="J56" t="s">
        <v>3</v>
      </c>
      <c r="K56" t="s">
        <v>301</v>
      </c>
      <c r="L56">
        <v>1369</v>
      </c>
      <c r="N56">
        <v>1013</v>
      </c>
      <c r="O56" t="s">
        <v>188</v>
      </c>
      <c r="P56" t="s">
        <v>188</v>
      </c>
      <c r="Q56">
        <v>1</v>
      </c>
      <c r="X56">
        <v>2.25</v>
      </c>
      <c r="Y56">
        <v>0</v>
      </c>
      <c r="Z56">
        <v>0</v>
      </c>
      <c r="AA56">
        <v>0</v>
      </c>
      <c r="AB56">
        <v>9.92</v>
      </c>
      <c r="AC56">
        <v>0</v>
      </c>
      <c r="AD56">
        <v>1</v>
      </c>
      <c r="AE56">
        <v>1</v>
      </c>
      <c r="AF56" t="s">
        <v>3</v>
      </c>
      <c r="AG56">
        <v>2.25</v>
      </c>
      <c r="AH56">
        <v>2</v>
      </c>
      <c r="AI56">
        <v>21646165</v>
      </c>
      <c r="AJ56">
        <v>58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ROW(Source!A40)</f>
        <v>40</v>
      </c>
      <c r="B57">
        <v>21646166</v>
      </c>
      <c r="C57">
        <v>21646164</v>
      </c>
      <c r="D57">
        <v>121548</v>
      </c>
      <c r="E57">
        <v>1</v>
      </c>
      <c r="F57">
        <v>1</v>
      </c>
      <c r="G57">
        <v>1</v>
      </c>
      <c r="H57">
        <v>1</v>
      </c>
      <c r="I57" t="s">
        <v>69</v>
      </c>
      <c r="J57" t="s">
        <v>3</v>
      </c>
      <c r="K57" t="s">
        <v>189</v>
      </c>
      <c r="L57">
        <v>608254</v>
      </c>
      <c r="N57">
        <v>1013</v>
      </c>
      <c r="O57" t="s">
        <v>190</v>
      </c>
      <c r="P57" t="s">
        <v>190</v>
      </c>
      <c r="Q57">
        <v>1</v>
      </c>
      <c r="X57">
        <v>0.7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3</v>
      </c>
      <c r="AG57">
        <v>0.7</v>
      </c>
      <c r="AH57">
        <v>2</v>
      </c>
      <c r="AI57">
        <v>21646166</v>
      </c>
      <c r="AJ57">
        <v>59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ROW(Source!A40)</f>
        <v>40</v>
      </c>
      <c r="B58">
        <v>21646167</v>
      </c>
      <c r="C58">
        <v>21646164</v>
      </c>
      <c r="D58">
        <v>14665909</v>
      </c>
      <c r="E58">
        <v>1</v>
      </c>
      <c r="F58">
        <v>1</v>
      </c>
      <c r="G58">
        <v>1</v>
      </c>
      <c r="H58">
        <v>2</v>
      </c>
      <c r="I58" t="s">
        <v>302</v>
      </c>
      <c r="J58" t="s">
        <v>303</v>
      </c>
      <c r="K58" t="s">
        <v>304</v>
      </c>
      <c r="L58">
        <v>1368</v>
      </c>
      <c r="N58">
        <v>1011</v>
      </c>
      <c r="O58" t="s">
        <v>194</v>
      </c>
      <c r="P58" t="s">
        <v>194</v>
      </c>
      <c r="Q58">
        <v>1</v>
      </c>
      <c r="X58">
        <v>0.09</v>
      </c>
      <c r="Y58">
        <v>0</v>
      </c>
      <c r="Z58">
        <v>8.1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0.09</v>
      </c>
      <c r="AH58">
        <v>2</v>
      </c>
      <c r="AI58">
        <v>21646167</v>
      </c>
      <c r="AJ58">
        <v>60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ROW(Source!A40)</f>
        <v>40</v>
      </c>
      <c r="B59">
        <v>21646168</v>
      </c>
      <c r="C59">
        <v>21646164</v>
      </c>
      <c r="D59">
        <v>14668126</v>
      </c>
      <c r="E59">
        <v>1</v>
      </c>
      <c r="F59">
        <v>1</v>
      </c>
      <c r="G59">
        <v>1</v>
      </c>
      <c r="H59">
        <v>2</v>
      </c>
      <c r="I59" t="s">
        <v>305</v>
      </c>
      <c r="J59" t="s">
        <v>306</v>
      </c>
      <c r="K59" t="s">
        <v>307</v>
      </c>
      <c r="L59">
        <v>1368</v>
      </c>
      <c r="N59">
        <v>1011</v>
      </c>
      <c r="O59" t="s">
        <v>194</v>
      </c>
      <c r="P59" t="s">
        <v>194</v>
      </c>
      <c r="Q59">
        <v>1</v>
      </c>
      <c r="X59">
        <v>0.35</v>
      </c>
      <c r="Y59">
        <v>0</v>
      </c>
      <c r="Z59">
        <v>70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0.35</v>
      </c>
      <c r="AH59">
        <v>2</v>
      </c>
      <c r="AI59">
        <v>21646168</v>
      </c>
      <c r="AJ59">
        <v>61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ROW(Source!A40)</f>
        <v>40</v>
      </c>
      <c r="B60">
        <v>21646169</v>
      </c>
      <c r="C60">
        <v>21646164</v>
      </c>
      <c r="D60">
        <v>14668130</v>
      </c>
      <c r="E60">
        <v>1</v>
      </c>
      <c r="F60">
        <v>1</v>
      </c>
      <c r="G60">
        <v>1</v>
      </c>
      <c r="H60">
        <v>2</v>
      </c>
      <c r="I60" t="s">
        <v>308</v>
      </c>
      <c r="J60" t="s">
        <v>309</v>
      </c>
      <c r="K60" t="s">
        <v>310</v>
      </c>
      <c r="L60">
        <v>1368</v>
      </c>
      <c r="N60">
        <v>1011</v>
      </c>
      <c r="O60" t="s">
        <v>194</v>
      </c>
      <c r="P60" t="s">
        <v>194</v>
      </c>
      <c r="Q60">
        <v>1</v>
      </c>
      <c r="X60">
        <v>0.74</v>
      </c>
      <c r="Y60">
        <v>0</v>
      </c>
      <c r="Z60">
        <v>2.36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0.74</v>
      </c>
      <c r="AH60">
        <v>2</v>
      </c>
      <c r="AI60">
        <v>21646169</v>
      </c>
      <c r="AJ60">
        <v>62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ROW(Source!A40)</f>
        <v>40</v>
      </c>
      <c r="B61">
        <v>21646170</v>
      </c>
      <c r="C61">
        <v>21646164</v>
      </c>
      <c r="D61">
        <v>14668183</v>
      </c>
      <c r="E61">
        <v>1</v>
      </c>
      <c r="F61">
        <v>1</v>
      </c>
      <c r="G61">
        <v>1</v>
      </c>
      <c r="H61">
        <v>2</v>
      </c>
      <c r="I61" t="s">
        <v>311</v>
      </c>
      <c r="J61" t="s">
        <v>312</v>
      </c>
      <c r="K61" t="s">
        <v>313</v>
      </c>
      <c r="L61">
        <v>1368</v>
      </c>
      <c r="N61">
        <v>1011</v>
      </c>
      <c r="O61" t="s">
        <v>194</v>
      </c>
      <c r="P61" t="s">
        <v>194</v>
      </c>
      <c r="Q61">
        <v>1</v>
      </c>
      <c r="X61">
        <v>0.8</v>
      </c>
      <c r="Y61">
        <v>0</v>
      </c>
      <c r="Z61">
        <v>2.08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0.8</v>
      </c>
      <c r="AH61">
        <v>2</v>
      </c>
      <c r="AI61">
        <v>21646170</v>
      </c>
      <c r="AJ61">
        <v>63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ROW(Source!A40)</f>
        <v>40</v>
      </c>
      <c r="B62">
        <v>21646171</v>
      </c>
      <c r="C62">
        <v>21646164</v>
      </c>
      <c r="D62">
        <v>14668251</v>
      </c>
      <c r="E62">
        <v>1</v>
      </c>
      <c r="F62">
        <v>1</v>
      </c>
      <c r="G62">
        <v>1</v>
      </c>
      <c r="H62">
        <v>2</v>
      </c>
      <c r="I62" t="s">
        <v>314</v>
      </c>
      <c r="J62" t="s">
        <v>315</v>
      </c>
      <c r="K62" t="s">
        <v>316</v>
      </c>
      <c r="L62">
        <v>1368</v>
      </c>
      <c r="N62">
        <v>1011</v>
      </c>
      <c r="O62" t="s">
        <v>194</v>
      </c>
      <c r="P62" t="s">
        <v>194</v>
      </c>
      <c r="Q62">
        <v>1</v>
      </c>
      <c r="X62">
        <v>7.0000000000000007E-2</v>
      </c>
      <c r="Y62">
        <v>0</v>
      </c>
      <c r="Z62">
        <v>6.82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7.0000000000000007E-2</v>
      </c>
      <c r="AH62">
        <v>2</v>
      </c>
      <c r="AI62">
        <v>21646171</v>
      </c>
      <c r="AJ62">
        <v>64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ROW(Source!A40)</f>
        <v>40</v>
      </c>
      <c r="B63">
        <v>21646172</v>
      </c>
      <c r="C63">
        <v>21646164</v>
      </c>
      <c r="D63">
        <v>14668297</v>
      </c>
      <c r="E63">
        <v>1</v>
      </c>
      <c r="F63">
        <v>1</v>
      </c>
      <c r="G63">
        <v>1</v>
      </c>
      <c r="H63">
        <v>2</v>
      </c>
      <c r="I63" t="s">
        <v>317</v>
      </c>
      <c r="J63" t="s">
        <v>318</v>
      </c>
      <c r="K63" t="s">
        <v>319</v>
      </c>
      <c r="L63">
        <v>1368</v>
      </c>
      <c r="N63">
        <v>1011</v>
      </c>
      <c r="O63" t="s">
        <v>194</v>
      </c>
      <c r="P63" t="s">
        <v>194</v>
      </c>
      <c r="Q63">
        <v>1</v>
      </c>
      <c r="X63">
        <v>0.35</v>
      </c>
      <c r="Y63">
        <v>0</v>
      </c>
      <c r="Z63">
        <v>16.920000000000002</v>
      </c>
      <c r="AA63">
        <v>10.06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0.35</v>
      </c>
      <c r="AH63">
        <v>2</v>
      </c>
      <c r="AI63">
        <v>21646172</v>
      </c>
      <c r="AJ63">
        <v>65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ROW(Source!A40)</f>
        <v>40</v>
      </c>
      <c r="B64">
        <v>21646173</v>
      </c>
      <c r="C64">
        <v>21646164</v>
      </c>
      <c r="D64">
        <v>14668299</v>
      </c>
      <c r="E64">
        <v>1</v>
      </c>
      <c r="F64">
        <v>1</v>
      </c>
      <c r="G64">
        <v>1</v>
      </c>
      <c r="H64">
        <v>2</v>
      </c>
      <c r="I64" t="s">
        <v>320</v>
      </c>
      <c r="J64" t="s">
        <v>321</v>
      </c>
      <c r="K64" t="s">
        <v>322</v>
      </c>
      <c r="L64">
        <v>1368</v>
      </c>
      <c r="N64">
        <v>1011</v>
      </c>
      <c r="O64" t="s">
        <v>194</v>
      </c>
      <c r="P64" t="s">
        <v>194</v>
      </c>
      <c r="Q64">
        <v>1</v>
      </c>
      <c r="X64">
        <v>0.35</v>
      </c>
      <c r="Y64">
        <v>0</v>
      </c>
      <c r="Z64">
        <v>56.24</v>
      </c>
      <c r="AA64">
        <v>10.06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0.35</v>
      </c>
      <c r="AH64">
        <v>2</v>
      </c>
      <c r="AI64">
        <v>21646173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ROW(Source!A40)</f>
        <v>40</v>
      </c>
      <c r="B65">
        <v>21646174</v>
      </c>
      <c r="C65">
        <v>21646164</v>
      </c>
      <c r="D65">
        <v>14668593</v>
      </c>
      <c r="E65">
        <v>1</v>
      </c>
      <c r="F65">
        <v>1</v>
      </c>
      <c r="G65">
        <v>1</v>
      </c>
      <c r="H65">
        <v>2</v>
      </c>
      <c r="I65" t="s">
        <v>210</v>
      </c>
      <c r="J65" t="s">
        <v>323</v>
      </c>
      <c r="K65" t="s">
        <v>212</v>
      </c>
      <c r="L65">
        <v>1368</v>
      </c>
      <c r="N65">
        <v>1011</v>
      </c>
      <c r="O65" t="s">
        <v>194</v>
      </c>
      <c r="P65" t="s">
        <v>194</v>
      </c>
      <c r="Q65">
        <v>1</v>
      </c>
      <c r="X65">
        <v>0.01</v>
      </c>
      <c r="Y65">
        <v>0</v>
      </c>
      <c r="Z65">
        <v>87.17</v>
      </c>
      <c r="AA65">
        <v>11.6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0.01</v>
      </c>
      <c r="AH65">
        <v>2</v>
      </c>
      <c r="AI65">
        <v>21646174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ROW(Source!A40)</f>
        <v>40</v>
      </c>
      <c r="B66">
        <v>21646175</v>
      </c>
      <c r="C66">
        <v>21646164</v>
      </c>
      <c r="D66">
        <v>14609515</v>
      </c>
      <c r="E66">
        <v>1</v>
      </c>
      <c r="F66">
        <v>1</v>
      </c>
      <c r="G66">
        <v>1</v>
      </c>
      <c r="H66">
        <v>3</v>
      </c>
      <c r="I66" t="s">
        <v>324</v>
      </c>
      <c r="J66" t="s">
        <v>325</v>
      </c>
      <c r="K66" t="s">
        <v>326</v>
      </c>
      <c r="L66">
        <v>1348</v>
      </c>
      <c r="N66">
        <v>1009</v>
      </c>
      <c r="O66" t="s">
        <v>59</v>
      </c>
      <c r="P66" t="s">
        <v>59</v>
      </c>
      <c r="Q66">
        <v>1000</v>
      </c>
      <c r="X66">
        <v>3.0000000000000001E-5</v>
      </c>
      <c r="Y66">
        <v>6667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3.0000000000000001E-5</v>
      </c>
      <c r="AH66">
        <v>2</v>
      </c>
      <c r="AI66">
        <v>21646175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ROW(Source!A40)</f>
        <v>40</v>
      </c>
      <c r="B67">
        <v>21646176</v>
      </c>
      <c r="C67">
        <v>21646164</v>
      </c>
      <c r="D67">
        <v>14609669</v>
      </c>
      <c r="E67">
        <v>1</v>
      </c>
      <c r="F67">
        <v>1</v>
      </c>
      <c r="G67">
        <v>1</v>
      </c>
      <c r="H67">
        <v>3</v>
      </c>
      <c r="I67" t="s">
        <v>327</v>
      </c>
      <c r="J67" t="s">
        <v>328</v>
      </c>
      <c r="K67" t="s">
        <v>329</v>
      </c>
      <c r="L67">
        <v>1348</v>
      </c>
      <c r="N67">
        <v>1009</v>
      </c>
      <c r="O67" t="s">
        <v>59</v>
      </c>
      <c r="P67" t="s">
        <v>59</v>
      </c>
      <c r="Q67">
        <v>1000</v>
      </c>
      <c r="X67">
        <v>3.0000000000000001E-3</v>
      </c>
      <c r="Y67">
        <v>13500.28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3.0000000000000001E-3</v>
      </c>
      <c r="AH67">
        <v>2</v>
      </c>
      <c r="AI67">
        <v>21646176</v>
      </c>
      <c r="AJ67">
        <v>69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ROW(Source!A40)</f>
        <v>40</v>
      </c>
      <c r="B68">
        <v>21646177</v>
      </c>
      <c r="C68">
        <v>21646164</v>
      </c>
      <c r="D68">
        <v>14609893</v>
      </c>
      <c r="E68">
        <v>1</v>
      </c>
      <c r="F68">
        <v>1</v>
      </c>
      <c r="G68">
        <v>1</v>
      </c>
      <c r="H68">
        <v>3</v>
      </c>
      <c r="I68" t="s">
        <v>213</v>
      </c>
      <c r="J68" t="s">
        <v>330</v>
      </c>
      <c r="K68" t="s">
        <v>215</v>
      </c>
      <c r="L68">
        <v>1348</v>
      </c>
      <c r="N68">
        <v>1009</v>
      </c>
      <c r="O68" t="s">
        <v>59</v>
      </c>
      <c r="P68" t="s">
        <v>59</v>
      </c>
      <c r="Q68">
        <v>1000</v>
      </c>
      <c r="X68">
        <v>4.4999999999999999E-4</v>
      </c>
      <c r="Y68">
        <v>10315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4.4999999999999999E-4</v>
      </c>
      <c r="AH68">
        <v>2</v>
      </c>
      <c r="AI68">
        <v>21646177</v>
      </c>
      <c r="AJ68">
        <v>70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ROW(Source!A40)</f>
        <v>40</v>
      </c>
      <c r="B69">
        <v>21646178</v>
      </c>
      <c r="C69">
        <v>21646164</v>
      </c>
      <c r="D69">
        <v>14610615</v>
      </c>
      <c r="E69">
        <v>1</v>
      </c>
      <c r="F69">
        <v>1</v>
      </c>
      <c r="G69">
        <v>1</v>
      </c>
      <c r="H69">
        <v>3</v>
      </c>
      <c r="I69" t="s">
        <v>331</v>
      </c>
      <c r="J69" t="s">
        <v>332</v>
      </c>
      <c r="K69" t="s">
        <v>333</v>
      </c>
      <c r="L69">
        <v>1346</v>
      </c>
      <c r="N69">
        <v>1009</v>
      </c>
      <c r="O69" t="s">
        <v>55</v>
      </c>
      <c r="P69" t="s">
        <v>55</v>
      </c>
      <c r="Q69">
        <v>1</v>
      </c>
      <c r="X69">
        <v>1.0999999999999999E-2</v>
      </c>
      <c r="Y69">
        <v>28.22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1.0999999999999999E-2</v>
      </c>
      <c r="AH69">
        <v>2</v>
      </c>
      <c r="AI69">
        <v>21646178</v>
      </c>
      <c r="AJ69">
        <v>71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ROW(Source!A40)</f>
        <v>40</v>
      </c>
      <c r="B70">
        <v>21646179</v>
      </c>
      <c r="C70">
        <v>21646164</v>
      </c>
      <c r="D70">
        <v>14610628</v>
      </c>
      <c r="E70">
        <v>1</v>
      </c>
      <c r="F70">
        <v>1</v>
      </c>
      <c r="G70">
        <v>1</v>
      </c>
      <c r="H70">
        <v>3</v>
      </c>
      <c r="I70" t="s">
        <v>334</v>
      </c>
      <c r="J70" t="s">
        <v>335</v>
      </c>
      <c r="K70" t="s">
        <v>336</v>
      </c>
      <c r="L70">
        <v>1346</v>
      </c>
      <c r="N70">
        <v>1009</v>
      </c>
      <c r="O70" t="s">
        <v>55</v>
      </c>
      <c r="P70" t="s">
        <v>55</v>
      </c>
      <c r="Q70">
        <v>1</v>
      </c>
      <c r="X70">
        <v>0.06</v>
      </c>
      <c r="Y70">
        <v>28.17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0.06</v>
      </c>
      <c r="AH70">
        <v>2</v>
      </c>
      <c r="AI70">
        <v>21646179</v>
      </c>
      <c r="AJ70">
        <v>72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ROW(Source!A40)</f>
        <v>40</v>
      </c>
      <c r="B71">
        <v>21646180</v>
      </c>
      <c r="C71">
        <v>21646164</v>
      </c>
      <c r="D71">
        <v>14610849</v>
      </c>
      <c r="E71">
        <v>1</v>
      </c>
      <c r="F71">
        <v>1</v>
      </c>
      <c r="G71">
        <v>1</v>
      </c>
      <c r="H71">
        <v>3</v>
      </c>
      <c r="I71" t="s">
        <v>337</v>
      </c>
      <c r="J71" t="s">
        <v>338</v>
      </c>
      <c r="K71" t="s">
        <v>339</v>
      </c>
      <c r="L71">
        <v>1348</v>
      </c>
      <c r="N71">
        <v>1009</v>
      </c>
      <c r="O71" t="s">
        <v>59</v>
      </c>
      <c r="P71" t="s">
        <v>59</v>
      </c>
      <c r="Q71">
        <v>1000</v>
      </c>
      <c r="X71">
        <v>8.9999999999999993E-3</v>
      </c>
      <c r="Y71">
        <v>5941.89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8.9999999999999993E-3</v>
      </c>
      <c r="AH71">
        <v>2</v>
      </c>
      <c r="AI71">
        <v>21646180</v>
      </c>
      <c r="AJ71">
        <v>73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ROW(Source!A40)</f>
        <v>40</v>
      </c>
      <c r="B72">
        <v>21646181</v>
      </c>
      <c r="C72">
        <v>21646164</v>
      </c>
      <c r="D72">
        <v>14610851</v>
      </c>
      <c r="E72">
        <v>1</v>
      </c>
      <c r="F72">
        <v>1</v>
      </c>
      <c r="G72">
        <v>1</v>
      </c>
      <c r="H72">
        <v>3</v>
      </c>
      <c r="I72" t="s">
        <v>340</v>
      </c>
      <c r="J72" t="s">
        <v>341</v>
      </c>
      <c r="K72" t="s">
        <v>342</v>
      </c>
      <c r="L72">
        <v>1348</v>
      </c>
      <c r="N72">
        <v>1009</v>
      </c>
      <c r="O72" t="s">
        <v>59</v>
      </c>
      <c r="P72" t="s">
        <v>59</v>
      </c>
      <c r="Q72">
        <v>1000</v>
      </c>
      <c r="X72">
        <v>1E-3</v>
      </c>
      <c r="Y72">
        <v>5891.61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1E-3</v>
      </c>
      <c r="AH72">
        <v>2</v>
      </c>
      <c r="AI72">
        <v>21646181</v>
      </c>
      <c r="AJ72">
        <v>74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ROW(Source!A40)</f>
        <v>40</v>
      </c>
      <c r="B73">
        <v>21646182</v>
      </c>
      <c r="C73">
        <v>21646164</v>
      </c>
      <c r="D73">
        <v>14611251</v>
      </c>
      <c r="E73">
        <v>1</v>
      </c>
      <c r="F73">
        <v>1</v>
      </c>
      <c r="G73">
        <v>1</v>
      </c>
      <c r="H73">
        <v>3</v>
      </c>
      <c r="I73" t="s">
        <v>276</v>
      </c>
      <c r="J73" t="s">
        <v>343</v>
      </c>
      <c r="K73" t="s">
        <v>278</v>
      </c>
      <c r="L73">
        <v>1348</v>
      </c>
      <c r="N73">
        <v>1009</v>
      </c>
      <c r="O73" t="s">
        <v>59</v>
      </c>
      <c r="P73" t="s">
        <v>59</v>
      </c>
      <c r="Q73">
        <v>1000</v>
      </c>
      <c r="X73">
        <v>2.4000000000000001E-4</v>
      </c>
      <c r="Y73">
        <v>9420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2.4000000000000001E-4</v>
      </c>
      <c r="AH73">
        <v>2</v>
      </c>
      <c r="AI73">
        <v>21646182</v>
      </c>
      <c r="AJ73">
        <v>75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ROW(Source!A40)</f>
        <v>40</v>
      </c>
      <c r="B74">
        <v>21646183</v>
      </c>
      <c r="C74">
        <v>21646164</v>
      </c>
      <c r="D74">
        <v>14611377</v>
      </c>
      <c r="E74">
        <v>1</v>
      </c>
      <c r="F74">
        <v>1</v>
      </c>
      <c r="G74">
        <v>1</v>
      </c>
      <c r="H74">
        <v>3</v>
      </c>
      <c r="I74" t="s">
        <v>344</v>
      </c>
      <c r="J74" t="s">
        <v>345</v>
      </c>
      <c r="K74" t="s">
        <v>346</v>
      </c>
      <c r="L74">
        <v>1348</v>
      </c>
      <c r="N74">
        <v>1009</v>
      </c>
      <c r="O74" t="s">
        <v>59</v>
      </c>
      <c r="P74" t="s">
        <v>59</v>
      </c>
      <c r="Q74">
        <v>1000</v>
      </c>
      <c r="X74">
        <v>0.01</v>
      </c>
      <c r="Y74">
        <v>5548.88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0.01</v>
      </c>
      <c r="AH74">
        <v>2</v>
      </c>
      <c r="AI74">
        <v>21646183</v>
      </c>
      <c r="AJ74">
        <v>76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ROW(Source!A40)</f>
        <v>40</v>
      </c>
      <c r="B75">
        <v>21646184</v>
      </c>
      <c r="C75">
        <v>21646164</v>
      </c>
      <c r="D75">
        <v>14681717</v>
      </c>
      <c r="E75">
        <v>1</v>
      </c>
      <c r="F75">
        <v>1</v>
      </c>
      <c r="G75">
        <v>1</v>
      </c>
      <c r="H75">
        <v>3</v>
      </c>
      <c r="I75" t="s">
        <v>282</v>
      </c>
      <c r="J75" t="s">
        <v>347</v>
      </c>
      <c r="K75" t="s">
        <v>284</v>
      </c>
      <c r="L75">
        <v>1348</v>
      </c>
      <c r="N75">
        <v>1009</v>
      </c>
      <c r="O75" t="s">
        <v>59</v>
      </c>
      <c r="P75" t="s">
        <v>59</v>
      </c>
      <c r="Q75">
        <v>1000</v>
      </c>
      <c r="X75">
        <v>5.5000000000000003E-4</v>
      </c>
      <c r="Y75">
        <v>15620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5.5000000000000003E-4</v>
      </c>
      <c r="AH75">
        <v>2</v>
      </c>
      <c r="AI75">
        <v>21646184</v>
      </c>
      <c r="AJ75">
        <v>77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ROW(Source!A40)</f>
        <v>40</v>
      </c>
      <c r="B76">
        <v>21646185</v>
      </c>
      <c r="C76">
        <v>21646164</v>
      </c>
      <c r="D76">
        <v>14682025</v>
      </c>
      <c r="E76">
        <v>1</v>
      </c>
      <c r="F76">
        <v>1</v>
      </c>
      <c r="G76">
        <v>1</v>
      </c>
      <c r="H76">
        <v>3</v>
      </c>
      <c r="I76" t="s">
        <v>348</v>
      </c>
      <c r="J76" t="s">
        <v>349</v>
      </c>
      <c r="K76" t="s">
        <v>350</v>
      </c>
      <c r="L76">
        <v>1348</v>
      </c>
      <c r="N76">
        <v>1009</v>
      </c>
      <c r="O76" t="s">
        <v>59</v>
      </c>
      <c r="P76" t="s">
        <v>59</v>
      </c>
      <c r="Q76">
        <v>1000</v>
      </c>
      <c r="X76">
        <v>6.9999999999999999E-4</v>
      </c>
      <c r="Y76">
        <v>28300.400000000001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6.9999999999999999E-4</v>
      </c>
      <c r="AH76">
        <v>2</v>
      </c>
      <c r="AI76">
        <v>21646185</v>
      </c>
      <c r="AJ76">
        <v>78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ROW(Source!A40)</f>
        <v>40</v>
      </c>
      <c r="B77">
        <v>21646186</v>
      </c>
      <c r="C77">
        <v>21646164</v>
      </c>
      <c r="D77">
        <v>14665295</v>
      </c>
      <c r="E77">
        <v>1</v>
      </c>
      <c r="F77">
        <v>1</v>
      </c>
      <c r="G77">
        <v>1</v>
      </c>
      <c r="H77">
        <v>3</v>
      </c>
      <c r="I77" t="s">
        <v>351</v>
      </c>
      <c r="J77" t="s">
        <v>352</v>
      </c>
      <c r="K77" t="s">
        <v>353</v>
      </c>
      <c r="L77">
        <v>1344</v>
      </c>
      <c r="N77">
        <v>1008</v>
      </c>
      <c r="O77" t="s">
        <v>354</v>
      </c>
      <c r="P77" t="s">
        <v>354</v>
      </c>
      <c r="Q77">
        <v>1</v>
      </c>
      <c r="X77">
        <v>0.45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0.45</v>
      </c>
      <c r="AH77">
        <v>2</v>
      </c>
      <c r="AI77">
        <v>21646186</v>
      </c>
      <c r="AJ77">
        <v>79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Локальная смета 12 гр. Для Т</vt:lpstr>
      <vt:lpstr>Source</vt:lpstr>
      <vt:lpstr>SmtRes</vt:lpstr>
      <vt:lpstr>EtalonRes</vt:lpstr>
      <vt:lpstr>ClcRes</vt:lpstr>
      <vt:lpstr>'Локальная смета 12 гр. Для Т'!Заголовки_для_печати</vt:lpstr>
      <vt:lpstr>'Локальная смета 12 гр. Для 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2014-04-03T06:15:29Z</dcterms:created>
  <dcterms:modified xsi:type="dcterms:W3CDTF">2014-04-03T06:17:48Z</dcterms:modified>
</cp:coreProperties>
</file>