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проектные" sheetId="2" r:id="rId1"/>
  </sheets>
  <calcPr calcId="152511"/>
</workbook>
</file>

<file path=xl/calcChain.xml><?xml version="1.0" encoding="utf-8"?>
<calcChain xmlns="http://schemas.openxmlformats.org/spreadsheetml/2006/main">
  <c r="M29" i="2" l="1"/>
  <c r="K41" i="2"/>
  <c r="K38" i="2"/>
  <c r="K35" i="2"/>
  <c r="K32" i="2"/>
  <c r="T44" i="2"/>
  <c r="T41" i="2"/>
  <c r="X41" i="2" s="1"/>
  <c r="T32" i="2"/>
  <c r="X32" i="2" s="1"/>
  <c r="V41" i="2"/>
  <c r="V32" i="2"/>
  <c r="T29" i="2"/>
  <c r="O44" i="2" l="1"/>
  <c r="M44" i="2"/>
  <c r="K44" i="2"/>
  <c r="I44" i="2"/>
  <c r="G44" i="2"/>
  <c r="E44" i="2"/>
  <c r="T23" i="2"/>
  <c r="M23" i="2"/>
  <c r="T17" i="2"/>
  <c r="O17" i="2"/>
  <c r="O14" i="2"/>
  <c r="T14" i="2" s="1"/>
  <c r="T11" i="2"/>
  <c r="O11" i="2"/>
  <c r="Q20" i="2"/>
  <c r="T38" i="2"/>
  <c r="T35" i="2"/>
  <c r="Q26" i="2" l="1"/>
  <c r="T26" i="2" s="1"/>
  <c r="V17" i="2"/>
  <c r="V29" i="2" s="1"/>
  <c r="X29" i="2" s="1"/>
  <c r="Q44" i="2" s="1"/>
  <c r="V14" i="2"/>
  <c r="V26" i="2" s="1"/>
  <c r="V11" i="2"/>
  <c r="V23" i="2" s="1"/>
  <c r="V38" i="2" s="1"/>
  <c r="X38" i="2" s="1"/>
  <c r="V20" i="2"/>
  <c r="V35" i="2" s="1"/>
  <c r="X35" i="2" s="1"/>
  <c r="T47" i="2" s="1"/>
  <c r="T20" i="2"/>
  <c r="X20" i="2" s="1"/>
  <c r="X23" i="2" l="1"/>
  <c r="X26" i="2"/>
  <c r="O8" i="2"/>
  <c r="T8" i="2" s="1"/>
  <c r="X8" i="2" s="1"/>
  <c r="X11" i="2" l="1"/>
  <c r="X17" i="2"/>
  <c r="X14" i="2"/>
  <c r="T48" i="2" l="1"/>
</calcChain>
</file>

<file path=xl/sharedStrings.xml><?xml version="1.0" encoding="utf-8"?>
<sst xmlns="http://schemas.openxmlformats.org/spreadsheetml/2006/main" count="162" uniqueCount="56">
  <si>
    <t>№ п/п</t>
  </si>
  <si>
    <t>СМЕТА №2</t>
  </si>
  <si>
    <t>на проектные работы</t>
  </si>
  <si>
    <t>Расчет стоимости в ценах 2001 г., тыс.руб.</t>
  </si>
  <si>
    <t>Наименование работ</t>
  </si>
  <si>
    <t>Обоснования расчета стоимости</t>
  </si>
  <si>
    <t>Стоимость (тыс.руб.) в ценах 2014 г.</t>
  </si>
  <si>
    <t>Сбор исходных данных</t>
  </si>
  <si>
    <t>Охрана окружающей среды</t>
  </si>
  <si>
    <t>Итого по смете в рублях</t>
  </si>
  <si>
    <t>Итого проектных и изыскательских работ</t>
  </si>
  <si>
    <t>2.1</t>
  </si>
  <si>
    <t>2.2</t>
  </si>
  <si>
    <t>2.3</t>
  </si>
  <si>
    <t>3.1</t>
  </si>
  <si>
    <t>3.2</t>
  </si>
  <si>
    <t>3.3</t>
  </si>
  <si>
    <t>Строительство ВЛ-0,4 кВ от ТП 127 до объекта потребителя. Определение базовой стоимости проектирования. Длина 3330 м</t>
  </si>
  <si>
    <t>Строительство ВЛ-0,4 кВ от ТП 128 до объекта потребителя. Определение базовой стоимости проектирования. Длина 2740 м</t>
  </si>
  <si>
    <t>Строительство ВЛ-0,4 кВ от ТП 129 до объекта потребителя. Определение базовой стоимости проектирования. Длина 1270 м</t>
  </si>
  <si>
    <t>Строительство ВЛ-6 кВ от ТП 127 до объекта потребителя. Определение базовой стоимости проектирования. Длина 1230 м</t>
  </si>
  <si>
    <t>Строительство ВЛ-6 кВ от ТП 128 до объекта потребителя. Определение базовой стоимости проектирования. Длина 680 м</t>
  </si>
  <si>
    <t>Строительство ВЛ-6 кВ от ТП 129 до объекта потребителя. Определение базовой стоимости проектирования. Длина 1050 м</t>
  </si>
  <si>
    <t>х</t>
  </si>
  <si>
    <t>=</t>
  </si>
  <si>
    <t>Ценник на предпроектные работы для электросетевого строительства электроэнергетики изд. 1990 г. (табл.7 п.2, указания по применению цен, п.6)</t>
  </si>
  <si>
    <t>(</t>
  </si>
  <si>
    <t>+</t>
  </si>
  <si>
    <t>)х</t>
  </si>
  <si>
    <t>где:</t>
  </si>
  <si>
    <t>4% от стоимости проектных работ по п.п. 6,8</t>
  </si>
  <si>
    <t>1,15 - коэф. по прим. 2.8.2.9,
0,7 - стадия РД</t>
  </si>
  <si>
    <t>1,15 - коэф. по прим. 2.8.2.9,
0,7 - стадия РД,
0,25 - коэф. по прим. 2.8.2.9</t>
  </si>
  <si>
    <t>4</t>
  </si>
  <si>
    <t>Строительство КТП-П-400-6/0,4 УХЛ1. Определение базовой стоимости проектирования</t>
  </si>
  <si>
    <t>Справочник базовых цен на проектные работы для строительства КИСиС. Москва 2012 г.
Табл. 37 п.2
Прим. 2.8.7.1</t>
  </si>
  <si>
    <t>5</t>
  </si>
  <si>
    <t>Релейная защита сети. Определение базовой стоимости проектирования</t>
  </si>
  <si>
    <t>Справочник базовых цен на проектные работы для строительства КИСиС. Москва 2012 г.
Табл. 38 п.1</t>
  </si>
  <si>
    <t>Справочник базовых цен на проектные работы для строительства КИСиС. Москва 2012 г.
Табл. 40 п.1</t>
  </si>
  <si>
    <t>0,8 - стадия РД</t>
  </si>
  <si>
    <r>
      <t xml:space="preserve">0,5 - стадия РД,
</t>
    </r>
    <r>
      <rPr>
        <sz val="11"/>
        <color rgb="FF0000FF"/>
        <rFont val="Times New Roman"/>
        <family val="1"/>
        <charset val="204"/>
      </rPr>
      <t>0,5 - коэф. по прим. 2.8.7.1</t>
    </r>
  </si>
  <si>
    <t>Справочник базовых цен на проектные работы для строительства КИСиС. Москва 2012 г.
Табл. 18 п.2
Прим. 2.8.2.9</t>
  </si>
  <si>
    <t>Справочник базовых цен на проектные работы для строительства КИСиС. Москва 2012 г.
Табл. 18 п.8
Прим. 2.8.2.9</t>
  </si>
  <si>
    <t>Справочник базовых цен на проектные работы для строительства КИСиС. Москва 2012 г.
Табл. 18 п.7
Прим. 2.8.2.9</t>
  </si>
  <si>
    <t>Итого по смете (тыс.руб.):</t>
  </si>
  <si>
    <t>6</t>
  </si>
  <si>
    <t>7</t>
  </si>
  <si>
    <t>8</t>
  </si>
  <si>
    <t>Расчет величины реактивной мощности</t>
  </si>
  <si>
    <t>Справочник базовых цен на проектные работы для строительства КИСиС. Москва 2012 г.
Табл. 36 п.6</t>
  </si>
  <si>
    <t>0,7 - стадия РД</t>
  </si>
  <si>
    <t>Расчет токов короткого замыкания. Определение базовой стоимости проектирования</t>
  </si>
  <si>
    <t>Расчет заземления. Определение базовой стоимости проектирования</t>
  </si>
  <si>
    <t>Справочник базовых цен на проектные работы для строительства КИСиС. Москва 2012 г.
Табл. 38 п.6</t>
  </si>
  <si>
    <r>
      <t xml:space="preserve">7,71 - индекс изменения стоимости цен 1991 г. к ценам 2001 г.
1,5 - коэф. по прим. п.6
</t>
    </r>
    <r>
      <rPr>
        <sz val="11"/>
        <color rgb="FFFF0000"/>
        <rFont val="Times New Roman"/>
        <family val="1"/>
        <charset val="204"/>
      </rPr>
      <t>0,2 - коэф. на объем</t>
    </r>
    <r>
      <rPr>
        <sz val="11"/>
        <color theme="1"/>
        <rFont val="Times New Roman"/>
        <family val="1"/>
        <charset val="204"/>
      </rPr>
      <t xml:space="preserve">
3,64 - прилож.3 к письму Минстроя России от 15.05.2014 г. №8367-ЕС/08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</si>
</sst>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_-* #,##0.000_р_._-;\-* #,##0.000_р_._-;_-* &quot;-&quot;??_р_._-;_-@_-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rgb="FF00B050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4" fontId="2" fillId="0" borderId="0" xfId="1" applyNumberFormat="1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top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10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165" fontId="2" fillId="0" borderId="8" xfId="0" applyNumberFormat="1" applyFont="1" applyBorder="1" applyAlignment="1">
      <alignment vertical="top"/>
    </xf>
    <xf numFmtId="0" fontId="2" fillId="0" borderId="11" xfId="0" applyFont="1" applyBorder="1" applyAlignment="1">
      <alignment vertical="top"/>
    </xf>
    <xf numFmtId="165" fontId="2" fillId="0" borderId="12" xfId="0" applyNumberFormat="1" applyFont="1" applyBorder="1" applyAlignment="1">
      <alignment vertical="top"/>
    </xf>
    <xf numFmtId="0" fontId="2" fillId="0" borderId="9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2" xfId="0" applyFont="1" applyBorder="1" applyAlignment="1">
      <alignment horizontal="center" vertical="top"/>
    </xf>
    <xf numFmtId="0" fontId="2" fillId="0" borderId="9" xfId="0" applyFont="1" applyBorder="1" applyAlignment="1">
      <alignment vertical="top"/>
    </xf>
    <xf numFmtId="165" fontId="2" fillId="0" borderId="11" xfId="0" applyNumberFormat="1" applyFont="1" applyBorder="1" applyAlignment="1">
      <alignment horizontal="center" vertical="top"/>
    </xf>
    <xf numFmtId="165" fontId="2" fillId="0" borderId="9" xfId="0" applyNumberFormat="1" applyFont="1" applyBorder="1" applyAlignment="1">
      <alignment vertical="top"/>
    </xf>
    <xf numFmtId="165" fontId="2" fillId="0" borderId="11" xfId="0" applyNumberFormat="1" applyFont="1" applyBorder="1" applyAlignment="1">
      <alignment vertical="top"/>
    </xf>
    <xf numFmtId="165" fontId="2" fillId="0" borderId="15" xfId="0" applyNumberFormat="1" applyFont="1" applyBorder="1" applyAlignment="1">
      <alignment vertical="center"/>
    </xf>
    <xf numFmtId="165" fontId="2" fillId="0" borderId="15" xfId="0" applyNumberFormat="1" applyFont="1" applyBorder="1" applyAlignment="1">
      <alignment vertical="top"/>
    </xf>
    <xf numFmtId="0" fontId="6" fillId="0" borderId="11" xfId="0" applyFont="1" applyBorder="1" applyAlignment="1">
      <alignment horizontal="center" vertical="top"/>
    </xf>
    <xf numFmtId="165" fontId="2" fillId="0" borderId="8" xfId="0" applyNumberFormat="1" applyFont="1" applyBorder="1" applyAlignment="1">
      <alignment horizontal="center" vertical="top"/>
    </xf>
    <xf numFmtId="165" fontId="2" fillId="0" borderId="12" xfId="0" applyNumberFormat="1" applyFont="1" applyBorder="1" applyAlignment="1">
      <alignment horizontal="center" vertical="top"/>
    </xf>
    <xf numFmtId="0" fontId="7" fillId="0" borderId="11" xfId="0" applyFont="1" applyBorder="1" applyAlignment="1">
      <alignment horizontal="center" vertical="top"/>
    </xf>
    <xf numFmtId="2" fontId="2" fillId="0" borderId="8" xfId="0" applyNumberFormat="1" applyFont="1" applyBorder="1" applyAlignment="1">
      <alignment horizontal="center" vertical="top"/>
    </xf>
    <xf numFmtId="43" fontId="2" fillId="0" borderId="0" xfId="0" applyNumberFormat="1" applyFont="1" applyAlignment="1">
      <alignment vertical="center"/>
    </xf>
    <xf numFmtId="1" fontId="2" fillId="0" borderId="11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top"/>
    </xf>
    <xf numFmtId="49" fontId="2" fillId="0" borderId="6" xfId="0" applyNumberFormat="1" applyFont="1" applyBorder="1" applyAlignment="1">
      <alignment horizontal="center" vertical="top"/>
    </xf>
    <xf numFmtId="49" fontId="2" fillId="0" borderId="7" xfId="0" applyNumberFormat="1" applyFont="1" applyBorder="1" applyAlignment="1">
      <alignment horizontal="center" vertical="top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top"/>
    </xf>
    <xf numFmtId="165" fontId="2" fillId="0" borderId="8" xfId="0" applyNumberFormat="1" applyFont="1" applyBorder="1" applyAlignment="1">
      <alignment horizontal="center" vertical="center"/>
    </xf>
    <xf numFmtId="165" fontId="2" fillId="0" borderId="11" xfId="0" applyNumberFormat="1" applyFont="1" applyBorder="1" applyAlignment="1">
      <alignment horizontal="center" vertical="center"/>
    </xf>
    <xf numFmtId="165" fontId="2" fillId="0" borderId="12" xfId="0" applyNumberFormat="1" applyFont="1" applyBorder="1" applyAlignment="1">
      <alignment horizontal="center" vertical="center"/>
    </xf>
    <xf numFmtId="164" fontId="2" fillId="0" borderId="2" xfId="1" applyNumberFormat="1" applyFont="1" applyBorder="1" applyAlignment="1">
      <alignment horizontal="center" vertical="center"/>
    </xf>
    <xf numFmtId="164" fontId="2" fillId="0" borderId="3" xfId="1" applyNumberFormat="1" applyFont="1" applyBorder="1" applyAlignment="1">
      <alignment horizontal="center" vertical="center"/>
    </xf>
    <xf numFmtId="164" fontId="2" fillId="0" borderId="4" xfId="1" applyNumberFormat="1" applyFont="1" applyBorder="1" applyAlignment="1">
      <alignment horizontal="center" vertical="center"/>
    </xf>
    <xf numFmtId="43" fontId="2" fillId="0" borderId="2" xfId="1" applyNumberFormat="1" applyFont="1" applyBorder="1" applyAlignment="1">
      <alignment horizontal="center" vertical="center"/>
    </xf>
    <xf numFmtId="43" fontId="2" fillId="0" borderId="3" xfId="1" applyNumberFormat="1" applyFont="1" applyBorder="1" applyAlignment="1">
      <alignment horizontal="center" vertical="center"/>
    </xf>
    <xf numFmtId="43" fontId="2" fillId="0" borderId="4" xfId="1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14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top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colors>
    <mruColors>
      <color rgb="FF0000FF"/>
      <color rgb="FF3366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50"/>
  <sheetViews>
    <sheetView tabSelected="1" zoomScaleNormal="100" zoomScaleSheetLayoutView="110" workbookViewId="0">
      <selection activeCell="Z10" sqref="Z10"/>
    </sheetView>
  </sheetViews>
  <sheetFormatPr defaultRowHeight="15" x14ac:dyDescent="0.25"/>
  <cols>
    <col min="1" max="1" width="4.5703125" style="1" customWidth="1"/>
    <col min="2" max="2" width="21.28515625" style="1" customWidth="1"/>
    <col min="3" max="3" width="37" style="1" customWidth="1"/>
    <col min="4" max="4" width="1.42578125" style="3" customWidth="1"/>
    <col min="5" max="5" width="6.85546875" style="3" customWidth="1"/>
    <col min="6" max="6" width="1.42578125" style="3" customWidth="1"/>
    <col min="7" max="7" width="7" style="3" customWidth="1"/>
    <col min="8" max="8" width="1.42578125" style="3" customWidth="1"/>
    <col min="9" max="9" width="6.7109375" style="3" customWidth="1"/>
    <col min="10" max="10" width="2.140625" style="3" customWidth="1"/>
    <col min="11" max="11" width="5.85546875" style="3" customWidth="1"/>
    <col min="12" max="12" width="1.42578125" style="3" customWidth="1"/>
    <col min="13" max="13" width="8" style="3" customWidth="1"/>
    <col min="14" max="14" width="1.42578125" style="3" customWidth="1"/>
    <col min="15" max="15" width="6.140625" style="3" customWidth="1"/>
    <col min="16" max="16" width="1.42578125" style="3" customWidth="1"/>
    <col min="17" max="17" width="6.5703125" style="14" customWidth="1"/>
    <col min="18" max="18" width="1.42578125" style="14" customWidth="1"/>
    <col min="19" max="19" width="6.140625" style="3" customWidth="1"/>
    <col min="20" max="20" width="6.7109375" style="1" customWidth="1"/>
    <col min="21" max="21" width="1.42578125" style="3" customWidth="1"/>
    <col min="22" max="22" width="5.28515625" style="1" customWidth="1"/>
    <col min="23" max="23" width="1.42578125" style="3" customWidth="1"/>
    <col min="24" max="24" width="7" style="1" customWidth="1"/>
    <col min="25" max="25" width="16.5703125" style="1" customWidth="1"/>
    <col min="26" max="33" width="9.140625" style="1"/>
    <col min="34" max="34" width="9.42578125" style="1" bestFit="1" customWidth="1"/>
    <col min="35" max="16384" width="9.140625" style="1"/>
  </cols>
  <sheetData>
    <row r="2" spans="1:34" x14ac:dyDescent="0.25">
      <c r="A2" s="82" t="s">
        <v>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V2" s="3"/>
      <c r="X2" s="3"/>
      <c r="Y2" s="3"/>
    </row>
    <row r="3" spans="1:34" x14ac:dyDescent="0.25">
      <c r="A3" s="82" t="s">
        <v>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V3" s="3"/>
      <c r="X3" s="3"/>
      <c r="Y3" s="3"/>
    </row>
    <row r="5" spans="1:34" x14ac:dyDescent="0.25">
      <c r="A5" s="82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V5" s="3"/>
      <c r="X5" s="3"/>
      <c r="Y5" s="3"/>
    </row>
    <row r="7" spans="1:34" s="3" customFormat="1" ht="85.5" customHeight="1" x14ac:dyDescent="0.25">
      <c r="A7" s="2" t="s">
        <v>0</v>
      </c>
      <c r="B7" s="2" t="s">
        <v>4</v>
      </c>
      <c r="C7" s="2" t="s">
        <v>5</v>
      </c>
      <c r="D7" s="79" t="s">
        <v>3</v>
      </c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1"/>
      <c r="T7" s="79" t="s">
        <v>6</v>
      </c>
      <c r="U7" s="80"/>
      <c r="V7" s="80"/>
      <c r="W7" s="80"/>
      <c r="X7" s="81"/>
      <c r="Y7" s="10"/>
    </row>
    <row r="8" spans="1:34" ht="17.25" customHeight="1" x14ac:dyDescent="0.25">
      <c r="A8" s="74">
        <v>1</v>
      </c>
      <c r="B8" s="66" t="s">
        <v>7</v>
      </c>
      <c r="C8" s="51" t="s">
        <v>25</v>
      </c>
      <c r="D8" s="18" t="s">
        <v>26</v>
      </c>
      <c r="E8" s="19">
        <v>0.495</v>
      </c>
      <c r="F8" s="19" t="s">
        <v>27</v>
      </c>
      <c r="G8" s="19">
        <v>0.61</v>
      </c>
      <c r="H8" s="19" t="s">
        <v>28</v>
      </c>
      <c r="I8" s="19">
        <v>1.5</v>
      </c>
      <c r="J8" s="19" t="s">
        <v>23</v>
      </c>
      <c r="K8" s="19">
        <v>7.71</v>
      </c>
      <c r="L8" s="19" t="s">
        <v>23</v>
      </c>
      <c r="M8" s="86">
        <v>0.2</v>
      </c>
      <c r="N8" s="19" t="s">
        <v>24</v>
      </c>
      <c r="O8" s="33">
        <f>(E8+G8)*I8*K8*M8</f>
        <v>2.5558650000000003</v>
      </c>
      <c r="P8" s="19"/>
      <c r="Q8" s="19"/>
      <c r="R8" s="19"/>
      <c r="S8" s="16"/>
      <c r="T8" s="24">
        <f>O8</f>
        <v>2.5558650000000003</v>
      </c>
      <c r="U8" s="19" t="s">
        <v>23</v>
      </c>
      <c r="V8" s="25">
        <v>3.64</v>
      </c>
      <c r="W8" s="19" t="s">
        <v>24</v>
      </c>
      <c r="X8" s="26">
        <f>T8*V8</f>
        <v>9.3033486000000014</v>
      </c>
      <c r="Y8" s="11"/>
    </row>
    <row r="9" spans="1:34" ht="14.25" customHeight="1" x14ac:dyDescent="0.25">
      <c r="A9" s="75"/>
      <c r="B9" s="67"/>
      <c r="C9" s="52"/>
      <c r="D9" s="54" t="s">
        <v>29</v>
      </c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78"/>
      <c r="T9" s="27"/>
      <c r="U9" s="15"/>
      <c r="V9" s="11"/>
      <c r="W9" s="15"/>
      <c r="X9" s="34"/>
      <c r="Y9" s="11"/>
    </row>
    <row r="10" spans="1:34" ht="78.75" customHeight="1" x14ac:dyDescent="0.25">
      <c r="A10" s="76"/>
      <c r="B10" s="68"/>
      <c r="C10" s="53"/>
      <c r="D10" s="83" t="s">
        <v>55</v>
      </c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5"/>
      <c r="T10" s="27"/>
      <c r="U10" s="15"/>
      <c r="V10" s="11"/>
      <c r="W10" s="15"/>
      <c r="X10" s="34"/>
      <c r="Y10" s="11"/>
    </row>
    <row r="11" spans="1:34" ht="18.75" customHeight="1" x14ac:dyDescent="0.25">
      <c r="A11" s="48" t="s">
        <v>11</v>
      </c>
      <c r="B11" s="66" t="s">
        <v>17</v>
      </c>
      <c r="C11" s="51" t="s">
        <v>42</v>
      </c>
      <c r="D11" s="18" t="s">
        <v>26</v>
      </c>
      <c r="E11" s="19">
        <v>3.47</v>
      </c>
      <c r="F11" s="19" t="s">
        <v>27</v>
      </c>
      <c r="G11" s="19">
        <v>2.68</v>
      </c>
      <c r="H11" s="19" t="s">
        <v>23</v>
      </c>
      <c r="I11" s="36">
        <v>3.33</v>
      </c>
      <c r="J11" s="19" t="s">
        <v>28</v>
      </c>
      <c r="K11" s="19">
        <v>1.1499999999999999</v>
      </c>
      <c r="L11" s="19" t="s">
        <v>23</v>
      </c>
      <c r="M11" s="19">
        <v>0.7</v>
      </c>
      <c r="N11" s="19" t="s">
        <v>24</v>
      </c>
      <c r="O11" s="19">
        <f>(E11+G11*I11)*K11*M11</f>
        <v>9.9774919999999998</v>
      </c>
      <c r="P11" s="19"/>
      <c r="Q11" s="19"/>
      <c r="R11" s="19"/>
      <c r="S11" s="29"/>
      <c r="T11" s="24">
        <f>O11</f>
        <v>9.9774919999999998</v>
      </c>
      <c r="U11" s="19" t="s">
        <v>23</v>
      </c>
      <c r="V11" s="25">
        <f>V8</f>
        <v>3.64</v>
      </c>
      <c r="W11" s="19" t="s">
        <v>24</v>
      </c>
      <c r="X11" s="26">
        <f>T11*V11</f>
        <v>36.31807088</v>
      </c>
      <c r="Y11" s="12"/>
      <c r="AC11" s="5"/>
      <c r="AF11" s="7"/>
      <c r="AG11" s="6"/>
      <c r="AH11" s="8"/>
    </row>
    <row r="12" spans="1:34" ht="14.25" customHeight="1" x14ac:dyDescent="0.25">
      <c r="A12" s="49"/>
      <c r="B12" s="67"/>
      <c r="C12" s="52"/>
      <c r="D12" s="54" t="s">
        <v>29</v>
      </c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78"/>
      <c r="T12" s="27"/>
      <c r="U12" s="15"/>
      <c r="V12" s="11"/>
      <c r="W12" s="15"/>
      <c r="X12" s="34"/>
      <c r="Y12" s="11"/>
    </row>
    <row r="13" spans="1:34" ht="72.75" customHeight="1" x14ac:dyDescent="0.25">
      <c r="A13" s="50"/>
      <c r="B13" s="68"/>
      <c r="C13" s="53"/>
      <c r="D13" s="53" t="s">
        <v>31</v>
      </c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77"/>
      <c r="T13" s="30"/>
      <c r="U13" s="20"/>
      <c r="V13" s="12"/>
      <c r="W13" s="20"/>
      <c r="X13" s="35"/>
      <c r="Y13" s="12"/>
      <c r="AC13" s="5"/>
      <c r="AF13" s="7"/>
      <c r="AG13" s="6"/>
      <c r="AH13" s="8"/>
    </row>
    <row r="14" spans="1:34" ht="19.5" customHeight="1" x14ac:dyDescent="0.25">
      <c r="A14" s="48" t="s">
        <v>12</v>
      </c>
      <c r="B14" s="66" t="s">
        <v>18</v>
      </c>
      <c r="C14" s="51" t="s">
        <v>42</v>
      </c>
      <c r="D14" s="18" t="s">
        <v>26</v>
      </c>
      <c r="E14" s="19">
        <v>3.47</v>
      </c>
      <c r="F14" s="19" t="s">
        <v>27</v>
      </c>
      <c r="G14" s="19">
        <v>2.68</v>
      </c>
      <c r="H14" s="19" t="s">
        <v>23</v>
      </c>
      <c r="I14" s="36">
        <v>2.74</v>
      </c>
      <c r="J14" s="19" t="s">
        <v>28</v>
      </c>
      <c r="K14" s="19">
        <v>1.1499999999999999</v>
      </c>
      <c r="L14" s="19" t="s">
        <v>23</v>
      </c>
      <c r="M14" s="19">
        <v>0.7</v>
      </c>
      <c r="N14" s="19" t="s">
        <v>24</v>
      </c>
      <c r="O14" s="19">
        <f>(E14+G14*I14)*K14*M14</f>
        <v>8.7046259999999993</v>
      </c>
      <c r="P14" s="19"/>
      <c r="Q14" s="19"/>
      <c r="R14" s="19"/>
      <c r="S14" s="19"/>
      <c r="T14" s="24">
        <f>O14</f>
        <v>8.7046259999999993</v>
      </c>
      <c r="U14" s="19" t="s">
        <v>23</v>
      </c>
      <c r="V14" s="25">
        <f>V8</f>
        <v>3.64</v>
      </c>
      <c r="W14" s="19" t="s">
        <v>24</v>
      </c>
      <c r="X14" s="26">
        <f t="shared" ref="X14:X17" si="0">T14*V14</f>
        <v>31.684838639999999</v>
      </c>
      <c r="Y14" s="12"/>
    </row>
    <row r="15" spans="1:34" ht="14.25" customHeight="1" x14ac:dyDescent="0.25">
      <c r="A15" s="49"/>
      <c r="B15" s="67"/>
      <c r="C15" s="52"/>
      <c r="D15" s="54" t="s">
        <v>29</v>
      </c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27"/>
      <c r="U15" s="15"/>
      <c r="V15" s="11"/>
      <c r="W15" s="15"/>
      <c r="X15" s="34"/>
      <c r="Y15" s="11"/>
    </row>
    <row r="16" spans="1:34" ht="73.5" customHeight="1" x14ac:dyDescent="0.25">
      <c r="A16" s="50"/>
      <c r="B16" s="68"/>
      <c r="C16" s="53"/>
      <c r="D16" s="53" t="s">
        <v>31</v>
      </c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77"/>
      <c r="T16" s="32"/>
      <c r="U16" s="20"/>
      <c r="V16" s="12"/>
      <c r="W16" s="20"/>
      <c r="X16" s="35"/>
      <c r="Y16" s="12"/>
    </row>
    <row r="17" spans="1:25" ht="23.25" customHeight="1" x14ac:dyDescent="0.25">
      <c r="A17" s="48" t="s">
        <v>13</v>
      </c>
      <c r="B17" s="51" t="s">
        <v>19</v>
      </c>
      <c r="C17" s="51" t="s">
        <v>42</v>
      </c>
      <c r="D17" s="18" t="s">
        <v>26</v>
      </c>
      <c r="E17" s="19">
        <v>3.47</v>
      </c>
      <c r="F17" s="19" t="s">
        <v>27</v>
      </c>
      <c r="G17" s="19">
        <v>2.68</v>
      </c>
      <c r="H17" s="19" t="s">
        <v>23</v>
      </c>
      <c r="I17" s="36">
        <v>1.27</v>
      </c>
      <c r="J17" s="19" t="s">
        <v>28</v>
      </c>
      <c r="K17" s="19">
        <v>1.1499999999999999</v>
      </c>
      <c r="L17" s="19" t="s">
        <v>23</v>
      </c>
      <c r="M17" s="19">
        <v>0.7</v>
      </c>
      <c r="N17" s="19" t="s">
        <v>24</v>
      </c>
      <c r="O17" s="19">
        <f>(E17+G17*I17)*K17*M17</f>
        <v>5.5332479999999995</v>
      </c>
      <c r="P17" s="19"/>
      <c r="Q17" s="19"/>
      <c r="R17" s="19"/>
      <c r="S17" s="29"/>
      <c r="T17" s="24">
        <f>O17</f>
        <v>5.5332479999999995</v>
      </c>
      <c r="U17" s="19" t="s">
        <v>23</v>
      </c>
      <c r="V17" s="25">
        <f>V8</f>
        <v>3.64</v>
      </c>
      <c r="W17" s="19" t="s">
        <v>24</v>
      </c>
      <c r="X17" s="26">
        <f t="shared" si="0"/>
        <v>20.141022719999999</v>
      </c>
      <c r="Y17" s="12"/>
    </row>
    <row r="18" spans="1:25" ht="14.25" customHeight="1" x14ac:dyDescent="0.25">
      <c r="A18" s="49"/>
      <c r="B18" s="52"/>
      <c r="C18" s="52"/>
      <c r="D18" s="54" t="s">
        <v>29</v>
      </c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78"/>
      <c r="T18" s="27"/>
      <c r="U18" s="15"/>
      <c r="V18" s="11"/>
      <c r="W18" s="15"/>
      <c r="X18" s="34"/>
      <c r="Y18" s="11"/>
    </row>
    <row r="19" spans="1:25" ht="71.25" customHeight="1" x14ac:dyDescent="0.25">
      <c r="A19" s="50"/>
      <c r="B19" s="53"/>
      <c r="C19" s="53"/>
      <c r="D19" s="53" t="s">
        <v>31</v>
      </c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77"/>
      <c r="T19" s="32"/>
      <c r="U19" s="20"/>
      <c r="V19" s="12"/>
      <c r="W19" s="20"/>
      <c r="X19" s="35"/>
      <c r="Y19" s="12"/>
    </row>
    <row r="20" spans="1:25" ht="18.75" customHeight="1" x14ac:dyDescent="0.25">
      <c r="A20" s="48" t="s">
        <v>14</v>
      </c>
      <c r="B20" s="51" t="s">
        <v>20</v>
      </c>
      <c r="C20" s="51" t="s">
        <v>43</v>
      </c>
      <c r="D20" s="18" t="s">
        <v>26</v>
      </c>
      <c r="E20" s="19">
        <v>6.11</v>
      </c>
      <c r="F20" s="19" t="s">
        <v>27</v>
      </c>
      <c r="G20" s="19">
        <v>2.98</v>
      </c>
      <c r="H20" s="19" t="s">
        <v>23</v>
      </c>
      <c r="I20" s="36">
        <v>1.23</v>
      </c>
      <c r="J20" s="19" t="s">
        <v>28</v>
      </c>
      <c r="K20" s="19">
        <v>1.1499999999999999</v>
      </c>
      <c r="L20" s="19" t="s">
        <v>23</v>
      </c>
      <c r="M20" s="19">
        <v>0.7</v>
      </c>
      <c r="N20" s="19" t="s">
        <v>23</v>
      </c>
      <c r="O20" s="19">
        <v>0.25</v>
      </c>
      <c r="P20" s="19" t="s">
        <v>24</v>
      </c>
      <c r="Q20" s="19">
        <f>(E20+G20*I20)*K20*M20*O20</f>
        <v>1.9672992500000002</v>
      </c>
      <c r="R20" s="19"/>
      <c r="T20" s="37">
        <f>Q20</f>
        <v>1.9672992500000002</v>
      </c>
      <c r="U20" s="19" t="s">
        <v>23</v>
      </c>
      <c r="V20" s="19">
        <f>V8</f>
        <v>3.64</v>
      </c>
      <c r="W20" s="19" t="s">
        <v>24</v>
      </c>
      <c r="X20" s="38">
        <f>T20*V20</f>
        <v>7.1609692700000007</v>
      </c>
      <c r="Y20" s="11"/>
    </row>
    <row r="21" spans="1:25" ht="14.25" customHeight="1" x14ac:dyDescent="0.25">
      <c r="A21" s="49"/>
      <c r="B21" s="52"/>
      <c r="C21" s="52"/>
      <c r="D21" s="54" t="s">
        <v>29</v>
      </c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27"/>
      <c r="U21" s="15"/>
      <c r="V21" s="11"/>
      <c r="W21" s="15"/>
      <c r="X21" s="28"/>
      <c r="Y21" s="11"/>
    </row>
    <row r="22" spans="1:25" ht="74.25" customHeight="1" x14ac:dyDescent="0.25">
      <c r="A22" s="50"/>
      <c r="B22" s="53"/>
      <c r="C22" s="53"/>
      <c r="D22" s="53" t="s">
        <v>32</v>
      </c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21"/>
      <c r="U22" s="17"/>
      <c r="V22" s="22"/>
      <c r="W22" s="17"/>
      <c r="X22" s="23"/>
      <c r="Y22" s="11"/>
    </row>
    <row r="23" spans="1:25" ht="20.25" customHeight="1" x14ac:dyDescent="0.25">
      <c r="A23" s="48" t="s">
        <v>15</v>
      </c>
      <c r="B23" s="51" t="s">
        <v>21</v>
      </c>
      <c r="C23" s="51" t="s">
        <v>44</v>
      </c>
      <c r="D23" s="18"/>
      <c r="E23" s="19">
        <v>9.09</v>
      </c>
      <c r="F23" s="19" t="s">
        <v>23</v>
      </c>
      <c r="G23" s="19">
        <v>1.1499999999999999</v>
      </c>
      <c r="H23" s="19" t="s">
        <v>23</v>
      </c>
      <c r="I23" s="39">
        <v>0.7</v>
      </c>
      <c r="J23" s="19" t="s">
        <v>23</v>
      </c>
      <c r="K23" s="19">
        <v>0.25</v>
      </c>
      <c r="L23" s="19" t="s">
        <v>24</v>
      </c>
      <c r="M23" s="31">
        <f>E23*G23*I23*K23</f>
        <v>1.8293624999999996</v>
      </c>
      <c r="N23" s="19"/>
      <c r="O23" s="19"/>
      <c r="P23" s="19"/>
      <c r="Q23" s="19"/>
      <c r="R23" s="19"/>
      <c r="T23" s="37">
        <f>M23</f>
        <v>1.8293624999999996</v>
      </c>
      <c r="U23" s="19" t="s">
        <v>23</v>
      </c>
      <c r="V23" s="19">
        <f>V11</f>
        <v>3.64</v>
      </c>
      <c r="W23" s="19" t="s">
        <v>24</v>
      </c>
      <c r="X23" s="38">
        <f>T23*V23</f>
        <v>6.6588794999999985</v>
      </c>
      <c r="Y23" s="11"/>
    </row>
    <row r="24" spans="1:25" ht="14.25" customHeight="1" x14ac:dyDescent="0.25">
      <c r="A24" s="49"/>
      <c r="B24" s="52"/>
      <c r="C24" s="52"/>
      <c r="D24" s="54" t="s">
        <v>29</v>
      </c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27"/>
      <c r="U24" s="15"/>
      <c r="V24" s="11"/>
      <c r="W24" s="15"/>
      <c r="X24" s="28"/>
      <c r="Y24" s="11"/>
    </row>
    <row r="25" spans="1:25" ht="71.25" customHeight="1" x14ac:dyDescent="0.25">
      <c r="A25" s="50"/>
      <c r="B25" s="53"/>
      <c r="C25" s="53"/>
      <c r="D25" s="53" t="s">
        <v>32</v>
      </c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21"/>
      <c r="U25" s="17"/>
      <c r="V25" s="22"/>
      <c r="W25" s="17"/>
      <c r="X25" s="23"/>
      <c r="Y25" s="11"/>
    </row>
    <row r="26" spans="1:25" ht="19.5" customHeight="1" x14ac:dyDescent="0.25">
      <c r="A26" s="48" t="s">
        <v>16</v>
      </c>
      <c r="B26" s="51" t="s">
        <v>22</v>
      </c>
      <c r="C26" s="51" t="s">
        <v>43</v>
      </c>
      <c r="D26" s="18" t="s">
        <v>26</v>
      </c>
      <c r="E26" s="19">
        <v>6.11</v>
      </c>
      <c r="F26" s="19" t="s">
        <v>27</v>
      </c>
      <c r="G26" s="19">
        <v>2.98</v>
      </c>
      <c r="H26" s="19" t="s">
        <v>23</v>
      </c>
      <c r="I26" s="36">
        <v>1.05</v>
      </c>
      <c r="J26" s="19" t="s">
        <v>28</v>
      </c>
      <c r="K26" s="19">
        <v>1.1499999999999999</v>
      </c>
      <c r="L26" s="19" t="s">
        <v>23</v>
      </c>
      <c r="M26" s="19">
        <v>0.7</v>
      </c>
      <c r="N26" s="19" t="s">
        <v>23</v>
      </c>
      <c r="O26" s="19">
        <v>0.25</v>
      </c>
      <c r="P26" s="19" t="s">
        <v>24</v>
      </c>
      <c r="Q26" s="19">
        <f>(E26+G26*I26)*K26*M26*O26</f>
        <v>1.8593487499999999</v>
      </c>
      <c r="R26" s="19"/>
      <c r="S26" s="1"/>
      <c r="T26" s="37">
        <f>Q26</f>
        <v>1.8593487499999999</v>
      </c>
      <c r="U26" s="19" t="s">
        <v>23</v>
      </c>
      <c r="V26" s="19">
        <f>V14</f>
        <v>3.64</v>
      </c>
      <c r="W26" s="19" t="s">
        <v>24</v>
      </c>
      <c r="X26" s="38">
        <f>T26*V26</f>
        <v>6.7680294500000002</v>
      </c>
      <c r="Y26" s="11"/>
    </row>
    <row r="27" spans="1:25" ht="14.25" customHeight="1" x14ac:dyDescent="0.25">
      <c r="A27" s="49"/>
      <c r="B27" s="52"/>
      <c r="C27" s="52"/>
      <c r="D27" s="54" t="s">
        <v>29</v>
      </c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27"/>
      <c r="U27" s="15"/>
      <c r="V27" s="11"/>
      <c r="W27" s="15"/>
      <c r="X27" s="28"/>
      <c r="Y27" s="11"/>
    </row>
    <row r="28" spans="1:25" ht="72" customHeight="1" x14ac:dyDescent="0.25">
      <c r="A28" s="50"/>
      <c r="B28" s="53"/>
      <c r="C28" s="53"/>
      <c r="D28" s="53" t="s">
        <v>32</v>
      </c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21"/>
      <c r="U28" s="17"/>
      <c r="V28" s="22"/>
      <c r="W28" s="17"/>
      <c r="X28" s="23"/>
      <c r="Y28" s="11"/>
    </row>
    <row r="29" spans="1:25" ht="19.5" customHeight="1" x14ac:dyDescent="0.25">
      <c r="A29" s="48" t="s">
        <v>33</v>
      </c>
      <c r="B29" s="51" t="s">
        <v>34</v>
      </c>
      <c r="C29" s="51" t="s">
        <v>35</v>
      </c>
      <c r="D29" s="18"/>
      <c r="E29" s="19">
        <v>20.8</v>
      </c>
      <c r="F29" s="19" t="s">
        <v>23</v>
      </c>
      <c r="G29" s="19">
        <v>0.5</v>
      </c>
      <c r="H29" s="19" t="s">
        <v>23</v>
      </c>
      <c r="I29" s="36">
        <v>0.5</v>
      </c>
      <c r="J29" s="19" t="s">
        <v>23</v>
      </c>
      <c r="K29" s="42">
        <v>3</v>
      </c>
      <c r="L29" s="19" t="s">
        <v>24</v>
      </c>
      <c r="M29" s="19">
        <f>E29*G29*I29*K29</f>
        <v>15.600000000000001</v>
      </c>
      <c r="N29" s="19"/>
      <c r="O29" s="19"/>
      <c r="P29" s="19"/>
      <c r="Q29" s="19"/>
      <c r="R29" s="19"/>
      <c r="S29" s="19"/>
      <c r="T29" s="40">
        <f>M29</f>
        <v>15.600000000000001</v>
      </c>
      <c r="U29" s="19" t="s">
        <v>23</v>
      </c>
      <c r="V29" s="19">
        <f>V17</f>
        <v>3.64</v>
      </c>
      <c r="W29" s="19" t="s">
        <v>24</v>
      </c>
      <c r="X29" s="38">
        <f>T29*V29</f>
        <v>56.784000000000006</v>
      </c>
      <c r="Y29" s="11"/>
    </row>
    <row r="30" spans="1:25" ht="14.25" customHeight="1" x14ac:dyDescent="0.25">
      <c r="A30" s="49"/>
      <c r="B30" s="52"/>
      <c r="C30" s="52"/>
      <c r="D30" s="54" t="s">
        <v>29</v>
      </c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27"/>
      <c r="U30" s="15"/>
      <c r="V30" s="11"/>
      <c r="W30" s="15"/>
      <c r="X30" s="28"/>
      <c r="Y30" s="11"/>
    </row>
    <row r="31" spans="1:25" ht="44.25" customHeight="1" x14ac:dyDescent="0.25">
      <c r="A31" s="50"/>
      <c r="B31" s="53"/>
      <c r="C31" s="53"/>
      <c r="D31" s="53" t="s">
        <v>41</v>
      </c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21"/>
      <c r="U31" s="17"/>
      <c r="V31" s="22"/>
      <c r="W31" s="17"/>
      <c r="X31" s="23"/>
      <c r="Y31" s="11"/>
    </row>
    <row r="32" spans="1:25" ht="19.5" customHeight="1" x14ac:dyDescent="0.25">
      <c r="A32" s="48" t="s">
        <v>36</v>
      </c>
      <c r="B32" s="51" t="s">
        <v>49</v>
      </c>
      <c r="C32" s="51" t="s">
        <v>50</v>
      </c>
      <c r="D32" s="18"/>
      <c r="E32" s="19">
        <v>2.64</v>
      </c>
      <c r="F32" s="19" t="s">
        <v>23</v>
      </c>
      <c r="G32" s="19">
        <v>0.7</v>
      </c>
      <c r="H32" s="43" t="s">
        <v>23</v>
      </c>
      <c r="I32" s="44">
        <v>3</v>
      </c>
      <c r="J32" s="19" t="s">
        <v>24</v>
      </c>
      <c r="K32" s="39">
        <f>E32*G32*I32</f>
        <v>5.5439999999999996</v>
      </c>
      <c r="L32" s="19"/>
      <c r="M32" s="19"/>
      <c r="N32" s="19"/>
      <c r="O32" s="19"/>
      <c r="P32" s="19"/>
      <c r="Q32" s="19"/>
      <c r="R32" s="19"/>
      <c r="S32" s="19"/>
      <c r="T32" s="37">
        <f>K32</f>
        <v>5.5439999999999996</v>
      </c>
      <c r="U32" s="19" t="s">
        <v>23</v>
      </c>
      <c r="V32" s="19">
        <f>V17</f>
        <v>3.64</v>
      </c>
      <c r="W32" s="19" t="s">
        <v>24</v>
      </c>
      <c r="X32" s="38">
        <f>T32*V32</f>
        <v>20.180160000000001</v>
      </c>
      <c r="Y32" s="11"/>
    </row>
    <row r="33" spans="1:25" ht="14.25" customHeight="1" x14ac:dyDescent="0.25">
      <c r="A33" s="49"/>
      <c r="B33" s="52"/>
      <c r="C33" s="52"/>
      <c r="D33" s="54" t="s">
        <v>29</v>
      </c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27"/>
      <c r="U33" s="15"/>
      <c r="V33" s="11"/>
      <c r="W33" s="15"/>
      <c r="X33" s="28"/>
      <c r="Y33" s="11"/>
    </row>
    <row r="34" spans="1:25" ht="29.25" customHeight="1" x14ac:dyDescent="0.25">
      <c r="A34" s="50"/>
      <c r="B34" s="53"/>
      <c r="C34" s="53"/>
      <c r="D34" s="53" t="s">
        <v>51</v>
      </c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21"/>
      <c r="U34" s="17"/>
      <c r="V34" s="22"/>
      <c r="W34" s="17"/>
      <c r="X34" s="23"/>
      <c r="Y34" s="11"/>
    </row>
    <row r="35" spans="1:25" ht="19.5" customHeight="1" x14ac:dyDescent="0.25">
      <c r="A35" s="48" t="s">
        <v>46</v>
      </c>
      <c r="B35" s="51" t="s">
        <v>37</v>
      </c>
      <c r="C35" s="51" t="s">
        <v>38</v>
      </c>
      <c r="D35" s="18"/>
      <c r="E35" s="19">
        <v>3.77</v>
      </c>
      <c r="F35" s="19" t="s">
        <v>23</v>
      </c>
      <c r="G35" s="19">
        <v>0.8</v>
      </c>
      <c r="H35" s="43" t="s">
        <v>23</v>
      </c>
      <c r="I35" s="44">
        <v>3</v>
      </c>
      <c r="J35" s="19" t="s">
        <v>24</v>
      </c>
      <c r="K35" s="39">
        <f>E35*G35*I35</f>
        <v>9.048</v>
      </c>
      <c r="L35" s="19"/>
      <c r="M35" s="19"/>
      <c r="N35" s="19"/>
      <c r="O35" s="19"/>
      <c r="P35" s="19"/>
      <c r="Q35" s="19"/>
      <c r="R35" s="19"/>
      <c r="S35" s="19"/>
      <c r="T35" s="37">
        <f>K35</f>
        <v>9.048</v>
      </c>
      <c r="U35" s="19" t="s">
        <v>23</v>
      </c>
      <c r="V35" s="19">
        <f>V20</f>
        <v>3.64</v>
      </c>
      <c r="W35" s="19" t="s">
        <v>24</v>
      </c>
      <c r="X35" s="38">
        <f>T35*V35</f>
        <v>32.934719999999999</v>
      </c>
      <c r="Y35" s="11"/>
    </row>
    <row r="36" spans="1:25" ht="14.25" customHeight="1" x14ac:dyDescent="0.25">
      <c r="A36" s="49"/>
      <c r="B36" s="52"/>
      <c r="C36" s="52"/>
      <c r="D36" s="54" t="s">
        <v>29</v>
      </c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27"/>
      <c r="U36" s="15"/>
      <c r="V36" s="11"/>
      <c r="W36" s="15"/>
      <c r="X36" s="28"/>
      <c r="Y36" s="11"/>
    </row>
    <row r="37" spans="1:25" ht="29.25" customHeight="1" x14ac:dyDescent="0.25">
      <c r="A37" s="50"/>
      <c r="B37" s="53"/>
      <c r="C37" s="53"/>
      <c r="D37" s="53" t="s">
        <v>40</v>
      </c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21"/>
      <c r="U37" s="17"/>
      <c r="V37" s="22"/>
      <c r="W37" s="17"/>
      <c r="X37" s="23"/>
      <c r="Y37" s="11"/>
    </row>
    <row r="38" spans="1:25" ht="19.5" customHeight="1" x14ac:dyDescent="0.25">
      <c r="A38" s="48" t="s">
        <v>47</v>
      </c>
      <c r="B38" s="51" t="s">
        <v>52</v>
      </c>
      <c r="C38" s="51" t="s">
        <v>39</v>
      </c>
      <c r="D38" s="18"/>
      <c r="E38" s="19">
        <v>1.23</v>
      </c>
      <c r="F38" s="19" t="s">
        <v>23</v>
      </c>
      <c r="G38" s="19">
        <v>0.8</v>
      </c>
      <c r="H38" s="43" t="s">
        <v>23</v>
      </c>
      <c r="I38" s="44">
        <v>3</v>
      </c>
      <c r="J38" s="19" t="s">
        <v>24</v>
      </c>
      <c r="K38" s="39">
        <f>E38*G38*I38</f>
        <v>2.952</v>
      </c>
      <c r="L38" s="19"/>
      <c r="M38" s="19"/>
      <c r="N38" s="19"/>
      <c r="O38" s="19"/>
      <c r="P38" s="19"/>
      <c r="Q38" s="19"/>
      <c r="R38" s="19"/>
      <c r="S38" s="19"/>
      <c r="T38" s="37">
        <f>K38</f>
        <v>2.952</v>
      </c>
      <c r="U38" s="19" t="s">
        <v>23</v>
      </c>
      <c r="V38" s="19">
        <f>V23</f>
        <v>3.64</v>
      </c>
      <c r="W38" s="19" t="s">
        <v>24</v>
      </c>
      <c r="X38" s="38">
        <f>T38*V38</f>
        <v>10.745280000000001</v>
      </c>
      <c r="Y38" s="11"/>
    </row>
    <row r="39" spans="1:25" ht="14.25" customHeight="1" x14ac:dyDescent="0.25">
      <c r="A39" s="49"/>
      <c r="B39" s="52"/>
      <c r="C39" s="52"/>
      <c r="D39" s="54" t="s">
        <v>29</v>
      </c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27"/>
      <c r="U39" s="15"/>
      <c r="V39" s="11"/>
      <c r="W39" s="15"/>
      <c r="X39" s="28"/>
      <c r="Y39" s="11"/>
    </row>
    <row r="40" spans="1:25" ht="43.5" customHeight="1" x14ac:dyDescent="0.25">
      <c r="A40" s="50"/>
      <c r="B40" s="53"/>
      <c r="C40" s="53"/>
      <c r="D40" s="53" t="s">
        <v>40</v>
      </c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21"/>
      <c r="U40" s="17"/>
      <c r="V40" s="22"/>
      <c r="W40" s="17"/>
      <c r="X40" s="23"/>
      <c r="Y40" s="11"/>
    </row>
    <row r="41" spans="1:25" ht="19.5" customHeight="1" x14ac:dyDescent="0.25">
      <c r="A41" s="48" t="s">
        <v>48</v>
      </c>
      <c r="B41" s="51" t="s">
        <v>53</v>
      </c>
      <c r="C41" s="51" t="s">
        <v>54</v>
      </c>
      <c r="D41" s="18"/>
      <c r="E41" s="19">
        <v>5.0199999999999996</v>
      </c>
      <c r="F41" s="19" t="s">
        <v>23</v>
      </c>
      <c r="G41" s="19">
        <v>0.8</v>
      </c>
      <c r="H41" s="43" t="s">
        <v>23</v>
      </c>
      <c r="I41" s="44">
        <v>6</v>
      </c>
      <c r="J41" s="19" t="s">
        <v>24</v>
      </c>
      <c r="K41" s="39">
        <f>E41*G41*I41</f>
        <v>24.096</v>
      </c>
      <c r="L41" s="19"/>
      <c r="M41" s="19"/>
      <c r="N41" s="19"/>
      <c r="O41" s="19"/>
      <c r="P41" s="19"/>
      <c r="Q41" s="19"/>
      <c r="R41" s="19"/>
      <c r="S41" s="19"/>
      <c r="T41" s="37">
        <f>K41</f>
        <v>24.096</v>
      </c>
      <c r="U41" s="19" t="s">
        <v>23</v>
      </c>
      <c r="V41" s="19">
        <f>V26</f>
        <v>3.64</v>
      </c>
      <c r="W41" s="19" t="s">
        <v>24</v>
      </c>
      <c r="X41" s="38">
        <f>T41*V41</f>
        <v>87.709440000000001</v>
      </c>
      <c r="Y41" s="11"/>
    </row>
    <row r="42" spans="1:25" ht="14.25" customHeight="1" x14ac:dyDescent="0.25">
      <c r="A42" s="49"/>
      <c r="B42" s="52"/>
      <c r="C42" s="52"/>
      <c r="D42" s="54" t="s">
        <v>29</v>
      </c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27"/>
      <c r="U42" s="15"/>
      <c r="V42" s="11"/>
      <c r="W42" s="15"/>
      <c r="X42" s="28"/>
      <c r="Y42" s="11"/>
    </row>
    <row r="43" spans="1:25" ht="29.25" customHeight="1" x14ac:dyDescent="0.25">
      <c r="A43" s="50"/>
      <c r="B43" s="53"/>
      <c r="C43" s="53"/>
      <c r="D43" s="53" t="s">
        <v>40</v>
      </c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21"/>
      <c r="U43" s="17"/>
      <c r="V43" s="22"/>
      <c r="W43" s="17"/>
      <c r="X43" s="23"/>
      <c r="Y43" s="11"/>
    </row>
    <row r="44" spans="1:25" ht="16.5" customHeight="1" x14ac:dyDescent="0.25">
      <c r="A44" s="74">
        <v>9</v>
      </c>
      <c r="B44" s="66" t="s">
        <v>8</v>
      </c>
      <c r="C44" s="69"/>
      <c r="D44" s="18" t="s">
        <v>26</v>
      </c>
      <c r="E44" s="31">
        <f>X11</f>
        <v>36.31807088</v>
      </c>
      <c r="F44" s="19" t="s">
        <v>27</v>
      </c>
      <c r="G44" s="31">
        <f>X14</f>
        <v>31.684838639999999</v>
      </c>
      <c r="H44" s="19" t="s">
        <v>27</v>
      </c>
      <c r="I44" s="31">
        <f>X17</f>
        <v>20.141022719999999</v>
      </c>
      <c r="J44" s="19" t="s">
        <v>27</v>
      </c>
      <c r="K44" s="31">
        <f>X20</f>
        <v>7.1609692700000007</v>
      </c>
      <c r="L44" s="19" t="s">
        <v>27</v>
      </c>
      <c r="M44" s="31">
        <f>X23</f>
        <v>6.6588794999999985</v>
      </c>
      <c r="N44" s="19" t="s">
        <v>27</v>
      </c>
      <c r="O44" s="31">
        <f>X26</f>
        <v>6.7680294500000002</v>
      </c>
      <c r="P44" s="19" t="s">
        <v>27</v>
      </c>
      <c r="Q44" s="31">
        <f>X29</f>
        <v>56.784000000000006</v>
      </c>
      <c r="R44" s="19" t="s">
        <v>28</v>
      </c>
      <c r="S44" s="19">
        <v>0.04</v>
      </c>
      <c r="T44" s="57">
        <f>(E44+G44+I44+K44+M44+O44+Q44)*S44</f>
        <v>6.6206324184000005</v>
      </c>
      <c r="U44" s="58"/>
      <c r="V44" s="58"/>
      <c r="W44" s="58"/>
      <c r="X44" s="59"/>
      <c r="Y44" s="11"/>
    </row>
    <row r="45" spans="1:25" ht="14.25" customHeight="1" x14ac:dyDescent="0.25">
      <c r="A45" s="75"/>
      <c r="B45" s="67"/>
      <c r="C45" s="54"/>
      <c r="D45" s="72" t="s">
        <v>29</v>
      </c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27"/>
      <c r="U45" s="15"/>
      <c r="V45" s="11"/>
      <c r="W45" s="15"/>
      <c r="X45" s="28"/>
      <c r="Y45" s="11"/>
    </row>
    <row r="46" spans="1:25" ht="17.25" customHeight="1" x14ac:dyDescent="0.25">
      <c r="A46" s="76"/>
      <c r="B46" s="68"/>
      <c r="C46" s="70"/>
      <c r="D46" s="71" t="s">
        <v>30</v>
      </c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21"/>
      <c r="U46" s="17"/>
      <c r="V46" s="22"/>
      <c r="W46" s="17"/>
      <c r="X46" s="23"/>
      <c r="Y46" s="11"/>
    </row>
    <row r="47" spans="1:25" x14ac:dyDescent="0.25">
      <c r="A47" s="4"/>
      <c r="B47" s="4" t="s">
        <v>45</v>
      </c>
      <c r="C47" s="9"/>
      <c r="D47" s="45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7"/>
      <c r="T47" s="60">
        <f>X8+X11+X14+X17+X20+X23+X26+X29+X32+X35+X38+X41+T44</f>
        <v>333.0093914784</v>
      </c>
      <c r="U47" s="61"/>
      <c r="V47" s="61"/>
      <c r="W47" s="61"/>
      <c r="X47" s="62"/>
      <c r="Y47" s="11"/>
    </row>
    <row r="48" spans="1:25" x14ac:dyDescent="0.25">
      <c r="A48" s="4"/>
      <c r="B48" s="9" t="s">
        <v>9</v>
      </c>
      <c r="C48" s="22"/>
      <c r="D48" s="45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7"/>
      <c r="T48" s="63">
        <f>T47*1000</f>
        <v>333009.39147839998</v>
      </c>
      <c r="U48" s="64"/>
      <c r="V48" s="64"/>
      <c r="W48" s="64"/>
      <c r="X48" s="65"/>
      <c r="Y48" s="11"/>
    </row>
    <row r="49" spans="1:25" x14ac:dyDescent="0.25">
      <c r="A49" s="4"/>
      <c r="B49" s="9" t="s">
        <v>10</v>
      </c>
      <c r="C49" s="13"/>
      <c r="D49" s="45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7"/>
      <c r="T49" s="45"/>
      <c r="U49" s="46"/>
      <c r="V49" s="46"/>
      <c r="W49" s="46"/>
      <c r="X49" s="47"/>
      <c r="Y49" s="11"/>
    </row>
    <row r="50" spans="1:25" x14ac:dyDescent="0.25">
      <c r="Y50" s="41"/>
    </row>
  </sheetData>
  <mergeCells count="77">
    <mergeCell ref="A38:A40"/>
    <mergeCell ref="B38:B40"/>
    <mergeCell ref="C38:C40"/>
    <mergeCell ref="D39:S39"/>
    <mergeCell ref="D40:S40"/>
    <mergeCell ref="D30:S30"/>
    <mergeCell ref="D31:S31"/>
    <mergeCell ref="A35:A37"/>
    <mergeCell ref="B35:B37"/>
    <mergeCell ref="C35:C37"/>
    <mergeCell ref="D36:S36"/>
    <mergeCell ref="D37:S37"/>
    <mergeCell ref="A32:A34"/>
    <mergeCell ref="B32:B34"/>
    <mergeCell ref="C32:C34"/>
    <mergeCell ref="D33:S33"/>
    <mergeCell ref="D34:S34"/>
    <mergeCell ref="C29:C31"/>
    <mergeCell ref="A17:A19"/>
    <mergeCell ref="B14:B16"/>
    <mergeCell ref="B17:B19"/>
    <mergeCell ref="A20:A22"/>
    <mergeCell ref="A23:A25"/>
    <mergeCell ref="A26:A28"/>
    <mergeCell ref="B26:B28"/>
    <mergeCell ref="B23:B25"/>
    <mergeCell ref="B20:B22"/>
    <mergeCell ref="B11:B13"/>
    <mergeCell ref="A11:A13"/>
    <mergeCell ref="A14:A16"/>
    <mergeCell ref="A29:A31"/>
    <mergeCell ref="B29:B31"/>
    <mergeCell ref="A8:A10"/>
    <mergeCell ref="B8:B10"/>
    <mergeCell ref="C8:C10"/>
    <mergeCell ref="D9:S9"/>
    <mergeCell ref="D10:S10"/>
    <mergeCell ref="D7:S7"/>
    <mergeCell ref="T7:X7"/>
    <mergeCell ref="A2:T2"/>
    <mergeCell ref="A3:T3"/>
    <mergeCell ref="A5:T5"/>
    <mergeCell ref="D12:S12"/>
    <mergeCell ref="C14:C16"/>
    <mergeCell ref="D16:S16"/>
    <mergeCell ref="D15:S15"/>
    <mergeCell ref="D18:S18"/>
    <mergeCell ref="D13:S13"/>
    <mergeCell ref="C11:C13"/>
    <mergeCell ref="D21:S21"/>
    <mergeCell ref="D24:S24"/>
    <mergeCell ref="D27:S27"/>
    <mergeCell ref="C17:C19"/>
    <mergeCell ref="C20:C22"/>
    <mergeCell ref="C26:C28"/>
    <mergeCell ref="C23:C25"/>
    <mergeCell ref="D19:S19"/>
    <mergeCell ref="D22:S22"/>
    <mergeCell ref="D25:S25"/>
    <mergeCell ref="D28:S28"/>
    <mergeCell ref="B44:B46"/>
    <mergeCell ref="C44:C46"/>
    <mergeCell ref="D46:S46"/>
    <mergeCell ref="D45:S45"/>
    <mergeCell ref="A44:A46"/>
    <mergeCell ref="T44:X44"/>
    <mergeCell ref="T47:X47"/>
    <mergeCell ref="T48:X48"/>
    <mergeCell ref="T49:X49"/>
    <mergeCell ref="D47:S47"/>
    <mergeCell ref="D48:S48"/>
    <mergeCell ref="D49:S49"/>
    <mergeCell ref="A41:A43"/>
    <mergeCell ref="B41:B43"/>
    <mergeCell ref="C41:C43"/>
    <mergeCell ref="D42:S42"/>
    <mergeCell ref="D43:S43"/>
  </mergeCells>
  <pageMargins left="0.56000000000000005" right="0.17" top="0.19" bottom="0.17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проектные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2014-07-31T04:24:56Z</dcterms:modified>
</cp:coreProperties>
</file>