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935" windowHeight="87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5" i="1"/>
  <c r="J5" i="1" s="1"/>
  <c r="H6" i="1"/>
  <c r="H8" i="1"/>
  <c r="H4" i="1"/>
  <c r="I6" i="1"/>
  <c r="J6" i="1" s="1"/>
  <c r="J7" i="1"/>
  <c r="J8" i="1"/>
  <c r="I8" i="1"/>
  <c r="J11" i="1" l="1"/>
  <c r="I5" i="1"/>
  <c r="I7" i="1" l="1"/>
  <c r="H9" i="1"/>
  <c r="I4" i="1"/>
  <c r="J4" i="1" s="1"/>
  <c r="J9" i="1" l="1"/>
  <c r="J10" i="1" l="1"/>
  <c r="J12" i="1" s="1"/>
  <c r="J13" i="1" l="1"/>
  <c r="J14" i="1" s="1"/>
  <c r="J15" i="1" s="1"/>
  <c r="J16" i="1" s="1"/>
  <c r="J17" i="1" s="1"/>
  <c r="J18" i="1" s="1"/>
  <c r="J19" i="1" s="1"/>
</calcChain>
</file>

<file path=xl/sharedStrings.xml><?xml version="1.0" encoding="utf-8"?>
<sst xmlns="http://schemas.openxmlformats.org/spreadsheetml/2006/main" count="42" uniqueCount="35">
  <si>
    <t>№ п/п</t>
  </si>
  <si>
    <t>Наименование услуг</t>
  </si>
  <si>
    <t>Характеристики услуг</t>
  </si>
  <si>
    <t>ед. изм.</t>
  </si>
  <si>
    <t>Специалист</t>
  </si>
  <si>
    <t>Трудоемкость, чел./час</t>
  </si>
  <si>
    <t>Стоимость единицы рабочего времени специалистов, руб.</t>
  </si>
  <si>
    <t>Стоимость услуг, руб.</t>
  </si>
  <si>
    <t>Расчет начальной (максимальной) цены контракта (договора) на оказание услуг по поставке музыкальных инструментов</t>
  </si>
  <si>
    <t>Доставка</t>
  </si>
  <si>
    <t>чел./час</t>
  </si>
  <si>
    <t>Водитель</t>
  </si>
  <si>
    <t>Погрузочно-разгрузочные работы и вынос мусора</t>
  </si>
  <si>
    <t>Рабочий</t>
  </si>
  <si>
    <t>Настройка музыкальных инструментов</t>
  </si>
  <si>
    <t>НДС 18%</t>
  </si>
  <si>
    <t>Итого</t>
  </si>
  <si>
    <t>Всего</t>
  </si>
  <si>
    <t>7 пианино 1 рояль</t>
  </si>
  <si>
    <t>Затраты на оплату труда работников, непосредственно занятых (фонд оплаты труда), руб.</t>
  </si>
  <si>
    <t>Отчисления на социальные нужды (30,2%)</t>
  </si>
  <si>
    <t>Материалы (ГСМ)</t>
  </si>
  <si>
    <t>Прямые затраты</t>
  </si>
  <si>
    <t>Накладные расходы (20% от прямых затрат)</t>
  </si>
  <si>
    <t>Себестоимость</t>
  </si>
  <si>
    <t>Прибыль (5%)</t>
  </si>
  <si>
    <t>Итого НМЦК (с учетом стоимости музыкальных инструментов 9 469 160,67):</t>
  </si>
  <si>
    <t>на ед.</t>
  </si>
  <si>
    <t>общая</t>
  </si>
  <si>
    <t>кол-во</t>
  </si>
  <si>
    <t>наименование</t>
  </si>
  <si>
    <t>Инженер</t>
  </si>
  <si>
    <t>7 пианино</t>
  </si>
  <si>
    <t xml:space="preserve"> 1 рояль</t>
  </si>
  <si>
    <t>1 рояль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</si>
</sst>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_₽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5" sqref="M5"/>
    </sheetView>
  </sheetViews>
  <sheetFormatPr defaultRowHeight="18.75" x14ac:dyDescent="0.3"/>
  <cols>
    <col min="1" max="1" width="9.140625" style="1"/>
    <col min="2" max="2" width="32.140625" style="1" customWidth="1"/>
    <col min="3" max="3" width="22.5703125" style="1" customWidth="1"/>
    <col min="4" max="4" width="10.42578125" style="1" customWidth="1"/>
    <col min="5" max="5" width="20" style="1" customWidth="1"/>
    <col min="6" max="6" width="10.7109375" style="1" customWidth="1"/>
    <col min="7" max="7" width="9.85546875" style="1" customWidth="1"/>
    <col min="8" max="8" width="9.42578125" style="1" customWidth="1"/>
    <col min="9" max="9" width="24.7109375" style="1" customWidth="1"/>
    <col min="10" max="10" width="18.7109375" style="1" customWidth="1"/>
    <col min="11" max="16384" width="9.140625" style="1"/>
  </cols>
  <sheetData>
    <row r="1" spans="1:10" x14ac:dyDescent="0.3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1" customFormat="1" ht="61.5" customHeight="1" x14ac:dyDescent="0.25">
      <c r="A2" s="18" t="s">
        <v>0</v>
      </c>
      <c r="B2" s="18" t="s">
        <v>1</v>
      </c>
      <c r="C2" s="18" t="s">
        <v>2</v>
      </c>
      <c r="D2" s="18" t="s">
        <v>3</v>
      </c>
      <c r="E2" s="20" t="s">
        <v>4</v>
      </c>
      <c r="F2" s="21"/>
      <c r="G2" s="20" t="s">
        <v>5</v>
      </c>
      <c r="H2" s="21"/>
      <c r="I2" s="18" t="s">
        <v>6</v>
      </c>
      <c r="J2" s="18" t="s">
        <v>7</v>
      </c>
    </row>
    <row r="3" spans="1:10" s="11" customFormat="1" x14ac:dyDescent="0.25">
      <c r="A3" s="19"/>
      <c r="B3" s="19"/>
      <c r="C3" s="19"/>
      <c r="D3" s="19"/>
      <c r="E3" s="8" t="s">
        <v>30</v>
      </c>
      <c r="F3" s="12" t="s">
        <v>29</v>
      </c>
      <c r="G3" s="7" t="s">
        <v>27</v>
      </c>
      <c r="H3" s="2" t="s">
        <v>28</v>
      </c>
      <c r="I3" s="19"/>
      <c r="J3" s="19"/>
    </row>
    <row r="4" spans="1:10" x14ac:dyDescent="0.3">
      <c r="A4" s="9">
        <v>1</v>
      </c>
      <c r="B4" s="4" t="s">
        <v>9</v>
      </c>
      <c r="C4" s="13" t="s">
        <v>18</v>
      </c>
      <c r="D4" s="4" t="s">
        <v>10</v>
      </c>
      <c r="E4" s="4" t="s">
        <v>11</v>
      </c>
      <c r="F4" s="10">
        <v>2</v>
      </c>
      <c r="G4" s="4">
        <v>5</v>
      </c>
      <c r="H4" s="4">
        <f>F4*G4</f>
        <v>10</v>
      </c>
      <c r="I4" s="4">
        <f>23894/20.5833/8</f>
        <v>145.1054981465557</v>
      </c>
      <c r="J4" s="4">
        <f>H4*I4</f>
        <v>1451.0549814655569</v>
      </c>
    </row>
    <row r="5" spans="1:10" ht="20.25" customHeight="1" x14ac:dyDescent="0.3">
      <c r="A5" s="16">
        <v>2</v>
      </c>
      <c r="B5" s="14" t="s">
        <v>12</v>
      </c>
      <c r="C5" s="13" t="s">
        <v>32</v>
      </c>
      <c r="D5" s="4" t="s">
        <v>10</v>
      </c>
      <c r="E5" s="4" t="s">
        <v>13</v>
      </c>
      <c r="F5" s="10">
        <v>3</v>
      </c>
      <c r="G5" s="4">
        <v>1</v>
      </c>
      <c r="H5" s="4">
        <f>F5*G5*7</f>
        <v>21</v>
      </c>
      <c r="I5" s="4">
        <f>54468/20.5833/8</f>
        <v>330.77786360787627</v>
      </c>
      <c r="J5" s="4">
        <f t="shared" ref="J5:J8" si="0">H5*I5</f>
        <v>6946.3351357654019</v>
      </c>
    </row>
    <row r="6" spans="1:10" x14ac:dyDescent="0.3">
      <c r="A6" s="17"/>
      <c r="B6" s="15"/>
      <c r="C6" s="13" t="s">
        <v>34</v>
      </c>
      <c r="D6" s="4" t="s">
        <v>10</v>
      </c>
      <c r="E6" s="4" t="s">
        <v>13</v>
      </c>
      <c r="F6" s="10">
        <v>5</v>
      </c>
      <c r="G6" s="4">
        <v>2</v>
      </c>
      <c r="H6" s="4">
        <f t="shared" ref="H6:H8" si="1">F6*G6</f>
        <v>10</v>
      </c>
      <c r="I6" s="4">
        <f>54468/20.5833/8</f>
        <v>330.77786360787627</v>
      </c>
      <c r="J6" s="4">
        <f t="shared" si="0"/>
        <v>3307.7786360787627</v>
      </c>
    </row>
    <row r="7" spans="1:10" ht="20.25" customHeight="1" x14ac:dyDescent="0.3">
      <c r="A7" s="16">
        <v>3</v>
      </c>
      <c r="B7" s="14" t="s">
        <v>14</v>
      </c>
      <c r="C7" s="13" t="s">
        <v>32</v>
      </c>
      <c r="D7" s="4" t="s">
        <v>10</v>
      </c>
      <c r="E7" s="4" t="s">
        <v>31</v>
      </c>
      <c r="F7" s="10">
        <v>1</v>
      </c>
      <c r="G7" s="4">
        <v>2</v>
      </c>
      <c r="H7" s="4">
        <f>F7*G7*7</f>
        <v>14</v>
      </c>
      <c r="I7" s="4">
        <f>26675/20.5833/8</f>
        <v>161.99418946427443</v>
      </c>
      <c r="J7" s="4">
        <f t="shared" si="0"/>
        <v>2267.9186524998422</v>
      </c>
    </row>
    <row r="8" spans="1:10" x14ac:dyDescent="0.3">
      <c r="A8" s="17"/>
      <c r="B8" s="15"/>
      <c r="C8" s="13" t="s">
        <v>33</v>
      </c>
      <c r="D8" s="4" t="s">
        <v>10</v>
      </c>
      <c r="E8" s="4" t="s">
        <v>31</v>
      </c>
      <c r="F8" s="10">
        <v>1</v>
      </c>
      <c r="G8" s="4">
        <v>4</v>
      </c>
      <c r="H8" s="4">
        <f t="shared" si="1"/>
        <v>4</v>
      </c>
      <c r="I8" s="4">
        <f>26675/20.5833/8</f>
        <v>161.99418946427443</v>
      </c>
      <c r="J8" s="4">
        <f t="shared" si="0"/>
        <v>647.97675785709771</v>
      </c>
    </row>
    <row r="9" spans="1:10" ht="39" customHeight="1" x14ac:dyDescent="0.3">
      <c r="A9" s="3"/>
      <c r="B9" s="23" t="s">
        <v>19</v>
      </c>
      <c r="C9" s="23"/>
      <c r="D9" s="23"/>
      <c r="E9" s="23"/>
      <c r="F9" s="5"/>
      <c r="G9" s="5"/>
      <c r="H9" s="4">
        <f>SUM(H4:H7)</f>
        <v>55</v>
      </c>
      <c r="I9" s="4"/>
      <c r="J9" s="4">
        <f>SUM(J4:J7)</f>
        <v>13973.087405809565</v>
      </c>
    </row>
    <row r="10" spans="1:10" x14ac:dyDescent="0.3">
      <c r="A10" s="3"/>
      <c r="B10" s="24" t="s">
        <v>20</v>
      </c>
      <c r="C10" s="24"/>
      <c r="D10" s="24"/>
      <c r="E10" s="24"/>
      <c r="F10" s="24"/>
      <c r="G10" s="24"/>
      <c r="H10" s="24"/>
      <c r="I10" s="24"/>
      <c r="J10" s="4">
        <f>J9*0.302</f>
        <v>4219.8723965544887</v>
      </c>
    </row>
    <row r="11" spans="1:10" x14ac:dyDescent="0.3">
      <c r="A11" s="3"/>
      <c r="B11" s="24" t="s">
        <v>21</v>
      </c>
      <c r="C11" s="24"/>
      <c r="D11" s="24"/>
      <c r="E11" s="24"/>
      <c r="F11" s="24"/>
      <c r="G11" s="24"/>
      <c r="H11" s="24"/>
      <c r="I11" s="24"/>
      <c r="J11" s="4">
        <f>15*(45/10)*40.69</f>
        <v>2746.5749999999998</v>
      </c>
    </row>
    <row r="12" spans="1:10" x14ac:dyDescent="0.3">
      <c r="A12" s="3"/>
      <c r="B12" s="24" t="s">
        <v>22</v>
      </c>
      <c r="C12" s="24"/>
      <c r="D12" s="24"/>
      <c r="E12" s="24"/>
      <c r="F12" s="24"/>
      <c r="G12" s="24"/>
      <c r="H12" s="24"/>
      <c r="I12" s="24"/>
      <c r="J12" s="4">
        <f>J9+J10+J11</f>
        <v>20939.534802364054</v>
      </c>
    </row>
    <row r="13" spans="1:10" x14ac:dyDescent="0.3">
      <c r="A13" s="3"/>
      <c r="B13" s="24" t="s">
        <v>23</v>
      </c>
      <c r="C13" s="24"/>
      <c r="D13" s="24"/>
      <c r="E13" s="24"/>
      <c r="F13" s="24"/>
      <c r="G13" s="24"/>
      <c r="H13" s="24"/>
      <c r="I13" s="24"/>
      <c r="J13" s="4">
        <f>SUM(J12)*0.2</f>
        <v>4187.9069604728111</v>
      </c>
    </row>
    <row r="14" spans="1:10" x14ac:dyDescent="0.3">
      <c r="A14" s="3"/>
      <c r="B14" s="24" t="s">
        <v>24</v>
      </c>
      <c r="C14" s="24"/>
      <c r="D14" s="24"/>
      <c r="E14" s="24"/>
      <c r="F14" s="24"/>
      <c r="G14" s="24"/>
      <c r="H14" s="24"/>
      <c r="I14" s="24"/>
      <c r="J14" s="4">
        <f>J12+J13</f>
        <v>25127.441762836865</v>
      </c>
    </row>
    <row r="15" spans="1:10" x14ac:dyDescent="0.3">
      <c r="A15" s="3"/>
      <c r="B15" s="24" t="s">
        <v>25</v>
      </c>
      <c r="C15" s="24"/>
      <c r="D15" s="24"/>
      <c r="E15" s="24"/>
      <c r="F15" s="24"/>
      <c r="G15" s="24"/>
      <c r="H15" s="24"/>
      <c r="I15" s="24"/>
      <c r="J15" s="4">
        <f>J14*0.05</f>
        <v>1256.3720881418433</v>
      </c>
    </row>
    <row r="16" spans="1:10" x14ac:dyDescent="0.3">
      <c r="A16" s="3"/>
      <c r="B16" s="24" t="s">
        <v>16</v>
      </c>
      <c r="C16" s="24"/>
      <c r="D16" s="24"/>
      <c r="E16" s="24"/>
      <c r="F16" s="24"/>
      <c r="G16" s="24"/>
      <c r="H16" s="24"/>
      <c r="I16" s="24"/>
      <c r="J16" s="4">
        <f>J14+J15</f>
        <v>26383.81385097871</v>
      </c>
    </row>
    <row r="17" spans="1:10" x14ac:dyDescent="0.3">
      <c r="A17" s="3"/>
      <c r="B17" s="24" t="s">
        <v>15</v>
      </c>
      <c r="C17" s="24"/>
      <c r="D17" s="24"/>
      <c r="E17" s="24"/>
      <c r="F17" s="24"/>
      <c r="G17" s="24"/>
      <c r="H17" s="24"/>
      <c r="I17" s="24"/>
      <c r="J17" s="4">
        <f>J16*0.18</f>
        <v>4749.0864931761671</v>
      </c>
    </row>
    <row r="18" spans="1:10" x14ac:dyDescent="0.3">
      <c r="A18" s="3"/>
      <c r="B18" s="24" t="s">
        <v>17</v>
      </c>
      <c r="C18" s="24"/>
      <c r="D18" s="24"/>
      <c r="E18" s="24"/>
      <c r="F18" s="24"/>
      <c r="G18" s="24"/>
      <c r="H18" s="24"/>
      <c r="I18" s="24"/>
      <c r="J18" s="4">
        <f>J16+J17</f>
        <v>31132.900344154878</v>
      </c>
    </row>
    <row r="19" spans="1:10" x14ac:dyDescent="0.3">
      <c r="A19" s="3"/>
      <c r="B19" s="25" t="s">
        <v>26</v>
      </c>
      <c r="C19" s="25"/>
      <c r="D19" s="25"/>
      <c r="E19" s="25"/>
      <c r="F19" s="25"/>
      <c r="G19" s="25"/>
      <c r="H19" s="25"/>
      <c r="I19" s="25"/>
      <c r="J19" s="6">
        <f>9469160.67+J18</f>
        <v>9500293.5703441557</v>
      </c>
    </row>
  </sheetData>
  <mergeCells count="24">
    <mergeCell ref="B12:I12"/>
    <mergeCell ref="G2:H2"/>
    <mergeCell ref="I2:I3"/>
    <mergeCell ref="J2:J3"/>
    <mergeCell ref="B19:I19"/>
    <mergeCell ref="B17:I17"/>
    <mergeCell ref="B18:I18"/>
    <mergeCell ref="B13:I13"/>
    <mergeCell ref="B14:I14"/>
    <mergeCell ref="B15:I15"/>
    <mergeCell ref="B16:I16"/>
    <mergeCell ref="E2:F2"/>
    <mergeCell ref="A1:J1"/>
    <mergeCell ref="B9:E9"/>
    <mergeCell ref="B10:I10"/>
    <mergeCell ref="B11:I11"/>
    <mergeCell ref="B7:B8"/>
    <mergeCell ref="A7:A8"/>
    <mergeCell ref="A5:A6"/>
    <mergeCell ref="B5:B6"/>
    <mergeCell ref="D2:D3"/>
    <mergeCell ref="C2:C3"/>
    <mergeCell ref="B2:B3"/>
    <mergeCell ref="A2:A3"/>
  </mergeCells>
  <pageMargins left="0.7" right="0.7" top="0.75" bottom="0.75" header="0.3" footer="0.3"/>
  <ignoredErrors>
    <ignoredError sqref="I4:J9 J15 J17 H5:H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2018-01-29T12:14:39Z</dcterms:created>
  <dcterms:modified xsi:type="dcterms:W3CDTF">2018-01-31T12:43:46Z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1c373643-8707-42ad-bd92-c67632931d50</vt:lpwstr>
  </property>
</Properties>
</file>