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" windowHeight="1185"/>
  </bookViews>
  <sheets>
    <sheet name="1.Лок.смета.и.Акт" sheetId="7" r:id="rId1"/>
    <sheet name="SourceOb.1" sheetId="6" state="hidden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0">'1.Лок.смета.и.Акт'!$18:$18</definedName>
    <definedName name="_xlnm.Print_Area" localSheetId="0">'1.Лок.смета.и.Акт'!$A$1:$K$149</definedName>
  </definedNames>
  <calcPr calcId="145621"/>
</workbook>
</file>

<file path=xl/calcChain.xml><?xml version="1.0" encoding="utf-8"?>
<calcChain xmlns="http://schemas.openxmlformats.org/spreadsheetml/2006/main">
  <c r="BZ145" i="7" l="1"/>
  <c r="BY145" i="7"/>
  <c r="BZ142" i="7"/>
  <c r="BY142" i="7"/>
  <c r="BZ139" i="7"/>
  <c r="BY139" i="7"/>
  <c r="BZ136" i="7"/>
  <c r="BY136" i="7"/>
  <c r="BZ130" i="7"/>
  <c r="BY130" i="7"/>
  <c r="BZ127" i="7"/>
  <c r="BY127" i="7"/>
  <c r="BZ124" i="7"/>
  <c r="BY124" i="7"/>
  <c r="BZ121" i="7"/>
  <c r="BY121" i="7"/>
  <c r="FV14" i="6"/>
  <c r="FU14" i="6"/>
  <c r="FT14" i="6"/>
  <c r="FS14" i="6"/>
  <c r="FQ14" i="6"/>
  <c r="FP14" i="6"/>
  <c r="FO14" i="6"/>
  <c r="FH14" i="6"/>
  <c r="FG14" i="6"/>
  <c r="FF14" i="6"/>
  <c r="FD14" i="6"/>
  <c r="FA14" i="6"/>
  <c r="FV94" i="7"/>
  <c r="FU94" i="7"/>
  <c r="FT94" i="7"/>
  <c r="FS94" i="7"/>
  <c r="FQ94" i="7"/>
  <c r="H118" i="7" s="1"/>
  <c r="FP94" i="7"/>
  <c r="H117" i="7" s="1"/>
  <c r="FO94" i="7"/>
  <c r="H116" i="7" s="1"/>
  <c r="FH94" i="7"/>
  <c r="FG94" i="7"/>
  <c r="FF94" i="7"/>
  <c r="H108" i="7" s="1"/>
  <c r="FD94" i="7"/>
  <c r="FA94" i="7"/>
  <c r="DY14" i="6"/>
  <c r="DX14" i="6"/>
  <c r="DD14" i="6"/>
  <c r="DY94" i="7"/>
  <c r="DX94" i="7"/>
  <c r="DD94" i="7"/>
  <c r="BC59" i="1"/>
  <c r="ES59" i="1"/>
  <c r="AL59" i="1"/>
  <c r="DW59" i="1"/>
  <c r="G59" i="1"/>
  <c r="F59" i="1"/>
  <c r="EW57" i="1"/>
  <c r="AQ57" i="1"/>
  <c r="BS57" i="1"/>
  <c r="EU57" i="1"/>
  <c r="AN57" i="1"/>
  <c r="BB57" i="1"/>
  <c r="ET57" i="1"/>
  <c r="AM57" i="1"/>
  <c r="BA57" i="1"/>
  <c r="EV57" i="1"/>
  <c r="AO57" i="1"/>
  <c r="I57" i="1"/>
  <c r="I56" i="1"/>
  <c r="DW57" i="1"/>
  <c r="BC55" i="1"/>
  <c r="ES55" i="1"/>
  <c r="AL55" i="1"/>
  <c r="DW55" i="1"/>
  <c r="G55" i="1"/>
  <c r="F55" i="1"/>
  <c r="EW53" i="1"/>
  <c r="AQ53" i="1"/>
  <c r="BS53" i="1"/>
  <c r="EU53" i="1"/>
  <c r="AN53" i="1"/>
  <c r="BB53" i="1"/>
  <c r="ET53" i="1"/>
  <c r="AM53" i="1"/>
  <c r="BA53" i="1"/>
  <c r="EV53" i="1"/>
  <c r="AO53" i="1"/>
  <c r="I53" i="1"/>
  <c r="C74" i="7" s="1"/>
  <c r="I52" i="1"/>
  <c r="DW53" i="1"/>
  <c r="BC51" i="1"/>
  <c r="ES51" i="1"/>
  <c r="AL51" i="1"/>
  <c r="DW51" i="1"/>
  <c r="G51" i="1"/>
  <c r="F51" i="1"/>
  <c r="BC49" i="1"/>
  <c r="ES49" i="1"/>
  <c r="AL49" i="1"/>
  <c r="DW49" i="1"/>
  <c r="G49" i="1"/>
  <c r="F49" i="1"/>
  <c r="EW47" i="1"/>
  <c r="AQ47" i="1"/>
  <c r="BC47" i="1"/>
  <c r="ES47" i="1"/>
  <c r="AL47" i="1"/>
  <c r="BS47" i="1"/>
  <c r="EU47" i="1"/>
  <c r="AN47" i="1"/>
  <c r="BB47" i="1"/>
  <c r="ET47" i="1"/>
  <c r="AM47" i="1"/>
  <c r="BA47" i="1"/>
  <c r="EV47" i="1"/>
  <c r="AO47" i="1"/>
  <c r="I47" i="1"/>
  <c r="GW64" i="7" s="1"/>
  <c r="I46" i="1"/>
  <c r="DW47" i="1"/>
  <c r="EW41" i="1"/>
  <c r="AQ41" i="1"/>
  <c r="BA41" i="1"/>
  <c r="EV41" i="1"/>
  <c r="ER41" i="1" s="1"/>
  <c r="AO41" i="1"/>
  <c r="AK41" i="1" s="1"/>
  <c r="F52" i="7" s="1"/>
  <c r="I41" i="1"/>
  <c r="C53" i="7" s="1"/>
  <c r="I40" i="1"/>
  <c r="DW41" i="1"/>
  <c r="BC39" i="1"/>
  <c r="ES39" i="1"/>
  <c r="AL39" i="1"/>
  <c r="DW39" i="1"/>
  <c r="G39" i="1"/>
  <c r="F39" i="1"/>
  <c r="BC37" i="1"/>
  <c r="ES37" i="1"/>
  <c r="AL37" i="1"/>
  <c r="DW37" i="1"/>
  <c r="G37" i="1"/>
  <c r="F37" i="1"/>
  <c r="EW35" i="1"/>
  <c r="AQ35" i="1"/>
  <c r="BS35" i="1"/>
  <c r="EU35" i="1"/>
  <c r="AN35" i="1"/>
  <c r="BB35" i="1"/>
  <c r="ET35" i="1"/>
  <c r="AM35" i="1"/>
  <c r="BA35" i="1"/>
  <c r="EV35" i="1"/>
  <c r="AO35" i="1"/>
  <c r="I35" i="1"/>
  <c r="I34" i="1"/>
  <c r="DW35" i="1"/>
  <c r="BC33" i="1"/>
  <c r="ES33" i="1"/>
  <c r="AL33" i="1"/>
  <c r="DW33" i="1"/>
  <c r="G33" i="1"/>
  <c r="F33" i="1"/>
  <c r="EW31" i="1"/>
  <c r="AQ31" i="1"/>
  <c r="BS31" i="1"/>
  <c r="EU31" i="1"/>
  <c r="AN31" i="1"/>
  <c r="BB31" i="1"/>
  <c r="ET31" i="1"/>
  <c r="AM31" i="1"/>
  <c r="BA31" i="1"/>
  <c r="EV31" i="1"/>
  <c r="AO31" i="1"/>
  <c r="I31" i="1"/>
  <c r="I30" i="1"/>
  <c r="DW31" i="1"/>
  <c r="BC29" i="1"/>
  <c r="ES29" i="1"/>
  <c r="AL29" i="1"/>
  <c r="DW29" i="1"/>
  <c r="G29" i="1"/>
  <c r="F29" i="1"/>
  <c r="BC27" i="1"/>
  <c r="ES27" i="1"/>
  <c r="AL27" i="1"/>
  <c r="DW27" i="1"/>
  <c r="G27" i="1"/>
  <c r="F27" i="1"/>
  <c r="EW25" i="1"/>
  <c r="AQ25" i="1"/>
  <c r="BS25" i="1"/>
  <c r="EU25" i="1"/>
  <c r="AN25" i="1"/>
  <c r="BB25" i="1"/>
  <c r="ET25" i="1"/>
  <c r="AM25" i="1"/>
  <c r="BA25" i="1"/>
  <c r="EV25" i="1"/>
  <c r="AO25" i="1"/>
  <c r="I25" i="1"/>
  <c r="I24" i="1"/>
  <c r="DW25" i="1"/>
  <c r="BT7" i="7"/>
  <c r="BV6" i="7"/>
  <c r="BT3" i="7"/>
  <c r="BT2" i="7"/>
  <c r="BT1" i="7"/>
  <c r="ER57" i="1" l="1"/>
  <c r="AK57" i="1"/>
  <c r="F84" i="7" s="1"/>
  <c r="B74" i="7"/>
  <c r="ER53" i="1"/>
  <c r="B60" i="7"/>
  <c r="GX64" i="7"/>
  <c r="AK53" i="1"/>
  <c r="F73" i="7" s="1"/>
  <c r="C60" i="7"/>
  <c r="ER47" i="1"/>
  <c r="AK47" i="1"/>
  <c r="F59" i="7" s="1"/>
  <c r="B53" i="7"/>
  <c r="ER35" i="1"/>
  <c r="AK35" i="1"/>
  <c r="F40" i="7" s="1"/>
  <c r="ER31" i="1"/>
  <c r="AK31" i="1"/>
  <c r="F31" i="7" s="1"/>
  <c r="ER25" i="1"/>
  <c r="AK25" i="1"/>
  <c r="F19" i="7" s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" i="3"/>
  <c r="CX1" i="3"/>
  <c r="CY1" i="3"/>
  <c r="CZ1" i="3"/>
  <c r="DA1" i="3"/>
  <c r="DB1" i="3"/>
  <c r="DC1" i="3"/>
  <c r="A2" i="3"/>
  <c r="CX2" i="3"/>
  <c r="CY2" i="3"/>
  <c r="CZ2" i="3"/>
  <c r="DB2" i="3" s="1"/>
  <c r="DA2" i="3"/>
  <c r="DC2" i="3"/>
  <c r="A3" i="3"/>
  <c r="CX3" i="3"/>
  <c r="CY3" i="3"/>
  <c r="CZ3" i="3"/>
  <c r="DB3" i="3" s="1"/>
  <c r="DA3" i="3"/>
  <c r="DC3" i="3"/>
  <c r="A4" i="3"/>
  <c r="CX4" i="3"/>
  <c r="CY4" i="3"/>
  <c r="CZ4" i="3"/>
  <c r="DA4" i="3"/>
  <c r="DB4" i="3"/>
  <c r="DC4" i="3"/>
  <c r="A5" i="3"/>
  <c r="CX5" i="3"/>
  <c r="CY5" i="3"/>
  <c r="CZ5" i="3"/>
  <c r="DA5" i="3"/>
  <c r="DB5" i="3"/>
  <c r="DC5" i="3"/>
  <c r="A6" i="3"/>
  <c r="CX6" i="3"/>
  <c r="CY6" i="3"/>
  <c r="CZ6" i="3"/>
  <c r="DB6" i="3" s="1"/>
  <c r="DA6" i="3"/>
  <c r="DC6" i="3"/>
  <c r="A7" i="3"/>
  <c r="CX7" i="3"/>
  <c r="CY7" i="3"/>
  <c r="CZ7" i="3"/>
  <c r="DB7" i="3" s="1"/>
  <c r="DA7" i="3"/>
  <c r="DC7" i="3"/>
  <c r="A8" i="3"/>
  <c r="CX8" i="3"/>
  <c r="CY8" i="3"/>
  <c r="CZ8" i="3"/>
  <c r="DA8" i="3"/>
  <c r="DB8" i="3"/>
  <c r="DC8" i="3"/>
  <c r="A9" i="3"/>
  <c r="CX9" i="3"/>
  <c r="CY9" i="3"/>
  <c r="CZ9" i="3"/>
  <c r="DA9" i="3"/>
  <c r="DB9" i="3"/>
  <c r="DC9" i="3"/>
  <c r="A10" i="3"/>
  <c r="CX10" i="3"/>
  <c r="CY10" i="3"/>
  <c r="CZ10" i="3"/>
  <c r="DB10" i="3" s="1"/>
  <c r="DA10" i="3"/>
  <c r="DC10" i="3"/>
  <c r="A11" i="3"/>
  <c r="CX11" i="3"/>
  <c r="CY11" i="3"/>
  <c r="CZ11" i="3"/>
  <c r="DB11" i="3" s="1"/>
  <c r="DA11" i="3"/>
  <c r="DC11" i="3"/>
  <c r="A12" i="3"/>
  <c r="CX12" i="3"/>
  <c r="CY12" i="3"/>
  <c r="CZ12" i="3"/>
  <c r="DA12" i="3"/>
  <c r="DB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B14" i="3" s="1"/>
  <c r="DA14" i="3"/>
  <c r="DC14" i="3"/>
  <c r="A15" i="3"/>
  <c r="CX15" i="3"/>
  <c r="CY15" i="3"/>
  <c r="CZ15" i="3"/>
  <c r="DB15" i="3" s="1"/>
  <c r="DA15" i="3"/>
  <c r="DC15" i="3"/>
  <c r="A16" i="3"/>
  <c r="CX16" i="3"/>
  <c r="CY16" i="3"/>
  <c r="CZ16" i="3"/>
  <c r="DA16" i="3"/>
  <c r="DB16" i="3"/>
  <c r="DC16" i="3"/>
  <c r="A17" i="3"/>
  <c r="CX17" i="3"/>
  <c r="CY17" i="3"/>
  <c r="CZ17" i="3"/>
  <c r="DA17" i="3"/>
  <c r="DB17" i="3"/>
  <c r="DC17" i="3"/>
  <c r="A18" i="3"/>
  <c r="CX18" i="3"/>
  <c r="CY18" i="3"/>
  <c r="CZ18" i="3"/>
  <c r="DB18" i="3" s="1"/>
  <c r="DA18" i="3"/>
  <c r="DC18" i="3"/>
  <c r="A19" i="3"/>
  <c r="CX19" i="3"/>
  <c r="CY19" i="3"/>
  <c r="CZ19" i="3"/>
  <c r="DB19" i="3" s="1"/>
  <c r="DA19" i="3"/>
  <c r="DC19" i="3"/>
  <c r="A20" i="3"/>
  <c r="CX20" i="3"/>
  <c r="CY20" i="3"/>
  <c r="CZ20" i="3"/>
  <c r="DA20" i="3"/>
  <c r="DB20" i="3"/>
  <c r="DC20" i="3"/>
  <c r="A21" i="3"/>
  <c r="CX21" i="3"/>
  <c r="CY21" i="3"/>
  <c r="CZ21" i="3"/>
  <c r="DA21" i="3"/>
  <c r="DB21" i="3"/>
  <c r="DC21" i="3"/>
  <c r="A22" i="3"/>
  <c r="CX22" i="3"/>
  <c r="CY22" i="3"/>
  <c r="CZ22" i="3"/>
  <c r="DB22" i="3" s="1"/>
  <c r="DA22" i="3"/>
  <c r="DC22" i="3"/>
  <c r="A23" i="3"/>
  <c r="CX23" i="3"/>
  <c r="CY23" i="3"/>
  <c r="CZ23" i="3"/>
  <c r="DB23" i="3" s="1"/>
  <c r="DA23" i="3"/>
  <c r="DC23" i="3"/>
  <c r="A24" i="3"/>
  <c r="CX24" i="3"/>
  <c r="CY24" i="3"/>
  <c r="CZ24" i="3"/>
  <c r="DA24" i="3"/>
  <c r="DB24" i="3"/>
  <c r="DC24" i="3"/>
  <c r="A25" i="3"/>
  <c r="CX25" i="3"/>
  <c r="CY25" i="3"/>
  <c r="CZ25" i="3"/>
  <c r="DA25" i="3"/>
  <c r="DB25" i="3"/>
  <c r="DC25" i="3"/>
  <c r="A26" i="3"/>
  <c r="CX26" i="3"/>
  <c r="CY26" i="3"/>
  <c r="CZ26" i="3"/>
  <c r="DB26" i="3" s="1"/>
  <c r="DA26" i="3"/>
  <c r="DC26" i="3"/>
  <c r="A27" i="3"/>
  <c r="CX27" i="3"/>
  <c r="CY27" i="3"/>
  <c r="CZ27" i="3"/>
  <c r="DB27" i="3" s="1"/>
  <c r="DA27" i="3"/>
  <c r="DC27" i="3"/>
  <c r="A28" i="3"/>
  <c r="CX28" i="3"/>
  <c r="CY28" i="3"/>
  <c r="CZ28" i="3"/>
  <c r="DA28" i="3"/>
  <c r="DB28" i="3"/>
  <c r="DC28" i="3"/>
  <c r="A29" i="3"/>
  <c r="CX29" i="3"/>
  <c r="CY29" i="3"/>
  <c r="CZ29" i="3"/>
  <c r="DA29" i="3"/>
  <c r="DB29" i="3"/>
  <c r="DC29" i="3"/>
  <c r="A30" i="3"/>
  <c r="CX30" i="3"/>
  <c r="CY30" i="3"/>
  <c r="CZ30" i="3"/>
  <c r="DB30" i="3" s="1"/>
  <c r="DA30" i="3"/>
  <c r="DC30" i="3"/>
  <c r="A31" i="3"/>
  <c r="CX31" i="3"/>
  <c r="CY31" i="3"/>
  <c r="CZ31" i="3"/>
  <c r="DB31" i="3" s="1"/>
  <c r="DA31" i="3"/>
  <c r="DC31" i="3"/>
  <c r="A32" i="3"/>
  <c r="CX32" i="3"/>
  <c r="CY32" i="3"/>
  <c r="CZ32" i="3"/>
  <c r="DA32" i="3"/>
  <c r="DB32" i="3"/>
  <c r="DC32" i="3"/>
  <c r="A33" i="3"/>
  <c r="CX33" i="3"/>
  <c r="CY33" i="3"/>
  <c r="CZ33" i="3"/>
  <c r="DA33" i="3"/>
  <c r="DB33" i="3"/>
  <c r="DC33" i="3"/>
  <c r="A34" i="3"/>
  <c r="CX34" i="3"/>
  <c r="CY34" i="3"/>
  <c r="CZ34" i="3"/>
  <c r="DB34" i="3" s="1"/>
  <c r="DA34" i="3"/>
  <c r="DC34" i="3"/>
  <c r="A35" i="3"/>
  <c r="CY35" i="3"/>
  <c r="CZ35" i="3"/>
  <c r="DB35" i="3" s="1"/>
  <c r="DA35" i="3"/>
  <c r="DC35" i="3"/>
  <c r="A36" i="3"/>
  <c r="CY36" i="3"/>
  <c r="CZ36" i="3"/>
  <c r="DA36" i="3"/>
  <c r="DB36" i="3"/>
  <c r="DC36" i="3"/>
  <c r="A37" i="3"/>
  <c r="CX37" i="3"/>
  <c r="CY37" i="3"/>
  <c r="CZ37" i="3"/>
  <c r="DA37" i="3"/>
  <c r="DB37" i="3"/>
  <c r="DC37" i="3"/>
  <c r="A38" i="3"/>
  <c r="CX38" i="3"/>
  <c r="CY38" i="3"/>
  <c r="CZ38" i="3"/>
  <c r="DB38" i="3" s="1"/>
  <c r="DA38" i="3"/>
  <c r="DC38" i="3"/>
  <c r="A39" i="3"/>
  <c r="CX39" i="3"/>
  <c r="CY39" i="3"/>
  <c r="CZ39" i="3"/>
  <c r="DB39" i="3" s="1"/>
  <c r="DA39" i="3"/>
  <c r="DC39" i="3"/>
  <c r="A40" i="3"/>
  <c r="CX40" i="3"/>
  <c r="CY40" i="3"/>
  <c r="CZ40" i="3"/>
  <c r="DA40" i="3"/>
  <c r="DB40" i="3"/>
  <c r="DC40" i="3"/>
  <c r="A41" i="3"/>
  <c r="CX41" i="3"/>
  <c r="CY41" i="3"/>
  <c r="CZ41" i="3"/>
  <c r="DA41" i="3"/>
  <c r="DB41" i="3"/>
  <c r="DC41" i="3"/>
  <c r="A42" i="3"/>
  <c r="CX42" i="3"/>
  <c r="CY42" i="3"/>
  <c r="CZ42" i="3"/>
  <c r="DB42" i="3" s="1"/>
  <c r="DA42" i="3"/>
  <c r="DC42" i="3"/>
  <c r="A43" i="3"/>
  <c r="CX43" i="3"/>
  <c r="CY43" i="3"/>
  <c r="CZ43" i="3"/>
  <c r="DB43" i="3" s="1"/>
  <c r="DA43" i="3"/>
  <c r="DC43" i="3"/>
  <c r="A44" i="3"/>
  <c r="CX44" i="3"/>
  <c r="CY44" i="3"/>
  <c r="CZ44" i="3"/>
  <c r="DA44" i="3"/>
  <c r="DB44" i="3"/>
  <c r="DC44" i="3"/>
  <c r="A45" i="3"/>
  <c r="CX45" i="3"/>
  <c r="CY45" i="3"/>
  <c r="CZ45" i="3"/>
  <c r="DA45" i="3"/>
  <c r="DB45" i="3"/>
  <c r="DC45" i="3"/>
  <c r="A46" i="3"/>
  <c r="CX46" i="3"/>
  <c r="CY46" i="3"/>
  <c r="CZ46" i="3"/>
  <c r="DB46" i="3" s="1"/>
  <c r="DA46" i="3"/>
  <c r="DC46" i="3"/>
  <c r="A47" i="3"/>
  <c r="CY47" i="3"/>
  <c r="CZ47" i="3"/>
  <c r="DB47" i="3" s="1"/>
  <c r="DA47" i="3"/>
  <c r="DC47" i="3"/>
  <c r="A48" i="3"/>
  <c r="CY48" i="3"/>
  <c r="CZ48" i="3"/>
  <c r="DA48" i="3"/>
  <c r="DB48" i="3"/>
  <c r="DC48" i="3"/>
  <c r="A49" i="3"/>
  <c r="CY49" i="3"/>
  <c r="CZ49" i="3"/>
  <c r="DA49" i="3"/>
  <c r="DB49" i="3"/>
  <c r="DC49" i="3"/>
  <c r="A50" i="3"/>
  <c r="CY50" i="3"/>
  <c r="CZ50" i="3"/>
  <c r="DB50" i="3" s="1"/>
  <c r="DA50" i="3"/>
  <c r="DC50" i="3"/>
  <c r="A51" i="3"/>
  <c r="CY51" i="3"/>
  <c r="CZ51" i="3"/>
  <c r="DB51" i="3" s="1"/>
  <c r="DA51" i="3"/>
  <c r="DC51" i="3"/>
  <c r="A52" i="3"/>
  <c r="CY52" i="3"/>
  <c r="CZ52" i="3"/>
  <c r="DA52" i="3"/>
  <c r="DB52" i="3"/>
  <c r="DC52" i="3"/>
  <c r="A53" i="3"/>
  <c r="CY53" i="3"/>
  <c r="CZ53" i="3"/>
  <c r="DA53" i="3"/>
  <c r="DB53" i="3"/>
  <c r="DC53" i="3"/>
  <c r="A54" i="3"/>
  <c r="CY54" i="3"/>
  <c r="CZ54" i="3"/>
  <c r="DB54" i="3" s="1"/>
  <c r="DA54" i="3"/>
  <c r="DC54" i="3"/>
  <c r="A55" i="3"/>
  <c r="CY55" i="3"/>
  <c r="CZ55" i="3"/>
  <c r="DB55" i="3" s="1"/>
  <c r="DA55" i="3"/>
  <c r="DC55" i="3"/>
  <c r="A56" i="3"/>
  <c r="CY56" i="3"/>
  <c r="CZ56" i="3"/>
  <c r="DA56" i="3"/>
  <c r="DB56" i="3"/>
  <c r="DC56" i="3"/>
  <c r="A57" i="3"/>
  <c r="CY57" i="3"/>
  <c r="CZ57" i="3"/>
  <c r="DA57" i="3"/>
  <c r="DB57" i="3"/>
  <c r="DC57" i="3"/>
  <c r="A58" i="3"/>
  <c r="CY58" i="3"/>
  <c r="CZ58" i="3"/>
  <c r="DB58" i="3" s="1"/>
  <c r="DA58" i="3"/>
  <c r="DC58" i="3"/>
  <c r="A59" i="3"/>
  <c r="CY59" i="3"/>
  <c r="CZ59" i="3"/>
  <c r="DB59" i="3" s="1"/>
  <c r="DA59" i="3"/>
  <c r="DC59" i="3"/>
  <c r="A60" i="3"/>
  <c r="CY60" i="3"/>
  <c r="CZ60" i="3"/>
  <c r="DA60" i="3"/>
  <c r="DB60" i="3"/>
  <c r="DC60" i="3"/>
  <c r="A61" i="3"/>
  <c r="CY61" i="3"/>
  <c r="CZ61" i="3"/>
  <c r="DA61" i="3"/>
  <c r="DB61" i="3"/>
  <c r="DC61" i="3"/>
  <c r="A62" i="3"/>
  <c r="CY62" i="3"/>
  <c r="CZ62" i="3"/>
  <c r="DB62" i="3" s="1"/>
  <c r="DA62" i="3"/>
  <c r="DC62" i="3"/>
  <c r="A63" i="3"/>
  <c r="CY63" i="3"/>
  <c r="CZ63" i="3"/>
  <c r="DB63" i="3" s="1"/>
  <c r="DA63" i="3"/>
  <c r="DC63" i="3"/>
  <c r="A64" i="3"/>
  <c r="CY64" i="3"/>
  <c r="CZ64" i="3"/>
  <c r="DA64" i="3"/>
  <c r="DB64" i="3"/>
  <c r="DC64" i="3"/>
  <c r="A65" i="3"/>
  <c r="CY65" i="3"/>
  <c r="CZ65" i="3"/>
  <c r="DA65" i="3"/>
  <c r="DB65" i="3"/>
  <c r="DC65" i="3"/>
  <c r="A66" i="3"/>
  <c r="CY66" i="3"/>
  <c r="CZ66" i="3"/>
  <c r="DB66" i="3" s="1"/>
  <c r="DA66" i="3"/>
  <c r="DC66" i="3"/>
  <c r="A67" i="3"/>
  <c r="CY67" i="3"/>
  <c r="CZ67" i="3"/>
  <c r="DB67" i="3" s="1"/>
  <c r="DA67" i="3"/>
  <c r="DC67" i="3"/>
  <c r="A68" i="3"/>
  <c r="CY68" i="3"/>
  <c r="CZ68" i="3"/>
  <c r="DA68" i="3"/>
  <c r="DB68" i="3"/>
  <c r="DC68" i="3"/>
  <c r="A69" i="3"/>
  <c r="CY69" i="3"/>
  <c r="CZ69" i="3"/>
  <c r="DA69" i="3"/>
  <c r="DB69" i="3"/>
  <c r="DC69" i="3"/>
  <c r="A70" i="3"/>
  <c r="CY70" i="3"/>
  <c r="CZ70" i="3"/>
  <c r="DB70" i="3" s="1"/>
  <c r="DA70" i="3"/>
  <c r="DC70" i="3"/>
  <c r="A71" i="3"/>
  <c r="CX71" i="3"/>
  <c r="CY71" i="3"/>
  <c r="CZ71" i="3"/>
  <c r="DB71" i="3" s="1"/>
  <c r="DA71" i="3"/>
  <c r="DC71" i="3"/>
  <c r="A72" i="3"/>
  <c r="CX72" i="3"/>
  <c r="CY72" i="3"/>
  <c r="CZ72" i="3"/>
  <c r="DA72" i="3"/>
  <c r="DB72" i="3"/>
  <c r="DC72" i="3"/>
  <c r="A73" i="3"/>
  <c r="CX73" i="3"/>
  <c r="CY73" i="3"/>
  <c r="CZ73" i="3"/>
  <c r="DA73" i="3"/>
  <c r="DB73" i="3"/>
  <c r="DC73" i="3"/>
  <c r="A74" i="3"/>
  <c r="CX74" i="3"/>
  <c r="CY74" i="3"/>
  <c r="CZ74" i="3"/>
  <c r="DB74" i="3" s="1"/>
  <c r="DA74" i="3"/>
  <c r="DC74" i="3"/>
  <c r="A75" i="3"/>
  <c r="CX75" i="3"/>
  <c r="CY75" i="3"/>
  <c r="CZ75" i="3"/>
  <c r="DB75" i="3" s="1"/>
  <c r="DA75" i="3"/>
  <c r="DC75" i="3"/>
  <c r="A76" i="3"/>
  <c r="CX76" i="3"/>
  <c r="CY76" i="3"/>
  <c r="CZ76" i="3"/>
  <c r="DA76" i="3"/>
  <c r="DB76" i="3"/>
  <c r="DC76" i="3"/>
  <c r="A77" i="3"/>
  <c r="CX77" i="3"/>
  <c r="CY77" i="3"/>
  <c r="CZ77" i="3"/>
  <c r="DA77" i="3"/>
  <c r="DB77" i="3"/>
  <c r="DC77" i="3"/>
  <c r="A78" i="3"/>
  <c r="CX78" i="3"/>
  <c r="CY78" i="3"/>
  <c r="CZ78" i="3"/>
  <c r="DB78" i="3" s="1"/>
  <c r="DA78" i="3"/>
  <c r="DC78" i="3"/>
  <c r="A79" i="3"/>
  <c r="CX79" i="3"/>
  <c r="CY79" i="3"/>
  <c r="CZ79" i="3"/>
  <c r="DB79" i="3" s="1"/>
  <c r="DA79" i="3"/>
  <c r="DC79" i="3"/>
  <c r="A80" i="3"/>
  <c r="CX80" i="3"/>
  <c r="CY80" i="3"/>
  <c r="CZ80" i="3"/>
  <c r="DA80" i="3"/>
  <c r="DB80" i="3"/>
  <c r="DC80" i="3"/>
  <c r="A81" i="3"/>
  <c r="CX81" i="3"/>
  <c r="CY81" i="3"/>
  <c r="CZ81" i="3"/>
  <c r="DA81" i="3"/>
  <c r="DB81" i="3"/>
  <c r="DC81" i="3"/>
  <c r="A82" i="3"/>
  <c r="CX82" i="3"/>
  <c r="CY82" i="3"/>
  <c r="CZ82" i="3"/>
  <c r="DB82" i="3" s="1"/>
  <c r="DA82" i="3"/>
  <c r="DC82" i="3"/>
  <c r="A83" i="3"/>
  <c r="CX83" i="3"/>
  <c r="CY83" i="3"/>
  <c r="CZ83" i="3"/>
  <c r="DB83" i="3" s="1"/>
  <c r="DA83" i="3"/>
  <c r="DC83" i="3"/>
  <c r="A84" i="3"/>
  <c r="CX84" i="3"/>
  <c r="CY84" i="3"/>
  <c r="CZ84" i="3"/>
  <c r="DA84" i="3"/>
  <c r="DB84" i="3"/>
  <c r="DC84" i="3"/>
  <c r="A85" i="3"/>
  <c r="CX85" i="3"/>
  <c r="CY85" i="3"/>
  <c r="CZ85" i="3"/>
  <c r="DA85" i="3"/>
  <c r="DB85" i="3"/>
  <c r="DC85" i="3"/>
  <c r="A86" i="3"/>
  <c r="CX86" i="3"/>
  <c r="CY86" i="3"/>
  <c r="CZ86" i="3"/>
  <c r="DB86" i="3" s="1"/>
  <c r="DA86" i="3"/>
  <c r="DC86" i="3"/>
  <c r="A87" i="3"/>
  <c r="CX87" i="3"/>
  <c r="CY87" i="3"/>
  <c r="CZ87" i="3"/>
  <c r="DB87" i="3" s="1"/>
  <c r="DA87" i="3"/>
  <c r="DC87" i="3"/>
  <c r="A88" i="3"/>
  <c r="CX88" i="3"/>
  <c r="CY88" i="3"/>
  <c r="CZ88" i="3"/>
  <c r="DA88" i="3"/>
  <c r="DB88" i="3"/>
  <c r="DC88" i="3"/>
  <c r="A89" i="3"/>
  <c r="CX89" i="3"/>
  <c r="CY89" i="3"/>
  <c r="CZ89" i="3"/>
  <c r="DA89" i="3"/>
  <c r="DB89" i="3"/>
  <c r="DC89" i="3"/>
  <c r="A90" i="3"/>
  <c r="CX90" i="3"/>
  <c r="CY90" i="3"/>
  <c r="CZ90" i="3"/>
  <c r="DB90" i="3" s="1"/>
  <c r="DA90" i="3"/>
  <c r="DC90" i="3"/>
  <c r="A91" i="3"/>
  <c r="CX91" i="3"/>
  <c r="CY91" i="3"/>
  <c r="CZ91" i="3"/>
  <c r="DB91" i="3" s="1"/>
  <c r="DA91" i="3"/>
  <c r="DC91" i="3"/>
  <c r="A92" i="3"/>
  <c r="CX92" i="3"/>
  <c r="CY92" i="3"/>
  <c r="CZ92" i="3"/>
  <c r="DA92" i="3"/>
  <c r="DB92" i="3"/>
  <c r="DC92" i="3"/>
  <c r="A93" i="3"/>
  <c r="CX93" i="3"/>
  <c r="CY93" i="3"/>
  <c r="CZ93" i="3"/>
  <c r="DA93" i="3"/>
  <c r="DB93" i="3"/>
  <c r="DC93" i="3"/>
  <c r="A94" i="3"/>
  <c r="CX94" i="3"/>
  <c r="CY94" i="3"/>
  <c r="CZ94" i="3"/>
  <c r="DB94" i="3" s="1"/>
  <c r="DA94" i="3"/>
  <c r="DC94" i="3"/>
  <c r="A95" i="3"/>
  <c r="CX95" i="3"/>
  <c r="CY95" i="3"/>
  <c r="CZ95" i="3"/>
  <c r="DB95" i="3" s="1"/>
  <c r="DA95" i="3"/>
  <c r="DC95" i="3"/>
  <c r="A96" i="3"/>
  <c r="CX96" i="3"/>
  <c r="CY96" i="3"/>
  <c r="CZ96" i="3"/>
  <c r="DA96" i="3"/>
  <c r="DB96" i="3"/>
  <c r="DC96" i="3"/>
  <c r="A97" i="3"/>
  <c r="CX97" i="3"/>
  <c r="CY97" i="3"/>
  <c r="CZ97" i="3"/>
  <c r="DA97" i="3"/>
  <c r="DB97" i="3"/>
  <c r="DC97" i="3"/>
  <c r="A98" i="3"/>
  <c r="CX98" i="3"/>
  <c r="CY98" i="3"/>
  <c r="CZ98" i="3"/>
  <c r="DB98" i="3" s="1"/>
  <c r="DA98" i="3"/>
  <c r="DC98" i="3"/>
  <c r="A99" i="3"/>
  <c r="CX99" i="3"/>
  <c r="CY99" i="3"/>
  <c r="CZ99" i="3"/>
  <c r="DB99" i="3" s="1"/>
  <c r="DA99" i="3"/>
  <c r="DC99" i="3"/>
  <c r="A100" i="3"/>
  <c r="CX100" i="3"/>
  <c r="CY100" i="3"/>
  <c r="CZ100" i="3"/>
  <c r="DA100" i="3"/>
  <c r="DB100" i="3"/>
  <c r="DC100" i="3"/>
  <c r="A101" i="3"/>
  <c r="CX101" i="3"/>
  <c r="CY101" i="3"/>
  <c r="CZ101" i="3"/>
  <c r="DA101" i="3"/>
  <c r="DB101" i="3"/>
  <c r="DC101" i="3"/>
  <c r="A102" i="3"/>
  <c r="CX102" i="3"/>
  <c r="CY102" i="3"/>
  <c r="CZ102" i="3"/>
  <c r="DB102" i="3" s="1"/>
  <c r="DA102" i="3"/>
  <c r="DC102" i="3"/>
  <c r="A103" i="3"/>
  <c r="CX103" i="3"/>
  <c r="CY103" i="3"/>
  <c r="CZ103" i="3"/>
  <c r="DB103" i="3" s="1"/>
  <c r="DA103" i="3"/>
  <c r="DC103" i="3"/>
  <c r="A104" i="3"/>
  <c r="CX104" i="3"/>
  <c r="CY104" i="3"/>
  <c r="CZ104" i="3"/>
  <c r="DA104" i="3"/>
  <c r="DB104" i="3"/>
  <c r="DC104" i="3"/>
  <c r="A105" i="3"/>
  <c r="CX105" i="3"/>
  <c r="CY105" i="3"/>
  <c r="CZ105" i="3"/>
  <c r="DA105" i="3"/>
  <c r="DB105" i="3"/>
  <c r="DC105" i="3"/>
  <c r="A106" i="3"/>
  <c r="CX106" i="3"/>
  <c r="CY106" i="3"/>
  <c r="CZ106" i="3"/>
  <c r="DB106" i="3" s="1"/>
  <c r="DA106" i="3"/>
  <c r="DC106" i="3"/>
  <c r="A107" i="3"/>
  <c r="CX107" i="3"/>
  <c r="CY107" i="3"/>
  <c r="CZ107" i="3"/>
  <c r="DB107" i="3" s="1"/>
  <c r="DA107" i="3"/>
  <c r="DC107" i="3"/>
  <c r="A108" i="3"/>
  <c r="CX108" i="3"/>
  <c r="CY108" i="3"/>
  <c r="CZ108" i="3"/>
  <c r="DA108" i="3"/>
  <c r="DB108" i="3"/>
  <c r="DC108" i="3"/>
  <c r="A109" i="3"/>
  <c r="CX109" i="3"/>
  <c r="CY109" i="3"/>
  <c r="CZ109" i="3"/>
  <c r="DA109" i="3"/>
  <c r="DB109" i="3"/>
  <c r="DC109" i="3"/>
  <c r="A110" i="3"/>
  <c r="CX110" i="3"/>
  <c r="CY110" i="3"/>
  <c r="CZ110" i="3"/>
  <c r="DB110" i="3" s="1"/>
  <c r="DA110" i="3"/>
  <c r="DC110" i="3"/>
  <c r="A111" i="3"/>
  <c r="CX111" i="3"/>
  <c r="CY111" i="3"/>
  <c r="CZ111" i="3"/>
  <c r="DB111" i="3" s="1"/>
  <c r="DA111" i="3"/>
  <c r="DC111" i="3"/>
  <c r="A112" i="3"/>
  <c r="CX112" i="3"/>
  <c r="CY112" i="3"/>
  <c r="CZ112" i="3"/>
  <c r="DA112" i="3"/>
  <c r="DB112" i="3"/>
  <c r="DC112" i="3"/>
  <c r="A113" i="3"/>
  <c r="CX113" i="3"/>
  <c r="CY113" i="3"/>
  <c r="CZ113" i="3"/>
  <c r="DA113" i="3"/>
  <c r="DB113" i="3"/>
  <c r="DC113" i="3"/>
  <c r="A114" i="3"/>
  <c r="CX114" i="3"/>
  <c r="CY114" i="3"/>
  <c r="CZ114" i="3"/>
  <c r="DB114" i="3" s="1"/>
  <c r="DA114" i="3"/>
  <c r="DC114" i="3"/>
  <c r="A115" i="3"/>
  <c r="CX115" i="3"/>
  <c r="CY115" i="3"/>
  <c r="CZ115" i="3"/>
  <c r="DB115" i="3" s="1"/>
  <c r="DA115" i="3"/>
  <c r="DC115" i="3"/>
  <c r="A116" i="3"/>
  <c r="CX116" i="3"/>
  <c r="CY116" i="3"/>
  <c r="CZ116" i="3"/>
  <c r="DA116" i="3"/>
  <c r="DB116" i="3"/>
  <c r="DC116" i="3"/>
  <c r="A117" i="3"/>
  <c r="CX117" i="3"/>
  <c r="CY117" i="3"/>
  <c r="CZ117" i="3"/>
  <c r="DA117" i="3"/>
  <c r="DB117" i="3"/>
  <c r="DC117" i="3"/>
  <c r="A118" i="3"/>
  <c r="CX118" i="3"/>
  <c r="CY118" i="3"/>
  <c r="CZ118" i="3"/>
  <c r="DB118" i="3" s="1"/>
  <c r="DA118" i="3"/>
  <c r="DC118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V24" i="1"/>
  <c r="W24" i="1"/>
  <c r="AC24" i="1"/>
  <c r="CQ24" i="1" s="1"/>
  <c r="P24" i="1" s="1"/>
  <c r="AD24" i="1"/>
  <c r="CR24" i="1" s="1"/>
  <c r="Q24" i="1" s="1"/>
  <c r="AE24" i="1"/>
  <c r="AF24" i="1"/>
  <c r="AG24" i="1"/>
  <c r="CU24" i="1" s="1"/>
  <c r="T24" i="1" s="1"/>
  <c r="AH24" i="1"/>
  <c r="CV24" i="1" s="1"/>
  <c r="U24" i="1" s="1"/>
  <c r="AI24" i="1"/>
  <c r="AJ24" i="1"/>
  <c r="CS24" i="1"/>
  <c r="R24" i="1" s="1"/>
  <c r="CT24" i="1"/>
  <c r="S24" i="1" s="1"/>
  <c r="CW24" i="1"/>
  <c r="CX24" i="1"/>
  <c r="FR24" i="1"/>
  <c r="GL24" i="1"/>
  <c r="GO24" i="1"/>
  <c r="GP24" i="1"/>
  <c r="GV24" i="1"/>
  <c r="GX24" i="1"/>
  <c r="HC24" i="1"/>
  <c r="C25" i="1"/>
  <c r="D25" i="1"/>
  <c r="W25" i="1"/>
  <c r="AC25" i="1"/>
  <c r="AE25" i="1"/>
  <c r="AF25" i="1"/>
  <c r="AG25" i="1"/>
  <c r="CU25" i="1" s="1"/>
  <c r="T25" i="1" s="1"/>
  <c r="AH25" i="1"/>
  <c r="H25" i="7" s="1"/>
  <c r="AI25" i="1"/>
  <c r="CW25" i="1" s="1"/>
  <c r="V25" i="1" s="1"/>
  <c r="AJ25" i="1"/>
  <c r="CX25" i="1"/>
  <c r="FR25" i="1"/>
  <c r="GL25" i="1"/>
  <c r="GO25" i="1"/>
  <c r="GP25" i="1"/>
  <c r="GV25" i="1"/>
  <c r="HC25" i="1" s="1"/>
  <c r="GX25" i="1" s="1"/>
  <c r="I26" i="1"/>
  <c r="P26" i="1" s="1"/>
  <c r="AC26" i="1"/>
  <c r="AD26" i="1"/>
  <c r="AE26" i="1"/>
  <c r="AF26" i="1"/>
  <c r="CT26" i="1" s="1"/>
  <c r="AG26" i="1"/>
  <c r="AH26" i="1"/>
  <c r="CV26" i="1" s="1"/>
  <c r="AI26" i="1"/>
  <c r="AJ26" i="1"/>
  <c r="CX26" i="1" s="1"/>
  <c r="CQ26" i="1"/>
  <c r="CS26" i="1"/>
  <c r="CU26" i="1"/>
  <c r="CW26" i="1"/>
  <c r="FR26" i="1"/>
  <c r="GL26" i="1"/>
  <c r="GO26" i="1"/>
  <c r="GP26" i="1"/>
  <c r="GV26" i="1"/>
  <c r="HC26" i="1"/>
  <c r="I27" i="1"/>
  <c r="AC27" i="1"/>
  <c r="AE27" i="1"/>
  <c r="AF27" i="1"/>
  <c r="AG27" i="1"/>
  <c r="CU27" i="1" s="1"/>
  <c r="AH27" i="1"/>
  <c r="AI27" i="1"/>
  <c r="CW27" i="1" s="1"/>
  <c r="AJ27" i="1"/>
  <c r="CT27" i="1"/>
  <c r="CV27" i="1"/>
  <c r="CX27" i="1"/>
  <c r="FR27" i="1"/>
  <c r="GL27" i="1"/>
  <c r="GO27" i="1"/>
  <c r="GP27" i="1"/>
  <c r="GV27" i="1"/>
  <c r="GX27" i="1"/>
  <c r="HC27" i="1"/>
  <c r="I28" i="1"/>
  <c r="P28" i="1" s="1"/>
  <c r="AC28" i="1"/>
  <c r="AD28" i="1"/>
  <c r="CR28" i="1" s="1"/>
  <c r="AE28" i="1"/>
  <c r="AF28" i="1"/>
  <c r="CT28" i="1" s="1"/>
  <c r="S28" i="1" s="1"/>
  <c r="AG28" i="1"/>
  <c r="AH28" i="1"/>
  <c r="CV28" i="1" s="1"/>
  <c r="AI28" i="1"/>
  <c r="AJ28" i="1"/>
  <c r="CX28" i="1" s="1"/>
  <c r="W28" i="1" s="1"/>
  <c r="CQ28" i="1"/>
  <c r="CS28" i="1"/>
  <c r="CU28" i="1"/>
  <c r="CW28" i="1"/>
  <c r="V28" i="1" s="1"/>
  <c r="FR28" i="1"/>
  <c r="GL28" i="1"/>
  <c r="GO28" i="1"/>
  <c r="GP28" i="1"/>
  <c r="GV28" i="1"/>
  <c r="HC28" i="1" s="1"/>
  <c r="I29" i="1"/>
  <c r="AC29" i="1"/>
  <c r="AD29" i="1"/>
  <c r="CR29" i="1" s="1"/>
  <c r="AE29" i="1"/>
  <c r="CS29" i="1" s="1"/>
  <c r="AF29" i="1"/>
  <c r="AG29" i="1"/>
  <c r="AH29" i="1"/>
  <c r="AI29" i="1"/>
  <c r="CW29" i="1" s="1"/>
  <c r="AJ29" i="1"/>
  <c r="CT29" i="1"/>
  <c r="CU29" i="1"/>
  <c r="CV29" i="1"/>
  <c r="CX29" i="1"/>
  <c r="FR29" i="1"/>
  <c r="GL29" i="1"/>
  <c r="GO29" i="1"/>
  <c r="GP29" i="1"/>
  <c r="GV29" i="1"/>
  <c r="HC29" i="1" s="1"/>
  <c r="C30" i="1"/>
  <c r="D30" i="1"/>
  <c r="AB30" i="1"/>
  <c r="AC30" i="1"/>
  <c r="CQ30" i="1" s="1"/>
  <c r="P30" i="1" s="1"/>
  <c r="AE30" i="1"/>
  <c r="AD30" i="1" s="1"/>
  <c r="CR30" i="1" s="1"/>
  <c r="Q30" i="1" s="1"/>
  <c r="AF30" i="1"/>
  <c r="AG30" i="1"/>
  <c r="CU30" i="1" s="1"/>
  <c r="T30" i="1" s="1"/>
  <c r="AH30" i="1"/>
  <c r="AI30" i="1"/>
  <c r="CW30" i="1" s="1"/>
  <c r="V30" i="1" s="1"/>
  <c r="AJ30" i="1"/>
  <c r="CS30" i="1"/>
  <c r="R30" i="1" s="1"/>
  <c r="CT30" i="1"/>
  <c r="S30" i="1" s="1"/>
  <c r="CV30" i="1"/>
  <c r="U30" i="1" s="1"/>
  <c r="CX30" i="1"/>
  <c r="W30" i="1" s="1"/>
  <c r="FR30" i="1"/>
  <c r="GL30" i="1"/>
  <c r="GO30" i="1"/>
  <c r="GP30" i="1"/>
  <c r="GV30" i="1"/>
  <c r="GX30" i="1"/>
  <c r="HC30" i="1"/>
  <c r="C31" i="1"/>
  <c r="D31" i="1"/>
  <c r="T31" i="1"/>
  <c r="W31" i="1"/>
  <c r="AC31" i="1"/>
  <c r="AE31" i="1"/>
  <c r="AF31" i="1"/>
  <c r="AG31" i="1"/>
  <c r="AH31" i="1"/>
  <c r="AI31" i="1"/>
  <c r="CW31" i="1" s="1"/>
  <c r="V31" i="1" s="1"/>
  <c r="AJ31" i="1"/>
  <c r="CQ31" i="1"/>
  <c r="P31" i="1" s="1"/>
  <c r="CU31" i="1"/>
  <c r="CX31" i="1"/>
  <c r="FR31" i="1"/>
  <c r="GL31" i="1"/>
  <c r="GO31" i="1"/>
  <c r="GP31" i="1"/>
  <c r="GV31" i="1"/>
  <c r="HC31" i="1" s="1"/>
  <c r="GX31" i="1" s="1"/>
  <c r="I32" i="1"/>
  <c r="S32" i="1" s="1"/>
  <c r="AC32" i="1"/>
  <c r="AD32" i="1"/>
  <c r="CR32" i="1" s="1"/>
  <c r="AE32" i="1"/>
  <c r="AF32" i="1"/>
  <c r="AG32" i="1"/>
  <c r="AH32" i="1"/>
  <c r="CV32" i="1" s="1"/>
  <c r="AI32" i="1"/>
  <c r="AJ32" i="1"/>
  <c r="CS32" i="1"/>
  <c r="CT32" i="1"/>
  <c r="CU32" i="1"/>
  <c r="CW32" i="1"/>
  <c r="CX32" i="1"/>
  <c r="FR32" i="1"/>
  <c r="GL32" i="1"/>
  <c r="GO32" i="1"/>
  <c r="GP32" i="1"/>
  <c r="GV32" i="1"/>
  <c r="HC32" i="1"/>
  <c r="I33" i="1"/>
  <c r="AC33" i="1"/>
  <c r="AE33" i="1"/>
  <c r="AD33" i="1" s="1"/>
  <c r="CR33" i="1" s="1"/>
  <c r="AF33" i="1"/>
  <c r="AG33" i="1"/>
  <c r="CU33" i="1" s="1"/>
  <c r="AH33" i="1"/>
  <c r="AI33" i="1"/>
  <c r="CW33" i="1" s="1"/>
  <c r="AJ33" i="1"/>
  <c r="CS33" i="1"/>
  <c r="CT33" i="1"/>
  <c r="CV33" i="1"/>
  <c r="CX33" i="1"/>
  <c r="FR33" i="1"/>
  <c r="GL33" i="1"/>
  <c r="GO33" i="1"/>
  <c r="GP33" i="1"/>
  <c r="GV33" i="1"/>
  <c r="HC33" i="1"/>
  <c r="C34" i="1"/>
  <c r="D34" i="1"/>
  <c r="T34" i="1"/>
  <c r="W34" i="1"/>
  <c r="AC34" i="1"/>
  <c r="AD34" i="1"/>
  <c r="CR34" i="1" s="1"/>
  <c r="Q34" i="1" s="1"/>
  <c r="AE34" i="1"/>
  <c r="CS34" i="1" s="1"/>
  <c r="R34" i="1" s="1"/>
  <c r="AF34" i="1"/>
  <c r="AG34" i="1"/>
  <c r="AH34" i="1"/>
  <c r="CV34" i="1" s="1"/>
  <c r="U34" i="1" s="1"/>
  <c r="AI34" i="1"/>
  <c r="CW34" i="1" s="1"/>
  <c r="V34" i="1" s="1"/>
  <c r="AJ34" i="1"/>
  <c r="CQ34" i="1"/>
  <c r="P34" i="1" s="1"/>
  <c r="CT34" i="1"/>
  <c r="S34" i="1" s="1"/>
  <c r="CU34" i="1"/>
  <c r="CX34" i="1"/>
  <c r="FR34" i="1"/>
  <c r="GL34" i="1"/>
  <c r="GO34" i="1"/>
  <c r="GP34" i="1"/>
  <c r="GV34" i="1"/>
  <c r="HC34" i="1" s="1"/>
  <c r="GX34" i="1" s="1"/>
  <c r="C35" i="1"/>
  <c r="D35" i="1"/>
  <c r="W35" i="1"/>
  <c r="AC35" i="1"/>
  <c r="CQ35" i="1" s="1"/>
  <c r="P35" i="1" s="1"/>
  <c r="AE35" i="1"/>
  <c r="AF35" i="1"/>
  <c r="AG35" i="1"/>
  <c r="CU35" i="1" s="1"/>
  <c r="T35" i="1" s="1"/>
  <c r="AH35" i="1"/>
  <c r="AI35" i="1"/>
  <c r="CW35" i="1" s="1"/>
  <c r="V35" i="1" s="1"/>
  <c r="AJ35" i="1"/>
  <c r="CX35" i="1"/>
  <c r="FR35" i="1"/>
  <c r="GL35" i="1"/>
  <c r="GO35" i="1"/>
  <c r="GP35" i="1"/>
  <c r="GV35" i="1"/>
  <c r="GX35" i="1"/>
  <c r="HC35" i="1"/>
  <c r="I36" i="1"/>
  <c r="T36" i="1" s="1"/>
  <c r="AC36" i="1"/>
  <c r="AE36" i="1"/>
  <c r="AD36" i="1" s="1"/>
  <c r="AF36" i="1"/>
  <c r="CT36" i="1" s="1"/>
  <c r="AG36" i="1"/>
  <c r="AH36" i="1"/>
  <c r="AI36" i="1"/>
  <c r="CW36" i="1" s="1"/>
  <c r="AJ36" i="1"/>
  <c r="CX36" i="1" s="1"/>
  <c r="CQ36" i="1"/>
  <c r="CU36" i="1"/>
  <c r="CV36" i="1"/>
  <c r="FR36" i="1"/>
  <c r="GL36" i="1"/>
  <c r="GO36" i="1"/>
  <c r="GP36" i="1"/>
  <c r="GV36" i="1"/>
  <c r="HC36" i="1" s="1"/>
  <c r="I37" i="1"/>
  <c r="AC37" i="1"/>
  <c r="CQ37" i="1" s="1"/>
  <c r="AD37" i="1"/>
  <c r="CR37" i="1" s="1"/>
  <c r="AE37" i="1"/>
  <c r="CS37" i="1" s="1"/>
  <c r="AF37" i="1"/>
  <c r="AG37" i="1"/>
  <c r="AH37" i="1"/>
  <c r="CV37" i="1" s="1"/>
  <c r="AI37" i="1"/>
  <c r="CW37" i="1" s="1"/>
  <c r="AJ37" i="1"/>
  <c r="CT37" i="1"/>
  <c r="CU37" i="1"/>
  <c r="CX37" i="1"/>
  <c r="FR37" i="1"/>
  <c r="GL37" i="1"/>
  <c r="GO37" i="1"/>
  <c r="GP37" i="1"/>
  <c r="GV37" i="1"/>
  <c r="HC37" i="1" s="1"/>
  <c r="I38" i="1"/>
  <c r="S38" i="1" s="1"/>
  <c r="AC38" i="1"/>
  <c r="AD38" i="1"/>
  <c r="CR38" i="1" s="1"/>
  <c r="AE38" i="1"/>
  <c r="AF38" i="1"/>
  <c r="AG38" i="1"/>
  <c r="AH38" i="1"/>
  <c r="CV38" i="1" s="1"/>
  <c r="AI38" i="1"/>
  <c r="AJ38" i="1"/>
  <c r="CS38" i="1"/>
  <c r="CT38" i="1"/>
  <c r="CU38" i="1"/>
  <c r="CW38" i="1"/>
  <c r="CX38" i="1"/>
  <c r="FR38" i="1"/>
  <c r="GL38" i="1"/>
  <c r="GO38" i="1"/>
  <c r="GP38" i="1"/>
  <c r="GV38" i="1"/>
  <c r="HC38" i="1"/>
  <c r="I39" i="1"/>
  <c r="AC39" i="1"/>
  <c r="AE39" i="1"/>
  <c r="AD39" i="1" s="1"/>
  <c r="CR39" i="1" s="1"/>
  <c r="AF39" i="1"/>
  <c r="AG39" i="1"/>
  <c r="CU39" i="1" s="1"/>
  <c r="AH39" i="1"/>
  <c r="AI39" i="1"/>
  <c r="CW39" i="1" s="1"/>
  <c r="AJ39" i="1"/>
  <c r="CS39" i="1"/>
  <c r="CT39" i="1"/>
  <c r="CV39" i="1"/>
  <c r="CX39" i="1"/>
  <c r="FR39" i="1"/>
  <c r="GL39" i="1"/>
  <c r="GO39" i="1"/>
  <c r="GP39" i="1"/>
  <c r="GV39" i="1"/>
  <c r="HC39" i="1"/>
  <c r="C40" i="1"/>
  <c r="D40" i="1"/>
  <c r="CX35" i="3"/>
  <c r="S40" i="1"/>
  <c r="AC40" i="1"/>
  <c r="AD40" i="1"/>
  <c r="CR40" i="1" s="1"/>
  <c r="AE40" i="1"/>
  <c r="AF40" i="1"/>
  <c r="AG40" i="1"/>
  <c r="AH40" i="1"/>
  <c r="CV40" i="1" s="1"/>
  <c r="AI40" i="1"/>
  <c r="AJ40" i="1"/>
  <c r="CS40" i="1"/>
  <c r="R40" i="1" s="1"/>
  <c r="CT40" i="1"/>
  <c r="CU40" i="1"/>
  <c r="T40" i="1" s="1"/>
  <c r="CW40" i="1"/>
  <c r="CX40" i="1"/>
  <c r="W40" i="1" s="1"/>
  <c r="FR40" i="1"/>
  <c r="GL40" i="1"/>
  <c r="GO40" i="1"/>
  <c r="GP40" i="1"/>
  <c r="GV40" i="1"/>
  <c r="HC40" i="1"/>
  <c r="C41" i="1"/>
  <c r="D41" i="1"/>
  <c r="CX36" i="3"/>
  <c r="Q41" i="1"/>
  <c r="T41" i="1"/>
  <c r="W41" i="1"/>
  <c r="AC41" i="1"/>
  <c r="AD41" i="1"/>
  <c r="CR41" i="1" s="1"/>
  <c r="AE41" i="1"/>
  <c r="CS41" i="1" s="1"/>
  <c r="R41" i="1" s="1"/>
  <c r="AF41" i="1"/>
  <c r="CT41" i="1" s="1"/>
  <c r="S41" i="1" s="1"/>
  <c r="AG41" i="1"/>
  <c r="AH41" i="1"/>
  <c r="AI41" i="1"/>
  <c r="CW41" i="1" s="1"/>
  <c r="V41" i="1" s="1"/>
  <c r="AJ41" i="1"/>
  <c r="CQ41" i="1"/>
  <c r="P41" i="1" s="1"/>
  <c r="CU41" i="1"/>
  <c r="CX41" i="1"/>
  <c r="FR41" i="1"/>
  <c r="GL41" i="1"/>
  <c r="GO41" i="1"/>
  <c r="GP41" i="1"/>
  <c r="GV41" i="1"/>
  <c r="HC41" i="1" s="1"/>
  <c r="GX41" i="1" s="1"/>
  <c r="C42" i="1"/>
  <c r="D42" i="1"/>
  <c r="U42" i="1"/>
  <c r="AC42" i="1"/>
  <c r="CQ42" i="1" s="1"/>
  <c r="P42" i="1" s="1"/>
  <c r="AE42" i="1"/>
  <c r="AD42" i="1" s="1"/>
  <c r="CR42" i="1" s="1"/>
  <c r="Q42" i="1" s="1"/>
  <c r="AF42" i="1"/>
  <c r="AG42" i="1"/>
  <c r="CU42" i="1" s="1"/>
  <c r="T42" i="1" s="1"/>
  <c r="AH42" i="1"/>
  <c r="AI42" i="1"/>
  <c r="CW42" i="1" s="1"/>
  <c r="V42" i="1" s="1"/>
  <c r="AJ42" i="1"/>
  <c r="CT42" i="1"/>
  <c r="S42" i="1" s="1"/>
  <c r="CV42" i="1"/>
  <c r="CX42" i="1"/>
  <c r="W42" i="1" s="1"/>
  <c r="FR42" i="1"/>
  <c r="GL42" i="1"/>
  <c r="GO42" i="1"/>
  <c r="GP42" i="1"/>
  <c r="GV42" i="1"/>
  <c r="GX42" i="1"/>
  <c r="HC42" i="1"/>
  <c r="C43" i="1"/>
  <c r="D43" i="1"/>
  <c r="Q43" i="1"/>
  <c r="W43" i="1"/>
  <c r="AC43" i="1"/>
  <c r="AD43" i="1"/>
  <c r="CR43" i="1" s="1"/>
  <c r="AE43" i="1"/>
  <c r="CS43" i="1" s="1"/>
  <c r="R43" i="1" s="1"/>
  <c r="AF43" i="1"/>
  <c r="AG43" i="1"/>
  <c r="AH43" i="1"/>
  <c r="CV43" i="1" s="1"/>
  <c r="U43" i="1" s="1"/>
  <c r="AI43" i="1"/>
  <c r="CW43" i="1" s="1"/>
  <c r="V43" i="1" s="1"/>
  <c r="AJ43" i="1"/>
  <c r="CQ43" i="1"/>
  <c r="P43" i="1" s="1"/>
  <c r="CT43" i="1"/>
  <c r="S43" i="1" s="1"/>
  <c r="CU43" i="1"/>
  <c r="T43" i="1" s="1"/>
  <c r="CX43" i="1"/>
  <c r="FR43" i="1"/>
  <c r="GL43" i="1"/>
  <c r="GO43" i="1"/>
  <c r="GP43" i="1"/>
  <c r="GV43" i="1"/>
  <c r="HC43" i="1" s="1"/>
  <c r="GX43" i="1"/>
  <c r="I44" i="1"/>
  <c r="S44" i="1"/>
  <c r="AC44" i="1"/>
  <c r="AD44" i="1"/>
  <c r="CR44" i="1" s="1"/>
  <c r="Q44" i="1" s="1"/>
  <c r="AE44" i="1"/>
  <c r="AF44" i="1"/>
  <c r="AG44" i="1"/>
  <c r="AH44" i="1"/>
  <c r="CV44" i="1" s="1"/>
  <c r="U44" i="1" s="1"/>
  <c r="AI44" i="1"/>
  <c r="AJ44" i="1"/>
  <c r="CS44" i="1"/>
  <c r="R44" i="1" s="1"/>
  <c r="CT44" i="1"/>
  <c r="CU44" i="1"/>
  <c r="T44" i="1" s="1"/>
  <c r="CW44" i="1"/>
  <c r="V44" i="1" s="1"/>
  <c r="CX44" i="1"/>
  <c r="W44" i="1" s="1"/>
  <c r="FR44" i="1"/>
  <c r="GL44" i="1"/>
  <c r="GO44" i="1"/>
  <c r="GP44" i="1"/>
  <c r="GV44" i="1"/>
  <c r="HC44" i="1" s="1"/>
  <c r="GX44" i="1" s="1"/>
  <c r="I45" i="1"/>
  <c r="V45" i="1"/>
  <c r="AC45" i="1"/>
  <c r="AE45" i="1"/>
  <c r="AD45" i="1" s="1"/>
  <c r="AF45" i="1"/>
  <c r="AG45" i="1"/>
  <c r="AH45" i="1"/>
  <c r="AI45" i="1"/>
  <c r="AJ45" i="1"/>
  <c r="CR45" i="1"/>
  <c r="Q45" i="1" s="1"/>
  <c r="CS45" i="1"/>
  <c r="R45" i="1" s="1"/>
  <c r="CT45" i="1"/>
  <c r="S45" i="1" s="1"/>
  <c r="CU45" i="1"/>
  <c r="CV45" i="1"/>
  <c r="U45" i="1" s="1"/>
  <c r="CW45" i="1"/>
  <c r="CX45" i="1"/>
  <c r="W45" i="1" s="1"/>
  <c r="FR45" i="1"/>
  <c r="GL45" i="1"/>
  <c r="GO45" i="1"/>
  <c r="GP45" i="1"/>
  <c r="GV45" i="1"/>
  <c r="GX45" i="1"/>
  <c r="HC45" i="1"/>
  <c r="C46" i="1"/>
  <c r="D46" i="1"/>
  <c r="AC46" i="1"/>
  <c r="AD46" i="1"/>
  <c r="CR46" i="1" s="1"/>
  <c r="AE46" i="1"/>
  <c r="AF46" i="1"/>
  <c r="CT46" i="1" s="1"/>
  <c r="S46" i="1" s="1"/>
  <c r="AG46" i="1"/>
  <c r="AH46" i="1"/>
  <c r="CV46" i="1" s="1"/>
  <c r="AI46" i="1"/>
  <c r="AJ46" i="1"/>
  <c r="CX46" i="1" s="1"/>
  <c r="W46" i="1" s="1"/>
  <c r="CQ46" i="1"/>
  <c r="P46" i="1" s="1"/>
  <c r="CS46" i="1"/>
  <c r="R46" i="1" s="1"/>
  <c r="CU46" i="1"/>
  <c r="T46" i="1" s="1"/>
  <c r="CW46" i="1"/>
  <c r="V46" i="1" s="1"/>
  <c r="FR46" i="1"/>
  <c r="GL46" i="1"/>
  <c r="GO46" i="1"/>
  <c r="GP46" i="1"/>
  <c r="GV46" i="1"/>
  <c r="HC46" i="1"/>
  <c r="C47" i="1"/>
  <c r="D47" i="1"/>
  <c r="AC47" i="1"/>
  <c r="AE47" i="1"/>
  <c r="AF47" i="1"/>
  <c r="AG47" i="1"/>
  <c r="CU47" i="1" s="1"/>
  <c r="T47" i="1" s="1"/>
  <c r="AH47" i="1"/>
  <c r="AI47" i="1"/>
  <c r="CW47" i="1" s="1"/>
  <c r="V47" i="1" s="1"/>
  <c r="AJ47" i="1"/>
  <c r="CX47" i="1"/>
  <c r="W47" i="1" s="1"/>
  <c r="FR47" i="1"/>
  <c r="GL47" i="1"/>
  <c r="GO47" i="1"/>
  <c r="GP47" i="1"/>
  <c r="GV47" i="1"/>
  <c r="HC47" i="1" s="1"/>
  <c r="GX47" i="1" s="1"/>
  <c r="I48" i="1"/>
  <c r="AC48" i="1"/>
  <c r="AD48" i="1"/>
  <c r="CR48" i="1" s="1"/>
  <c r="AE48" i="1"/>
  <c r="AF48" i="1"/>
  <c r="CT48" i="1" s="1"/>
  <c r="AG48" i="1"/>
  <c r="AH48" i="1"/>
  <c r="CV48" i="1" s="1"/>
  <c r="AI48" i="1"/>
  <c r="AJ48" i="1"/>
  <c r="CX48" i="1" s="1"/>
  <c r="W48" i="1" s="1"/>
  <c r="CQ48" i="1"/>
  <c r="CS48" i="1"/>
  <c r="CU48" i="1"/>
  <c r="CW48" i="1"/>
  <c r="V48" i="1" s="1"/>
  <c r="FR48" i="1"/>
  <c r="GL48" i="1"/>
  <c r="GO48" i="1"/>
  <c r="GP48" i="1"/>
  <c r="GV48" i="1"/>
  <c r="HC48" i="1"/>
  <c r="I49" i="1"/>
  <c r="AC49" i="1"/>
  <c r="AE49" i="1"/>
  <c r="AF49" i="1"/>
  <c r="AG49" i="1"/>
  <c r="CU49" i="1" s="1"/>
  <c r="T49" i="1" s="1"/>
  <c r="AH49" i="1"/>
  <c r="AI49" i="1"/>
  <c r="CW49" i="1" s="1"/>
  <c r="AJ49" i="1"/>
  <c r="CT49" i="1"/>
  <c r="S49" i="1" s="1"/>
  <c r="CV49" i="1"/>
  <c r="CX49" i="1"/>
  <c r="FR49" i="1"/>
  <c r="GL49" i="1"/>
  <c r="GO49" i="1"/>
  <c r="GP49" i="1"/>
  <c r="GV49" i="1"/>
  <c r="GX49" i="1"/>
  <c r="HC49" i="1"/>
  <c r="AC50" i="1"/>
  <c r="AD50" i="1"/>
  <c r="AE50" i="1"/>
  <c r="AF50" i="1"/>
  <c r="CT50" i="1" s="1"/>
  <c r="AG50" i="1"/>
  <c r="AH50" i="1"/>
  <c r="CV50" i="1" s="1"/>
  <c r="AI50" i="1"/>
  <c r="AJ50" i="1"/>
  <c r="CX50" i="1" s="1"/>
  <c r="CQ50" i="1"/>
  <c r="CS50" i="1"/>
  <c r="CU50" i="1"/>
  <c r="CW50" i="1"/>
  <c r="FR50" i="1"/>
  <c r="GL50" i="1"/>
  <c r="GO50" i="1"/>
  <c r="GP50" i="1"/>
  <c r="GV50" i="1"/>
  <c r="HC50" i="1" s="1"/>
  <c r="I51" i="1"/>
  <c r="AC51" i="1"/>
  <c r="AE51" i="1"/>
  <c r="CS51" i="1" s="1"/>
  <c r="AF51" i="1"/>
  <c r="AG51" i="1"/>
  <c r="CU51" i="1" s="1"/>
  <c r="AH51" i="1"/>
  <c r="AI51" i="1"/>
  <c r="CW51" i="1" s="1"/>
  <c r="AJ51" i="1"/>
  <c r="CT51" i="1"/>
  <c r="CV51" i="1"/>
  <c r="CX51" i="1"/>
  <c r="FR51" i="1"/>
  <c r="GL51" i="1"/>
  <c r="GO51" i="1"/>
  <c r="GP51" i="1"/>
  <c r="GV51" i="1"/>
  <c r="HC51" i="1" s="1"/>
  <c r="C52" i="1"/>
  <c r="D52" i="1"/>
  <c r="AC52" i="1"/>
  <c r="AD52" i="1"/>
  <c r="CR52" i="1" s="1"/>
  <c r="Q52" i="1" s="1"/>
  <c r="AE52" i="1"/>
  <c r="AF52" i="1"/>
  <c r="CT52" i="1" s="1"/>
  <c r="S52" i="1" s="1"/>
  <c r="AG52" i="1"/>
  <c r="AH52" i="1"/>
  <c r="CV52" i="1" s="1"/>
  <c r="U52" i="1" s="1"/>
  <c r="AI52" i="1"/>
  <c r="AJ52" i="1"/>
  <c r="CX52" i="1" s="1"/>
  <c r="W52" i="1" s="1"/>
  <c r="CQ52" i="1"/>
  <c r="P52" i="1" s="1"/>
  <c r="CS52" i="1"/>
  <c r="R52" i="1" s="1"/>
  <c r="CU52" i="1"/>
  <c r="T52" i="1" s="1"/>
  <c r="CW52" i="1"/>
  <c r="V52" i="1" s="1"/>
  <c r="FR52" i="1"/>
  <c r="GL52" i="1"/>
  <c r="GO52" i="1"/>
  <c r="GP52" i="1"/>
  <c r="GV52" i="1"/>
  <c r="HC52" i="1"/>
  <c r="GX52" i="1" s="1"/>
  <c r="C53" i="1"/>
  <c r="D53" i="1"/>
  <c r="W53" i="1"/>
  <c r="AC53" i="1"/>
  <c r="AE53" i="1"/>
  <c r="AF53" i="1"/>
  <c r="AG53" i="1"/>
  <c r="CU53" i="1" s="1"/>
  <c r="T53" i="1" s="1"/>
  <c r="AH53" i="1"/>
  <c r="AI53" i="1"/>
  <c r="CW53" i="1" s="1"/>
  <c r="V53" i="1" s="1"/>
  <c r="AJ53" i="1"/>
  <c r="CX53" i="1"/>
  <c r="FR53" i="1"/>
  <c r="GL53" i="1"/>
  <c r="GO53" i="1"/>
  <c r="GP53" i="1"/>
  <c r="GV53" i="1"/>
  <c r="GX53" i="1"/>
  <c r="HC53" i="1"/>
  <c r="I54" i="1"/>
  <c r="V54" i="1" s="1"/>
  <c r="AC54" i="1"/>
  <c r="AD54" i="1"/>
  <c r="AE54" i="1"/>
  <c r="AF54" i="1"/>
  <c r="CT54" i="1" s="1"/>
  <c r="AG54" i="1"/>
  <c r="AH54" i="1"/>
  <c r="CV54" i="1" s="1"/>
  <c r="AI54" i="1"/>
  <c r="AJ54" i="1"/>
  <c r="CX54" i="1" s="1"/>
  <c r="CQ54" i="1"/>
  <c r="CS54" i="1"/>
  <c r="CU54" i="1"/>
  <c r="CW54" i="1"/>
  <c r="FR54" i="1"/>
  <c r="GL54" i="1"/>
  <c r="GO54" i="1"/>
  <c r="GP54" i="1"/>
  <c r="GV54" i="1"/>
  <c r="HC54" i="1" s="1"/>
  <c r="AC55" i="1"/>
  <c r="AE55" i="1"/>
  <c r="AF55" i="1"/>
  <c r="AG55" i="1"/>
  <c r="CU55" i="1" s="1"/>
  <c r="AH55" i="1"/>
  <c r="AI55" i="1"/>
  <c r="CW55" i="1" s="1"/>
  <c r="AJ55" i="1"/>
  <c r="CT55" i="1"/>
  <c r="CV55" i="1"/>
  <c r="CX55" i="1"/>
  <c r="FR55" i="1"/>
  <c r="GL55" i="1"/>
  <c r="GO55" i="1"/>
  <c r="GP55" i="1"/>
  <c r="GV55" i="1"/>
  <c r="HC55" i="1" s="1"/>
  <c r="C56" i="1"/>
  <c r="D56" i="1"/>
  <c r="S56" i="1"/>
  <c r="U56" i="1"/>
  <c r="AC56" i="1"/>
  <c r="AE56" i="1"/>
  <c r="AF56" i="1"/>
  <c r="AG56" i="1"/>
  <c r="CU56" i="1" s="1"/>
  <c r="T56" i="1" s="1"/>
  <c r="AH56" i="1"/>
  <c r="AI56" i="1"/>
  <c r="CW56" i="1" s="1"/>
  <c r="V56" i="1" s="1"/>
  <c r="AJ56" i="1"/>
  <c r="CT56" i="1"/>
  <c r="CV56" i="1"/>
  <c r="CX56" i="1"/>
  <c r="W56" i="1" s="1"/>
  <c r="FR56" i="1"/>
  <c r="GL56" i="1"/>
  <c r="GO56" i="1"/>
  <c r="GP56" i="1"/>
  <c r="GV56" i="1"/>
  <c r="GX56" i="1"/>
  <c r="HC56" i="1"/>
  <c r="C57" i="1"/>
  <c r="D57" i="1"/>
  <c r="AC57" i="1"/>
  <c r="AE57" i="1"/>
  <c r="AF57" i="1"/>
  <c r="AG57" i="1"/>
  <c r="CU57" i="1" s="1"/>
  <c r="T57" i="1" s="1"/>
  <c r="AH57" i="1"/>
  <c r="H90" i="7" s="1"/>
  <c r="AI57" i="1"/>
  <c r="CW57" i="1" s="1"/>
  <c r="V57" i="1" s="1"/>
  <c r="AJ57" i="1"/>
  <c r="CV57" i="1"/>
  <c r="U57" i="1" s="1"/>
  <c r="I90" i="7" s="1"/>
  <c r="CX57" i="1"/>
  <c r="W57" i="1" s="1"/>
  <c r="FR57" i="1"/>
  <c r="GL57" i="1"/>
  <c r="GO57" i="1"/>
  <c r="GP57" i="1"/>
  <c r="GV57" i="1"/>
  <c r="HC57" i="1" s="1"/>
  <c r="GX57" i="1"/>
  <c r="I58" i="1"/>
  <c r="T58" i="1" s="1"/>
  <c r="AC58" i="1"/>
  <c r="AD58" i="1"/>
  <c r="CR58" i="1" s="1"/>
  <c r="AE58" i="1"/>
  <c r="AF58" i="1"/>
  <c r="CT58" i="1" s="1"/>
  <c r="AG58" i="1"/>
  <c r="AH58" i="1"/>
  <c r="CV58" i="1" s="1"/>
  <c r="AI58" i="1"/>
  <c r="AJ58" i="1"/>
  <c r="CX58" i="1" s="1"/>
  <c r="CQ58" i="1"/>
  <c r="CS58" i="1"/>
  <c r="CU58" i="1"/>
  <c r="CW58" i="1"/>
  <c r="FR58" i="1"/>
  <c r="GL58" i="1"/>
  <c r="GO58" i="1"/>
  <c r="GP58" i="1"/>
  <c r="GV58" i="1"/>
  <c r="HC58" i="1"/>
  <c r="I59" i="1"/>
  <c r="U59" i="1" s="1"/>
  <c r="AC59" i="1"/>
  <c r="AE59" i="1"/>
  <c r="AF59" i="1"/>
  <c r="AG59" i="1"/>
  <c r="CU59" i="1" s="1"/>
  <c r="AH59" i="1"/>
  <c r="AI59" i="1"/>
  <c r="CW59" i="1" s="1"/>
  <c r="AJ59" i="1"/>
  <c r="CT59" i="1"/>
  <c r="CV59" i="1"/>
  <c r="CX59" i="1"/>
  <c r="FR59" i="1"/>
  <c r="GL59" i="1"/>
  <c r="GO59" i="1"/>
  <c r="GP59" i="1"/>
  <c r="GV59" i="1"/>
  <c r="HC59" i="1"/>
  <c r="C60" i="1"/>
  <c r="D60" i="1"/>
  <c r="U60" i="1"/>
  <c r="AC60" i="1"/>
  <c r="AE60" i="1"/>
  <c r="AF60" i="1"/>
  <c r="AG60" i="1"/>
  <c r="AH60" i="1"/>
  <c r="AI60" i="1"/>
  <c r="CW60" i="1" s="1"/>
  <c r="V60" i="1" s="1"/>
  <c r="AJ60" i="1"/>
  <c r="CT60" i="1"/>
  <c r="S60" i="1" s="1"/>
  <c r="CU60" i="1"/>
  <c r="T60" i="1" s="1"/>
  <c r="CV60" i="1"/>
  <c r="CX60" i="1"/>
  <c r="W60" i="1" s="1"/>
  <c r="FR60" i="1"/>
  <c r="GL60" i="1"/>
  <c r="GO60" i="1"/>
  <c r="GP60" i="1"/>
  <c r="GV60" i="1"/>
  <c r="HC60" i="1" s="1"/>
  <c r="GX60" i="1" s="1"/>
  <c r="C61" i="1"/>
  <c r="D61" i="1"/>
  <c r="S61" i="1"/>
  <c r="CY61" i="1" s="1"/>
  <c r="X61" i="1" s="1"/>
  <c r="AB61" i="1"/>
  <c r="AC61" i="1"/>
  <c r="CQ61" i="1" s="1"/>
  <c r="P61" i="1" s="1"/>
  <c r="AE61" i="1"/>
  <c r="AD61" i="1" s="1"/>
  <c r="AF61" i="1"/>
  <c r="AG61" i="1"/>
  <c r="CU61" i="1" s="1"/>
  <c r="T61" i="1" s="1"/>
  <c r="AH61" i="1"/>
  <c r="AI61" i="1"/>
  <c r="AJ61" i="1"/>
  <c r="CX61" i="1" s="1"/>
  <c r="W61" i="1" s="1"/>
  <c r="CR61" i="1"/>
  <c r="Q61" i="1" s="1"/>
  <c r="CP61" i="1" s="1"/>
  <c r="O61" i="1" s="1"/>
  <c r="CS61" i="1"/>
  <c r="R61" i="1" s="1"/>
  <c r="CT61" i="1"/>
  <c r="CV61" i="1"/>
  <c r="U61" i="1" s="1"/>
  <c r="CW61" i="1"/>
  <c r="V61" i="1" s="1"/>
  <c r="FR61" i="1"/>
  <c r="GL61" i="1"/>
  <c r="GO61" i="1"/>
  <c r="GP61" i="1"/>
  <c r="GV61" i="1"/>
  <c r="HC61" i="1"/>
  <c r="GX61" i="1" s="1"/>
  <c r="I62" i="1"/>
  <c r="P62" i="1" s="1"/>
  <c r="AC62" i="1"/>
  <c r="AE62" i="1"/>
  <c r="AD62" i="1" s="1"/>
  <c r="AF62" i="1"/>
  <c r="CT62" i="1" s="1"/>
  <c r="AG62" i="1"/>
  <c r="AH62" i="1"/>
  <c r="CV62" i="1" s="1"/>
  <c r="AI62" i="1"/>
  <c r="CW62" i="1" s="1"/>
  <c r="V62" i="1" s="1"/>
  <c r="AJ62" i="1"/>
  <c r="CX62" i="1" s="1"/>
  <c r="CQ62" i="1"/>
  <c r="CS62" i="1"/>
  <c r="R62" i="1" s="1"/>
  <c r="CU62" i="1"/>
  <c r="FR62" i="1"/>
  <c r="GL62" i="1"/>
  <c r="GO62" i="1"/>
  <c r="GP62" i="1"/>
  <c r="GV62" i="1"/>
  <c r="HC62" i="1" s="1"/>
  <c r="GX62" i="1" s="1"/>
  <c r="I63" i="1"/>
  <c r="T63" i="1"/>
  <c r="U63" i="1"/>
  <c r="AC63" i="1"/>
  <c r="AE63" i="1"/>
  <c r="AF63" i="1"/>
  <c r="AG63" i="1"/>
  <c r="AH63" i="1"/>
  <c r="AI63" i="1"/>
  <c r="CW63" i="1" s="1"/>
  <c r="V63" i="1" s="1"/>
  <c r="AJ63" i="1"/>
  <c r="CT63" i="1"/>
  <c r="S63" i="1" s="1"/>
  <c r="CU63" i="1"/>
  <c r="CV63" i="1"/>
  <c r="CX63" i="1"/>
  <c r="W63" i="1" s="1"/>
  <c r="FR63" i="1"/>
  <c r="GL63" i="1"/>
  <c r="GO63" i="1"/>
  <c r="GP63" i="1"/>
  <c r="GV63" i="1"/>
  <c r="HC63" i="1" s="1"/>
  <c r="GX63" i="1" s="1"/>
  <c r="C64" i="1"/>
  <c r="D64" i="1"/>
  <c r="S64" i="1"/>
  <c r="AC64" i="1"/>
  <c r="CQ64" i="1" s="1"/>
  <c r="P64" i="1" s="1"/>
  <c r="AD64" i="1"/>
  <c r="CR64" i="1" s="1"/>
  <c r="Q64" i="1" s="1"/>
  <c r="AE64" i="1"/>
  <c r="AF64" i="1"/>
  <c r="AG64" i="1"/>
  <c r="CU64" i="1" s="1"/>
  <c r="T64" i="1" s="1"/>
  <c r="AH64" i="1"/>
  <c r="CV64" i="1" s="1"/>
  <c r="U64" i="1" s="1"/>
  <c r="AI64" i="1"/>
  <c r="AJ64" i="1"/>
  <c r="CS64" i="1"/>
  <c r="R64" i="1" s="1"/>
  <c r="CT64" i="1"/>
  <c r="CW64" i="1"/>
  <c r="V64" i="1" s="1"/>
  <c r="CX64" i="1"/>
  <c r="W64" i="1" s="1"/>
  <c r="FR64" i="1"/>
  <c r="GL64" i="1"/>
  <c r="GO64" i="1"/>
  <c r="GP64" i="1"/>
  <c r="GV64" i="1"/>
  <c r="HC64" i="1"/>
  <c r="GX64" i="1" s="1"/>
  <c r="C65" i="1"/>
  <c r="D65" i="1"/>
  <c r="U65" i="1"/>
  <c r="AC65" i="1"/>
  <c r="CQ65" i="1" s="1"/>
  <c r="P65" i="1" s="1"/>
  <c r="AE65" i="1"/>
  <c r="AD65" i="1" s="1"/>
  <c r="AF65" i="1"/>
  <c r="CT65" i="1" s="1"/>
  <c r="S65" i="1" s="1"/>
  <c r="CY65" i="1" s="1"/>
  <c r="X65" i="1" s="1"/>
  <c r="AG65" i="1"/>
  <c r="AH65" i="1"/>
  <c r="AI65" i="1"/>
  <c r="CW65" i="1" s="1"/>
  <c r="V65" i="1" s="1"/>
  <c r="AJ65" i="1"/>
  <c r="CX65" i="1" s="1"/>
  <c r="W65" i="1" s="1"/>
  <c r="CS65" i="1"/>
  <c r="R65" i="1" s="1"/>
  <c r="CZ65" i="1" s="1"/>
  <c r="Y65" i="1" s="1"/>
  <c r="CU65" i="1"/>
  <c r="T65" i="1" s="1"/>
  <c r="CV65" i="1"/>
  <c r="FR65" i="1"/>
  <c r="GL65" i="1"/>
  <c r="GO65" i="1"/>
  <c r="GP65" i="1"/>
  <c r="GV65" i="1"/>
  <c r="HC65" i="1" s="1"/>
  <c r="GX65" i="1" s="1"/>
  <c r="I66" i="1"/>
  <c r="U66" i="1"/>
  <c r="W66" i="1"/>
  <c r="AC66" i="1"/>
  <c r="AB66" i="1" s="1"/>
  <c r="AD66" i="1"/>
  <c r="CR66" i="1" s="1"/>
  <c r="Q66" i="1" s="1"/>
  <c r="AE66" i="1"/>
  <c r="CS66" i="1" s="1"/>
  <c r="R66" i="1" s="1"/>
  <c r="AF66" i="1"/>
  <c r="AG66" i="1"/>
  <c r="AH66" i="1"/>
  <c r="AI66" i="1"/>
  <c r="CW66" i="1" s="1"/>
  <c r="V66" i="1" s="1"/>
  <c r="AJ66" i="1"/>
  <c r="CT66" i="1"/>
  <c r="S66" i="1" s="1"/>
  <c r="CU66" i="1"/>
  <c r="T66" i="1" s="1"/>
  <c r="CV66" i="1"/>
  <c r="CX66" i="1"/>
  <c r="FR66" i="1"/>
  <c r="GL66" i="1"/>
  <c r="GO66" i="1"/>
  <c r="GP66" i="1"/>
  <c r="GV66" i="1"/>
  <c r="HC66" i="1" s="1"/>
  <c r="GX66" i="1"/>
  <c r="I67" i="1"/>
  <c r="R67" i="1"/>
  <c r="S67" i="1"/>
  <c r="W67" i="1"/>
  <c r="AC67" i="1"/>
  <c r="AB67" i="1" s="1"/>
  <c r="AD67" i="1"/>
  <c r="CR67" i="1" s="1"/>
  <c r="Q67" i="1" s="1"/>
  <c r="AE67" i="1"/>
  <c r="AF67" i="1"/>
  <c r="AG67" i="1"/>
  <c r="AH67" i="1"/>
  <c r="CV67" i="1" s="1"/>
  <c r="U67" i="1" s="1"/>
  <c r="AI67" i="1"/>
  <c r="AJ67" i="1"/>
  <c r="CQ67" i="1"/>
  <c r="P67" i="1" s="1"/>
  <c r="CP67" i="1" s="1"/>
  <c r="O67" i="1" s="1"/>
  <c r="CS67" i="1"/>
  <c r="CT67" i="1"/>
  <c r="CU67" i="1"/>
  <c r="T67" i="1" s="1"/>
  <c r="CW67" i="1"/>
  <c r="V67" i="1" s="1"/>
  <c r="CX67" i="1"/>
  <c r="FR67" i="1"/>
  <c r="GL67" i="1"/>
  <c r="GO67" i="1"/>
  <c r="GP67" i="1"/>
  <c r="GV67" i="1"/>
  <c r="HC67" i="1" s="1"/>
  <c r="GX67" i="1" s="1"/>
  <c r="I68" i="1"/>
  <c r="AC68" i="1"/>
  <c r="CQ68" i="1" s="1"/>
  <c r="P68" i="1" s="1"/>
  <c r="AE68" i="1"/>
  <c r="AD68" i="1" s="1"/>
  <c r="AF68" i="1"/>
  <c r="CT68" i="1" s="1"/>
  <c r="S68" i="1" s="1"/>
  <c r="AG68" i="1"/>
  <c r="CU68" i="1" s="1"/>
  <c r="T68" i="1" s="1"/>
  <c r="AH68" i="1"/>
  <c r="AI68" i="1"/>
  <c r="AJ68" i="1"/>
  <c r="CX68" i="1" s="1"/>
  <c r="W68" i="1" s="1"/>
  <c r="CS68" i="1"/>
  <c r="R68" i="1" s="1"/>
  <c r="CV68" i="1"/>
  <c r="U68" i="1" s="1"/>
  <c r="CW68" i="1"/>
  <c r="V68" i="1" s="1"/>
  <c r="FR68" i="1"/>
  <c r="GL68" i="1"/>
  <c r="GO68" i="1"/>
  <c r="GP68" i="1"/>
  <c r="GV68" i="1"/>
  <c r="HC68" i="1"/>
  <c r="GX68" i="1" s="1"/>
  <c r="I69" i="1"/>
  <c r="AC69" i="1"/>
  <c r="AE69" i="1"/>
  <c r="AD69" i="1" s="1"/>
  <c r="AF69" i="1"/>
  <c r="CT69" i="1" s="1"/>
  <c r="S69" i="1" s="1"/>
  <c r="AG69" i="1"/>
  <c r="AH69" i="1"/>
  <c r="AI69" i="1"/>
  <c r="CW69" i="1" s="1"/>
  <c r="V69" i="1" s="1"/>
  <c r="AJ69" i="1"/>
  <c r="CX69" i="1" s="1"/>
  <c r="W69" i="1" s="1"/>
  <c r="CQ69" i="1"/>
  <c r="P69" i="1" s="1"/>
  <c r="CU69" i="1"/>
  <c r="T69" i="1" s="1"/>
  <c r="CV69" i="1"/>
  <c r="U69" i="1" s="1"/>
  <c r="FR69" i="1"/>
  <c r="GL69" i="1"/>
  <c r="GO69" i="1"/>
  <c r="GP69" i="1"/>
  <c r="GV69" i="1"/>
  <c r="HC69" i="1" s="1"/>
  <c r="GX69" i="1" s="1"/>
  <c r="C70" i="1"/>
  <c r="D70" i="1"/>
  <c r="AC70" i="1"/>
  <c r="AB70" i="1" s="1"/>
  <c r="AD70" i="1"/>
  <c r="CR70" i="1" s="1"/>
  <c r="Q70" i="1" s="1"/>
  <c r="AE70" i="1"/>
  <c r="AF70" i="1"/>
  <c r="AG70" i="1"/>
  <c r="CU70" i="1" s="1"/>
  <c r="T70" i="1" s="1"/>
  <c r="AH70" i="1"/>
  <c r="CV70" i="1" s="1"/>
  <c r="U70" i="1" s="1"/>
  <c r="AI70" i="1"/>
  <c r="AJ70" i="1"/>
  <c r="CS70" i="1"/>
  <c r="R70" i="1" s="1"/>
  <c r="CT70" i="1"/>
  <c r="S70" i="1" s="1"/>
  <c r="CW70" i="1"/>
  <c r="V70" i="1" s="1"/>
  <c r="CX70" i="1"/>
  <c r="W70" i="1" s="1"/>
  <c r="FR70" i="1"/>
  <c r="GL70" i="1"/>
  <c r="GO70" i="1"/>
  <c r="GP70" i="1"/>
  <c r="GV70" i="1"/>
  <c r="HC70" i="1"/>
  <c r="GX70" i="1" s="1"/>
  <c r="C71" i="1"/>
  <c r="D71" i="1"/>
  <c r="AC71" i="1"/>
  <c r="CQ71" i="1" s="1"/>
  <c r="P71" i="1" s="1"/>
  <c r="AE71" i="1"/>
  <c r="AD71" i="1" s="1"/>
  <c r="AF71" i="1"/>
  <c r="CT71" i="1" s="1"/>
  <c r="S71" i="1" s="1"/>
  <c r="AG71" i="1"/>
  <c r="AH71" i="1"/>
  <c r="AI71" i="1"/>
  <c r="CW71" i="1" s="1"/>
  <c r="V71" i="1" s="1"/>
  <c r="AJ71" i="1"/>
  <c r="CX71" i="1" s="1"/>
  <c r="W71" i="1" s="1"/>
  <c r="CU71" i="1"/>
  <c r="T71" i="1" s="1"/>
  <c r="CV71" i="1"/>
  <c r="U71" i="1" s="1"/>
  <c r="FR71" i="1"/>
  <c r="GL71" i="1"/>
  <c r="GO71" i="1"/>
  <c r="GP71" i="1"/>
  <c r="GV71" i="1"/>
  <c r="HC71" i="1" s="1"/>
  <c r="GX71" i="1" s="1"/>
  <c r="I72" i="1"/>
  <c r="AC72" i="1"/>
  <c r="AB72" i="1" s="1"/>
  <c r="AD72" i="1"/>
  <c r="CR72" i="1" s="1"/>
  <c r="Q72" i="1" s="1"/>
  <c r="AE72" i="1"/>
  <c r="CS72" i="1" s="1"/>
  <c r="R72" i="1" s="1"/>
  <c r="AF72" i="1"/>
  <c r="AG72" i="1"/>
  <c r="AH72" i="1"/>
  <c r="CV72" i="1" s="1"/>
  <c r="U72" i="1" s="1"/>
  <c r="AI72" i="1"/>
  <c r="CW72" i="1" s="1"/>
  <c r="V72" i="1" s="1"/>
  <c r="AJ72" i="1"/>
  <c r="CQ72" i="1"/>
  <c r="P72" i="1" s="1"/>
  <c r="CP72" i="1" s="1"/>
  <c r="O72" i="1" s="1"/>
  <c r="CT72" i="1"/>
  <c r="S72" i="1" s="1"/>
  <c r="CU72" i="1"/>
  <c r="T72" i="1" s="1"/>
  <c r="CX72" i="1"/>
  <c r="W72" i="1" s="1"/>
  <c r="FR72" i="1"/>
  <c r="GL72" i="1"/>
  <c r="GO72" i="1"/>
  <c r="GP72" i="1"/>
  <c r="GV72" i="1"/>
  <c r="HC72" i="1" s="1"/>
  <c r="GX72" i="1" s="1"/>
  <c r="I73" i="1"/>
  <c r="AC73" i="1"/>
  <c r="AB73" i="1" s="1"/>
  <c r="AD73" i="1"/>
  <c r="CR73" i="1" s="1"/>
  <c r="Q73" i="1" s="1"/>
  <c r="AE73" i="1"/>
  <c r="AF73" i="1"/>
  <c r="AG73" i="1"/>
  <c r="CU73" i="1" s="1"/>
  <c r="T73" i="1" s="1"/>
  <c r="AH73" i="1"/>
  <c r="CV73" i="1" s="1"/>
  <c r="U73" i="1" s="1"/>
  <c r="AI73" i="1"/>
  <c r="AJ73" i="1"/>
  <c r="CS73" i="1"/>
  <c r="R73" i="1" s="1"/>
  <c r="CT73" i="1"/>
  <c r="S73" i="1" s="1"/>
  <c r="CW73" i="1"/>
  <c r="V73" i="1" s="1"/>
  <c r="CX73" i="1"/>
  <c r="W73" i="1" s="1"/>
  <c r="FR73" i="1"/>
  <c r="GL73" i="1"/>
  <c r="GO73" i="1"/>
  <c r="GP73" i="1"/>
  <c r="GV73" i="1"/>
  <c r="HC73" i="1"/>
  <c r="GX73" i="1" s="1"/>
  <c r="I74" i="1"/>
  <c r="AC74" i="1"/>
  <c r="CQ74" i="1" s="1"/>
  <c r="P74" i="1" s="1"/>
  <c r="AE74" i="1"/>
  <c r="AD74" i="1" s="1"/>
  <c r="AF74" i="1"/>
  <c r="CT74" i="1" s="1"/>
  <c r="S74" i="1" s="1"/>
  <c r="AG74" i="1"/>
  <c r="CU74" i="1" s="1"/>
  <c r="T74" i="1" s="1"/>
  <c r="AH74" i="1"/>
  <c r="AI74" i="1"/>
  <c r="AJ74" i="1"/>
  <c r="CX74" i="1" s="1"/>
  <c r="W74" i="1" s="1"/>
  <c r="CS74" i="1"/>
  <c r="R74" i="1" s="1"/>
  <c r="CV74" i="1"/>
  <c r="U74" i="1" s="1"/>
  <c r="CW74" i="1"/>
  <c r="V74" i="1" s="1"/>
  <c r="FR74" i="1"/>
  <c r="GL74" i="1"/>
  <c r="GO74" i="1"/>
  <c r="GP74" i="1"/>
  <c r="GV74" i="1"/>
  <c r="HC74" i="1"/>
  <c r="GX74" i="1" s="1"/>
  <c r="I75" i="1"/>
  <c r="AC75" i="1"/>
  <c r="AE75" i="1"/>
  <c r="AD75" i="1" s="1"/>
  <c r="AF75" i="1"/>
  <c r="CT75" i="1" s="1"/>
  <c r="S75" i="1" s="1"/>
  <c r="AG75" i="1"/>
  <c r="AH75" i="1"/>
  <c r="AI75" i="1"/>
  <c r="CW75" i="1" s="1"/>
  <c r="V75" i="1" s="1"/>
  <c r="AJ75" i="1"/>
  <c r="CX75" i="1" s="1"/>
  <c r="W75" i="1" s="1"/>
  <c r="CQ75" i="1"/>
  <c r="P75" i="1" s="1"/>
  <c r="CU75" i="1"/>
  <c r="T75" i="1" s="1"/>
  <c r="CV75" i="1"/>
  <c r="U75" i="1" s="1"/>
  <c r="FR75" i="1"/>
  <c r="GL75" i="1"/>
  <c r="GO75" i="1"/>
  <c r="GP75" i="1"/>
  <c r="GV75" i="1"/>
  <c r="HC75" i="1" s="1"/>
  <c r="GX75" i="1" s="1"/>
  <c r="I76" i="1"/>
  <c r="AC76" i="1"/>
  <c r="AB76" i="1" s="1"/>
  <c r="AD76" i="1"/>
  <c r="CR76" i="1" s="1"/>
  <c r="Q76" i="1" s="1"/>
  <c r="AE76" i="1"/>
  <c r="CS76" i="1" s="1"/>
  <c r="R76" i="1" s="1"/>
  <c r="AF76" i="1"/>
  <c r="AG76" i="1"/>
  <c r="AH76" i="1"/>
  <c r="CV76" i="1" s="1"/>
  <c r="U76" i="1" s="1"/>
  <c r="AI76" i="1"/>
  <c r="CW76" i="1" s="1"/>
  <c r="V76" i="1" s="1"/>
  <c r="AJ76" i="1"/>
  <c r="CQ76" i="1"/>
  <c r="P76" i="1" s="1"/>
  <c r="CP76" i="1" s="1"/>
  <c r="O76" i="1" s="1"/>
  <c r="CT76" i="1"/>
  <c r="S76" i="1" s="1"/>
  <c r="CU76" i="1"/>
  <c r="T76" i="1" s="1"/>
  <c r="CX76" i="1"/>
  <c r="W76" i="1" s="1"/>
  <c r="FR76" i="1"/>
  <c r="GL76" i="1"/>
  <c r="GO76" i="1"/>
  <c r="GP76" i="1"/>
  <c r="GV76" i="1"/>
  <c r="HC76" i="1" s="1"/>
  <c r="GX76" i="1" s="1"/>
  <c r="I77" i="1"/>
  <c r="AC77" i="1"/>
  <c r="AB77" i="1" s="1"/>
  <c r="AD77" i="1"/>
  <c r="CR77" i="1" s="1"/>
  <c r="Q77" i="1" s="1"/>
  <c r="AE77" i="1"/>
  <c r="AF77" i="1"/>
  <c r="AG77" i="1"/>
  <c r="CU77" i="1" s="1"/>
  <c r="T77" i="1" s="1"/>
  <c r="AH77" i="1"/>
  <c r="CV77" i="1" s="1"/>
  <c r="U77" i="1" s="1"/>
  <c r="AI77" i="1"/>
  <c r="AJ77" i="1"/>
  <c r="CS77" i="1"/>
  <c r="R77" i="1" s="1"/>
  <c r="CT77" i="1"/>
  <c r="S77" i="1" s="1"/>
  <c r="CW77" i="1"/>
  <c r="V77" i="1" s="1"/>
  <c r="CX77" i="1"/>
  <c r="W77" i="1" s="1"/>
  <c r="FR77" i="1"/>
  <c r="GL77" i="1"/>
  <c r="GO77" i="1"/>
  <c r="GP77" i="1"/>
  <c r="GV77" i="1"/>
  <c r="HC77" i="1"/>
  <c r="GX77" i="1" s="1"/>
  <c r="B79" i="1"/>
  <c r="B22" i="1" s="1"/>
  <c r="C79" i="1"/>
  <c r="C22" i="1" s="1"/>
  <c r="D79" i="1"/>
  <c r="D22" i="1" s="1"/>
  <c r="F79" i="1"/>
  <c r="F22" i="1" s="1"/>
  <c r="G79" i="1"/>
  <c r="G22" i="1" s="1"/>
  <c r="AO79" i="1"/>
  <c r="AO22" i="1" s="1"/>
  <c r="BB79" i="1"/>
  <c r="BB22" i="1" s="1"/>
  <c r="BX79" i="1"/>
  <c r="BX22" i="1" s="1"/>
  <c r="CK79" i="1"/>
  <c r="CK22" i="1" s="1"/>
  <c r="CL79" i="1"/>
  <c r="EG79" i="1"/>
  <c r="EG22" i="1" s="1"/>
  <c r="ET79" i="1"/>
  <c r="ET22" i="1" s="1"/>
  <c r="FP79" i="1"/>
  <c r="FP22" i="1" s="1"/>
  <c r="GC79" i="1"/>
  <c r="GC22" i="1" s="1"/>
  <c r="GD79" i="1"/>
  <c r="F92" i="1"/>
  <c r="P92" i="1"/>
  <c r="B108" i="1"/>
  <c r="B18" i="1" s="1"/>
  <c r="C108" i="1"/>
  <c r="C18" i="1" s="1"/>
  <c r="D108" i="1"/>
  <c r="D18" i="1" s="1"/>
  <c r="F108" i="1"/>
  <c r="F18" i="1" s="1"/>
  <c r="G108" i="1"/>
  <c r="G18" i="1" s="1"/>
  <c r="EG108" i="1"/>
  <c r="EG18" i="1" s="1"/>
  <c r="ET108" i="1"/>
  <c r="P112" i="1"/>
  <c r="GX59" i="1" l="1"/>
  <c r="S59" i="1"/>
  <c r="T59" i="1"/>
  <c r="V58" i="1"/>
  <c r="R58" i="1"/>
  <c r="GX58" i="1"/>
  <c r="Q58" i="1"/>
  <c r="CT57" i="1"/>
  <c r="S57" i="1" s="1"/>
  <c r="U85" i="7" s="1"/>
  <c r="T85" i="7"/>
  <c r="T88" i="7"/>
  <c r="H85" i="7"/>
  <c r="T89" i="7"/>
  <c r="H88" i="7"/>
  <c r="H89" i="7"/>
  <c r="W59" i="1"/>
  <c r="GX91" i="7"/>
  <c r="E91" i="7"/>
  <c r="GW91" i="7"/>
  <c r="V59" i="1"/>
  <c r="U58" i="1"/>
  <c r="T91" i="7"/>
  <c r="H91" i="7"/>
  <c r="P58" i="1"/>
  <c r="GM87" i="7"/>
  <c r="I87" i="7" s="1"/>
  <c r="H87" i="7"/>
  <c r="W58" i="1"/>
  <c r="S58" i="1"/>
  <c r="CT53" i="1"/>
  <c r="S53" i="1" s="1"/>
  <c r="U75" i="7" s="1"/>
  <c r="T75" i="7"/>
  <c r="T78" i="7"/>
  <c r="H75" i="7"/>
  <c r="T79" i="7"/>
  <c r="H78" i="7"/>
  <c r="H79" i="7"/>
  <c r="GX36" i="1"/>
  <c r="H81" i="7"/>
  <c r="GM77" i="7"/>
  <c r="I77" i="7" s="1"/>
  <c r="H77" i="7"/>
  <c r="V36" i="1"/>
  <c r="CV53" i="1"/>
  <c r="U53" i="1" s="1"/>
  <c r="I80" i="7" s="1"/>
  <c r="H80" i="7"/>
  <c r="CY43" i="1"/>
  <c r="X43" i="1" s="1"/>
  <c r="GX54" i="1"/>
  <c r="CZ43" i="1"/>
  <c r="Y43" i="1" s="1"/>
  <c r="T70" i="7"/>
  <c r="H70" i="7"/>
  <c r="GX68" i="7"/>
  <c r="E68" i="7"/>
  <c r="GW68" i="7"/>
  <c r="CV47" i="1"/>
  <c r="U47" i="1" s="1"/>
  <c r="I67" i="7" s="1"/>
  <c r="H67" i="7"/>
  <c r="W51" i="1"/>
  <c r="GX70" i="7"/>
  <c r="E70" i="7"/>
  <c r="GW70" i="7"/>
  <c r="H64" i="7"/>
  <c r="T64" i="7"/>
  <c r="CP52" i="1"/>
  <c r="O52" i="1" s="1"/>
  <c r="CT47" i="1"/>
  <c r="S47" i="1" s="1"/>
  <c r="U61" i="7" s="1"/>
  <c r="T61" i="7"/>
  <c r="T65" i="7"/>
  <c r="H61" i="7"/>
  <c r="T66" i="7"/>
  <c r="H65" i="7"/>
  <c r="H66" i="7"/>
  <c r="P36" i="1"/>
  <c r="CQ49" i="1"/>
  <c r="P49" i="1" s="1"/>
  <c r="U68" i="7" s="1"/>
  <c r="K68" i="7" s="1"/>
  <c r="T68" i="7"/>
  <c r="H68" i="7"/>
  <c r="CS47" i="1"/>
  <c r="R47" i="1" s="1"/>
  <c r="K63" i="7" s="1"/>
  <c r="H63" i="7"/>
  <c r="GM63" i="7"/>
  <c r="I63" i="7" s="1"/>
  <c r="GX51" i="1"/>
  <c r="S51" i="1"/>
  <c r="V51" i="1"/>
  <c r="U51" i="1"/>
  <c r="W49" i="1"/>
  <c r="V49" i="1"/>
  <c r="R51" i="1"/>
  <c r="T51" i="1"/>
  <c r="U49" i="1"/>
  <c r="R48" i="1"/>
  <c r="P48" i="1"/>
  <c r="S48" i="1"/>
  <c r="T48" i="1"/>
  <c r="CZ41" i="1"/>
  <c r="Y41" i="1" s="1"/>
  <c r="U56" i="7" s="1"/>
  <c r="K56" i="7" s="1"/>
  <c r="U54" i="7"/>
  <c r="CV41" i="1"/>
  <c r="U41" i="1" s="1"/>
  <c r="I57" i="7" s="1"/>
  <c r="H57" i="7"/>
  <c r="T55" i="7"/>
  <c r="T56" i="7"/>
  <c r="H55" i="7"/>
  <c r="T54" i="7"/>
  <c r="H56" i="7"/>
  <c r="H54" i="7"/>
  <c r="CY41" i="1"/>
  <c r="X41" i="1" s="1"/>
  <c r="U55" i="7" s="1"/>
  <c r="K55" i="7" s="1"/>
  <c r="CP41" i="1"/>
  <c r="O41" i="1" s="1"/>
  <c r="W39" i="1"/>
  <c r="GX49" i="7"/>
  <c r="E49" i="7"/>
  <c r="GW49" i="7"/>
  <c r="CT35" i="1"/>
  <c r="S35" i="1" s="1"/>
  <c r="U41" i="7" s="1"/>
  <c r="T41" i="7"/>
  <c r="H44" i="7"/>
  <c r="T44" i="7"/>
  <c r="H41" i="7"/>
  <c r="T45" i="7"/>
  <c r="H45" i="7"/>
  <c r="CY34" i="1"/>
  <c r="X34" i="1" s="1"/>
  <c r="T47" i="7"/>
  <c r="H47" i="7"/>
  <c r="AD35" i="1"/>
  <c r="H42" i="7" s="1"/>
  <c r="GM43" i="7"/>
  <c r="I43" i="7" s="1"/>
  <c r="H43" i="7"/>
  <c r="Q37" i="1"/>
  <c r="GX47" i="7"/>
  <c r="E47" i="7"/>
  <c r="GW47" i="7"/>
  <c r="CV35" i="1"/>
  <c r="U35" i="1" s="1"/>
  <c r="I46" i="7" s="1"/>
  <c r="H46" i="7"/>
  <c r="CQ39" i="1"/>
  <c r="P39" i="1" s="1"/>
  <c r="U49" i="7" s="1"/>
  <c r="K49" i="7" s="1"/>
  <c r="T49" i="7"/>
  <c r="H49" i="7"/>
  <c r="CS35" i="1"/>
  <c r="R35" i="1" s="1"/>
  <c r="K43" i="7" s="1"/>
  <c r="GX39" i="1"/>
  <c r="S39" i="1"/>
  <c r="R39" i="1"/>
  <c r="T39" i="1"/>
  <c r="P37" i="1"/>
  <c r="U47" i="7" s="1"/>
  <c r="K47" i="7" s="1"/>
  <c r="W37" i="1"/>
  <c r="V37" i="1"/>
  <c r="R37" i="1"/>
  <c r="T37" i="1"/>
  <c r="U39" i="1"/>
  <c r="V39" i="1"/>
  <c r="Q39" i="1"/>
  <c r="GX37" i="1"/>
  <c r="S37" i="1"/>
  <c r="U37" i="1"/>
  <c r="T38" i="1"/>
  <c r="CZ34" i="1"/>
  <c r="Y34" i="1" s="1"/>
  <c r="BZ79" i="1"/>
  <c r="BZ22" i="1" s="1"/>
  <c r="CV31" i="1"/>
  <c r="U31" i="1" s="1"/>
  <c r="I37" i="7" s="1"/>
  <c r="H37" i="7"/>
  <c r="CV25" i="1"/>
  <c r="U25" i="1" s="1"/>
  <c r="I25" i="7" s="1"/>
  <c r="CT31" i="1"/>
  <c r="S31" i="1" s="1"/>
  <c r="U32" i="7" s="1"/>
  <c r="T32" i="7"/>
  <c r="T35" i="7"/>
  <c r="H32" i="7"/>
  <c r="H36" i="7"/>
  <c r="T36" i="7"/>
  <c r="H35" i="7"/>
  <c r="CQ33" i="1"/>
  <c r="P33" i="1" s="1"/>
  <c r="T38" i="7"/>
  <c r="H38" i="7"/>
  <c r="W33" i="1"/>
  <c r="GX38" i="7"/>
  <c r="E38" i="7"/>
  <c r="GW38" i="7"/>
  <c r="CS31" i="1"/>
  <c r="R31" i="1" s="1"/>
  <c r="K34" i="7" s="1"/>
  <c r="GM34" i="7"/>
  <c r="I34" i="7" s="1"/>
  <c r="H34" i="7"/>
  <c r="AD31" i="1"/>
  <c r="AB31" i="1" s="1"/>
  <c r="H31" i="7" s="1"/>
  <c r="CD79" i="1"/>
  <c r="AU79" i="1" s="1"/>
  <c r="FQ79" i="1"/>
  <c r="FQ22" i="1" s="1"/>
  <c r="FR79" i="1"/>
  <c r="FR22" i="1" s="1"/>
  <c r="U33" i="1"/>
  <c r="V33" i="1"/>
  <c r="Q33" i="1"/>
  <c r="GX33" i="1"/>
  <c r="S33" i="1"/>
  <c r="R33" i="1"/>
  <c r="T33" i="1"/>
  <c r="CC79" i="1"/>
  <c r="CC22" i="1" s="1"/>
  <c r="BY79" i="1"/>
  <c r="BY22" i="1" s="1"/>
  <c r="T32" i="1"/>
  <c r="T28" i="7"/>
  <c r="H28" i="7"/>
  <c r="T26" i="7"/>
  <c r="H26" i="7"/>
  <c r="CT25" i="1"/>
  <c r="S25" i="1" s="1"/>
  <c r="U20" i="7" s="1"/>
  <c r="T20" i="7"/>
  <c r="H24" i="7"/>
  <c r="T23" i="7"/>
  <c r="H20" i="7"/>
  <c r="T24" i="7"/>
  <c r="H23" i="7"/>
  <c r="T29" i="1"/>
  <c r="GX28" i="7"/>
  <c r="E28" i="7"/>
  <c r="GW28" i="7"/>
  <c r="W27" i="1"/>
  <c r="GX26" i="7"/>
  <c r="E26" i="7"/>
  <c r="GW26" i="7"/>
  <c r="T26" i="1"/>
  <c r="GM22" i="7"/>
  <c r="H22" i="7"/>
  <c r="CQ29" i="1"/>
  <c r="P29" i="1" s="1"/>
  <c r="U28" i="7" s="1"/>
  <c r="K28" i="7" s="1"/>
  <c r="FU79" i="1"/>
  <c r="FU22" i="1" s="1"/>
  <c r="FV79" i="1"/>
  <c r="FV22" i="1" s="1"/>
  <c r="GX28" i="1"/>
  <c r="R26" i="1"/>
  <c r="U26" i="1"/>
  <c r="S29" i="1"/>
  <c r="Q29" i="1"/>
  <c r="V27" i="1"/>
  <c r="S27" i="1"/>
  <c r="U29" i="1"/>
  <c r="W29" i="1"/>
  <c r="GX29" i="1"/>
  <c r="V29" i="1"/>
  <c r="R29" i="1"/>
  <c r="U27" i="1"/>
  <c r="T27" i="1"/>
  <c r="T28" i="1"/>
  <c r="R28" i="1"/>
  <c r="CY28" i="1" s="1"/>
  <c r="X28" i="1" s="1"/>
  <c r="U28" i="1"/>
  <c r="Q28" i="1"/>
  <c r="CP28" i="1" s="1"/>
  <c r="O28" i="1" s="1"/>
  <c r="V26" i="1"/>
  <c r="CP64" i="1"/>
  <c r="O64" i="1" s="1"/>
  <c r="ET18" i="1"/>
  <c r="P121" i="1"/>
  <c r="CL22" i="1"/>
  <c r="BC79" i="1"/>
  <c r="CR74" i="1"/>
  <c r="Q74" i="1" s="1"/>
  <c r="CP74" i="1" s="1"/>
  <c r="O74" i="1" s="1"/>
  <c r="AB74" i="1"/>
  <c r="CP69" i="1"/>
  <c r="O69" i="1" s="1"/>
  <c r="CR65" i="1"/>
  <c r="Q65" i="1" s="1"/>
  <c r="AB65" i="1"/>
  <c r="AB62" i="1"/>
  <c r="CR62" i="1"/>
  <c r="Q62" i="1" s="1"/>
  <c r="CP62" i="1" s="1"/>
  <c r="O62" i="1" s="1"/>
  <c r="CZ77" i="1"/>
  <c r="Y77" i="1" s="1"/>
  <c r="CY77" i="1"/>
  <c r="X77" i="1" s="1"/>
  <c r="CY72" i="1"/>
  <c r="X72" i="1" s="1"/>
  <c r="GM72" i="1" s="1"/>
  <c r="CZ72" i="1"/>
  <c r="Y72" i="1" s="1"/>
  <c r="CR71" i="1"/>
  <c r="Q71" i="1" s="1"/>
  <c r="AB71" i="1"/>
  <c r="CZ70" i="1"/>
  <c r="Y70" i="1" s="1"/>
  <c r="CY70" i="1"/>
  <c r="X70" i="1" s="1"/>
  <c r="GN61" i="1"/>
  <c r="CZ75" i="1"/>
  <c r="Y75" i="1" s="1"/>
  <c r="CY68" i="1"/>
  <c r="X68" i="1" s="1"/>
  <c r="CZ68" i="1"/>
  <c r="Y68" i="1" s="1"/>
  <c r="GD22" i="1"/>
  <c r="EU79" i="1"/>
  <c r="CR69" i="1"/>
  <c r="Q69" i="1" s="1"/>
  <c r="AB69" i="1"/>
  <c r="CY66" i="1"/>
  <c r="X66" i="1" s="1"/>
  <c r="CZ66" i="1"/>
  <c r="Y66" i="1" s="1"/>
  <c r="CY76" i="1"/>
  <c r="X76" i="1" s="1"/>
  <c r="GM76" i="1" s="1"/>
  <c r="CZ76" i="1"/>
  <c r="Y76" i="1" s="1"/>
  <c r="CR75" i="1"/>
  <c r="Q75" i="1" s="1"/>
  <c r="CP75" i="1" s="1"/>
  <c r="O75" i="1" s="1"/>
  <c r="AB75" i="1"/>
  <c r="CY74" i="1"/>
  <c r="X74" i="1" s="1"/>
  <c r="CZ74" i="1"/>
  <c r="Y74" i="1" s="1"/>
  <c r="CZ73" i="1"/>
  <c r="Y73" i="1" s="1"/>
  <c r="CY73" i="1"/>
  <c r="X73" i="1" s="1"/>
  <c r="CP71" i="1"/>
  <c r="O71" i="1" s="1"/>
  <c r="CR68" i="1"/>
  <c r="Q68" i="1" s="1"/>
  <c r="AB68" i="1"/>
  <c r="CP68" i="1"/>
  <c r="O68" i="1" s="1"/>
  <c r="BB108" i="1"/>
  <c r="AO108" i="1"/>
  <c r="F83" i="1"/>
  <c r="CQ77" i="1"/>
  <c r="P77" i="1" s="1"/>
  <c r="CP77" i="1" s="1"/>
  <c r="O77" i="1" s="1"/>
  <c r="CS75" i="1"/>
  <c r="R75" i="1" s="1"/>
  <c r="CY75" i="1" s="1"/>
  <c r="X75" i="1" s="1"/>
  <c r="CQ73" i="1"/>
  <c r="P73" i="1" s="1"/>
  <c r="CP73" i="1" s="1"/>
  <c r="O73" i="1" s="1"/>
  <c r="CS71" i="1"/>
  <c r="R71" i="1" s="1"/>
  <c r="CY71" i="1" s="1"/>
  <c r="X71" i="1" s="1"/>
  <c r="CQ70" i="1"/>
  <c r="P70" i="1" s="1"/>
  <c r="CP70" i="1" s="1"/>
  <c r="O70" i="1" s="1"/>
  <c r="CS69" i="1"/>
  <c r="R69" i="1" s="1"/>
  <c r="CY69" i="1" s="1"/>
  <c r="X69" i="1" s="1"/>
  <c r="CZ67" i="1"/>
  <c r="Y67" i="1" s="1"/>
  <c r="CQ66" i="1"/>
  <c r="P66" i="1" s="1"/>
  <c r="CP66" i="1" s="1"/>
  <c r="O66" i="1" s="1"/>
  <c r="CS63" i="1"/>
  <c r="R63" i="1" s="1"/>
  <c r="CZ63" i="1" s="1"/>
  <c r="Y63" i="1" s="1"/>
  <c r="AD63" i="1"/>
  <c r="CR63" i="1" s="1"/>
  <c r="Q63" i="1" s="1"/>
  <c r="CZ61" i="1"/>
  <c r="Y61" i="1" s="1"/>
  <c r="GM61" i="1" s="1"/>
  <c r="AD59" i="1"/>
  <c r="CR59" i="1" s="1"/>
  <c r="Q59" i="1" s="1"/>
  <c r="CS59" i="1"/>
  <c r="R59" i="1" s="1"/>
  <c r="CY59" i="1" s="1"/>
  <c r="X59" i="1" s="1"/>
  <c r="R54" i="1"/>
  <c r="U54" i="1"/>
  <c r="CR54" i="1"/>
  <c r="Q54" i="1" s="1"/>
  <c r="AB54" i="1"/>
  <c r="P54" i="1"/>
  <c r="CZ52" i="1"/>
  <c r="Y52" i="1" s="1"/>
  <c r="CY52" i="1"/>
  <c r="X52" i="1" s="1"/>
  <c r="AB52" i="1"/>
  <c r="AB50" i="1"/>
  <c r="CR50" i="1"/>
  <c r="CQ45" i="1"/>
  <c r="P45" i="1" s="1"/>
  <c r="CP45" i="1" s="1"/>
  <c r="O45" i="1" s="1"/>
  <c r="AB45" i="1"/>
  <c r="CP65" i="1"/>
  <c r="O65" i="1" s="1"/>
  <c r="CQ59" i="1"/>
  <c r="P59" i="1" s="1"/>
  <c r="U91" i="7" s="1"/>
  <c r="K91" i="7" s="1"/>
  <c r="AB59" i="1"/>
  <c r="CQ55" i="1"/>
  <c r="AD53" i="1"/>
  <c r="CS53" i="1"/>
  <c r="R53" i="1" s="1"/>
  <c r="K77" i="7" s="1"/>
  <c r="AB48" i="1"/>
  <c r="CZ64" i="1"/>
  <c r="Y64" i="1" s="1"/>
  <c r="CY64" i="1"/>
  <c r="X64" i="1" s="1"/>
  <c r="CS60" i="1"/>
  <c r="R60" i="1" s="1"/>
  <c r="CZ60" i="1" s="1"/>
  <c r="Y60" i="1" s="1"/>
  <c r="AD60" i="1"/>
  <c r="CR60" i="1" s="1"/>
  <c r="Q60" i="1" s="1"/>
  <c r="AB58" i="1"/>
  <c r="P83" i="1"/>
  <c r="CY67" i="1"/>
  <c r="X67" i="1" s="1"/>
  <c r="GN67" i="1" s="1"/>
  <c r="AB64" i="1"/>
  <c r="U62" i="1"/>
  <c r="T62" i="1"/>
  <c r="CQ56" i="1"/>
  <c r="P56" i="1" s="1"/>
  <c r="T54" i="1"/>
  <c r="CZ51" i="1"/>
  <c r="Y51" i="1" s="1"/>
  <c r="AD49" i="1"/>
  <c r="CR49" i="1" s="1"/>
  <c r="Q49" i="1" s="1"/>
  <c r="CS49" i="1"/>
  <c r="R49" i="1" s="1"/>
  <c r="CZ49" i="1" s="1"/>
  <c r="Y49" i="1" s="1"/>
  <c r="CY46" i="1"/>
  <c r="X46" i="1" s="1"/>
  <c r="CZ46" i="1"/>
  <c r="Y46" i="1" s="1"/>
  <c r="AB46" i="1"/>
  <c r="CP43" i="1"/>
  <c r="O43" i="1" s="1"/>
  <c r="AB63" i="1"/>
  <c r="W62" i="1"/>
  <c r="S62" i="1"/>
  <c r="AB60" i="1"/>
  <c r="CQ57" i="1"/>
  <c r="P57" i="1" s="1"/>
  <c r="AD56" i="1"/>
  <c r="CR56" i="1" s="1"/>
  <c r="Q56" i="1" s="1"/>
  <c r="CS56" i="1"/>
  <c r="R56" i="1" s="1"/>
  <c r="CY56" i="1" s="1"/>
  <c r="X56" i="1" s="1"/>
  <c r="CS55" i="1"/>
  <c r="AD55" i="1"/>
  <c r="CR55" i="1" s="1"/>
  <c r="W54" i="1"/>
  <c r="S54" i="1"/>
  <c r="CQ51" i="1"/>
  <c r="P51" i="1" s="1"/>
  <c r="U70" i="7" s="1"/>
  <c r="K70" i="7" s="1"/>
  <c r="CQ47" i="1"/>
  <c r="P47" i="1" s="1"/>
  <c r="U64" i="7" s="1"/>
  <c r="K64" i="7" s="1"/>
  <c r="CX50" i="3"/>
  <c r="CX54" i="3"/>
  <c r="CX49" i="3"/>
  <c r="CX53" i="3"/>
  <c r="CX48" i="3"/>
  <c r="CX52" i="3"/>
  <c r="CX47" i="3"/>
  <c r="CX51" i="3"/>
  <c r="I50" i="1"/>
  <c r="V50" i="1" s="1"/>
  <c r="CY45" i="1"/>
  <c r="X45" i="1" s="1"/>
  <c r="CZ44" i="1"/>
  <c r="Y44" i="1" s="1"/>
  <c r="CY44" i="1"/>
  <c r="X44" i="1" s="1"/>
  <c r="CQ63" i="1"/>
  <c r="P63" i="1" s="1"/>
  <c r="CP63" i="1" s="1"/>
  <c r="O63" i="1" s="1"/>
  <c r="CQ60" i="1"/>
  <c r="P60" i="1" s="1"/>
  <c r="CP60" i="1" s="1"/>
  <c r="O60" i="1" s="1"/>
  <c r="CS57" i="1"/>
  <c r="R57" i="1" s="1"/>
  <c r="AD57" i="1"/>
  <c r="CQ53" i="1"/>
  <c r="P53" i="1" s="1"/>
  <c r="GX48" i="1"/>
  <c r="U48" i="1"/>
  <c r="Q48" i="1"/>
  <c r="GX46" i="1"/>
  <c r="U46" i="1"/>
  <c r="Q46" i="1"/>
  <c r="CP46" i="1" s="1"/>
  <c r="O46" i="1" s="1"/>
  <c r="CZ45" i="1"/>
  <c r="Y45" i="1" s="1"/>
  <c r="AB44" i="1"/>
  <c r="CQ44" i="1"/>
  <c r="P44" i="1" s="1"/>
  <c r="CP44" i="1" s="1"/>
  <c r="O44" i="1" s="1"/>
  <c r="CP42" i="1"/>
  <c r="O42" i="1" s="1"/>
  <c r="CX70" i="3"/>
  <c r="CX69" i="3"/>
  <c r="CX68" i="3"/>
  <c r="CX67" i="3"/>
  <c r="AD51" i="1"/>
  <c r="CR51" i="1" s="1"/>
  <c r="Q51" i="1" s="1"/>
  <c r="AB49" i="1"/>
  <c r="AD47" i="1"/>
  <c r="AB43" i="1"/>
  <c r="V40" i="1"/>
  <c r="GX38" i="1"/>
  <c r="AB38" i="1"/>
  <c r="CQ38" i="1"/>
  <c r="P38" i="1" s="1"/>
  <c r="U36" i="1"/>
  <c r="GX32" i="1"/>
  <c r="CQ32" i="1"/>
  <c r="P32" i="1" s="1"/>
  <c r="AB32" i="1"/>
  <c r="CY30" i="1"/>
  <c r="X30" i="1" s="1"/>
  <c r="CZ30" i="1"/>
  <c r="Y30" i="1" s="1"/>
  <c r="CZ40" i="1"/>
  <c r="Y40" i="1" s="1"/>
  <c r="CY40" i="1"/>
  <c r="X40" i="1" s="1"/>
  <c r="CR36" i="1"/>
  <c r="Q36" i="1" s="1"/>
  <c r="AB36" i="1"/>
  <c r="I55" i="1"/>
  <c r="CX58" i="3"/>
  <c r="CX62" i="3"/>
  <c r="CX57" i="3"/>
  <c r="CX61" i="3"/>
  <c r="CX56" i="3"/>
  <c r="CX60" i="3"/>
  <c r="CX55" i="3"/>
  <c r="CX59" i="3"/>
  <c r="T45" i="1"/>
  <c r="CS42" i="1"/>
  <c r="R42" i="1" s="1"/>
  <c r="CY42" i="1" s="1"/>
  <c r="X42" i="1" s="1"/>
  <c r="GX40" i="1"/>
  <c r="AB40" i="1"/>
  <c r="CQ40" i="1"/>
  <c r="P40" i="1" s="1"/>
  <c r="AB39" i="1"/>
  <c r="V38" i="1"/>
  <c r="CS36" i="1"/>
  <c r="R36" i="1" s="1"/>
  <c r="CY35" i="1"/>
  <c r="X35" i="1" s="1"/>
  <c r="U44" i="7" s="1"/>
  <c r="K44" i="7" s="1"/>
  <c r="CP34" i="1"/>
  <c r="O34" i="1" s="1"/>
  <c r="AB33" i="1"/>
  <c r="V32" i="1"/>
  <c r="CP30" i="1"/>
  <c r="O30" i="1" s="1"/>
  <c r="CX66" i="3"/>
  <c r="CX65" i="3"/>
  <c r="CX64" i="3"/>
  <c r="CX63" i="3"/>
  <c r="AB42" i="1"/>
  <c r="W38" i="1"/>
  <c r="R38" i="1"/>
  <c r="CZ38" i="1" s="1"/>
  <c r="Y38" i="1" s="1"/>
  <c r="W32" i="1"/>
  <c r="R32" i="1"/>
  <c r="CR26" i="1"/>
  <c r="Q26" i="1" s="1"/>
  <c r="AB26" i="1"/>
  <c r="CQ25" i="1"/>
  <c r="P25" i="1" s="1"/>
  <c r="U40" i="1"/>
  <c r="Q40" i="1"/>
  <c r="U38" i="1"/>
  <c r="Q38" i="1"/>
  <c r="AB37" i="1"/>
  <c r="W36" i="1"/>
  <c r="S36" i="1"/>
  <c r="AB34" i="1"/>
  <c r="AB29" i="1"/>
  <c r="AB28" i="1"/>
  <c r="AD25" i="1"/>
  <c r="AB25" i="1" s="1"/>
  <c r="H19" i="7" s="1"/>
  <c r="CS25" i="1"/>
  <c r="R25" i="1" s="1"/>
  <c r="CZ24" i="1"/>
  <c r="Y24" i="1" s="1"/>
  <c r="CY24" i="1"/>
  <c r="X24" i="1" s="1"/>
  <c r="AB41" i="1"/>
  <c r="H52" i="7" s="1"/>
  <c r="U32" i="1"/>
  <c r="Q32" i="1"/>
  <c r="CS27" i="1"/>
  <c r="R27" i="1" s="1"/>
  <c r="AD27" i="1"/>
  <c r="CR27" i="1" s="1"/>
  <c r="Q27" i="1" s="1"/>
  <c r="CP24" i="1"/>
  <c r="O24" i="1" s="1"/>
  <c r="CQ27" i="1"/>
  <c r="P27" i="1" s="1"/>
  <c r="U26" i="7" s="1"/>
  <c r="K26" i="7" s="1"/>
  <c r="GX26" i="1"/>
  <c r="W26" i="1"/>
  <c r="S26" i="1"/>
  <c r="AB24" i="1"/>
  <c r="CZ48" i="1" l="1"/>
  <c r="Y48" i="1" s="1"/>
  <c r="FI94" i="7"/>
  <c r="I22" i="7"/>
  <c r="EY14" i="6"/>
  <c r="EY94" i="7"/>
  <c r="H104" i="7" s="1"/>
  <c r="GM64" i="1"/>
  <c r="CZ35" i="1"/>
  <c r="Y35" i="1" s="1"/>
  <c r="U45" i="7" s="1"/>
  <c r="K45" i="7" s="1"/>
  <c r="K85" i="7"/>
  <c r="CZ53" i="1"/>
  <c r="Y53" i="1" s="1"/>
  <c r="U79" i="7" s="1"/>
  <c r="K79" i="7" s="1"/>
  <c r="CZ56" i="1"/>
  <c r="Y56" i="1" s="1"/>
  <c r="CY51" i="1"/>
  <c r="X51" i="1" s="1"/>
  <c r="CR35" i="1"/>
  <c r="Q35" i="1" s="1"/>
  <c r="U42" i="7" s="1"/>
  <c r="K42" i="7" s="1"/>
  <c r="CZ57" i="1"/>
  <c r="Y57" i="1" s="1"/>
  <c r="U89" i="7" s="1"/>
  <c r="K89" i="7" s="1"/>
  <c r="K87" i="7"/>
  <c r="CY53" i="1"/>
  <c r="X53" i="1" s="1"/>
  <c r="U78" i="7" s="1"/>
  <c r="K78" i="7" s="1"/>
  <c r="GN52" i="1"/>
  <c r="AB35" i="1"/>
  <c r="H40" i="7" s="1"/>
  <c r="CY48" i="1"/>
  <c r="X48" i="1" s="1"/>
  <c r="I88" i="7"/>
  <c r="HB88" i="7"/>
  <c r="GY88" i="7"/>
  <c r="GZ89" i="7"/>
  <c r="I89" i="7"/>
  <c r="HB89" i="7"/>
  <c r="HB91" i="7"/>
  <c r="GQ91" i="7"/>
  <c r="I91" i="7"/>
  <c r="GP91" i="7"/>
  <c r="GS91" i="7"/>
  <c r="GN91" i="7"/>
  <c r="GJ91" i="7"/>
  <c r="HB85" i="7"/>
  <c r="GK85" i="7"/>
  <c r="I85" i="7"/>
  <c r="GJ85" i="7"/>
  <c r="CR57" i="1"/>
  <c r="Q57" i="1" s="1"/>
  <c r="U86" i="7" s="1"/>
  <c r="K86" i="7" s="1"/>
  <c r="T86" i="7"/>
  <c r="R93" i="7" s="1"/>
  <c r="H86" i="7"/>
  <c r="CZ58" i="1"/>
  <c r="Y58" i="1" s="1"/>
  <c r="CY58" i="1"/>
  <c r="X58" i="1" s="1"/>
  <c r="CY57" i="1"/>
  <c r="X57" i="1" s="1"/>
  <c r="U88" i="7" s="1"/>
  <c r="K88" i="7" s="1"/>
  <c r="CP58" i="1"/>
  <c r="O58" i="1" s="1"/>
  <c r="CZ59" i="1"/>
  <c r="Y59" i="1" s="1"/>
  <c r="CP48" i="1"/>
  <c r="O48" i="1" s="1"/>
  <c r="CY47" i="1"/>
  <c r="X47" i="1" s="1"/>
  <c r="U65" i="7" s="1"/>
  <c r="K65" i="7" s="1"/>
  <c r="I78" i="7"/>
  <c r="HB78" i="7"/>
  <c r="GY78" i="7"/>
  <c r="GM41" i="1"/>
  <c r="CZ47" i="1"/>
  <c r="Y47" i="1" s="1"/>
  <c r="U66" i="7" s="1"/>
  <c r="K66" i="7" s="1"/>
  <c r="HB75" i="7"/>
  <c r="GK75" i="7"/>
  <c r="GJ75" i="7"/>
  <c r="I75" i="7"/>
  <c r="W55" i="1"/>
  <c r="GX81" i="7"/>
  <c r="FJ14" i="6" s="1"/>
  <c r="E81" i="7"/>
  <c r="GW81" i="7"/>
  <c r="FI14" i="6" s="1"/>
  <c r="T81" i="7"/>
  <c r="GZ79" i="7"/>
  <c r="I79" i="7"/>
  <c r="HB79" i="7"/>
  <c r="K75" i="7"/>
  <c r="CR53" i="1"/>
  <c r="Q53" i="1" s="1"/>
  <c r="U76" i="7" s="1"/>
  <c r="K76" i="7" s="1"/>
  <c r="T76" i="7"/>
  <c r="H76" i="7"/>
  <c r="AB53" i="1"/>
  <c r="H73" i="7" s="1"/>
  <c r="Q55" i="1"/>
  <c r="CZ39" i="1"/>
  <c r="Y39" i="1" s="1"/>
  <c r="T42" i="7"/>
  <c r="R51" i="7" s="1"/>
  <c r="HB68" i="7"/>
  <c r="GQ68" i="7"/>
  <c r="I68" i="7"/>
  <c r="GS68" i="7"/>
  <c r="GP68" i="7"/>
  <c r="GN68" i="7"/>
  <c r="GJ68" i="7"/>
  <c r="HB61" i="7"/>
  <c r="I61" i="7"/>
  <c r="GK61" i="7"/>
  <c r="GJ61" i="7"/>
  <c r="CP49" i="1"/>
  <c r="O49" i="1" s="1"/>
  <c r="GZ66" i="7"/>
  <c r="I66" i="7"/>
  <c r="HB66" i="7"/>
  <c r="K61" i="7"/>
  <c r="GM52" i="1"/>
  <c r="GN41" i="1"/>
  <c r="I65" i="7"/>
  <c r="GY65" i="7"/>
  <c r="HB65" i="7"/>
  <c r="GN64" i="7"/>
  <c r="GP64" i="7"/>
  <c r="GS64" i="7"/>
  <c r="GJ64" i="7"/>
  <c r="HB64" i="7"/>
  <c r="GQ64" i="7"/>
  <c r="I64" i="7"/>
  <c r="HB70" i="7"/>
  <c r="GQ70" i="7"/>
  <c r="I70" i="7"/>
  <c r="GS70" i="7"/>
  <c r="GP70" i="7"/>
  <c r="GJ70" i="7"/>
  <c r="GN70" i="7"/>
  <c r="CR47" i="1"/>
  <c r="Q47" i="1" s="1"/>
  <c r="U62" i="7" s="1"/>
  <c r="K62" i="7" s="1"/>
  <c r="T62" i="7"/>
  <c r="R72" i="7" s="1"/>
  <c r="H62" i="7"/>
  <c r="CP51" i="1"/>
  <c r="O51" i="1" s="1"/>
  <c r="R58" i="7"/>
  <c r="GJ54" i="7"/>
  <c r="I54" i="7"/>
  <c r="HB54" i="7"/>
  <c r="GK54" i="7"/>
  <c r="GZ56" i="7"/>
  <c r="HB56" i="7"/>
  <c r="I56" i="7"/>
  <c r="S58" i="7"/>
  <c r="J58" i="7" s="1"/>
  <c r="K54" i="7"/>
  <c r="CP40" i="1"/>
  <c r="O40" i="1" s="1"/>
  <c r="GM40" i="1" s="1"/>
  <c r="I55" i="7"/>
  <c r="GY55" i="7"/>
  <c r="HB55" i="7"/>
  <c r="CG79" i="1"/>
  <c r="CG22" i="1" s="1"/>
  <c r="CZ29" i="1"/>
  <c r="Y29" i="1" s="1"/>
  <c r="CY39" i="1"/>
  <c r="X39" i="1" s="1"/>
  <c r="I44" i="7"/>
  <c r="HB44" i="7"/>
  <c r="GY44" i="7"/>
  <c r="CZ31" i="1"/>
  <c r="Y31" i="1" s="1"/>
  <c r="U36" i="7" s="1"/>
  <c r="K36" i="7" s="1"/>
  <c r="GZ45" i="7"/>
  <c r="I45" i="7"/>
  <c r="HB45" i="7"/>
  <c r="HB41" i="7"/>
  <c r="GK41" i="7"/>
  <c r="GJ41" i="7"/>
  <c r="I41" i="7"/>
  <c r="CY33" i="1"/>
  <c r="X33" i="1" s="1"/>
  <c r="HB49" i="7"/>
  <c r="GQ49" i="7"/>
  <c r="I49" i="7"/>
  <c r="GP49" i="7"/>
  <c r="GN49" i="7"/>
  <c r="GS49" i="7"/>
  <c r="GJ49" i="7"/>
  <c r="HB47" i="7"/>
  <c r="GQ47" i="7"/>
  <c r="I47" i="7"/>
  <c r="GS47" i="7"/>
  <c r="GP47" i="7"/>
  <c r="GN47" i="7"/>
  <c r="GJ47" i="7"/>
  <c r="K41" i="7"/>
  <c r="I42" i="7"/>
  <c r="AQ79" i="1"/>
  <c r="F89" i="1" s="1"/>
  <c r="CP39" i="1"/>
  <c r="O39" i="1" s="1"/>
  <c r="GM39" i="1" s="1"/>
  <c r="CZ37" i="1"/>
  <c r="Y37" i="1" s="1"/>
  <c r="CY37" i="1"/>
  <c r="X37" i="1" s="1"/>
  <c r="CP37" i="1"/>
  <c r="O37" i="1" s="1"/>
  <c r="CP38" i="1"/>
  <c r="O38" i="1" s="1"/>
  <c r="CP33" i="1"/>
  <c r="O33" i="1" s="1"/>
  <c r="U38" i="7"/>
  <c r="K38" i="7" s="1"/>
  <c r="CY31" i="1"/>
  <c r="X31" i="1" s="1"/>
  <c r="U35" i="7" s="1"/>
  <c r="K35" i="7" s="1"/>
  <c r="K32" i="7"/>
  <c r="CZ33" i="1"/>
  <c r="Y33" i="1" s="1"/>
  <c r="FY79" i="1"/>
  <c r="FY22" i="1" s="1"/>
  <c r="I35" i="7"/>
  <c r="HB35" i="7"/>
  <c r="GY35" i="7"/>
  <c r="HB38" i="7"/>
  <c r="GQ38" i="7"/>
  <c r="I38" i="7"/>
  <c r="GP38" i="7"/>
  <c r="GN38" i="7"/>
  <c r="GS38" i="7"/>
  <c r="GJ38" i="7"/>
  <c r="EB79" i="1"/>
  <c r="DO79" i="1" s="1"/>
  <c r="GZ36" i="7"/>
  <c r="I36" i="7"/>
  <c r="HB36" i="7"/>
  <c r="HB32" i="7"/>
  <c r="GK32" i="7"/>
  <c r="GJ32" i="7"/>
  <c r="I32" i="7"/>
  <c r="CI79" i="1"/>
  <c r="CI22" i="1" s="1"/>
  <c r="EH79" i="1"/>
  <c r="CD22" i="1"/>
  <c r="CR31" i="1"/>
  <c r="Q31" i="1" s="1"/>
  <c r="T33" i="7"/>
  <c r="R39" i="7" s="1"/>
  <c r="H33" i="7"/>
  <c r="AT79" i="1"/>
  <c r="AT22" i="1" s="1"/>
  <c r="AP79" i="1"/>
  <c r="AP108" i="1" s="1"/>
  <c r="F117" i="1" s="1"/>
  <c r="EI79" i="1"/>
  <c r="GA79" i="1"/>
  <c r="GA22" i="1" s="1"/>
  <c r="CZ27" i="1"/>
  <c r="Y27" i="1" s="1"/>
  <c r="I23" i="7"/>
  <c r="GY23" i="7"/>
  <c r="HB23" i="7"/>
  <c r="HB26" i="7"/>
  <c r="GQ26" i="7"/>
  <c r="I26" i="7"/>
  <c r="GP26" i="7"/>
  <c r="GN26" i="7"/>
  <c r="GS26" i="7"/>
  <c r="GJ26" i="7"/>
  <c r="CP29" i="1"/>
  <c r="O29" i="1" s="1"/>
  <c r="GZ24" i="7"/>
  <c r="I24" i="7"/>
  <c r="HB24" i="7"/>
  <c r="HB20" i="7"/>
  <c r="GK20" i="7"/>
  <c r="GJ20" i="7"/>
  <c r="I20" i="7"/>
  <c r="CZ25" i="1"/>
  <c r="Y25" i="1" s="1"/>
  <c r="U24" i="7" s="1"/>
  <c r="K24" i="7" s="1"/>
  <c r="K22" i="7"/>
  <c r="EL79" i="1"/>
  <c r="K20" i="7"/>
  <c r="HB28" i="7"/>
  <c r="GQ28" i="7"/>
  <c r="I28" i="7"/>
  <c r="GS28" i="7"/>
  <c r="GP28" i="7"/>
  <c r="GJ28" i="7"/>
  <c r="GN28" i="7"/>
  <c r="EM79" i="1"/>
  <c r="CR25" i="1"/>
  <c r="Q25" i="1" s="1"/>
  <c r="U21" i="7" s="1"/>
  <c r="K21" i="7" s="1"/>
  <c r="T21" i="7"/>
  <c r="R30" i="7" s="1"/>
  <c r="H21" i="7"/>
  <c r="CZ28" i="1"/>
  <c r="Y28" i="1" s="1"/>
  <c r="GN28" i="1" s="1"/>
  <c r="CY29" i="1"/>
  <c r="X29" i="1" s="1"/>
  <c r="CY27" i="1"/>
  <c r="X27" i="1" s="1"/>
  <c r="CY25" i="1"/>
  <c r="X25" i="1" s="1"/>
  <c r="U23" i="7" s="1"/>
  <c r="K23" i="7" s="1"/>
  <c r="GM74" i="1"/>
  <c r="GN74" i="1"/>
  <c r="GM75" i="1"/>
  <c r="GN75" i="1"/>
  <c r="GM30" i="1"/>
  <c r="GN30" i="1"/>
  <c r="GN63" i="1"/>
  <c r="CY32" i="1"/>
  <c r="X32" i="1" s="1"/>
  <c r="CZ42" i="1"/>
  <c r="Y42" i="1" s="1"/>
  <c r="GN42" i="1" s="1"/>
  <c r="GM46" i="1"/>
  <c r="GN46" i="1"/>
  <c r="S50" i="1"/>
  <c r="AF79" i="1" s="1"/>
  <c r="AB51" i="1"/>
  <c r="R55" i="1"/>
  <c r="DW79" i="1" s="1"/>
  <c r="CZ62" i="1"/>
  <c r="Y62" i="1" s="1"/>
  <c r="CY62" i="1"/>
  <c r="X62" i="1" s="1"/>
  <c r="GN62" i="1" s="1"/>
  <c r="T55" i="1"/>
  <c r="CY49" i="1"/>
  <c r="X49" i="1" s="1"/>
  <c r="P55" i="1"/>
  <c r="U81" i="7" s="1"/>
  <c r="K81" i="7" s="1"/>
  <c r="CP59" i="1"/>
  <c r="O59" i="1" s="1"/>
  <c r="GM45" i="1"/>
  <c r="GN45" i="1"/>
  <c r="U50" i="1"/>
  <c r="AH79" i="1" s="1"/>
  <c r="GN73" i="1"/>
  <c r="GM73" i="1"/>
  <c r="AO18" i="1"/>
  <c r="F112" i="1"/>
  <c r="AU22" i="1"/>
  <c r="F98" i="1"/>
  <c r="AU108" i="1"/>
  <c r="GN64" i="1"/>
  <c r="CZ71" i="1"/>
  <c r="Y71" i="1" s="1"/>
  <c r="GM71" i="1" s="1"/>
  <c r="GN76" i="1"/>
  <c r="CP27" i="1"/>
  <c r="O27" i="1" s="1"/>
  <c r="AI79" i="1"/>
  <c r="DY79" i="1"/>
  <c r="CY38" i="1"/>
  <c r="X38" i="1" s="1"/>
  <c r="GN38" i="1" s="1"/>
  <c r="CZ32" i="1"/>
  <c r="Y32" i="1" s="1"/>
  <c r="W50" i="1"/>
  <c r="AJ79" i="1" s="1"/>
  <c r="CZ54" i="1"/>
  <c r="Y54" i="1" s="1"/>
  <c r="CY54" i="1"/>
  <c r="X54" i="1" s="1"/>
  <c r="V55" i="1"/>
  <c r="EA79" i="1" s="1"/>
  <c r="CP57" i="1"/>
  <c r="O57" i="1" s="1"/>
  <c r="GX50" i="1"/>
  <c r="CJ79" i="1" s="1"/>
  <c r="AB55" i="1"/>
  <c r="R50" i="1"/>
  <c r="AE79" i="1" s="1"/>
  <c r="CP54" i="1"/>
  <c r="O54" i="1" s="1"/>
  <c r="EU22" i="1"/>
  <c r="P95" i="1"/>
  <c r="EU108" i="1"/>
  <c r="GN72" i="1"/>
  <c r="CY60" i="1"/>
  <c r="X60" i="1" s="1"/>
  <c r="GN60" i="1" s="1"/>
  <c r="CZ69" i="1"/>
  <c r="Y69" i="1" s="1"/>
  <c r="CY63" i="1"/>
  <c r="X63" i="1" s="1"/>
  <c r="GM63" i="1" s="1"/>
  <c r="GM67" i="1"/>
  <c r="GM43" i="1"/>
  <c r="GN43" i="1"/>
  <c r="CZ26" i="1"/>
  <c r="Y26" i="1" s="1"/>
  <c r="CY26" i="1"/>
  <c r="X26" i="1" s="1"/>
  <c r="AB27" i="1"/>
  <c r="CZ36" i="1"/>
  <c r="Y36" i="1" s="1"/>
  <c r="CY36" i="1"/>
  <c r="X36" i="1" s="1"/>
  <c r="GN24" i="1"/>
  <c r="GM24" i="1"/>
  <c r="CP36" i="1"/>
  <c r="O36" i="1" s="1"/>
  <c r="CP26" i="1"/>
  <c r="O26" i="1" s="1"/>
  <c r="U55" i="1"/>
  <c r="DZ79" i="1" s="1"/>
  <c r="S55" i="1"/>
  <c r="GX55" i="1"/>
  <c r="GB79" i="1" s="1"/>
  <c r="CP32" i="1"/>
  <c r="O32" i="1" s="1"/>
  <c r="GN44" i="1"/>
  <c r="GM44" i="1"/>
  <c r="AB47" i="1"/>
  <c r="H59" i="7" s="1"/>
  <c r="AB57" i="1"/>
  <c r="H84" i="7" s="1"/>
  <c r="AB56" i="1"/>
  <c r="GM65" i="1"/>
  <c r="GN65" i="1"/>
  <c r="Q50" i="1"/>
  <c r="AD79" i="1" s="1"/>
  <c r="GN70" i="1"/>
  <c r="GM70" i="1"/>
  <c r="GN77" i="1"/>
  <c r="GM77" i="1"/>
  <c r="BB18" i="1"/>
  <c r="F121" i="1"/>
  <c r="BC22" i="1"/>
  <c r="BC108" i="1"/>
  <c r="F95" i="1"/>
  <c r="GN34" i="1"/>
  <c r="GM34" i="1"/>
  <c r="GM60" i="1"/>
  <c r="P50" i="1"/>
  <c r="AC79" i="1" s="1"/>
  <c r="T50" i="1"/>
  <c r="AG79" i="1" s="1"/>
  <c r="GN51" i="1"/>
  <c r="GM51" i="1"/>
  <c r="CP56" i="1"/>
  <c r="O56" i="1" s="1"/>
  <c r="GM66" i="1"/>
  <c r="GN66" i="1"/>
  <c r="AQ108" i="1"/>
  <c r="GM68" i="1"/>
  <c r="GN68" i="1"/>
  <c r="GN71" i="1"/>
  <c r="P89" i="1"/>
  <c r="GM69" i="1"/>
  <c r="GN69" i="1"/>
  <c r="S51" i="7" l="1"/>
  <c r="J51" i="7" s="1"/>
  <c r="CP53" i="1"/>
  <c r="O53" i="1" s="1"/>
  <c r="EW14" i="6"/>
  <c r="EW94" i="7"/>
  <c r="FL14" i="6"/>
  <c r="FL94" i="7"/>
  <c r="H112" i="7" s="1"/>
  <c r="FJ94" i="7"/>
  <c r="GN40" i="1"/>
  <c r="FK14" i="6"/>
  <c r="FK94" i="7"/>
  <c r="H111" i="7" s="1"/>
  <c r="DM14" i="6"/>
  <c r="DM94" i="7"/>
  <c r="CP35" i="1"/>
  <c r="O35" i="1" s="1"/>
  <c r="P94" i="7"/>
  <c r="GM48" i="1"/>
  <c r="EH108" i="1"/>
  <c r="DI14" i="6"/>
  <c r="DI94" i="7"/>
  <c r="J108" i="7" s="1"/>
  <c r="DS14" i="6"/>
  <c r="DS94" i="7"/>
  <c r="J117" i="7" s="1"/>
  <c r="FN94" i="7"/>
  <c r="EM108" i="1"/>
  <c r="DT14" i="6"/>
  <c r="DT94" i="7"/>
  <c r="J118" i="7" s="1"/>
  <c r="EI108" i="1"/>
  <c r="DJ14" i="6"/>
  <c r="DJ94" i="7"/>
  <c r="EL108" i="1"/>
  <c r="P126" i="1" s="1"/>
  <c r="DR14" i="6"/>
  <c r="DR94" i="7"/>
  <c r="J116" i="7" s="1"/>
  <c r="FE94" i="7"/>
  <c r="GN39" i="1"/>
  <c r="DU79" i="1"/>
  <c r="DU22" i="1" s="1"/>
  <c r="GM49" i="1"/>
  <c r="GN48" i="1"/>
  <c r="GJ42" i="7"/>
  <c r="CP47" i="1"/>
  <c r="O47" i="1" s="1"/>
  <c r="GN47" i="1" s="1"/>
  <c r="GL42" i="7"/>
  <c r="HB42" i="7"/>
  <c r="HA93" i="7"/>
  <c r="H93" i="7"/>
  <c r="GM42" i="1"/>
  <c r="S93" i="7"/>
  <c r="J93" i="7" s="1"/>
  <c r="GJ86" i="7"/>
  <c r="I86" i="7"/>
  <c r="HB86" i="7"/>
  <c r="GL86" i="7"/>
  <c r="GM58" i="1"/>
  <c r="GN58" i="1"/>
  <c r="R83" i="7"/>
  <c r="H83" i="7" s="1"/>
  <c r="HA83" i="7"/>
  <c r="S83" i="7"/>
  <c r="J83" i="7" s="1"/>
  <c r="HB81" i="7"/>
  <c r="GQ81" i="7"/>
  <c r="FC14" i="6" s="1"/>
  <c r="I81" i="7"/>
  <c r="GP81" i="7"/>
  <c r="FB14" i="6" s="1"/>
  <c r="GN81" i="7"/>
  <c r="EZ14" i="6" s="1"/>
  <c r="GS81" i="7"/>
  <c r="FE14" i="6" s="1"/>
  <c r="GJ81" i="7"/>
  <c r="ER79" i="1"/>
  <c r="ER108" i="1" s="1"/>
  <c r="GJ76" i="7"/>
  <c r="I76" i="7"/>
  <c r="HB76" i="7"/>
  <c r="GL76" i="7"/>
  <c r="GM33" i="1"/>
  <c r="HA72" i="7"/>
  <c r="H72" i="7"/>
  <c r="S72" i="7"/>
  <c r="EP79" i="1"/>
  <c r="EI22" i="1"/>
  <c r="AP18" i="1"/>
  <c r="AX79" i="1"/>
  <c r="F86" i="1" s="1"/>
  <c r="GJ62" i="7"/>
  <c r="I62" i="7"/>
  <c r="HB62" i="7"/>
  <c r="GL62" i="7"/>
  <c r="GN33" i="1"/>
  <c r="AQ22" i="1"/>
  <c r="GN29" i="1"/>
  <c r="EH22" i="1"/>
  <c r="HA58" i="7"/>
  <c r="H58" i="7"/>
  <c r="F97" i="1"/>
  <c r="F16" i="2" s="1"/>
  <c r="F18" i="2" s="1"/>
  <c r="H51" i="7"/>
  <c r="HA51" i="7"/>
  <c r="AZ79" i="1"/>
  <c r="AZ22" i="1" s="1"/>
  <c r="GM37" i="1"/>
  <c r="GN37" i="1"/>
  <c r="GM38" i="1"/>
  <c r="GM29" i="1"/>
  <c r="EB22" i="1"/>
  <c r="HA39" i="7"/>
  <c r="H39" i="7"/>
  <c r="P88" i="1"/>
  <c r="V16" i="2" s="1"/>
  <c r="V18" i="2" s="1"/>
  <c r="F88" i="1"/>
  <c r="G16" i="2" s="1"/>
  <c r="G18" i="2" s="1"/>
  <c r="AP22" i="1"/>
  <c r="GJ33" i="7"/>
  <c r="I33" i="7"/>
  <c r="HB33" i="7"/>
  <c r="GL33" i="7"/>
  <c r="U33" i="7"/>
  <c r="CP31" i="1"/>
  <c r="O31" i="1" s="1"/>
  <c r="EM22" i="1"/>
  <c r="EL22" i="1"/>
  <c r="AT108" i="1"/>
  <c r="F126" i="1" s="1"/>
  <c r="P98" i="1"/>
  <c r="P97" i="1"/>
  <c r="U16" i="2" s="1"/>
  <c r="U18" i="2" s="1"/>
  <c r="EL18" i="1"/>
  <c r="DV79" i="1"/>
  <c r="DV22" i="1" s="1"/>
  <c r="CP25" i="1"/>
  <c r="O25" i="1" s="1"/>
  <c r="GM25" i="1" s="1"/>
  <c r="H30" i="7"/>
  <c r="HA30" i="7"/>
  <c r="GM28" i="1"/>
  <c r="S30" i="7"/>
  <c r="J30" i="7" s="1"/>
  <c r="GJ21" i="7"/>
  <c r="EV14" i="6" s="1"/>
  <c r="I21" i="7"/>
  <c r="HB21" i="7"/>
  <c r="FN14" i="6" s="1"/>
  <c r="GL21" i="7"/>
  <c r="EH18" i="1"/>
  <c r="P117" i="1"/>
  <c r="AD22" i="1"/>
  <c r="Q79" i="1"/>
  <c r="AE22" i="1"/>
  <c r="R79" i="1"/>
  <c r="CJ22" i="1"/>
  <c r="BA79" i="1"/>
  <c r="DW22" i="1"/>
  <c r="DJ79" i="1"/>
  <c r="AG22" i="1"/>
  <c r="T79" i="1"/>
  <c r="GB22" i="1"/>
  <c r="ES79" i="1"/>
  <c r="GN36" i="1"/>
  <c r="GM36" i="1"/>
  <c r="AF22" i="1"/>
  <c r="S79" i="1"/>
  <c r="EU18" i="1"/>
  <c r="P124" i="1"/>
  <c r="DY22" i="1"/>
  <c r="DL79" i="1"/>
  <c r="AU18" i="1"/>
  <c r="F127" i="1"/>
  <c r="CZ50" i="1"/>
  <c r="Y50" i="1" s="1"/>
  <c r="AL79" i="1" s="1"/>
  <c r="CY50" i="1"/>
  <c r="X50" i="1" s="1"/>
  <c r="AK79" i="1" s="1"/>
  <c r="EI18" i="1"/>
  <c r="P118" i="1"/>
  <c r="AQ18" i="1"/>
  <c r="F118" i="1"/>
  <c r="GM56" i="1"/>
  <c r="GN56" i="1"/>
  <c r="CP50" i="1"/>
  <c r="O50" i="1" s="1"/>
  <c r="CY55" i="1"/>
  <c r="X55" i="1" s="1"/>
  <c r="CZ55" i="1"/>
  <c r="Y55" i="1" s="1"/>
  <c r="ED79" i="1" s="1"/>
  <c r="DX79" i="1"/>
  <c r="GM57" i="1"/>
  <c r="GN57" i="1"/>
  <c r="CP55" i="1"/>
  <c r="O55" i="1" s="1"/>
  <c r="GN49" i="1"/>
  <c r="BC18" i="1"/>
  <c r="F124" i="1"/>
  <c r="DZ22" i="1"/>
  <c r="DM79" i="1"/>
  <c r="EA22" i="1"/>
  <c r="DN79" i="1"/>
  <c r="AC22" i="1"/>
  <c r="P79" i="1"/>
  <c r="CF79" i="1"/>
  <c r="CE79" i="1"/>
  <c r="CH79" i="1"/>
  <c r="GM47" i="1"/>
  <c r="EC79" i="1"/>
  <c r="GN32" i="1"/>
  <c r="GM32" i="1"/>
  <c r="GN26" i="1"/>
  <c r="GM26" i="1"/>
  <c r="GN25" i="1"/>
  <c r="AJ22" i="1"/>
  <c r="W79" i="1"/>
  <c r="EM18" i="1"/>
  <c r="P127" i="1"/>
  <c r="GN54" i="1"/>
  <c r="GM54" i="1"/>
  <c r="AX22" i="1"/>
  <c r="AI22" i="1"/>
  <c r="V79" i="1"/>
  <c r="GM27" i="1"/>
  <c r="GN27" i="1"/>
  <c r="GM53" i="1"/>
  <c r="GN53" i="1"/>
  <c r="DO22" i="1"/>
  <c r="P103" i="1"/>
  <c r="DO108" i="1"/>
  <c r="GM62" i="1"/>
  <c r="AH22" i="1"/>
  <c r="U79" i="1"/>
  <c r="GM59" i="1"/>
  <c r="GN59" i="1"/>
  <c r="DL14" i="6" l="1"/>
  <c r="DL94" i="7"/>
  <c r="DW14" i="6"/>
  <c r="DW94" i="7"/>
  <c r="DT79" i="1"/>
  <c r="DG79" i="1" s="1"/>
  <c r="EX14" i="6"/>
  <c r="EX94" i="7"/>
  <c r="H102" i="7" s="1"/>
  <c r="EV94" i="7"/>
  <c r="H99" i="7" s="1"/>
  <c r="EZ94" i="7"/>
  <c r="H105" i="7" s="1"/>
  <c r="FC94" i="7"/>
  <c r="H107" i="7" s="1"/>
  <c r="H101" i="7"/>
  <c r="I10" i="7"/>
  <c r="FB94" i="7"/>
  <c r="DB14" i="6"/>
  <c r="DB94" i="7"/>
  <c r="J104" i="7" s="1"/>
  <c r="ET14" i="6"/>
  <c r="ET94" i="7"/>
  <c r="CW14" i="6"/>
  <c r="CW94" i="7"/>
  <c r="GM35" i="1"/>
  <c r="GN35" i="1"/>
  <c r="FW79" i="1"/>
  <c r="EU94" i="7"/>
  <c r="H97" i="7" s="1"/>
  <c r="CX14" i="6"/>
  <c r="CX94" i="7"/>
  <c r="J97" i="7" s="1"/>
  <c r="EU14" i="6"/>
  <c r="EP22" i="1"/>
  <c r="DG14" i="6"/>
  <c r="DG94" i="7"/>
  <c r="DH79" i="1"/>
  <c r="J72" i="7"/>
  <c r="P90" i="1"/>
  <c r="DK14" i="6"/>
  <c r="DK94" i="7"/>
  <c r="FR14" i="6"/>
  <c r="FR94" i="7"/>
  <c r="H115" i="7"/>
  <c r="FX79" i="1"/>
  <c r="EO79" i="1" s="1"/>
  <c r="FZ79" i="1"/>
  <c r="FZ22" i="1" s="1"/>
  <c r="FM14" i="6"/>
  <c r="FM94" i="7"/>
  <c r="ER22" i="1"/>
  <c r="AX108" i="1"/>
  <c r="AX18" i="1" s="1"/>
  <c r="EP108" i="1"/>
  <c r="EP18" i="1" s="1"/>
  <c r="P86" i="1"/>
  <c r="AZ108" i="1"/>
  <c r="AZ18" i="1" s="1"/>
  <c r="F90" i="1"/>
  <c r="K33" i="7"/>
  <c r="S39" i="7"/>
  <c r="J39" i="7" s="1"/>
  <c r="GM31" i="1"/>
  <c r="GN31" i="1"/>
  <c r="AT18" i="1"/>
  <c r="DI79" i="1"/>
  <c r="AK22" i="1"/>
  <c r="X79" i="1"/>
  <c r="AL22" i="1"/>
  <c r="Y79" i="1"/>
  <c r="V22" i="1"/>
  <c r="F102" i="1"/>
  <c r="V108" i="1"/>
  <c r="DO18" i="1"/>
  <c r="P132" i="1"/>
  <c r="U22" i="1"/>
  <c r="F101" i="1"/>
  <c r="U108" i="1"/>
  <c r="DH22" i="1"/>
  <c r="DH108" i="1"/>
  <c r="P82" i="1"/>
  <c r="CF22" i="1"/>
  <c r="AW79" i="1"/>
  <c r="DX22" i="1"/>
  <c r="DK79" i="1"/>
  <c r="T22" i="1"/>
  <c r="T108" i="1"/>
  <c r="F100" i="1"/>
  <c r="BA22" i="1"/>
  <c r="F99" i="1"/>
  <c r="H16" i="2" s="1"/>
  <c r="H18" i="2" s="1"/>
  <c r="BA108" i="1"/>
  <c r="Q22" i="1"/>
  <c r="F91" i="1"/>
  <c r="Q108" i="1"/>
  <c r="DT22" i="1"/>
  <c r="EC22" i="1"/>
  <c r="DP79" i="1"/>
  <c r="EQ79" i="1"/>
  <c r="P22" i="1"/>
  <c r="F82" i="1"/>
  <c r="P108" i="1"/>
  <c r="DM22" i="1"/>
  <c r="P101" i="1"/>
  <c r="DM108" i="1"/>
  <c r="ED22" i="1"/>
  <c r="DQ79" i="1"/>
  <c r="FW22" i="1"/>
  <c r="EN79" i="1"/>
  <c r="CH22" i="1"/>
  <c r="AY79" i="1"/>
  <c r="GM55" i="1"/>
  <c r="GN55" i="1"/>
  <c r="ER18" i="1"/>
  <c r="P119" i="1"/>
  <c r="DL22" i="1"/>
  <c r="DL108" i="1"/>
  <c r="P100" i="1"/>
  <c r="S22" i="1"/>
  <c r="S108" i="1"/>
  <c r="F94" i="1"/>
  <c r="J16" i="2" s="1"/>
  <c r="J18" i="2" s="1"/>
  <c r="ES22" i="1"/>
  <c r="P99" i="1"/>
  <c r="W16" i="2" s="1"/>
  <c r="W18" i="2" s="1"/>
  <c r="ES108" i="1"/>
  <c r="DJ22" i="1"/>
  <c r="P93" i="1"/>
  <c r="DJ108" i="1"/>
  <c r="R22" i="1"/>
  <c r="F93" i="1"/>
  <c r="R108" i="1"/>
  <c r="P115" i="1"/>
  <c r="W22" i="1"/>
  <c r="F103" i="1"/>
  <c r="W108" i="1"/>
  <c r="FX22" i="1"/>
  <c r="CE22" i="1"/>
  <c r="AV79" i="1"/>
  <c r="DN22" i="1"/>
  <c r="DN108" i="1"/>
  <c r="P102" i="1"/>
  <c r="GN50" i="1"/>
  <c r="CB79" i="1" s="1"/>
  <c r="GM50" i="1"/>
  <c r="CA79" i="1" s="1"/>
  <c r="AB79" i="1"/>
  <c r="CZ14" i="6" l="1"/>
  <c r="CZ94" i="7"/>
  <c r="H96" i="7"/>
  <c r="I11" i="7"/>
  <c r="FS79" i="1"/>
  <c r="Q94" i="7"/>
  <c r="DO14" i="6"/>
  <c r="DO94" i="7"/>
  <c r="J112" i="7" s="1"/>
  <c r="J96" i="7"/>
  <c r="J11" i="7"/>
  <c r="DN14" i="6"/>
  <c r="DN94" i="7"/>
  <c r="J111" i="7" s="1"/>
  <c r="DI108" i="1"/>
  <c r="DA14" i="6"/>
  <c r="DA94" i="7"/>
  <c r="J102" i="7" s="1"/>
  <c r="CY14" i="6"/>
  <c r="CY94" i="7"/>
  <c r="J99" i="7" s="1"/>
  <c r="DH14" i="6"/>
  <c r="DH94" i="7"/>
  <c r="DF14" i="6"/>
  <c r="DF94" i="7"/>
  <c r="J107" i="7" s="1"/>
  <c r="DE14" i="6"/>
  <c r="DE94" i="7"/>
  <c r="H113" i="7"/>
  <c r="I9" i="7" s="1"/>
  <c r="H94" i="7"/>
  <c r="DC14" i="6"/>
  <c r="DC94" i="7"/>
  <c r="J105" i="7" s="1"/>
  <c r="F115" i="1"/>
  <c r="F119" i="1"/>
  <c r="P91" i="1"/>
  <c r="FT79" i="1"/>
  <c r="EK79" i="1" s="1"/>
  <c r="DI22" i="1"/>
  <c r="FS22" i="1"/>
  <c r="EJ79" i="1"/>
  <c r="CB22" i="1"/>
  <c r="AS79" i="1"/>
  <c r="CA22" i="1"/>
  <c r="AR79" i="1"/>
  <c r="G8" i="1" s="1"/>
  <c r="DL18" i="1"/>
  <c r="P129" i="1"/>
  <c r="ES18" i="1"/>
  <c r="P128" i="1"/>
  <c r="S18" i="1"/>
  <c r="F123" i="1"/>
  <c r="BA18" i="1"/>
  <c r="F128" i="1"/>
  <c r="T18" i="1"/>
  <c r="F129" i="1"/>
  <c r="AW22" i="1"/>
  <c r="F85" i="1"/>
  <c r="AW108" i="1"/>
  <c r="Y22" i="1"/>
  <c r="F105" i="1"/>
  <c r="Y108" i="1"/>
  <c r="EO22" i="1"/>
  <c r="P85" i="1"/>
  <c r="EO108" i="1"/>
  <c r="AY22" i="1"/>
  <c r="F87" i="1"/>
  <c r="AY108" i="1"/>
  <c r="DQ22" i="1"/>
  <c r="P105" i="1"/>
  <c r="DQ108" i="1"/>
  <c r="EQ22" i="1"/>
  <c r="P87" i="1"/>
  <c r="EQ108" i="1"/>
  <c r="DG22" i="1"/>
  <c r="P81" i="1"/>
  <c r="DG108" i="1"/>
  <c r="Q18" i="1"/>
  <c r="F120" i="1"/>
  <c r="U18" i="1"/>
  <c r="F130" i="1"/>
  <c r="AB22" i="1"/>
  <c r="O79" i="1"/>
  <c r="AV22" i="1"/>
  <c r="F84" i="1"/>
  <c r="AV108" i="1"/>
  <c r="W18" i="1"/>
  <c r="F132" i="1"/>
  <c r="DJ18" i="1"/>
  <c r="P122" i="1"/>
  <c r="R18" i="1"/>
  <c r="F122" i="1"/>
  <c r="DI18" i="1"/>
  <c r="P120" i="1"/>
  <c r="P18" i="1"/>
  <c r="F111" i="1"/>
  <c r="DK22" i="1"/>
  <c r="DK108" i="1"/>
  <c r="P94" i="1"/>
  <c r="Y16" i="2" s="1"/>
  <c r="Y18" i="2" s="1"/>
  <c r="X22" i="1"/>
  <c r="F104" i="1"/>
  <c r="X108" i="1"/>
  <c r="DN18" i="1"/>
  <c r="P131" i="1"/>
  <c r="EN22" i="1"/>
  <c r="EN108" i="1"/>
  <c r="P84" i="1"/>
  <c r="DM18" i="1"/>
  <c r="P130" i="1"/>
  <c r="DP22" i="1"/>
  <c r="DP108" i="1"/>
  <c r="P104" i="1"/>
  <c r="DH18" i="1"/>
  <c r="P111" i="1"/>
  <c r="V18" i="1"/>
  <c r="F131" i="1"/>
  <c r="J101" i="7" l="1"/>
  <c r="J10" i="7"/>
  <c r="DU14" i="6"/>
  <c r="DQ14" i="6"/>
  <c r="DU94" i="7"/>
  <c r="DQ94" i="7"/>
  <c r="J115" i="7" s="1"/>
  <c r="DP14" i="6"/>
  <c r="DP94" i="7"/>
  <c r="FT22" i="1"/>
  <c r="EN18" i="1"/>
  <c r="P113" i="1"/>
  <c r="AV18" i="1"/>
  <c r="F113" i="1"/>
  <c r="EQ18" i="1"/>
  <c r="P116" i="1"/>
  <c r="Y18" i="1"/>
  <c r="F134" i="1"/>
  <c r="AR22" i="1"/>
  <c r="F106" i="1"/>
  <c r="AR108" i="1"/>
  <c r="EK22" i="1"/>
  <c r="EK108" i="1"/>
  <c r="P96" i="1"/>
  <c r="T16" i="2" s="1"/>
  <c r="X18" i="1"/>
  <c r="F133" i="1"/>
  <c r="DG18" i="1"/>
  <c r="P110" i="1"/>
  <c r="EO18" i="1"/>
  <c r="P114" i="1"/>
  <c r="DP18" i="1"/>
  <c r="P133" i="1"/>
  <c r="DK18" i="1"/>
  <c r="P123" i="1"/>
  <c r="AY18" i="1"/>
  <c r="F116" i="1"/>
  <c r="AS22" i="1"/>
  <c r="F96" i="1"/>
  <c r="E16" i="2" s="1"/>
  <c r="AS108" i="1"/>
  <c r="EJ22" i="1"/>
  <c r="EJ108" i="1"/>
  <c r="P106" i="1"/>
  <c r="O22" i="1"/>
  <c r="F81" i="1"/>
  <c r="O108" i="1"/>
  <c r="DQ18" i="1"/>
  <c r="P134" i="1"/>
  <c r="AW18" i="1"/>
  <c r="F114" i="1"/>
  <c r="J94" i="7" l="1"/>
  <c r="J113" i="7"/>
  <c r="I16" i="2"/>
  <c r="I18" i="2" s="1"/>
  <c r="E18" i="2"/>
  <c r="O18" i="1"/>
  <c r="F110" i="1"/>
  <c r="EJ18" i="1"/>
  <c r="P135" i="1"/>
  <c r="AR18" i="1"/>
  <c r="F135" i="1"/>
  <c r="X16" i="2"/>
  <c r="X18" i="2" s="1"/>
  <c r="T18" i="2"/>
  <c r="AS18" i="1"/>
  <c r="F125" i="1"/>
  <c r="EK18" i="1"/>
  <c r="P125" i="1"/>
  <c r="J9" i="7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C1" author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Привязать к стройке</t>
        </r>
      </text>
    </comment>
    <comment ref="C3" author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Шифр</t>
        </r>
      </text>
    </comment>
    <comment ref="A5" authorId="0">
      <text>
        <r>
          <rPr>
            <sz val="9"/>
            <color indexed="81"/>
            <rFont val="Tahoma"/>
            <family val="2"/>
            <charset val="204"/>
          </rPr>
          <t>Не заполнено описание локальной сметы -&gt; Наименования -&gt; Шифр (№)</t>
        </r>
      </text>
    </comment>
    <comment ref="C7" author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</commentList>
</comments>
</file>

<file path=xl/sharedStrings.xml><?xml version="1.0" encoding="utf-8"?>
<sst xmlns="http://schemas.openxmlformats.org/spreadsheetml/2006/main" count="4349" uniqueCount="445">
  <si>
    <t>Smeta.RU  (495) 974-1589</t>
  </si>
  <si>
    <t>_PS_</t>
  </si>
  <si>
    <t>Smeta.RU</t>
  </si>
  <si>
    <t/>
  </si>
  <si>
    <t>Новый объект</t>
  </si>
  <si>
    <t>Ремонт входной группы</t>
  </si>
  <si>
    <t>Сметные нормы списания</t>
  </si>
  <si>
    <t>Коды ценников</t>
  </si>
  <si>
    <t>v10 ФЕР  2017 года (Капитальный ремонт)</t>
  </si>
  <si>
    <t>Версия 10.0.0.10 от 18.04.2017 г. Типовой расчет (КАПИТАЛЬНЫЙ РЕМОНТ) © ООО НТЦ «АиВТ» г.Орел</t>
  </si>
  <si>
    <t>ФЕР-2017 с Изм.4 от 2018.01.10</t>
  </si>
  <si>
    <t>Поправки для базы 2017 года от 2017.10.25  Ремонт</t>
  </si>
  <si>
    <t>Новая локальная смета</t>
  </si>
  <si>
    <t>1</t>
  </si>
  <si>
    <t>61-24-1</t>
  </si>
  <si>
    <t>Ремонт штукатурки фасадов сухой растворной смесью (типа "Ветонит")</t>
  </si>
  <si>
    <t>100 м2</t>
  </si>
  <si>
    <t>ФЕРр-2001, 61-24-1, приказ Минстроя России №1039/пр от 30.12.2016г.</t>
  </si>
  <si>
    <t>Ремонтно-строительные работы</t>
  </si>
  <si>
    <t>Штукатрурные работы</t>
  </si>
  <si>
    <t>ФЕРр-61</t>
  </si>
  <si>
    <t>*0,85*0,94</t>
  </si>
  <si>
    <t>*0,8*0,9</t>
  </si>
  <si>
    <t>1,1</t>
  </si>
  <si>
    <t>по прайсу</t>
  </si>
  <si>
    <t>Штукатурка ФАСАДНАЯ</t>
  </si>
  <si>
    <t>кг</t>
  </si>
  <si>
    <t>Материалы ( строительные )</t>
  </si>
  <si>
    <t>Строка добавленная вручную</t>
  </si>
  <si>
    <t>По умолчанию</t>
  </si>
  <si>
    <t>[20 /  5,12] +  4% Трансп +  2% Заг.скл</t>
  </si>
  <si>
    <t>1,2</t>
  </si>
  <si>
    <t>Грунтовка Бетоноконтакт</t>
  </si>
  <si>
    <t>[110 /  5,12] +  4% Трансп +  2% Заг.скл</t>
  </si>
  <si>
    <t>2</t>
  </si>
  <si>
    <t>57-2-3</t>
  </si>
  <si>
    <t>Разборка покрытий полов из керамических плиток</t>
  </si>
  <si>
    <t>ФЕРр-2001, 57-2-3, приказ Минстроя России №1039/пр от 30.12.2016г.</t>
  </si>
  <si>
    <t>Полы</t>
  </si>
  <si>
    <t>ФЕРр-57</t>
  </si>
  <si>
    <t>2,1</t>
  </si>
  <si>
    <t>01.7.07.07</t>
  </si>
  <si>
    <t>Строительный мусор</t>
  </si>
  <si>
    <t>т</t>
  </si>
  <si>
    <t>3</t>
  </si>
  <si>
    <t>11-01-027-03</t>
  </si>
  <si>
    <t>Устройство покрытий на цементном растворе из плиток керамических для полов одноцветных с красителем</t>
  </si>
  <si>
    <t>ФЕР-2001, 11-01-027-03, приказ Минстроя России №1039/пр от 30.12.2016г.</t>
  </si>
  <si>
    <t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t>
  </si>
  <si>
    <t>)*1,25</t>
  </si>
  <si>
    <t>)*1,15</t>
  </si>
  <si>
    <t>Общестроительные и специальные строительные работы</t>
  </si>
  <si>
    <t>ФЕР-11</t>
  </si>
  <si>
    <t>Поправка: п.8.7.1</t>
  </si>
  <si>
    <t>*0,9</t>
  </si>
  <si>
    <t>*0,85</t>
  </si>
  <si>
    <t>*0,9*0,85*0,94</t>
  </si>
  <si>
    <t>*0,85*0,8*0,9</t>
  </si>
  <si>
    <t>3,3</t>
  </si>
  <si>
    <t>по првйсу</t>
  </si>
  <si>
    <t>Клей плиточный</t>
  </si>
  <si>
    <t>3,4</t>
  </si>
  <si>
    <t>Плитка</t>
  </si>
  <si>
    <t>шт.</t>
  </si>
  <si>
    <t>ФССЦ-2001, 06.2.02.01-0071, приказ Минстроя России №1039/пр от 30.12.2016г.</t>
  </si>
  <si>
    <t>Материалы и конструкции ( строительные ) по ценникам и каталогом</t>
  </si>
  <si>
    <t>ресурс_ФССЦ (строительные)</t>
  </si>
  <si>
    <t>[36 /  5,12] +  4% Трансп +  2% Заг.скл</t>
  </si>
  <si>
    <t>4</t>
  </si>
  <si>
    <t>62-41-1</t>
  </si>
  <si>
    <t>Очистка вручную поверхности фасадов от перхлорвиниловых и масляных красок с земли и лесов (вход в подъезд, мусоропровод)</t>
  </si>
  <si>
    <t>ФЕРр-2001, 62-41-1, приказ Минстроя России №1039/пр от 30.12.2016г.</t>
  </si>
  <si>
    <t>Малярные работы</t>
  </si>
  <si>
    <t>ФЕРр-62</t>
  </si>
  <si>
    <t>5</t>
  </si>
  <si>
    <t>62-25-10</t>
  </si>
  <si>
    <t>Шпатлевка ранее окрашенных фасадов под окраску перхлорвиниловыми красками сложных с земли и лесов</t>
  </si>
  <si>
    <t>ФЕРр-2001, 62-25-10, приказ Минстроя России №1039/пр от 30.12.2016г.</t>
  </si>
  <si>
    <t>5,2</t>
  </si>
  <si>
    <t>Шпатлевка</t>
  </si>
  <si>
    <t>ФССЦ-2001, 14.5.11.08-0002, приказ Минстроя России №1039/пр от 30.12.2016г.</t>
  </si>
  <si>
    <t>[30 /  5,12] +  4% Трансп +  2% Заг.скл</t>
  </si>
  <si>
    <t>6</t>
  </si>
  <si>
    <t>62-26-4</t>
  </si>
  <si>
    <t>Окраска перхлорвиниловыми красками по подготовленной поверхности фасадов простых за 2 раза с земли и лесов</t>
  </si>
  <si>
    <t>ФЕРр-2001, 62-26-4, приказ Минстроя России №1039/пр от 30.12.2016г.</t>
  </si>
  <si>
    <t>6,2</t>
  </si>
  <si>
    <t>Краска фасадная</t>
  </si>
  <si>
    <t>[260 /  5,12] +  4% Трансп +  2% Заг.скл</t>
  </si>
  <si>
    <t>6,3</t>
  </si>
  <si>
    <t>Коллер (0,75 мл.)</t>
  </si>
  <si>
    <t>[270 /  5,12] +  4% Трансп +  2% Заг.скл</t>
  </si>
  <si>
    <t>7</t>
  </si>
  <si>
    <t>62-29-1</t>
  </si>
  <si>
    <t>Окраска масляными составами ранее окрашенных больших металлических поверхностей (кроме крыш) за один раз (двери мусоропровода)</t>
  </si>
  <si>
    <t>ФЕРр-2001, 62-29-1, приказ Минстроя России №1039/пр от 30.12.2016г.</t>
  </si>
  <si>
    <t>7,2</t>
  </si>
  <si>
    <t>Краски ПФ-115 (т.коричневая)</t>
  </si>
  <si>
    <t>[210 /  5,12] +  4% Трансп +  2% Заг.скл</t>
  </si>
  <si>
    <t>8</t>
  </si>
  <si>
    <t>62-35-2</t>
  </si>
  <si>
    <t>Окраска масляными составами ранее окрашенных металлических решеток и оград без рельефа за 2 раза крыльцо</t>
  </si>
  <si>
    <t>ФЕРр-2001, 62-35-2, приказ Минстроя России №1039/пр от 30.12.2016г.</t>
  </si>
  <si>
    <t>8,2</t>
  </si>
  <si>
    <t>ПО ПРАЙСУ</t>
  </si>
  <si>
    <t>Краски ПФ-115</t>
  </si>
  <si>
    <t>[153 /  5,12] +  4% Трансп +  2% Заг.скл</t>
  </si>
  <si>
    <t>9</t>
  </si>
  <si>
    <t>57-2-4</t>
  </si>
  <si>
    <t>Разборка покрытий полов цементных толщиной 150 мм</t>
  </si>
  <si>
    <t>ФЕРр-2001, 57-2-4, приказ Минстроя России №1039/пр от 30.12.2016г.</t>
  </si>
  <si>
    <t>9,1</t>
  </si>
  <si>
    <t>16</t>
  </si>
  <si>
    <t>11-01-027-06</t>
  </si>
  <si>
    <t>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</t>
  </si>
  <si>
    <t>ФЕР-2001, 11-01-027-06, приказ Минстроя России №1039/пр от 30.12.2016г.</t>
  </si>
  <si>
    <t>16,1</t>
  </si>
  <si>
    <t>Плитка б/у</t>
  </si>
  <si>
    <t>м2</t>
  </si>
  <si>
    <t>ФССЦ-2001, 01.7.03.01-0001, приказ Минстроя России №1039/пр от 30.12.2016г.</t>
  </si>
  <si>
    <t>занесена вручную</t>
  </si>
  <si>
    <t>16,5</t>
  </si>
  <si>
    <t>ФССЦ-2001, 14.1.06.02-0037, приказ Минстроя России №1039/пр от 30.12.2016г.</t>
  </si>
  <si>
    <t>29</t>
  </si>
  <si>
    <t>62-32-1</t>
  </si>
  <si>
    <t>Окраска масляными составами ранее окрашенных поверхностей труб стальных за 1 раз</t>
  </si>
  <si>
    <t>ФЕРр-2001, 62-32-1, приказ Минстроя России №1039/пр от 30.12.2016г.</t>
  </si>
  <si>
    <t>29,1</t>
  </si>
  <si>
    <t>01.7.20.08-0051</t>
  </si>
  <si>
    <t>Ветошь</t>
  </si>
  <si>
    <t>ФССЦ-2001, 01.7.20.08-0051, приказ Минстроя России №1039/пр от 30.12.2016г.</t>
  </si>
  <si>
    <t>29,2</t>
  </si>
  <si>
    <t>Краска ПФ-115</t>
  </si>
  <si>
    <t>29,3</t>
  </si>
  <si>
    <t>14.5.05.01-0012</t>
  </si>
  <si>
    <t>Олифа комбинированная, марки К-3</t>
  </si>
  <si>
    <t>ФССЦ-2001, 14.5.05.01-0012, приказ Минстроя России №1039/пр от 30.12.2016г.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</si>
  <si>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</si>
  <si>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</si>
  <si>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</si>
  <si>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</si>
  <si>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</si>
  <si>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</si>
  <si>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</si>
  <si>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</si>
  <si>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</si>
  <si>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</si>
  <si>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</si>
  <si>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</si>
  <si>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</si>
  <si>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</si>
  <si>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</si>
  <si>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</si>
  <si>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</si>
  <si>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</si>
  <si>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</si>
  <si>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</si>
  <si>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</si>
  <si>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</si>
  <si>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</si>
  <si>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</si>
  <si>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</si>
  <si>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</si>
  <si>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</si>
  <si>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</si>
  <si>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</si>
  <si>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</si>
  <si>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</si>
  <si>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</si>
  <si>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</si>
  <si>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</si>
  <si>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</si>
  <si>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</si>
  <si>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</si>
  <si>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</si>
  <si>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</si>
  <si>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</si>
  <si>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</si>
  <si>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</si>
  <si>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</si>
  <si>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</si>
  <si>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</si>
  <si>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</si>
  <si>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</si>
  <si>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</si>
  <si>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</si>
  <si>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</si>
  <si>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</si>
  <si>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</si>
  <si>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ЕСН</t>
  </si>
  <si>
    <t>{ вкл.} - Коэф. к НР=0,85 и к СП=0,8 применяются АВТОМАТИЧЕСКИ в Текущем уровне цен и не применяется в Базовом уровне цен;  { выкл.} - Коэф. к НР=0,85 и к СП=0,8 не применяются (при производстве работ по строительству мостов, тоннелей, метрополи</t>
  </si>
  <si>
    <t>© ООО НТЦ «АиВТ» г.Орел</t>
  </si>
  <si>
    <t>УПРОЩЕНКА</t>
  </si>
  <si>
    <t>{ вкл.} - Коэффициэнты к НР и СП применяются при упрощенной системе налогооблажения  (в зависимости от выбранного уровня цен)</t>
  </si>
  <si>
    <t>СЛОЖНОСТЬ</t>
  </si>
  <si>
    <t>{ вкл.} - Коэффициэнты к НР и СП применяются при  реконструкции объектов метро, мостов, путепроводов, сооружений относящихся к сложным, при реконструкции и капитальном ремонте объектов с ядерными реакторами</t>
  </si>
  <si>
    <t>ХОЗ_СПОСОБ</t>
  </si>
  <si>
    <t>{ вкл.} - Коэффициэнты к НР и СП применяются при хозяйственном способе производства работ</t>
  </si>
  <si>
    <t>ЗАКР_СПОСОБ</t>
  </si>
  <si>
    <t>{ вкл.} - Обслуживающие и сопутстующие работы в тоннелях при производве работ ЗАКРЫТЫМ способом (HР=145%; СП= 75%);  { выкл.} - Обслуживающие и сопутстующие работы в тоннелях при производве работ  ОТКРЫТЫМ способом (HР=125%; СП= 60%)</t>
  </si>
  <si>
    <t>МЕЖ_ГОРОД</t>
  </si>
  <si>
    <t>{ вкл.} - Прокладка  МЕЖДУГОРОДНИХ  волоконно-оптических линий (HР=120%; СП= 70%)  { выкл.} - Прокладка  ГОРОДСКИХ  волоконно-оптических линий (HР=100%; СП= 65%)</t>
  </si>
  <si>
    <t>АВИА</t>
  </si>
  <si>
    <t>( вкл.) - При производстве монтажных работ на объектах диспетчеризации управления движением авиатранспортом (НР=95%, СП=55%);  ( выкл.) - При производстве монтажных работ на прочих объектах, кроме АЭС.</t>
  </si>
  <si>
    <t>АЭС</t>
  </si>
  <si>
    <t>( вкл.) - Произовдство электро-монтажных. работ (HР=110%; СП= 68%) и контроль сварных швов (HР=101%; СП= 60%) на АЭС;  ( выкл.) - Произовдство электро-монтажных. работ (HР=95%; СП= 65%) и контроль сварных швов (HР=80%; СП= 60%) на прочих объектах</t>
  </si>
  <si>
    <t>НРиСПотОЗП</t>
  </si>
  <si>
    <t>{ вкл.} - НР и СП рассчитываются от ОЗП  { выкл.} - НР и СП рассчитываются от ФОТ = ОЗП + ЗПМ</t>
  </si>
  <si>
    <t>К_НР_ТЕР</t>
  </si>
  <si>
    <t>Коэффициэнт к % НР для сборников ФЕР (ТЕР) (при ремонте)</t>
  </si>
  <si>
    <t>К_СП_ТЕР</t>
  </si>
  <si>
    <t>Коэффициэнт к % СП для сборников ФЕР (ТЕР) (при ремонте)</t>
  </si>
  <si>
    <t>К_НР_ТЕРр</t>
  </si>
  <si>
    <t>Коэффициэнт к % НР для сборников ФЕРр (ТЕРр) (при ремонте)</t>
  </si>
  <si>
    <t>К_СП_ТЕРр</t>
  </si>
  <si>
    <t>Коэффициэнт к % СП для сборников ФЕРр (ТЕРр) (при ремонте)</t>
  </si>
  <si>
    <t>К_НР_12</t>
  </si>
  <si>
    <t>Коэффициэнт к % НР (с 01.12.2012) (в связи с изменением ЕСН)</t>
  </si>
  <si>
    <t>К_СП_12</t>
  </si>
  <si>
    <t>Коэффициэнт к % СП (с 01.12.2012) (в связи с изменением ЕСН)</t>
  </si>
  <si>
    <t>К_НР_11</t>
  </si>
  <si>
    <t>Коэффициэнт к % НР (с 01.01.2011 по 01.12.2012) (в связи с изменением ЕСН)</t>
  </si>
  <si>
    <t>К_СП_11</t>
  </si>
  <si>
    <t>Коэффициэнт к % СП (с 01.01.2011 по 01.12.2012) (в связи с изменением ЕСН)</t>
  </si>
  <si>
    <t>К_НР_05</t>
  </si>
  <si>
    <t>Коэффициэнт к % НР (с 01.01.2005 по 01.01.2011) (в связи с изменением ЕСН)</t>
  </si>
  <si>
    <t>К_СП_05</t>
  </si>
  <si>
    <t>Коэффициэнт к % СП (с 01.01.2005 по 01.01.2011) (в связи с изменением ЕСН)</t>
  </si>
  <si>
    <t>К_НР_УПР</t>
  </si>
  <si>
    <t>Коэффициэнт к % НР (при упрощенном налогообложении)</t>
  </si>
  <si>
    <t>К_СП_УПР</t>
  </si>
  <si>
    <t>Коэффициэнт к % СП (при упрощенном налогообложении)</t>
  </si>
  <si>
    <t>К_НР_ХОЗ</t>
  </si>
  <si>
    <t>Коэффициэнт к % НР (при хозяйственном способе производства работ)</t>
  </si>
  <si>
    <t>К_СП_ХОЗ</t>
  </si>
  <si>
    <t>Коэффициэнт к % СП (при хозяйственном способе производства работ)</t>
  </si>
  <si>
    <t>К_НР_СЛЖ</t>
  </si>
  <si>
    <t>Коэффициэнт к % НР (при реконструкции сложных объектов  и  кап. ремонте объектов с яд. реакторами)</t>
  </si>
  <si>
    <t>К_СП_СЛЖ</t>
  </si>
  <si>
    <t>Коэффициэнт к % СП (при реконструкции сложных объектов  и  кап. ремонте объектов с яд. реакторами)</t>
  </si>
  <si>
    <t>К_НР_Д1</t>
  </si>
  <si>
    <t>Коэффициэнт к % НР (Пользовательский) - применяется по желанию пользователя, значение задает пользователь.</t>
  </si>
  <si>
    <t>К_СП_Д1</t>
  </si>
  <si>
    <t>Коэффициэнт к % СП (Пользовательский) - применяется по желанию пользователя, значение задает пользователь.</t>
  </si>
  <si>
    <t>К_НР_Д2</t>
  </si>
  <si>
    <t>К_СП_Д2</t>
  </si>
  <si>
    <t>ОКРУГЛЕНИЕ</t>
  </si>
  <si>
    <t>Точность округления результата расчета % НР и % СП</t>
  </si>
  <si>
    <t>Базовый уровень цен</t>
  </si>
  <si>
    <t>II квартал 2019 г.</t>
  </si>
  <si>
    <t>Индексы за итогом</t>
  </si>
  <si>
    <t>_OBSM_</t>
  </si>
  <si>
    <t>1-100-47</t>
  </si>
  <si>
    <t>Рабочий среднего разряда 4.7</t>
  </si>
  <si>
    <t>чел.-ч.</t>
  </si>
  <si>
    <t>4-100-00</t>
  </si>
  <si>
    <t>Затраты труда машинистов</t>
  </si>
  <si>
    <t>91.06.06-048</t>
  </si>
  <si>
    <t>ФСЭМ-2001, 91.06.06-048, приказ Минстроя России №1039/пр от 30.12.2016г.</t>
  </si>
  <si>
    <t>Подъемники одномачтовые, грузоподъемность до 500 кг, высота подъема 45 м</t>
  </si>
  <si>
    <t>маш.-ч</t>
  </si>
  <si>
    <t>91.07.08-024</t>
  </si>
  <si>
    <t>ФСЭМ-2001, 91.07.08-024, приказ Минстроя России №1039/пр от 30.12.2016г.</t>
  </si>
  <si>
    <t>Растворосмесители передвижные 65 л</t>
  </si>
  <si>
    <t>1-100-30</t>
  </si>
  <si>
    <t>Рабочий среднего разряда 3</t>
  </si>
  <si>
    <t>1-100-32</t>
  </si>
  <si>
    <t>Рабочий среднего разряда 3.2</t>
  </si>
  <si>
    <t>91.06.05-011</t>
  </si>
  <si>
    <t>ФСЭМ-2001, 91.06.05-011, приказ Минстроя России №1039/пр от 30.12.2016г.</t>
  </si>
  <si>
    <t>Погрузчик, грузоподъемность 5 т</t>
  </si>
  <si>
    <t>91.14.02-001</t>
  </si>
  <si>
    <t>ФСЭМ-2001, 91.14.02-001, приказ Минстроя России №1039/пр от 30.12.2016г.</t>
  </si>
  <si>
    <t>Автомобили бортовые, грузоподъемность до 5 т</t>
  </si>
  <si>
    <t>1-100-20</t>
  </si>
  <si>
    <t>Рабочий среднего разряда 2</t>
  </si>
  <si>
    <t>91.06.03-060</t>
  </si>
  <si>
    <t>ФСЭМ-2001, 91.06.03-060, приказ Минстроя России №1039/пр от 30.12.2016г.</t>
  </si>
  <si>
    <t>Лебедки электрические тяговым усилием до 5,79 кН (0,59 т)</t>
  </si>
  <si>
    <t>1-100-31</t>
  </si>
  <si>
    <t>Рабочий среднего разряда 3.1</t>
  </si>
  <si>
    <t>91.18.01-011</t>
  </si>
  <si>
    <t>ФСЭМ-2001, 91.18.01-011, приказ Минстроя России №1039/пр от 30.12.2016г.</t>
  </si>
  <si>
    <t>Компрессоры передвижные с электродвигателем давлением 600 кПа (6 ат), производительность 0,5 м3/мин</t>
  </si>
  <si>
    <t>91.21.01-014</t>
  </si>
  <si>
    <t>ФСЭМ-2001, 91.21.01-014, приказ Минстроя России №1039/пр от 30.12.2016г.</t>
  </si>
  <si>
    <t>Агрегаты окрасочные с пневматическим распылением для окраски фасадов зданий, производительность 500 м3/ч, мощность 1 кВт</t>
  </si>
  <si>
    <t>91.18.01-012</t>
  </si>
  <si>
    <t>ФСЭМ-2001, 91.18.01-012, приказ Минстроя России №1039/пр от 30.12.2016г.</t>
  </si>
  <si>
    <t>Компрессоры передвижные с электродвигателем давлением 600 кПа (6 ат), производительность до 3,5 м3/мин</t>
  </si>
  <si>
    <t>91.21.10-003</t>
  </si>
  <si>
    <t>ФСЭМ-2001, 91.21.10-003, приказ Минстроя России №1039/пр от 30.12.2016г.</t>
  </si>
  <si>
    <t>Молотки при работе от передвижных компрессорных станций отбойные пневматические</t>
  </si>
  <si>
    <t>1-100-24</t>
  </si>
  <si>
    <t>Рабочий среднего разряда 2.4</t>
  </si>
  <si>
    <t>01.7.03.01-0001</t>
  </si>
  <si>
    <t>Вода</t>
  </si>
  <si>
    <t>м3</t>
  </si>
  <si>
    <t>01.7.17.11-0011</t>
  </si>
  <si>
    <t>ФССЦ-2001, 01.7.17.11-0011, приказ Минстроя России №1039/пр от 30.12.2016г.</t>
  </si>
  <si>
    <t>Шкурка шлифовальная двухслойная с зернистостью 40-25</t>
  </si>
  <si>
    <t>04.3.02.14</t>
  </si>
  <si>
    <t>Смеси сухие растворные типа «Ветонит»</t>
  </si>
  <si>
    <t>14.2.06.06-0011</t>
  </si>
  <si>
    <t>ФССЦ-2001, 14.2.06.06-0011, приказ Минстроя России №1039/пр от 30.12.2016г.</t>
  </si>
  <si>
    <t>Латекс СКС-65 ГП</t>
  </si>
  <si>
    <t>01.7.07.29-0091</t>
  </si>
  <si>
    <t>ФССЦ-2001, 01.7.07.29-0091, приказ Минстроя России №1039/пр от 30.12.2016г.</t>
  </si>
  <si>
    <t>Опилки древесные</t>
  </si>
  <si>
    <t>04.3.01.09</t>
  </si>
  <si>
    <t>Раствор готовый кладочный тяжелый цементный</t>
  </si>
  <si>
    <t>06.2.02.01-0071</t>
  </si>
  <si>
    <t>Плитки керамические для полов гладкие неглазурованные одноцветные с красителем квадратные и прямоугольные</t>
  </si>
  <si>
    <t>02.4.03.02-0001</t>
  </si>
  <si>
    <t>ФССЦ-2001, 02.4.03.02-0001, приказ Минстроя России №1039/пр от 30.12.2016г.</t>
  </si>
  <si>
    <t>Пемза шлаковая (щебень пористый из металлургического шлака), марка 600, фракция 5-10 мм</t>
  </si>
  <si>
    <t>14.5.11.08-0002</t>
  </si>
  <si>
    <t>Шпатлевка ХВ-005 серая</t>
  </si>
  <si>
    <t>14.4.02.07</t>
  </si>
  <si>
    <t>Краски перхлорвиниловые</t>
  </si>
  <si>
    <t>14.5.09.11-0101</t>
  </si>
  <si>
    <t>ФССЦ-2001, 14.5.09.11-0101, приказ Минстроя России №1039/пр от 30.12.2016г.</t>
  </si>
  <si>
    <t>Уайт-спирит</t>
  </si>
  <si>
    <t>14.4.02.04</t>
  </si>
  <si>
    <t>Краски масляные готовые к применению для наружных работ</t>
  </si>
  <si>
    <t>04.3.02.09-0102</t>
  </si>
  <si>
    <t>ФССЦ-2001, 04.3.02.09-0102, приказ Минстроя России №1039/пр от 30.12.2016г.</t>
  </si>
  <si>
    <t>Затирка «Старатели» (разной цветности)</t>
  </si>
  <si>
    <t>14.1.06.02-0037</t>
  </si>
  <si>
    <t>Клей плиточный «Старатель-стандарт»</t>
  </si>
  <si>
    <t>Краски для внутренних работ масляные готовые к применению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</si>
  <si>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</si>
  <si>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</si>
  <si>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</si>
  <si>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</si>
  <si>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уровень цен, использованный последний раз (1 - Базовый / 2 - Текущий)</t>
  </si>
  <si>
    <t>Параметры2.xls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</si>
  <si>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</si>
  <si>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</si>
  <si>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</si>
  <si>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</si>
  <si>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</si>
  <si>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</si>
  <si>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</si>
  <si>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</si>
  <si>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</si>
  <si>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(3,3+4,2+11,3+2,7+3,3+5)/100 = 0,298</t>
  </si>
  <si>
    <t>(3,3+4,2+11,3+2,7+3,3+5+5,67)/100 = 0,3547</t>
  </si>
  <si>
    <t>(2,1+2,1)/100 = 0,042</t>
  </si>
  <si>
    <t>- номер последнего сформированного листа</t>
  </si>
  <si>
    <t>Заказчик:</t>
  </si>
  <si>
    <t>Стройка:</t>
  </si>
  <si>
    <t>Объект:</t>
  </si>
  <si>
    <t>Шифр:</t>
  </si>
  <si>
    <t>Составлено в уровне цен : апрель 2019 г.</t>
  </si>
  <si>
    <t>Наименование и редакция СНБ: ФЕР-2017 с Изм.4 от 2018.01.10</t>
  </si>
  <si>
    <t xml:space="preserve">  </t>
  </si>
  <si>
    <t xml:space="preserve">ЛОКАЛЬНАЯ СМЕТА № </t>
  </si>
  <si>
    <t>Основание: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</si>
  <si>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</si>
  <si>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</si>
  <si>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</si>
  <si>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</si>
  <si>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</si>
  <si>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</si>
  <si>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>№ п/п</t>
  </si>
  <si>
    <t>Шифр расценки                 и коды ресурсов</t>
  </si>
  <si>
    <t>Наименование работ и затрат</t>
  </si>
  <si>
    <t>Единица измерения</t>
  </si>
  <si>
    <t>Коли- чество</t>
  </si>
  <si>
    <t>Единичная расценка,        руб.</t>
  </si>
  <si>
    <t>Поправочные коэффициэнты, нормы НР и СП</t>
  </si>
  <si>
    <t>Цена за единицу,       руб.</t>
  </si>
  <si>
    <t>ВСЕГО,            в базисном уровне цен, руб.</t>
  </si>
  <si>
    <t>Индексы пересчета,         нормы НР и СП</t>
  </si>
  <si>
    <t>ВСЕГО,            в уровне цен                апрель 2019 г., руб.</t>
  </si>
  <si>
    <t xml:space="preserve">Локальная смета: </t>
  </si>
  <si>
    <t xml:space="preserve"> Локальная смета: </t>
  </si>
  <si>
    <t xml:space="preserve">   ОЗП</t>
  </si>
  <si>
    <t xml:space="preserve">   ЭММ</t>
  </si>
  <si>
    <t xml:space="preserve">   в т.ч. ЗПМ</t>
  </si>
  <si>
    <t xml:space="preserve">   НР от ФОТ</t>
  </si>
  <si>
    <t>%</t>
  </si>
  <si>
    <t>79%*0,85*0,94=63%</t>
  </si>
  <si>
    <t xml:space="preserve">   СП от ФОТ</t>
  </si>
  <si>
    <t>50%*0,8*0,9=36%</t>
  </si>
  <si>
    <t xml:space="preserve">   Затраты труда рабочих</t>
  </si>
  <si>
    <t>чел-ч</t>
  </si>
  <si>
    <t xml:space="preserve"> Расчет цены </t>
  </si>
  <si>
    <t xml:space="preserve">   [20 /  5,12] +  4% Трансп +  2% Заг.скл = 4.15</t>
  </si>
  <si>
    <t xml:space="preserve">   [110 /  5,12] +  4% Трансп +  2% Заг.скл = 22.79</t>
  </si>
  <si>
    <t>80%*0,85*0,94=64%</t>
  </si>
  <si>
    <t>68%*0,8*0,9=49%</t>
  </si>
  <si>
    <t>*1,15</t>
  </si>
  <si>
    <t>*1,25</t>
  </si>
  <si>
    <t>123%*0,9=111%</t>
  </si>
  <si>
    <t>123%*0,9*0,85*0,94=88%</t>
  </si>
  <si>
    <t>75%*0,85=64%</t>
  </si>
  <si>
    <t>75%*0,85*0,8*0,9=46%</t>
  </si>
  <si>
    <t xml:space="preserve">   [36 /  5,12] +  4% Трансп +  2% Заг.скл = 7.46</t>
  </si>
  <si>
    <t xml:space="preserve">   Материальные ресурсы</t>
  </si>
  <si>
    <t xml:space="preserve">   [260 /  5,12] +  4% Трансп +  2% Заг.скл = 53.87</t>
  </si>
  <si>
    <t xml:space="preserve">   [270 /  5,12] +  4% Трансп +  2% Заг.скл = 55.94</t>
  </si>
  <si>
    <t xml:space="preserve">   [210 /  5,12] +  4% Трансп +  2% Заг.скл = 43.51</t>
  </si>
  <si>
    <t xml:space="preserve">   [153 /  5,12] +  4% Трансп +  2% Заг.скл = 31.7</t>
  </si>
  <si>
    <t>Всего по локальной смете:</t>
  </si>
  <si>
    <t xml:space="preserve">Итого: </t>
  </si>
  <si>
    <t>- базовый итог на Source равен базовому итогу в сформированной смете (1), не равен (0)</t>
  </si>
  <si>
    <t>Базовая цена</t>
  </si>
  <si>
    <t xml:space="preserve">    В том числе:</t>
  </si>
  <si>
    <t xml:space="preserve">    Основная ЗП рабочих</t>
  </si>
  <si>
    <t xml:space="preserve">    Эксплуатация машин</t>
  </si>
  <si>
    <t xml:space="preserve">        ЗП машинистов</t>
  </si>
  <si>
    <t xml:space="preserve">    Стоимость материалов и оборудования (всего)</t>
  </si>
  <si>
    <t xml:space="preserve">                Стоимость материалов</t>
  </si>
  <si>
    <t xml:space="preserve">                Стоимость оборудования</t>
  </si>
  <si>
    <t>Накладные расходы (НР)</t>
  </si>
  <si>
    <t>Сметная прибыль (СП)</t>
  </si>
  <si>
    <t xml:space="preserve">Итого с НР и СП </t>
  </si>
  <si>
    <t xml:space="preserve">    В том числе (работы и затраты):</t>
  </si>
  <si>
    <t xml:space="preserve">    Строительные</t>
  </si>
  <si>
    <t xml:space="preserve">    Монтажные</t>
  </si>
  <si>
    <t xml:space="preserve">    Оборудование</t>
  </si>
  <si>
    <t xml:space="preserve">    Прочие</t>
  </si>
  <si>
    <t>Зам.ген.директора ОАО "Орёлжилэксплуатация"</t>
  </si>
  <si>
    <t>А.Д. Алферьева</t>
  </si>
  <si>
    <t>[должность] / [подпись]</t>
  </si>
  <si>
    <t>[расшифровка подписи]</t>
  </si>
  <si>
    <t>М.П.</t>
  </si>
  <si>
    <t>Подрядчик:</t>
  </si>
  <si>
    <t>Директор ООО "Экобаза"</t>
  </si>
  <si>
    <t>Ю.И. Пенькова</t>
  </si>
  <si>
    <t>Сдал:</t>
  </si>
  <si>
    <t>Мастер ООО "Экобаза"</t>
  </si>
  <si>
    <t>В.А, Качанов</t>
  </si>
  <si>
    <t>Принял:</t>
  </si>
  <si>
    <t>Гл.инженер  ОАО "Орёлжилэксплуатация"</t>
  </si>
  <si>
    <t>С.Н. Миронова</t>
  </si>
  <si>
    <t>Исполнил:</t>
  </si>
  <si>
    <t>Инженер сметчик ОАО "Орёлжилэксплуатация"</t>
  </si>
  <si>
    <t>А.А. Понарина</t>
  </si>
  <si>
    <t>Проверил:</t>
  </si>
  <si>
    <t>Гл.инженер ОАО "Орёлжилэксплуатация"</t>
  </si>
  <si>
    <t>Конец</t>
  </si>
  <si>
    <t>Ремонт входной группы б/шпат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</si>
</sst>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sz val="6"/>
      <name val="Arial"/>
      <family val="2"/>
      <charset val="204"/>
    </font>
    <font>
      <sz val="8"/>
      <color rgb="FF0000FF"/>
      <name val="Arial"/>
      <family val="2"/>
      <charset val="204"/>
    </font>
    <font>
      <sz val="8"/>
      <color rgb="FF80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8000"/>
      <name val="Arial"/>
      <family val="2"/>
      <charset val="204"/>
    </font>
    <font>
      <sz val="9"/>
      <color rgb="FF008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 vertical="top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14" fontId="0" fillId="0" borderId="0" xfId="0" applyNumberFormat="1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20" fillId="0" borderId="0" xfId="0" applyFont="1" applyAlignment="1">
      <alignment horizontal="right" shrinkToFit="1"/>
    </xf>
    <xf numFmtId="4" fontId="12" fillId="0" borderId="0" xfId="0" applyNumberFormat="1" applyFont="1" applyAlignment="1">
      <alignment horizontal="right" shrinkToFit="1"/>
    </xf>
    <xf numFmtId="4" fontId="11" fillId="0" borderId="0" xfId="0" applyNumberFormat="1" applyFont="1" applyAlignment="1">
      <alignment horizontal="right" shrinkToFit="1"/>
    </xf>
    <xf numFmtId="0" fontId="18" fillId="0" borderId="9" xfId="0" applyFont="1" applyBorder="1" applyAlignment="1">
      <alignment horizontal="center" wrapText="1"/>
    </xf>
    <xf numFmtId="0" fontId="11" fillId="0" borderId="1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right" wrapText="1"/>
    </xf>
    <xf numFmtId="0" fontId="18" fillId="0" borderId="15" xfId="0" applyFont="1" applyBorder="1" applyAlignment="1">
      <alignment horizontal="right" shrinkToFit="1"/>
    </xf>
    <xf numFmtId="4" fontId="11" fillId="0" borderId="15" xfId="0" applyNumberFormat="1" applyFont="1" applyBorder="1" applyAlignment="1">
      <alignment vertical="top" shrinkToFit="1"/>
    </xf>
    <xf numFmtId="3" fontId="11" fillId="0" borderId="15" xfId="0" applyNumberFormat="1" applyFont="1" applyBorder="1" applyAlignment="1">
      <alignment vertical="top" shrinkToFit="1"/>
    </xf>
    <xf numFmtId="3" fontId="11" fillId="0" borderId="17" xfId="0" applyNumberFormat="1" applyFont="1" applyBorder="1" applyAlignment="1">
      <alignment vertical="top" shrinkToFit="1"/>
    </xf>
    <xf numFmtId="0" fontId="22" fillId="0" borderId="15" xfId="0" applyFont="1" applyBorder="1" applyAlignment="1">
      <alignment horizontal="left" vertical="top" wrapText="1" shrinkToFit="1"/>
    </xf>
    <xf numFmtId="49" fontId="11" fillId="0" borderId="15" xfId="0" applyNumberFormat="1" applyFont="1" applyBorder="1" applyAlignment="1">
      <alignment horizontal="left" vertical="top" wrapText="1"/>
    </xf>
    <xf numFmtId="49" fontId="21" fillId="0" borderId="15" xfId="0" applyNumberFormat="1" applyFont="1" applyBorder="1" applyAlignment="1">
      <alignment vertical="top" wrapText="1" shrinkToFit="1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shrinkToFit="1"/>
    </xf>
    <xf numFmtId="0" fontId="21" fillId="0" borderId="4" xfId="0" applyFont="1" applyBorder="1" applyAlignment="1">
      <alignment vertical="top" shrinkToFit="1"/>
    </xf>
    <xf numFmtId="0" fontId="22" fillId="0" borderId="4" xfId="0" applyFont="1" applyBorder="1" applyAlignment="1">
      <alignment vertical="top" shrinkToFit="1"/>
    </xf>
    <xf numFmtId="0" fontId="11" fillId="0" borderId="18" xfId="0" applyFont="1" applyBorder="1" applyAlignment="1">
      <alignment horizontal="left" vertical="top" wrapText="1"/>
    </xf>
    <xf numFmtId="4" fontId="11" fillId="0" borderId="4" xfId="0" applyNumberFormat="1" applyFont="1" applyBorder="1" applyAlignment="1">
      <alignment vertical="top" shrinkToFit="1"/>
    </xf>
    <xf numFmtId="3" fontId="11" fillId="0" borderId="4" xfId="0" applyNumberFormat="1" applyFont="1" applyBorder="1" applyAlignment="1">
      <alignment vertical="top" shrinkToFit="1"/>
    </xf>
    <xf numFmtId="3" fontId="11" fillId="0" borderId="19" xfId="0" applyNumberFormat="1" applyFont="1" applyBorder="1" applyAlignment="1">
      <alignment vertical="top" shrinkToFit="1"/>
    </xf>
    <xf numFmtId="4" fontId="0" fillId="0" borderId="0" xfId="0" applyNumberFormat="1"/>
    <xf numFmtId="0" fontId="11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right" vertical="top" wrapText="1"/>
    </xf>
    <xf numFmtId="0" fontId="11" fillId="0" borderId="20" xfId="0" applyFont="1" applyBorder="1" applyAlignment="1">
      <alignment horizontal="right" vertical="top" shrinkToFit="1"/>
    </xf>
    <xf numFmtId="0" fontId="11" fillId="0" borderId="20" xfId="0" applyFont="1" applyBorder="1" applyAlignment="1">
      <alignment vertical="top" shrinkToFit="1"/>
    </xf>
    <xf numFmtId="0" fontId="21" fillId="0" borderId="20" xfId="0" applyFont="1" applyBorder="1" applyAlignment="1">
      <alignment vertical="top" shrinkToFit="1"/>
    </xf>
    <xf numFmtId="0" fontId="22" fillId="0" borderId="20" xfId="0" applyFont="1" applyBorder="1" applyAlignment="1">
      <alignment vertical="top" shrinkToFit="1"/>
    </xf>
    <xf numFmtId="0" fontId="11" fillId="0" borderId="7" xfId="0" applyFont="1" applyBorder="1" applyAlignment="1">
      <alignment horizontal="left" vertical="top" wrapText="1"/>
    </xf>
    <xf numFmtId="0" fontId="11" fillId="0" borderId="21" xfId="0" applyFont="1" applyBorder="1" applyAlignment="1">
      <alignment vertical="top" shrinkToFit="1"/>
    </xf>
    <xf numFmtId="4" fontId="11" fillId="0" borderId="20" xfId="0" applyNumberFormat="1" applyFont="1" applyBorder="1" applyAlignment="1">
      <alignment vertical="top" shrinkToFit="1"/>
    </xf>
    <xf numFmtId="3" fontId="11" fillId="0" borderId="20" xfId="0" applyNumberFormat="1" applyFont="1" applyBorder="1" applyAlignment="1">
      <alignment vertical="top" shrinkToFit="1"/>
    </xf>
    <xf numFmtId="3" fontId="11" fillId="0" borderId="21" xfId="0" applyNumberFormat="1" applyFont="1" applyBorder="1" applyAlignment="1">
      <alignment vertical="top" shrinkToFit="1"/>
    </xf>
    <xf numFmtId="0" fontId="23" fillId="0" borderId="20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right" vertical="top" wrapText="1"/>
    </xf>
    <xf numFmtId="0" fontId="23" fillId="0" borderId="20" xfId="0" applyFont="1" applyBorder="1" applyAlignment="1">
      <alignment horizontal="right" vertical="top" shrinkToFit="1"/>
    </xf>
    <xf numFmtId="0" fontId="23" fillId="0" borderId="20" xfId="0" applyFont="1" applyBorder="1" applyAlignment="1">
      <alignment vertical="top" shrinkToFit="1"/>
    </xf>
    <xf numFmtId="0" fontId="23" fillId="0" borderId="7" xfId="0" applyFont="1" applyBorder="1" applyAlignment="1">
      <alignment horizontal="left" vertical="top" wrapText="1"/>
    </xf>
    <xf numFmtId="3" fontId="23" fillId="0" borderId="20" xfId="0" applyNumberFormat="1" applyFont="1" applyBorder="1" applyAlignment="1">
      <alignment vertical="top" shrinkToFit="1"/>
    </xf>
    <xf numFmtId="4" fontId="23" fillId="0" borderId="20" xfId="0" applyNumberFormat="1" applyFont="1" applyBorder="1" applyAlignment="1">
      <alignment vertical="top" shrinkToFit="1"/>
    </xf>
    <xf numFmtId="3" fontId="23" fillId="0" borderId="21" xfId="0" applyNumberFormat="1" applyFont="1" applyBorder="1" applyAlignment="1">
      <alignment vertical="top" shrinkToFit="1"/>
    </xf>
    <xf numFmtId="0" fontId="24" fillId="0" borderId="2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right" wrapText="1"/>
    </xf>
    <xf numFmtId="0" fontId="25" fillId="0" borderId="2" xfId="0" applyFont="1" applyBorder="1" applyAlignment="1">
      <alignment horizontal="right" shrinkToFit="1"/>
    </xf>
    <xf numFmtId="4" fontId="24" fillId="0" borderId="2" xfId="0" applyNumberFormat="1" applyFont="1" applyBorder="1" applyAlignment="1">
      <alignment vertical="top" shrinkToFit="1"/>
    </xf>
    <xf numFmtId="3" fontId="24" fillId="0" borderId="2" xfId="0" applyNumberFormat="1" applyFont="1" applyBorder="1" applyAlignment="1">
      <alignment vertical="top" shrinkToFit="1"/>
    </xf>
    <xf numFmtId="3" fontId="24" fillId="0" borderId="23" xfId="0" applyNumberFormat="1" applyFont="1" applyBorder="1" applyAlignment="1">
      <alignment vertical="top" shrinkToFit="1"/>
    </xf>
    <xf numFmtId="0" fontId="21" fillId="0" borderId="2" xfId="0" applyFont="1" applyBorder="1" applyAlignment="1">
      <alignment vertical="top" shrinkToFit="1"/>
    </xf>
    <xf numFmtId="0" fontId="22" fillId="0" borderId="2" xfId="0" applyFont="1" applyBorder="1" applyAlignment="1">
      <alignment vertical="top" shrinkToFit="1"/>
    </xf>
    <xf numFmtId="49" fontId="24" fillId="0" borderId="2" xfId="0" applyNumberFormat="1" applyFont="1" applyBorder="1" applyAlignment="1">
      <alignment horizontal="left" vertical="top" wrapText="1"/>
    </xf>
    <xf numFmtId="0" fontId="0" fillId="0" borderId="4" xfId="0" applyBorder="1"/>
    <xf numFmtId="0" fontId="0" fillId="0" borderId="18" xfId="0" applyBorder="1"/>
    <xf numFmtId="0" fontId="0" fillId="0" borderId="19" xfId="0" applyBorder="1"/>
    <xf numFmtId="0" fontId="21" fillId="0" borderId="4" xfId="0" applyFont="1" applyBorder="1" applyAlignment="1">
      <alignment horizontal="left" vertical="top"/>
    </xf>
    <xf numFmtId="0" fontId="16" fillId="0" borderId="20" xfId="0" applyFont="1" applyBorder="1" applyAlignment="1">
      <alignment vertical="top" shrinkToFit="1"/>
    </xf>
    <xf numFmtId="0" fontId="16" fillId="0" borderId="7" xfId="0" applyFont="1" applyBorder="1" applyAlignment="1">
      <alignment vertical="top" shrinkToFit="1"/>
    </xf>
    <xf numFmtId="0" fontId="0" fillId="0" borderId="24" xfId="0" applyBorder="1"/>
    <xf numFmtId="0" fontId="21" fillId="0" borderId="25" xfId="0" applyFont="1" applyBorder="1" applyAlignment="1">
      <alignment horizontal="left" vertical="top"/>
    </xf>
    <xf numFmtId="0" fontId="0" fillId="0" borderId="25" xfId="0" applyBorder="1"/>
    <xf numFmtId="0" fontId="0" fillId="0" borderId="26" xfId="0" applyBorder="1"/>
    <xf numFmtId="0" fontId="11" fillId="0" borderId="2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right" wrapText="1"/>
    </xf>
    <xf numFmtId="0" fontId="18" fillId="0" borderId="2" xfId="0" applyFont="1" applyBorder="1" applyAlignment="1">
      <alignment horizontal="right" shrinkToFit="1"/>
    </xf>
    <xf numFmtId="4" fontId="11" fillId="0" borderId="2" xfId="0" applyNumberFormat="1" applyFont="1" applyBorder="1" applyAlignment="1">
      <alignment vertical="top" shrinkToFit="1"/>
    </xf>
    <xf numFmtId="3" fontId="11" fillId="0" borderId="2" xfId="0" applyNumberFormat="1" applyFont="1" applyBorder="1" applyAlignment="1">
      <alignment vertical="top" shrinkToFit="1"/>
    </xf>
    <xf numFmtId="3" fontId="11" fillId="0" borderId="23" xfId="0" applyNumberFormat="1" applyFont="1" applyBorder="1" applyAlignment="1">
      <alignment vertical="top" shrinkToFit="1"/>
    </xf>
    <xf numFmtId="0" fontId="22" fillId="0" borderId="2" xfId="0" applyFont="1" applyBorder="1" applyAlignment="1">
      <alignment horizontal="left" vertical="top" wrapText="1" shrinkToFit="1"/>
    </xf>
    <xf numFmtId="49" fontId="11" fillId="0" borderId="2" xfId="0" applyNumberFormat="1" applyFont="1" applyBorder="1" applyAlignment="1">
      <alignment horizontal="left" vertical="top" wrapText="1"/>
    </xf>
    <xf numFmtId="49" fontId="21" fillId="0" borderId="2" xfId="0" applyNumberFormat="1" applyFont="1" applyBorder="1" applyAlignment="1">
      <alignment vertical="top" wrapText="1" shrinkToFit="1"/>
    </xf>
    <xf numFmtId="0" fontId="24" fillId="0" borderId="24" xfId="0" applyFont="1" applyBorder="1" applyAlignment="1">
      <alignment horizontal="left" vertical="top" wrapText="1"/>
    </xf>
    <xf numFmtId="49" fontId="24" fillId="0" borderId="25" xfId="0" applyNumberFormat="1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right" wrapText="1"/>
    </xf>
    <xf numFmtId="0" fontId="25" fillId="0" borderId="25" xfId="0" applyFont="1" applyBorder="1" applyAlignment="1">
      <alignment horizontal="right" shrinkToFit="1"/>
    </xf>
    <xf numFmtId="4" fontId="24" fillId="0" borderId="25" xfId="0" applyNumberFormat="1" applyFont="1" applyBorder="1" applyAlignment="1">
      <alignment vertical="top" shrinkToFit="1"/>
    </xf>
    <xf numFmtId="0" fontId="21" fillId="0" borderId="25" xfId="0" applyFont="1" applyBorder="1" applyAlignment="1">
      <alignment vertical="top" shrinkToFit="1"/>
    </xf>
    <xf numFmtId="3" fontId="24" fillId="0" borderId="25" xfId="0" applyNumberFormat="1" applyFont="1" applyBorder="1" applyAlignment="1">
      <alignment vertical="top" shrinkToFit="1"/>
    </xf>
    <xf numFmtId="0" fontId="22" fillId="0" borderId="25" xfId="0" applyFont="1" applyBorder="1" applyAlignment="1">
      <alignment vertical="top" shrinkToFit="1"/>
    </xf>
    <xf numFmtId="3" fontId="24" fillId="0" borderId="26" xfId="0" applyNumberFormat="1" applyFont="1" applyBorder="1" applyAlignment="1">
      <alignment vertical="top" shrinkToFit="1"/>
    </xf>
    <xf numFmtId="0" fontId="21" fillId="0" borderId="0" xfId="0" applyFont="1" applyAlignment="1">
      <alignment horizontal="left" vertical="top" shrinkToFit="1"/>
    </xf>
    <xf numFmtId="0" fontId="11" fillId="0" borderId="8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right" vertical="top" wrapText="1"/>
    </xf>
    <xf numFmtId="0" fontId="11" fillId="0" borderId="27" xfId="0" applyFont="1" applyBorder="1" applyAlignment="1">
      <alignment horizontal="right" vertical="top" shrinkToFit="1"/>
    </xf>
    <xf numFmtId="0" fontId="11" fillId="0" borderId="27" xfId="0" applyFont="1" applyBorder="1" applyAlignment="1">
      <alignment vertical="top" shrinkToFit="1"/>
    </xf>
    <xf numFmtId="0" fontId="21" fillId="0" borderId="27" xfId="0" applyFont="1" applyBorder="1" applyAlignment="1">
      <alignment vertical="top" shrinkToFit="1"/>
    </xf>
    <xf numFmtId="4" fontId="11" fillId="0" borderId="27" xfId="0" applyNumberFormat="1" applyFont="1" applyBorder="1" applyAlignment="1">
      <alignment vertical="top" shrinkToFit="1"/>
    </xf>
    <xf numFmtId="0" fontId="11" fillId="0" borderId="28" xfId="0" applyFont="1" applyBorder="1" applyAlignment="1">
      <alignment vertical="top" shrinkToFit="1"/>
    </xf>
    <xf numFmtId="0" fontId="0" fillId="0" borderId="11" xfId="0" applyBorder="1" applyAlignment="1">
      <alignment shrinkToFit="1"/>
    </xf>
    <xf numFmtId="0" fontId="16" fillId="0" borderId="11" xfId="0" applyFont="1" applyBorder="1" applyAlignment="1">
      <alignment shrinkToFit="1"/>
    </xf>
    <xf numFmtId="0" fontId="26" fillId="0" borderId="0" xfId="0" applyFont="1"/>
    <xf numFmtId="0" fontId="27" fillId="0" borderId="0" xfId="0" applyFont="1"/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wrapText="1"/>
    </xf>
    <xf numFmtId="0" fontId="28" fillId="0" borderId="0" xfId="0" applyFont="1" applyAlignment="1">
      <alignment horizontal="left"/>
    </xf>
    <xf numFmtId="0" fontId="28" fillId="0" borderId="0" xfId="0" applyFont="1"/>
    <xf numFmtId="0" fontId="28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3" fontId="16" fillId="0" borderId="0" xfId="0" applyNumberFormat="1" applyFont="1" applyAlignment="1">
      <alignment shrinkToFit="1"/>
    </xf>
    <xf numFmtId="3" fontId="0" fillId="0" borderId="0" xfId="0" applyNumberFormat="1" applyAlignment="1">
      <alignment shrinkToFit="1"/>
    </xf>
    <xf numFmtId="0" fontId="16" fillId="0" borderId="0" xfId="0" applyFont="1" applyAlignment="1"/>
    <xf numFmtId="0" fontId="0" fillId="0" borderId="0" xfId="0" applyAlignment="1"/>
    <xf numFmtId="3" fontId="27" fillId="0" borderId="0" xfId="0" applyNumberFormat="1" applyFont="1" applyAlignment="1">
      <alignment shrinkToFit="1"/>
    </xf>
    <xf numFmtId="4" fontId="16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3" fontId="16" fillId="0" borderId="13" xfId="0" applyNumberFormat="1" applyFont="1" applyBorder="1" applyAlignment="1">
      <alignment vertical="top" shrinkToFit="1"/>
    </xf>
    <xf numFmtId="3" fontId="16" fillId="0" borderId="12" xfId="0" applyNumberFormat="1" applyFont="1" applyBorder="1" applyAlignment="1">
      <alignment vertical="top" shrinkToFit="1"/>
    </xf>
    <xf numFmtId="3" fontId="16" fillId="0" borderId="14" xfId="0" applyNumberFormat="1" applyFont="1" applyBorder="1" applyAlignment="1">
      <alignment vertical="top" shrinkToFit="1"/>
    </xf>
    <xf numFmtId="3" fontId="16" fillId="0" borderId="11" xfId="0" applyNumberFormat="1" applyFont="1" applyBorder="1" applyAlignment="1">
      <alignment shrinkToFi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49"/>
  <sheetViews>
    <sheetView tabSelected="1" zoomScale="98" zoomScaleNormal="98" workbookViewId="0">
      <selection sqref="A1:XFD28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0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outlineLevel="1" x14ac:dyDescent="0.2">
      <c r="A1" s="17" t="s">
        <v>351</v>
      </c>
      <c r="C1" s="142"/>
      <c r="D1" s="142"/>
      <c r="E1" s="142"/>
      <c r="F1" s="142"/>
      <c r="G1" s="142"/>
      <c r="H1" s="142"/>
      <c r="I1" s="142"/>
      <c r="J1" s="142"/>
      <c r="K1" s="142"/>
      <c r="BT1" s="22">
        <f>C1</f>
        <v>0</v>
      </c>
      <c r="IU1" s="18"/>
    </row>
    <row r="2" spans="1:255" outlineLevel="1" x14ac:dyDescent="0.2">
      <c r="A2" s="17" t="s">
        <v>352</v>
      </c>
      <c r="C2" s="142" t="s">
        <v>444</v>
      </c>
      <c r="D2" s="142"/>
      <c r="E2" s="142"/>
      <c r="F2" s="142"/>
      <c r="G2" s="142"/>
      <c r="H2" s="142"/>
      <c r="I2" s="142"/>
      <c r="J2" s="142"/>
      <c r="K2" s="142"/>
      <c r="BT2" s="22" t="str">
        <f>C2</f>
        <v>Ремонт входной группы б/шпат</v>
      </c>
      <c r="IU2" s="18"/>
    </row>
    <row r="3" spans="1:255" outlineLevel="1" x14ac:dyDescent="0.2">
      <c r="A3" s="17" t="s">
        <v>353</v>
      </c>
      <c r="C3" s="143" t="s">
        <v>356</v>
      </c>
      <c r="D3" s="142"/>
      <c r="E3" s="142"/>
      <c r="F3" s="142"/>
      <c r="G3" s="142"/>
      <c r="H3" s="142"/>
      <c r="I3" s="142"/>
      <c r="J3" s="142"/>
      <c r="K3" s="142"/>
      <c r="BT3" s="23" t="str">
        <f>C3</f>
        <v xml:space="preserve">  </v>
      </c>
      <c r="IU3" s="18"/>
    </row>
    <row r="4" spans="1:255" outlineLevel="1" x14ac:dyDescent="0.2"/>
    <row r="5" spans="1:255" ht="18.75" outlineLevel="1" x14ac:dyDescent="0.3">
      <c r="A5" s="144" t="s">
        <v>357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</row>
    <row r="6" spans="1:255" outlineLevel="1" x14ac:dyDescent="0.2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BV6" s="20">
        <f>A6</f>
        <v>0</v>
      </c>
      <c r="IU6" s="18"/>
    </row>
    <row r="7" spans="1:255" outlineLevel="1" x14ac:dyDescent="0.2">
      <c r="A7" s="17" t="s">
        <v>358</v>
      </c>
      <c r="C7" s="142"/>
      <c r="D7" s="142"/>
      <c r="E7" s="142"/>
      <c r="F7" s="142"/>
      <c r="G7" s="142"/>
      <c r="H7" s="142"/>
      <c r="I7" s="142"/>
      <c r="J7" s="142"/>
      <c r="K7" s="142"/>
      <c r="BT7" s="22">
        <f>C7</f>
        <v>0</v>
      </c>
      <c r="IU7" s="18"/>
    </row>
    <row r="8" spans="1:255" outlineLevel="1" x14ac:dyDescent="0.2">
      <c r="I8" s="24" t="s">
        <v>408</v>
      </c>
      <c r="J8" s="24" t="s">
        <v>359</v>
      </c>
    </row>
    <row r="9" spans="1:255" outlineLevel="1" x14ac:dyDescent="0.2">
      <c r="G9" s="14" t="s">
        <v>360</v>
      </c>
      <c r="H9" s="14"/>
      <c r="I9" s="25">
        <f>H113/1000</f>
        <v>1.9530000000000001</v>
      </c>
      <c r="J9" s="25">
        <f>J113/1000</f>
        <v>13.163</v>
      </c>
      <c r="K9" s="14" t="s">
        <v>361</v>
      </c>
    </row>
    <row r="10" spans="1:255" outlineLevel="1" x14ac:dyDescent="0.2">
      <c r="G10" s="13" t="s">
        <v>362</v>
      </c>
      <c r="H10" s="13"/>
      <c r="I10" s="26">
        <f>(EW94+EY94)/1000</f>
        <v>0.188</v>
      </c>
      <c r="J10" s="26">
        <f>(CZ94+DB94)/1000</f>
        <v>2.694</v>
      </c>
      <c r="K10" s="13" t="s">
        <v>361</v>
      </c>
    </row>
    <row r="11" spans="1:255" outlineLevel="1" x14ac:dyDescent="0.2">
      <c r="G11" s="13" t="s">
        <v>363</v>
      </c>
      <c r="H11" s="13"/>
      <c r="I11" s="26">
        <f>ET94</f>
        <v>21.065398999999999</v>
      </c>
      <c r="J11" s="26">
        <f>CW94</f>
        <v>21.065398999999999</v>
      </c>
      <c r="K11" s="13" t="s">
        <v>364</v>
      </c>
    </row>
    <row r="12" spans="1:255" outlineLevel="1" x14ac:dyDescent="0.2">
      <c r="A12" s="15" t="s">
        <v>354</v>
      </c>
    </row>
    <row r="13" spans="1:255" ht="13.5" outlineLevel="1" thickBot="1" x14ac:dyDescent="0.25">
      <c r="A13" s="15" t="s">
        <v>355</v>
      </c>
    </row>
    <row r="14" spans="1:255" x14ac:dyDescent="0.2">
      <c r="A14" s="146" t="s">
        <v>365</v>
      </c>
      <c r="B14" s="138" t="s">
        <v>366</v>
      </c>
      <c r="C14" s="138" t="s">
        <v>367</v>
      </c>
      <c r="D14" s="138" t="s">
        <v>368</v>
      </c>
      <c r="E14" s="138" t="s">
        <v>369</v>
      </c>
      <c r="F14" s="138" t="s">
        <v>370</v>
      </c>
      <c r="G14" s="138" t="s">
        <v>371</v>
      </c>
      <c r="H14" s="138" t="s">
        <v>372</v>
      </c>
      <c r="I14" s="138" t="s">
        <v>373</v>
      </c>
      <c r="J14" s="138" t="s">
        <v>374</v>
      </c>
      <c r="K14" s="140" t="s">
        <v>375</v>
      </c>
    </row>
    <row r="15" spans="1:255" x14ac:dyDescent="0.2">
      <c r="A15" s="147"/>
      <c r="B15" s="139"/>
      <c r="C15" s="139"/>
      <c r="D15" s="139"/>
      <c r="E15" s="139"/>
      <c r="F15" s="139"/>
      <c r="G15" s="139"/>
      <c r="H15" s="139"/>
      <c r="I15" s="139"/>
      <c r="J15" s="139"/>
      <c r="K15" s="141"/>
    </row>
    <row r="16" spans="1:255" x14ac:dyDescent="0.2">
      <c r="A16" s="147"/>
      <c r="B16" s="139"/>
      <c r="C16" s="139"/>
      <c r="D16" s="139"/>
      <c r="E16" s="139"/>
      <c r="F16" s="139"/>
      <c r="G16" s="139"/>
      <c r="H16" s="139"/>
      <c r="I16" s="139"/>
      <c r="J16" s="139"/>
      <c r="K16" s="141"/>
    </row>
    <row r="17" spans="1:255" ht="13.5" thickBot="1" x14ac:dyDescent="0.25">
      <c r="A17" s="147"/>
      <c r="B17" s="139"/>
      <c r="C17" s="139"/>
      <c r="D17" s="139"/>
      <c r="E17" s="139"/>
      <c r="F17" s="139"/>
      <c r="G17" s="139"/>
      <c r="H17" s="139"/>
      <c r="I17" s="139"/>
      <c r="J17" s="139"/>
      <c r="K17" s="141"/>
    </row>
    <row r="18" spans="1:255" ht="13.5" thickBot="1" x14ac:dyDescent="0.25">
      <c r="A18" s="27">
        <v>1</v>
      </c>
      <c r="B18" s="27">
        <v>2</v>
      </c>
      <c r="C18" s="27">
        <v>3</v>
      </c>
      <c r="D18" s="27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7">
        <v>10</v>
      </c>
      <c r="K18" s="27">
        <v>11</v>
      </c>
    </row>
    <row r="19" spans="1:255" ht="24" x14ac:dyDescent="0.2">
      <c r="A19" s="28">
        <v>1</v>
      </c>
      <c r="B19" s="36" t="s">
        <v>14</v>
      </c>
      <c r="C19" s="29" t="s">
        <v>15</v>
      </c>
      <c r="D19" s="30" t="s">
        <v>16</v>
      </c>
      <c r="E19" s="31">
        <v>5.6000000000000001E-2</v>
      </c>
      <c r="F19" s="32">
        <f>Source!AK25</f>
        <v>1040.06</v>
      </c>
      <c r="G19" s="37" t="s">
        <v>3</v>
      </c>
      <c r="H19" s="32">
        <f>Source!AB25</f>
        <v>757.69</v>
      </c>
      <c r="I19" s="33"/>
      <c r="J19" s="35"/>
      <c r="K19" s="34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  <row r="20" spans="1:255" x14ac:dyDescent="0.2">
      <c r="A20" s="43"/>
      <c r="B20" s="38"/>
      <c r="C20" s="38" t="s">
        <v>378</v>
      </c>
      <c r="D20" s="39"/>
      <c r="E20" s="40"/>
      <c r="F20" s="44">
        <v>669.99</v>
      </c>
      <c r="G20" s="41"/>
      <c r="H20" s="44">
        <f>Source!AF25</f>
        <v>669.99</v>
      </c>
      <c r="I20" s="45">
        <f>T20</f>
        <v>38</v>
      </c>
      <c r="J20" s="42">
        <v>14.28</v>
      </c>
      <c r="K20" s="46">
        <f>U20</f>
        <v>536</v>
      </c>
      <c r="O20" s="18"/>
      <c r="P20" s="18"/>
      <c r="Q20" s="18"/>
      <c r="R20" s="18"/>
      <c r="S20" s="18"/>
      <c r="T20" s="18">
        <f>ROUND(Source!AF25*Source!AV25*Source!I25,0)</f>
        <v>38</v>
      </c>
      <c r="U20" s="18">
        <f>Source!S25</f>
        <v>536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>
        <f>T20</f>
        <v>38</v>
      </c>
      <c r="GK20" s="18">
        <f>T20</f>
        <v>38</v>
      </c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>
        <f>T20</f>
        <v>38</v>
      </c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pans="1:255" x14ac:dyDescent="0.2">
      <c r="A21" s="54"/>
      <c r="B21" s="48"/>
      <c r="C21" s="48" t="s">
        <v>379</v>
      </c>
      <c r="D21" s="49"/>
      <c r="E21" s="50"/>
      <c r="F21" s="56">
        <v>87.7</v>
      </c>
      <c r="G21" s="52"/>
      <c r="H21" s="56">
        <f>Source!AD25</f>
        <v>87.7</v>
      </c>
      <c r="I21" s="57">
        <f>T21</f>
        <v>5</v>
      </c>
      <c r="J21" s="53">
        <v>5.25</v>
      </c>
      <c r="K21" s="58">
        <f>U21</f>
        <v>26</v>
      </c>
      <c r="O21" s="18"/>
      <c r="P21" s="18"/>
      <c r="Q21" s="18"/>
      <c r="R21" s="18"/>
      <c r="S21" s="18"/>
      <c r="T21" s="18">
        <f>ROUND(Source!AD25*Source!AV25*Source!I25,0)</f>
        <v>5</v>
      </c>
      <c r="U21" s="18">
        <f>Source!Q25</f>
        <v>26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>
        <f>T21</f>
        <v>5</v>
      </c>
      <c r="GK21" s="18"/>
      <c r="GL21" s="18">
        <f>T21</f>
        <v>5</v>
      </c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>
        <f>T21</f>
        <v>5</v>
      </c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</row>
    <row r="22" spans="1:255" x14ac:dyDescent="0.2">
      <c r="A22" s="54"/>
      <c r="B22" s="48"/>
      <c r="C22" s="48" t="s">
        <v>380</v>
      </c>
      <c r="D22" s="49"/>
      <c r="E22" s="50"/>
      <c r="F22" s="56">
        <v>64.44</v>
      </c>
      <c r="G22" s="52"/>
      <c r="H22" s="56">
        <f>Source!AE25</f>
        <v>64.44</v>
      </c>
      <c r="I22" s="57">
        <f>GM22</f>
        <v>4</v>
      </c>
      <c r="J22" s="53">
        <v>14.28</v>
      </c>
      <c r="K22" s="58">
        <f>Source!R25</f>
        <v>52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>
        <f>ROUND(Source!AE25*Source!AV25*Source!I25,0)</f>
        <v>4</v>
      </c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</row>
    <row r="23" spans="1:255" x14ac:dyDescent="0.2">
      <c r="A23" s="63"/>
      <c r="B23" s="59"/>
      <c r="C23" s="59" t="s">
        <v>381</v>
      </c>
      <c r="D23" s="60"/>
      <c r="E23" s="61">
        <v>79</v>
      </c>
      <c r="F23" s="64" t="s">
        <v>382</v>
      </c>
      <c r="G23" s="62"/>
      <c r="H23" s="65">
        <f>ROUND((Source!AF25*Source!AV25+Source!AE25*Source!AV25)*(Source!FX25)/100,2)</f>
        <v>580.20000000000005</v>
      </c>
      <c r="I23" s="64">
        <f>T23</f>
        <v>33</v>
      </c>
      <c r="J23" s="62" t="s">
        <v>383</v>
      </c>
      <c r="K23" s="66">
        <f>U23</f>
        <v>370</v>
      </c>
      <c r="O23" s="18"/>
      <c r="P23" s="18"/>
      <c r="Q23" s="18"/>
      <c r="R23" s="18"/>
      <c r="S23" s="18"/>
      <c r="T23" s="18">
        <f>ROUND((ROUND(Source!AF25*Source!AV25*Source!I25,0)+ROUND(Source!AE25*Source!AV25*Source!I25,0))*(Source!FX25)/100,0)</f>
        <v>33</v>
      </c>
      <c r="U23" s="18">
        <f>Source!X25</f>
        <v>370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>
        <f>T23</f>
        <v>33</v>
      </c>
      <c r="GZ23" s="18"/>
      <c r="HA23" s="18"/>
      <c r="HB23" s="18">
        <f>T23</f>
        <v>33</v>
      </c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pans="1:255" x14ac:dyDescent="0.2">
      <c r="A24" s="63"/>
      <c r="B24" s="59"/>
      <c r="C24" s="59" t="s">
        <v>384</v>
      </c>
      <c r="D24" s="60"/>
      <c r="E24" s="61">
        <v>50</v>
      </c>
      <c r="F24" s="64" t="s">
        <v>382</v>
      </c>
      <c r="G24" s="62"/>
      <c r="H24" s="65">
        <f>ROUND((Source!AF25*Source!AV25+Source!AE25*Source!AV25)*(Source!FY25)/100,2)</f>
        <v>367.22</v>
      </c>
      <c r="I24" s="64">
        <f>T24</f>
        <v>21</v>
      </c>
      <c r="J24" s="62" t="s">
        <v>385</v>
      </c>
      <c r="K24" s="66">
        <f>U24</f>
        <v>212</v>
      </c>
      <c r="O24" s="18"/>
      <c r="P24" s="18"/>
      <c r="Q24" s="18"/>
      <c r="R24" s="18"/>
      <c r="S24" s="18"/>
      <c r="T24" s="18">
        <f>ROUND((ROUND(Source!AF25*Source!AV25*Source!I25,0)+ROUND(Source!AE25*Source!AV25*Source!I25,0))*(Source!FY25)/100,0)</f>
        <v>21</v>
      </c>
      <c r="U24" s="18">
        <f>Source!Y25</f>
        <v>212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>
        <f>T24</f>
        <v>21</v>
      </c>
      <c r="HA24" s="18"/>
      <c r="HB24" s="18">
        <f>T24</f>
        <v>21</v>
      </c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pans="1:255" x14ac:dyDescent="0.2">
      <c r="A25" s="54"/>
      <c r="B25" s="48"/>
      <c r="C25" s="48" t="s">
        <v>386</v>
      </c>
      <c r="D25" s="49" t="s">
        <v>387</v>
      </c>
      <c r="E25" s="50">
        <v>62.91</v>
      </c>
      <c r="F25" s="51"/>
      <c r="G25" s="52"/>
      <c r="H25" s="51">
        <f>ROUND(Source!AH25,2)</f>
        <v>62.91</v>
      </c>
      <c r="I25" s="56">
        <f>Source!U25</f>
        <v>3.5229599999999999</v>
      </c>
      <c r="J25" s="51"/>
      <c r="K25" s="55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  <row r="26" spans="1:255" x14ac:dyDescent="0.2">
      <c r="A26" s="67" t="s">
        <v>23</v>
      </c>
      <c r="B26" s="76" t="s">
        <v>24</v>
      </c>
      <c r="C26" s="68" t="s">
        <v>25</v>
      </c>
      <c r="D26" s="69" t="s">
        <v>26</v>
      </c>
      <c r="E26" s="70">
        <f>Source!I27</f>
        <v>30.240000000000002</v>
      </c>
      <c r="F26" s="71">
        <v>4.1500000000000004</v>
      </c>
      <c r="G26" s="74"/>
      <c r="H26" s="71">
        <f>Source!AC27</f>
        <v>4.1500000000000004</v>
      </c>
      <c r="I26" s="72">
        <f>T26</f>
        <v>125</v>
      </c>
      <c r="J26" s="75">
        <v>5.12</v>
      </c>
      <c r="K26" s="73">
        <f>U26</f>
        <v>643</v>
      </c>
      <c r="O26" s="18"/>
      <c r="P26" s="18"/>
      <c r="Q26" s="18"/>
      <c r="R26" s="18"/>
      <c r="S26" s="18"/>
      <c r="T26" s="18">
        <f>ROUND(Source!AC27*Source!AW27*Source!I27,0)</f>
        <v>125</v>
      </c>
      <c r="U26" s="18">
        <f>Source!P27</f>
        <v>643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>
        <f>T26</f>
        <v>125</v>
      </c>
      <c r="GK26" s="18"/>
      <c r="GL26" s="18"/>
      <c r="GM26" s="18"/>
      <c r="GN26" s="18">
        <f>T26</f>
        <v>125</v>
      </c>
      <c r="GO26" s="18"/>
      <c r="GP26" s="18">
        <f>T26</f>
        <v>125</v>
      </c>
      <c r="GQ26" s="18">
        <f>T26</f>
        <v>125</v>
      </c>
      <c r="GR26" s="18"/>
      <c r="GS26" s="18">
        <f>T26</f>
        <v>125</v>
      </c>
      <c r="GT26" s="18"/>
      <c r="GU26" s="18"/>
      <c r="GV26" s="18"/>
      <c r="GW26" s="18">
        <f>ROUND(Source!AG27*Source!I27,0)</f>
        <v>0</v>
      </c>
      <c r="GX26" s="18">
        <f>ROUND(Source!AJ27*Source!I27,0)</f>
        <v>0</v>
      </c>
      <c r="GY26" s="18"/>
      <c r="GZ26" s="18"/>
      <c r="HA26" s="18"/>
      <c r="HB26" s="18">
        <f>T26</f>
        <v>125</v>
      </c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</row>
    <row r="27" spans="1:255" x14ac:dyDescent="0.2">
      <c r="A27" s="78"/>
      <c r="B27" s="80" t="s">
        <v>388</v>
      </c>
      <c r="C27" s="80" t="s">
        <v>389</v>
      </c>
      <c r="D27" s="77"/>
      <c r="E27" s="77"/>
      <c r="F27" s="77"/>
      <c r="G27" s="77"/>
      <c r="H27" s="77"/>
      <c r="I27" s="77"/>
      <c r="J27" s="77"/>
      <c r="K27" s="79"/>
    </row>
    <row r="28" spans="1:255" x14ac:dyDescent="0.2">
      <c r="A28" s="67" t="s">
        <v>31</v>
      </c>
      <c r="B28" s="76" t="s">
        <v>24</v>
      </c>
      <c r="C28" s="68" t="s">
        <v>32</v>
      </c>
      <c r="D28" s="69" t="s">
        <v>26</v>
      </c>
      <c r="E28" s="70">
        <f>Source!I29</f>
        <v>0.72799999999999998</v>
      </c>
      <c r="F28" s="71">
        <v>22.79</v>
      </c>
      <c r="G28" s="74"/>
      <c r="H28" s="71">
        <f>Source!AC29</f>
        <v>22.79</v>
      </c>
      <c r="I28" s="72">
        <f>T28</f>
        <v>17</v>
      </c>
      <c r="J28" s="75">
        <v>5.12</v>
      </c>
      <c r="K28" s="73">
        <f>U28</f>
        <v>85</v>
      </c>
      <c r="O28" s="18"/>
      <c r="P28" s="18"/>
      <c r="Q28" s="18"/>
      <c r="R28" s="18"/>
      <c r="S28" s="18"/>
      <c r="T28" s="18">
        <f>ROUND(Source!AC29*Source!AW29*Source!I29,0)</f>
        <v>17</v>
      </c>
      <c r="U28" s="18">
        <f>Source!P29</f>
        <v>85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>
        <f>T28</f>
        <v>17</v>
      </c>
      <c r="GK28" s="18"/>
      <c r="GL28" s="18"/>
      <c r="GM28" s="18"/>
      <c r="GN28" s="18">
        <f>T28</f>
        <v>17</v>
      </c>
      <c r="GO28" s="18"/>
      <c r="GP28" s="18">
        <f>T28</f>
        <v>17</v>
      </c>
      <c r="GQ28" s="18">
        <f>T28</f>
        <v>17</v>
      </c>
      <c r="GR28" s="18"/>
      <c r="GS28" s="18">
        <f>T28</f>
        <v>17</v>
      </c>
      <c r="GT28" s="18"/>
      <c r="GU28" s="18"/>
      <c r="GV28" s="18"/>
      <c r="GW28" s="18">
        <f>ROUND(Source!AG29*Source!I29,0)</f>
        <v>0</v>
      </c>
      <c r="GX28" s="18">
        <f>ROUND(Source!AJ29*Source!I29,0)</f>
        <v>0</v>
      </c>
      <c r="GY28" s="18"/>
      <c r="GZ28" s="18"/>
      <c r="HA28" s="18"/>
      <c r="HB28" s="18">
        <f>T28</f>
        <v>17</v>
      </c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</row>
    <row r="29" spans="1:255" ht="13.5" thickBot="1" x14ac:dyDescent="0.25">
      <c r="A29" s="83"/>
      <c r="B29" s="84" t="s">
        <v>388</v>
      </c>
      <c r="C29" s="84" t="s">
        <v>390</v>
      </c>
      <c r="D29" s="85"/>
      <c r="E29" s="85"/>
      <c r="F29" s="85"/>
      <c r="G29" s="85"/>
      <c r="H29" s="85"/>
      <c r="I29" s="85"/>
      <c r="J29" s="85"/>
      <c r="K29" s="86"/>
    </row>
    <row r="30" spans="1:255" x14ac:dyDescent="0.2">
      <c r="A30" s="82"/>
      <c r="B30" s="81"/>
      <c r="C30" s="81"/>
      <c r="D30" s="81"/>
      <c r="E30" s="81"/>
      <c r="F30" s="81"/>
      <c r="G30" s="81"/>
      <c r="H30" s="134">
        <f>R30</f>
        <v>239</v>
      </c>
      <c r="I30" s="135"/>
      <c r="J30" s="134">
        <f>S30</f>
        <v>1872</v>
      </c>
      <c r="K30" s="136"/>
      <c r="O30" s="18"/>
      <c r="P30" s="18"/>
      <c r="Q30" s="18"/>
      <c r="R30" s="18">
        <f>SUM(T19:T29)</f>
        <v>239</v>
      </c>
      <c r="S30" s="18">
        <f>SUM(U19:U29)</f>
        <v>1872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>
        <f>R30</f>
        <v>239</v>
      </c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</row>
    <row r="31" spans="1:255" ht="24" x14ac:dyDescent="0.2">
      <c r="A31" s="87">
        <v>2</v>
      </c>
      <c r="B31" s="95" t="s">
        <v>35</v>
      </c>
      <c r="C31" s="88" t="s">
        <v>36</v>
      </c>
      <c r="D31" s="89" t="s">
        <v>16</v>
      </c>
      <c r="E31" s="90">
        <v>8.9999999999999993E-3</v>
      </c>
      <c r="F31" s="91">
        <f>Source!AK31</f>
        <v>641</v>
      </c>
      <c r="G31" s="96" t="s">
        <v>3</v>
      </c>
      <c r="H31" s="91">
        <f>Source!AB31</f>
        <v>641</v>
      </c>
      <c r="I31" s="92"/>
      <c r="J31" s="94"/>
      <c r="K31" s="93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</row>
    <row r="32" spans="1:255" x14ac:dyDescent="0.2">
      <c r="A32" s="43"/>
      <c r="B32" s="38"/>
      <c r="C32" s="38" t="s">
        <v>378</v>
      </c>
      <c r="D32" s="39"/>
      <c r="E32" s="40"/>
      <c r="F32" s="44">
        <v>595.99</v>
      </c>
      <c r="G32" s="41"/>
      <c r="H32" s="44">
        <f>Source!AF31</f>
        <v>595.99</v>
      </c>
      <c r="I32" s="45">
        <f>T32</f>
        <v>5</v>
      </c>
      <c r="J32" s="42">
        <v>14.28</v>
      </c>
      <c r="K32" s="46">
        <f>U32</f>
        <v>77</v>
      </c>
      <c r="O32" s="18"/>
      <c r="P32" s="18"/>
      <c r="Q32" s="18"/>
      <c r="R32" s="18"/>
      <c r="S32" s="18"/>
      <c r="T32" s="18">
        <f>ROUND(Source!AF31*Source!AV31*Source!I31,0)</f>
        <v>5</v>
      </c>
      <c r="U32" s="18">
        <f>Source!S31</f>
        <v>77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>
        <f>T32</f>
        <v>5</v>
      </c>
      <c r="GK32" s="18">
        <f>T32</f>
        <v>5</v>
      </c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>
        <f>T32</f>
        <v>5</v>
      </c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</row>
    <row r="33" spans="1:255" x14ac:dyDescent="0.2">
      <c r="A33" s="54"/>
      <c r="B33" s="48"/>
      <c r="C33" s="48" t="s">
        <v>379</v>
      </c>
      <c r="D33" s="49"/>
      <c r="E33" s="50"/>
      <c r="F33" s="56">
        <v>45.01</v>
      </c>
      <c r="G33" s="52"/>
      <c r="H33" s="56">
        <f>Source!AD31</f>
        <v>45.01</v>
      </c>
      <c r="I33" s="57">
        <f>T33</f>
        <v>0</v>
      </c>
      <c r="J33" s="53">
        <v>5.25</v>
      </c>
      <c r="K33" s="58">
        <f>U33</f>
        <v>2</v>
      </c>
      <c r="O33" s="18"/>
      <c r="P33" s="18"/>
      <c r="Q33" s="18"/>
      <c r="R33" s="18"/>
      <c r="S33" s="18"/>
      <c r="T33" s="18">
        <f>ROUND(Source!AD31*Source!AV31*Source!I31,0)</f>
        <v>0</v>
      </c>
      <c r="U33" s="18">
        <f>Source!Q31</f>
        <v>2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>
        <f>T33</f>
        <v>0</v>
      </c>
      <c r="GK33" s="18"/>
      <c r="GL33" s="18">
        <f>T33</f>
        <v>0</v>
      </c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>
        <f>T33</f>
        <v>0</v>
      </c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</row>
    <row r="34" spans="1:255" x14ac:dyDescent="0.2">
      <c r="A34" s="54"/>
      <c r="B34" s="48"/>
      <c r="C34" s="48" t="s">
        <v>380</v>
      </c>
      <c r="D34" s="49"/>
      <c r="E34" s="50"/>
      <c r="F34" s="56">
        <v>19.440000000000001</v>
      </c>
      <c r="G34" s="52"/>
      <c r="H34" s="56">
        <f>Source!AE31</f>
        <v>19.440000000000001</v>
      </c>
      <c r="I34" s="57">
        <f>GM34</f>
        <v>0</v>
      </c>
      <c r="J34" s="53">
        <v>14.28</v>
      </c>
      <c r="K34" s="58">
        <f>Source!R31</f>
        <v>2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>
        <f>ROUND(Source!AE31*Source!AV31*Source!I31,0)</f>
        <v>0</v>
      </c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</row>
    <row r="35" spans="1:255" x14ac:dyDescent="0.2">
      <c r="A35" s="63"/>
      <c r="B35" s="59"/>
      <c r="C35" s="59" t="s">
        <v>381</v>
      </c>
      <c r="D35" s="60"/>
      <c r="E35" s="61">
        <v>80</v>
      </c>
      <c r="F35" s="64" t="s">
        <v>382</v>
      </c>
      <c r="G35" s="62"/>
      <c r="H35" s="65">
        <f>ROUND((Source!AF31*Source!AV31+Source!AE31*Source!AV31)*(Source!FX31)/100,2)</f>
        <v>492.34</v>
      </c>
      <c r="I35" s="64">
        <f>T35</f>
        <v>4</v>
      </c>
      <c r="J35" s="62" t="s">
        <v>391</v>
      </c>
      <c r="K35" s="66">
        <f>U35</f>
        <v>51</v>
      </c>
      <c r="O35" s="18"/>
      <c r="P35" s="18"/>
      <c r="Q35" s="18"/>
      <c r="R35" s="18"/>
      <c r="S35" s="18"/>
      <c r="T35" s="18">
        <f>ROUND((ROUND(Source!AF31*Source!AV31*Source!I31,0)+ROUND(Source!AE31*Source!AV31*Source!I31,0))*(Source!FX31)/100,0)</f>
        <v>4</v>
      </c>
      <c r="U35" s="18">
        <f>Source!X31</f>
        <v>51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>
        <f>T35</f>
        <v>4</v>
      </c>
      <c r="GZ35" s="18"/>
      <c r="HA35" s="18"/>
      <c r="HB35" s="18">
        <f>T35</f>
        <v>4</v>
      </c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</row>
    <row r="36" spans="1:255" x14ac:dyDescent="0.2">
      <c r="A36" s="63"/>
      <c r="B36" s="59"/>
      <c r="C36" s="59" t="s">
        <v>384</v>
      </c>
      <c r="D36" s="60"/>
      <c r="E36" s="61">
        <v>68</v>
      </c>
      <c r="F36" s="64" t="s">
        <v>382</v>
      </c>
      <c r="G36" s="62"/>
      <c r="H36" s="65">
        <f>ROUND((Source!AF31*Source!AV31+Source!AE31*Source!AV31)*(Source!FY31)/100,2)</f>
        <v>418.49</v>
      </c>
      <c r="I36" s="64">
        <f>T36</f>
        <v>3</v>
      </c>
      <c r="J36" s="62" t="s">
        <v>392</v>
      </c>
      <c r="K36" s="66">
        <f>U36</f>
        <v>39</v>
      </c>
      <c r="O36" s="18"/>
      <c r="P36" s="18"/>
      <c r="Q36" s="18"/>
      <c r="R36" s="18"/>
      <c r="S36" s="18"/>
      <c r="T36" s="18">
        <f>ROUND((ROUND(Source!AF31*Source!AV31*Source!I31,0)+ROUND(Source!AE31*Source!AV31*Source!I31,0))*(Source!FY31)/100,0)</f>
        <v>3</v>
      </c>
      <c r="U36" s="18">
        <f>Source!Y31</f>
        <v>39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>
        <f>T36</f>
        <v>3</v>
      </c>
      <c r="HA36" s="18"/>
      <c r="HB36" s="18">
        <f>T36</f>
        <v>3</v>
      </c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</row>
    <row r="37" spans="1:255" x14ac:dyDescent="0.2">
      <c r="A37" s="54"/>
      <c r="B37" s="48"/>
      <c r="C37" s="48" t="s">
        <v>386</v>
      </c>
      <c r="D37" s="49" t="s">
        <v>387</v>
      </c>
      <c r="E37" s="50">
        <v>69.87</v>
      </c>
      <c r="F37" s="51"/>
      <c r="G37" s="52"/>
      <c r="H37" s="51">
        <f>ROUND(Source!AH31,2)</f>
        <v>69.87</v>
      </c>
      <c r="I37" s="56">
        <f>Source!U31</f>
        <v>0.62883</v>
      </c>
      <c r="J37" s="51"/>
      <c r="K37" s="55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</row>
    <row r="38" spans="1:255" ht="13.5" thickBot="1" x14ac:dyDescent="0.25">
      <c r="A38" s="97" t="s">
        <v>40</v>
      </c>
      <c r="B38" s="98" t="s">
        <v>41</v>
      </c>
      <c r="C38" s="99" t="s">
        <v>42</v>
      </c>
      <c r="D38" s="100" t="s">
        <v>43</v>
      </c>
      <c r="E38" s="101">
        <f>Source!I33</f>
        <v>4.6800000000000001E-2</v>
      </c>
      <c r="F38" s="102">
        <v>0</v>
      </c>
      <c r="G38" s="103"/>
      <c r="H38" s="102">
        <f>Source!AC33</f>
        <v>0</v>
      </c>
      <c r="I38" s="104">
        <f>T38</f>
        <v>0</v>
      </c>
      <c r="J38" s="105">
        <v>5.12</v>
      </c>
      <c r="K38" s="106">
        <f>U38</f>
        <v>0</v>
      </c>
      <c r="O38" s="18"/>
      <c r="P38" s="18"/>
      <c r="Q38" s="18"/>
      <c r="R38" s="18"/>
      <c r="S38" s="18"/>
      <c r="T38" s="18">
        <f>ROUND(Source!AC33*Source!AW33*Source!I33,0)</f>
        <v>0</v>
      </c>
      <c r="U38" s="18">
        <f>Source!P33</f>
        <v>0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>
        <f>T38</f>
        <v>0</v>
      </c>
      <c r="GK38" s="18"/>
      <c r="GL38" s="18"/>
      <c r="GM38" s="18"/>
      <c r="GN38" s="18">
        <f>T38</f>
        <v>0</v>
      </c>
      <c r="GO38" s="18"/>
      <c r="GP38" s="18">
        <f>T38</f>
        <v>0</v>
      </c>
      <c r="GQ38" s="18">
        <f>T38</f>
        <v>0</v>
      </c>
      <c r="GR38" s="18"/>
      <c r="GS38" s="18">
        <f>T38</f>
        <v>0</v>
      </c>
      <c r="GT38" s="18"/>
      <c r="GU38" s="18"/>
      <c r="GV38" s="18"/>
      <c r="GW38" s="18">
        <f>ROUND(Source!AG33*Source!I33,0)</f>
        <v>0</v>
      </c>
      <c r="GX38" s="18">
        <f>ROUND(Source!AJ33*Source!I33,0)</f>
        <v>0</v>
      </c>
      <c r="GY38" s="18"/>
      <c r="GZ38" s="18"/>
      <c r="HA38" s="18"/>
      <c r="HB38" s="18">
        <f>T38</f>
        <v>0</v>
      </c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</row>
    <row r="39" spans="1:255" x14ac:dyDescent="0.2">
      <c r="A39" s="82"/>
      <c r="B39" s="81"/>
      <c r="C39" s="81"/>
      <c r="D39" s="81"/>
      <c r="E39" s="81"/>
      <c r="F39" s="81"/>
      <c r="G39" s="81"/>
      <c r="H39" s="134">
        <f>R39</f>
        <v>12</v>
      </c>
      <c r="I39" s="135"/>
      <c r="J39" s="134">
        <f>S39</f>
        <v>169</v>
      </c>
      <c r="K39" s="136"/>
      <c r="O39" s="18"/>
      <c r="P39" s="18"/>
      <c r="Q39" s="18"/>
      <c r="R39" s="18">
        <f>SUM(T31:T38)</f>
        <v>12</v>
      </c>
      <c r="S39" s="18">
        <f>SUM(U31:U38)</f>
        <v>169</v>
      </c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>
        <f>R39</f>
        <v>12</v>
      </c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</row>
    <row r="40" spans="1:255" ht="36" x14ac:dyDescent="0.2">
      <c r="A40" s="87">
        <v>3</v>
      </c>
      <c r="B40" s="95" t="s">
        <v>45</v>
      </c>
      <c r="C40" s="88" t="s">
        <v>46</v>
      </c>
      <c r="D40" s="89" t="s">
        <v>16</v>
      </c>
      <c r="E40" s="90">
        <v>8.9999999999999993E-3</v>
      </c>
      <c r="F40" s="91">
        <f>Source!AK35</f>
        <v>8201.43</v>
      </c>
      <c r="G40" s="96" t="s">
        <v>53</v>
      </c>
      <c r="H40" s="91">
        <f>Source!AB35</f>
        <v>1357.29</v>
      </c>
      <c r="I40" s="92"/>
      <c r="J40" s="94"/>
      <c r="K40" s="93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</row>
    <row r="41" spans="1:255" x14ac:dyDescent="0.2">
      <c r="A41" s="43"/>
      <c r="B41" s="38"/>
      <c r="C41" s="38" t="s">
        <v>378</v>
      </c>
      <c r="D41" s="39"/>
      <c r="E41" s="40"/>
      <c r="F41" s="44">
        <v>1046.8800000000001</v>
      </c>
      <c r="G41" s="41" t="s">
        <v>393</v>
      </c>
      <c r="H41" s="44">
        <f>Source!AF35</f>
        <v>1203.9100000000001</v>
      </c>
      <c r="I41" s="45">
        <f>T41</f>
        <v>11</v>
      </c>
      <c r="J41" s="42">
        <v>14.28</v>
      </c>
      <c r="K41" s="46">
        <f>U41</f>
        <v>155</v>
      </c>
      <c r="O41" s="18"/>
      <c r="P41" s="18"/>
      <c r="Q41" s="18"/>
      <c r="R41" s="18"/>
      <c r="S41" s="18"/>
      <c r="T41" s="18">
        <f>ROUND(Source!AF35*Source!AV35*Source!I35,0)</f>
        <v>11</v>
      </c>
      <c r="U41" s="18">
        <f>Source!S35</f>
        <v>155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>
        <f>T41</f>
        <v>11</v>
      </c>
      <c r="GK41" s="18">
        <f>T41</f>
        <v>11</v>
      </c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>
        <f>T41</f>
        <v>11</v>
      </c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</row>
    <row r="42" spans="1:255" x14ac:dyDescent="0.2">
      <c r="A42" s="54"/>
      <c r="B42" s="48"/>
      <c r="C42" s="48" t="s">
        <v>379</v>
      </c>
      <c r="D42" s="49"/>
      <c r="E42" s="50"/>
      <c r="F42" s="56">
        <v>122.7</v>
      </c>
      <c r="G42" s="52" t="s">
        <v>394</v>
      </c>
      <c r="H42" s="56">
        <f>Source!AD35</f>
        <v>153.38</v>
      </c>
      <c r="I42" s="57">
        <f>T42</f>
        <v>1</v>
      </c>
      <c r="J42" s="53">
        <v>5.25</v>
      </c>
      <c r="K42" s="58">
        <f>U42</f>
        <v>7</v>
      </c>
      <c r="O42" s="18"/>
      <c r="P42" s="18"/>
      <c r="Q42" s="18"/>
      <c r="R42" s="18"/>
      <c r="S42" s="18"/>
      <c r="T42" s="18">
        <f>ROUND(Source!AD35*Source!AV35*Source!I35,0)</f>
        <v>1</v>
      </c>
      <c r="U42" s="18">
        <f>Source!Q35</f>
        <v>7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>
        <f>T42</f>
        <v>1</v>
      </c>
      <c r="GK42" s="18"/>
      <c r="GL42" s="18">
        <f>T42</f>
        <v>1</v>
      </c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>
        <f>T42</f>
        <v>1</v>
      </c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</row>
    <row r="43" spans="1:255" x14ac:dyDescent="0.2">
      <c r="A43" s="54"/>
      <c r="B43" s="48"/>
      <c r="C43" s="48" t="s">
        <v>380</v>
      </c>
      <c r="D43" s="49"/>
      <c r="E43" s="50"/>
      <c r="F43" s="56">
        <v>37.92</v>
      </c>
      <c r="G43" s="52" t="s">
        <v>394</v>
      </c>
      <c r="H43" s="56">
        <f>Source!AE35</f>
        <v>47.4</v>
      </c>
      <c r="I43" s="57">
        <f>GM43</f>
        <v>0</v>
      </c>
      <c r="J43" s="53">
        <v>14.28</v>
      </c>
      <c r="K43" s="58">
        <f>Source!R35</f>
        <v>6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>
        <f>ROUND(Source!AE35*Source!AV35*Source!I35,0)</f>
        <v>0</v>
      </c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</row>
    <row r="44" spans="1:255" x14ac:dyDescent="0.2">
      <c r="A44" s="63"/>
      <c r="B44" s="59"/>
      <c r="C44" s="59" t="s">
        <v>381</v>
      </c>
      <c r="D44" s="60"/>
      <c r="E44" s="61">
        <v>123</v>
      </c>
      <c r="F44" s="64" t="s">
        <v>382</v>
      </c>
      <c r="G44" s="62" t="s">
        <v>395</v>
      </c>
      <c r="H44" s="65">
        <f>ROUND((Source!AF35*Source!AV35+Source!AE35*Source!AV35)*(Source!FX35)/100,2)</f>
        <v>1388.95</v>
      </c>
      <c r="I44" s="64">
        <f>T44</f>
        <v>12</v>
      </c>
      <c r="J44" s="62" t="s">
        <v>396</v>
      </c>
      <c r="K44" s="66">
        <f>U44</f>
        <v>142</v>
      </c>
      <c r="O44" s="18"/>
      <c r="P44" s="18"/>
      <c r="Q44" s="18"/>
      <c r="R44" s="18"/>
      <c r="S44" s="18"/>
      <c r="T44" s="18">
        <f>ROUND((ROUND(Source!AF35*Source!AV35*Source!I35,0)+ROUND(Source!AE35*Source!AV35*Source!I35,0))*(Source!FX35)/100,0)</f>
        <v>12</v>
      </c>
      <c r="U44" s="18">
        <f>Source!X35</f>
        <v>142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>
        <f>T44</f>
        <v>12</v>
      </c>
      <c r="GZ44" s="18"/>
      <c r="HA44" s="18"/>
      <c r="HB44" s="18">
        <f>T44</f>
        <v>12</v>
      </c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</row>
    <row r="45" spans="1:255" x14ac:dyDescent="0.2">
      <c r="A45" s="63"/>
      <c r="B45" s="59"/>
      <c r="C45" s="59" t="s">
        <v>384</v>
      </c>
      <c r="D45" s="60"/>
      <c r="E45" s="61">
        <v>75</v>
      </c>
      <c r="F45" s="64" t="s">
        <v>382</v>
      </c>
      <c r="G45" s="62" t="s">
        <v>397</v>
      </c>
      <c r="H45" s="65">
        <f>ROUND((Source!AF35*Source!AV35+Source!AE35*Source!AV35)*(Source!FY35)/100,2)</f>
        <v>800.84</v>
      </c>
      <c r="I45" s="64">
        <f>T45</f>
        <v>7</v>
      </c>
      <c r="J45" s="62" t="s">
        <v>398</v>
      </c>
      <c r="K45" s="66">
        <f>U45</f>
        <v>74</v>
      </c>
      <c r="O45" s="18"/>
      <c r="P45" s="18"/>
      <c r="Q45" s="18"/>
      <c r="R45" s="18"/>
      <c r="S45" s="18"/>
      <c r="T45" s="18">
        <f>ROUND((ROUND(Source!AF35*Source!AV35*Source!I35,0)+ROUND(Source!AE35*Source!AV35*Source!I35,0))*(Source!FY35)/100,0)</f>
        <v>7</v>
      </c>
      <c r="U45" s="18">
        <f>Source!Y35</f>
        <v>74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>
        <f>T45</f>
        <v>7</v>
      </c>
      <c r="HA45" s="18"/>
      <c r="HB45" s="18">
        <f>T45</f>
        <v>7</v>
      </c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</row>
    <row r="46" spans="1:255" x14ac:dyDescent="0.2">
      <c r="A46" s="54"/>
      <c r="B46" s="48"/>
      <c r="C46" s="48" t="s">
        <v>386</v>
      </c>
      <c r="D46" s="49" t="s">
        <v>387</v>
      </c>
      <c r="E46" s="50">
        <v>119.78</v>
      </c>
      <c r="F46" s="51"/>
      <c r="G46" s="52" t="s">
        <v>393</v>
      </c>
      <c r="H46" s="51">
        <f>ROUND(Source!AH35,2)</f>
        <v>137.75</v>
      </c>
      <c r="I46" s="56">
        <f>Source!U35</f>
        <v>1.2397229999999997</v>
      </c>
      <c r="J46" s="51"/>
      <c r="K46" s="55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</row>
    <row r="47" spans="1:255" x14ac:dyDescent="0.2">
      <c r="A47" s="67" t="s">
        <v>58</v>
      </c>
      <c r="B47" s="76" t="s">
        <v>59</v>
      </c>
      <c r="C47" s="68" t="s">
        <v>60</v>
      </c>
      <c r="D47" s="69" t="s">
        <v>26</v>
      </c>
      <c r="E47" s="70">
        <f>Source!I37</f>
        <v>4.05</v>
      </c>
      <c r="F47" s="71">
        <v>4.1500000000000004</v>
      </c>
      <c r="G47" s="74"/>
      <c r="H47" s="71">
        <f>Source!AC37</f>
        <v>4.1500000000000004</v>
      </c>
      <c r="I47" s="72">
        <f>T47</f>
        <v>17</v>
      </c>
      <c r="J47" s="75">
        <v>5.12</v>
      </c>
      <c r="K47" s="73">
        <f>U47</f>
        <v>86</v>
      </c>
      <c r="O47" s="18"/>
      <c r="P47" s="18"/>
      <c r="Q47" s="18"/>
      <c r="R47" s="18"/>
      <c r="S47" s="18"/>
      <c r="T47" s="18">
        <f>ROUND(Source!AC37*Source!AW37*Source!I37,0)</f>
        <v>17</v>
      </c>
      <c r="U47" s="18">
        <f>Source!P37</f>
        <v>86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>
        <f>T47</f>
        <v>17</v>
      </c>
      <c r="GK47" s="18"/>
      <c r="GL47" s="18"/>
      <c r="GM47" s="18"/>
      <c r="GN47" s="18">
        <f>T47</f>
        <v>17</v>
      </c>
      <c r="GO47" s="18"/>
      <c r="GP47" s="18">
        <f>T47</f>
        <v>17</v>
      </c>
      <c r="GQ47" s="18">
        <f>T47</f>
        <v>17</v>
      </c>
      <c r="GR47" s="18"/>
      <c r="GS47" s="18">
        <f>T47</f>
        <v>17</v>
      </c>
      <c r="GT47" s="18"/>
      <c r="GU47" s="18"/>
      <c r="GV47" s="18"/>
      <c r="GW47" s="18">
        <f>ROUND(Source!AG37*Source!I37,0)</f>
        <v>0</v>
      </c>
      <c r="GX47" s="18">
        <f>ROUND(Source!AJ37*Source!I37,0)</f>
        <v>0</v>
      </c>
      <c r="GY47" s="18"/>
      <c r="GZ47" s="18"/>
      <c r="HA47" s="18"/>
      <c r="HB47" s="18">
        <f>T47</f>
        <v>17</v>
      </c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</row>
    <row r="48" spans="1:255" x14ac:dyDescent="0.2">
      <c r="A48" s="78"/>
      <c r="B48" s="80" t="s">
        <v>388</v>
      </c>
      <c r="C48" s="80" t="s">
        <v>389</v>
      </c>
      <c r="D48" s="77"/>
      <c r="E48" s="77"/>
      <c r="F48" s="77"/>
      <c r="G48" s="77"/>
      <c r="H48" s="77"/>
      <c r="I48" s="77"/>
      <c r="J48" s="77"/>
      <c r="K48" s="79"/>
    </row>
    <row r="49" spans="1:255" x14ac:dyDescent="0.2">
      <c r="A49" s="67" t="s">
        <v>61</v>
      </c>
      <c r="B49" s="76" t="s">
        <v>24</v>
      </c>
      <c r="C49" s="68" t="s">
        <v>62</v>
      </c>
      <c r="D49" s="69" t="s">
        <v>63</v>
      </c>
      <c r="E49" s="70">
        <f>Source!I39</f>
        <v>9.9999999999999982</v>
      </c>
      <c r="F49" s="71">
        <v>7.4600000000000009</v>
      </c>
      <c r="G49" s="74"/>
      <c r="H49" s="71">
        <f>Source!AC39</f>
        <v>7.46</v>
      </c>
      <c r="I49" s="72">
        <f>T49</f>
        <v>75</v>
      </c>
      <c r="J49" s="75">
        <v>5.12</v>
      </c>
      <c r="K49" s="73">
        <f>U49</f>
        <v>382</v>
      </c>
      <c r="O49" s="18"/>
      <c r="P49" s="18"/>
      <c r="Q49" s="18"/>
      <c r="R49" s="18"/>
      <c r="S49" s="18"/>
      <c r="T49" s="18">
        <f>ROUND(Source!AC39*Source!AW39*Source!I39,0)</f>
        <v>75</v>
      </c>
      <c r="U49" s="18">
        <f>Source!P39</f>
        <v>382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>
        <f>T49</f>
        <v>75</v>
      </c>
      <c r="GK49" s="18"/>
      <c r="GL49" s="18"/>
      <c r="GM49" s="18"/>
      <c r="GN49" s="18">
        <f>T49</f>
        <v>75</v>
      </c>
      <c r="GO49" s="18"/>
      <c r="GP49" s="18">
        <f>T49</f>
        <v>75</v>
      </c>
      <c r="GQ49" s="18">
        <f>T49</f>
        <v>75</v>
      </c>
      <c r="GR49" s="18"/>
      <c r="GS49" s="18">
        <f>T49</f>
        <v>75</v>
      </c>
      <c r="GT49" s="18"/>
      <c r="GU49" s="18"/>
      <c r="GV49" s="18"/>
      <c r="GW49" s="18">
        <f>ROUND(Source!AG39*Source!I39,0)</f>
        <v>0</v>
      </c>
      <c r="GX49" s="18">
        <f>ROUND(Source!AJ39*Source!I39,0)</f>
        <v>0</v>
      </c>
      <c r="GY49" s="18"/>
      <c r="GZ49" s="18"/>
      <c r="HA49" s="18"/>
      <c r="HB49" s="18">
        <f>T49</f>
        <v>75</v>
      </c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</row>
    <row r="50" spans="1:255" ht="13.5" thickBot="1" x14ac:dyDescent="0.25">
      <c r="A50" s="83"/>
      <c r="B50" s="84" t="s">
        <v>388</v>
      </c>
      <c r="C50" s="84" t="s">
        <v>399</v>
      </c>
      <c r="D50" s="85"/>
      <c r="E50" s="85"/>
      <c r="F50" s="85"/>
      <c r="G50" s="85"/>
      <c r="H50" s="85"/>
      <c r="I50" s="85"/>
      <c r="J50" s="85"/>
      <c r="K50" s="86"/>
    </row>
    <row r="51" spans="1:255" x14ac:dyDescent="0.2">
      <c r="A51" s="82"/>
      <c r="B51" s="81"/>
      <c r="C51" s="81"/>
      <c r="D51" s="81"/>
      <c r="E51" s="81"/>
      <c r="F51" s="81"/>
      <c r="G51" s="81"/>
      <c r="H51" s="134">
        <f>R51</f>
        <v>123</v>
      </c>
      <c r="I51" s="135"/>
      <c r="J51" s="134">
        <f>S51</f>
        <v>846</v>
      </c>
      <c r="K51" s="136"/>
      <c r="O51" s="18"/>
      <c r="P51" s="18"/>
      <c r="Q51" s="18"/>
      <c r="R51" s="18">
        <f>SUM(T40:T50)</f>
        <v>123</v>
      </c>
      <c r="S51" s="18">
        <f>SUM(U40:U50)</f>
        <v>846</v>
      </c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>
        <f>R51</f>
        <v>123</v>
      </c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</row>
    <row r="52" spans="1:255" ht="48" x14ac:dyDescent="0.2">
      <c r="A52" s="87">
        <v>4</v>
      </c>
      <c r="B52" s="95" t="s">
        <v>69</v>
      </c>
      <c r="C52" s="88" t="s">
        <v>70</v>
      </c>
      <c r="D52" s="89" t="s">
        <v>16</v>
      </c>
      <c r="E52" s="90">
        <v>0.29799999999999999</v>
      </c>
      <c r="F52" s="91">
        <f>Source!AK41</f>
        <v>162.24</v>
      </c>
      <c r="G52" s="96" t="s">
        <v>3</v>
      </c>
      <c r="H52" s="91">
        <f>Source!AB41</f>
        <v>162.24</v>
      </c>
      <c r="I52" s="92"/>
      <c r="J52" s="94"/>
      <c r="K52" s="93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</row>
    <row r="53" spans="1:255" x14ac:dyDescent="0.2">
      <c r="B53" s="107" t="str">
        <f>IF(Source!I41=0.298," Расчет объема","")</f>
        <v xml:space="preserve"> Расчет объема</v>
      </c>
      <c r="C53" s="107" t="str">
        <f>IF(Source!I41=0.298,"   (3,3+4,2+11,3+2,7+3,3+5)/100 = 0,298","")</f>
        <v xml:space="preserve">   (3,3+4,2+11,3+2,7+3,3+5)/100 = 0,298</v>
      </c>
    </row>
    <row r="54" spans="1:255" x14ac:dyDescent="0.2">
      <c r="A54" s="54"/>
      <c r="B54" s="48"/>
      <c r="C54" s="48" t="s">
        <v>378</v>
      </c>
      <c r="D54" s="49"/>
      <c r="E54" s="50"/>
      <c r="F54" s="56">
        <v>162.24</v>
      </c>
      <c r="G54" s="52"/>
      <c r="H54" s="56">
        <f>Source!AF41</f>
        <v>162.24</v>
      </c>
      <c r="I54" s="57">
        <f>T54</f>
        <v>48</v>
      </c>
      <c r="J54" s="53">
        <v>14.28</v>
      </c>
      <c r="K54" s="58">
        <f>U54</f>
        <v>690</v>
      </c>
      <c r="O54" s="18"/>
      <c r="P54" s="18"/>
      <c r="Q54" s="18"/>
      <c r="R54" s="18"/>
      <c r="S54" s="18"/>
      <c r="T54" s="18">
        <f>ROUND(Source!AF41*Source!AV41*Source!I41,0)</f>
        <v>48</v>
      </c>
      <c r="U54" s="18">
        <f>Source!S41</f>
        <v>690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>
        <f>T54</f>
        <v>48</v>
      </c>
      <c r="GK54" s="18">
        <f>T54</f>
        <v>48</v>
      </c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>
        <f>T54</f>
        <v>48</v>
      </c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</row>
    <row r="55" spans="1:255" x14ac:dyDescent="0.2">
      <c r="A55" s="63"/>
      <c r="B55" s="59"/>
      <c r="C55" s="59" t="s">
        <v>381</v>
      </c>
      <c r="D55" s="60"/>
      <c r="E55" s="61">
        <v>80</v>
      </c>
      <c r="F55" s="64" t="s">
        <v>382</v>
      </c>
      <c r="G55" s="62"/>
      <c r="H55" s="65">
        <f>ROUND((Source!AF41*Source!AV41+Source!AE41*Source!AV41)*(Source!FX41)/100,2)</f>
        <v>129.79</v>
      </c>
      <c r="I55" s="64">
        <f>T55</f>
        <v>38</v>
      </c>
      <c r="J55" s="62" t="s">
        <v>391</v>
      </c>
      <c r="K55" s="66">
        <f>U55</f>
        <v>442</v>
      </c>
      <c r="O55" s="18"/>
      <c r="P55" s="18"/>
      <c r="Q55" s="18"/>
      <c r="R55" s="18"/>
      <c r="S55" s="18"/>
      <c r="T55" s="18">
        <f>ROUND((ROUND(Source!AF41*Source!AV41*Source!I41,0)+ROUND(Source!AE41*Source!AV41*Source!I41,0))*(Source!FX41)/100,0)</f>
        <v>38</v>
      </c>
      <c r="U55" s="18">
        <f>Source!X41</f>
        <v>442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>
        <f>T55</f>
        <v>38</v>
      </c>
      <c r="GZ55" s="18"/>
      <c r="HA55" s="18"/>
      <c r="HB55" s="18">
        <f>T55</f>
        <v>38</v>
      </c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</row>
    <row r="56" spans="1:255" x14ac:dyDescent="0.2">
      <c r="A56" s="63"/>
      <c r="B56" s="59"/>
      <c r="C56" s="59" t="s">
        <v>384</v>
      </c>
      <c r="D56" s="60"/>
      <c r="E56" s="61">
        <v>50</v>
      </c>
      <c r="F56" s="64" t="s">
        <v>382</v>
      </c>
      <c r="G56" s="62"/>
      <c r="H56" s="65">
        <f>ROUND((Source!AF41*Source!AV41+Source!AE41*Source!AV41)*(Source!FY41)/100,2)</f>
        <v>81.12</v>
      </c>
      <c r="I56" s="64">
        <f>T56</f>
        <v>24</v>
      </c>
      <c r="J56" s="62" t="s">
        <v>385</v>
      </c>
      <c r="K56" s="66">
        <f>U56</f>
        <v>248</v>
      </c>
      <c r="O56" s="18"/>
      <c r="P56" s="18"/>
      <c r="Q56" s="18"/>
      <c r="R56" s="18"/>
      <c r="S56" s="18"/>
      <c r="T56" s="18">
        <f>ROUND((ROUND(Source!AF41*Source!AV41*Source!I41,0)+ROUND(Source!AE41*Source!AV41*Source!I41,0))*(Source!FY41)/100,0)</f>
        <v>24</v>
      </c>
      <c r="U56" s="18">
        <f>Source!Y41</f>
        <v>248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>
        <f>T56</f>
        <v>24</v>
      </c>
      <c r="HA56" s="18"/>
      <c r="HB56" s="18">
        <f>T56</f>
        <v>24</v>
      </c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</row>
    <row r="57" spans="1:255" ht="13.5" thickBot="1" x14ac:dyDescent="0.25">
      <c r="A57" s="108"/>
      <c r="B57" s="109"/>
      <c r="C57" s="109" t="s">
        <v>386</v>
      </c>
      <c r="D57" s="110" t="s">
        <v>387</v>
      </c>
      <c r="E57" s="111">
        <v>20.8</v>
      </c>
      <c r="F57" s="112"/>
      <c r="G57" s="113"/>
      <c r="H57" s="112">
        <f>ROUND(Source!AH41,2)</f>
        <v>20.8</v>
      </c>
      <c r="I57" s="114">
        <f>Source!U41</f>
        <v>6.1984000000000004</v>
      </c>
      <c r="J57" s="112"/>
      <c r="K57" s="115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</row>
    <row r="58" spans="1:255" x14ac:dyDescent="0.2">
      <c r="A58" s="82"/>
      <c r="B58" s="81"/>
      <c r="C58" s="81"/>
      <c r="D58" s="81"/>
      <c r="E58" s="81"/>
      <c r="F58" s="81"/>
      <c r="G58" s="81"/>
      <c r="H58" s="134">
        <f>R58</f>
        <v>110</v>
      </c>
      <c r="I58" s="135"/>
      <c r="J58" s="134">
        <f>S58</f>
        <v>1380</v>
      </c>
      <c r="K58" s="136"/>
      <c r="O58" s="18"/>
      <c r="P58" s="18"/>
      <c r="Q58" s="18"/>
      <c r="R58" s="18">
        <f>SUM(T52:T57)</f>
        <v>110</v>
      </c>
      <c r="S58" s="18">
        <f>SUM(U52:U57)</f>
        <v>1380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>
        <f>R58</f>
        <v>110</v>
      </c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</row>
    <row r="59" spans="1:255" ht="36" x14ac:dyDescent="0.2">
      <c r="A59" s="87">
        <v>6</v>
      </c>
      <c r="B59" s="95" t="s">
        <v>83</v>
      </c>
      <c r="C59" s="88" t="s">
        <v>84</v>
      </c>
      <c r="D59" s="89" t="s">
        <v>16</v>
      </c>
      <c r="E59" s="90">
        <v>0.35470000000000002</v>
      </c>
      <c r="F59" s="91">
        <f>Source!AK47</f>
        <v>233.95</v>
      </c>
      <c r="G59" s="96" t="s">
        <v>3</v>
      </c>
      <c r="H59" s="91">
        <f>Source!AB47</f>
        <v>222.54</v>
      </c>
      <c r="I59" s="92"/>
      <c r="J59" s="94"/>
      <c r="K59" s="93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</row>
    <row r="60" spans="1:255" x14ac:dyDescent="0.2">
      <c r="B60" s="107" t="str">
        <f>IF(Source!I47=0.3547," Расчет объема","")</f>
        <v xml:space="preserve"> Расчет объема</v>
      </c>
      <c r="C60" s="107" t="str">
        <f>IF(Source!I47=0.3547,"   (3,3+4,2+11,3+2,7+3,3+5+5,67)/100 = 0,3547","")</f>
        <v xml:space="preserve">   (3,3+4,2+11,3+2,7+3,3+5+5,67)/100 = 0,3547</v>
      </c>
    </row>
    <row r="61" spans="1:255" x14ac:dyDescent="0.2">
      <c r="A61" s="54"/>
      <c r="B61" s="48"/>
      <c r="C61" s="48" t="s">
        <v>378</v>
      </c>
      <c r="D61" s="49"/>
      <c r="E61" s="50"/>
      <c r="F61" s="56">
        <v>126.06</v>
      </c>
      <c r="G61" s="52"/>
      <c r="H61" s="56">
        <f>Source!AF47</f>
        <v>126.06</v>
      </c>
      <c r="I61" s="57">
        <f>T61</f>
        <v>45</v>
      </c>
      <c r="J61" s="53">
        <v>14.28</v>
      </c>
      <c r="K61" s="58">
        <f>U61</f>
        <v>639</v>
      </c>
      <c r="O61" s="18"/>
      <c r="P61" s="18"/>
      <c r="Q61" s="18"/>
      <c r="R61" s="18"/>
      <c r="S61" s="18"/>
      <c r="T61" s="18">
        <f>ROUND(Source!AF47*Source!AV47*Source!I47,0)</f>
        <v>45</v>
      </c>
      <c r="U61" s="18">
        <f>Source!S47</f>
        <v>639</v>
      </c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>
        <f>T61</f>
        <v>45</v>
      </c>
      <c r="GK61" s="18">
        <f>T61</f>
        <v>45</v>
      </c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>
        <f>T61</f>
        <v>45</v>
      </c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</row>
    <row r="62" spans="1:255" x14ac:dyDescent="0.2">
      <c r="A62" s="54"/>
      <c r="B62" s="48"/>
      <c r="C62" s="48" t="s">
        <v>379</v>
      </c>
      <c r="D62" s="49"/>
      <c r="E62" s="50"/>
      <c r="F62" s="56">
        <v>96.47</v>
      </c>
      <c r="G62" s="52"/>
      <c r="H62" s="56">
        <f>Source!AD47</f>
        <v>96.47</v>
      </c>
      <c r="I62" s="57">
        <f>T62</f>
        <v>34</v>
      </c>
      <c r="J62" s="53">
        <v>5.25</v>
      </c>
      <c r="K62" s="58">
        <f>U62</f>
        <v>180</v>
      </c>
      <c r="O62" s="18"/>
      <c r="P62" s="18"/>
      <c r="Q62" s="18"/>
      <c r="R62" s="18"/>
      <c r="S62" s="18"/>
      <c r="T62" s="18">
        <f>ROUND(Source!AD47*Source!AV47*Source!I47,0)</f>
        <v>34</v>
      </c>
      <c r="U62" s="18">
        <f>Source!Q47</f>
        <v>180</v>
      </c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>
        <f>T62</f>
        <v>34</v>
      </c>
      <c r="GK62" s="18"/>
      <c r="GL62" s="18">
        <f>T62</f>
        <v>34</v>
      </c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>
        <f>T62</f>
        <v>34</v>
      </c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</row>
    <row r="63" spans="1:255" x14ac:dyDescent="0.2">
      <c r="A63" s="54"/>
      <c r="B63" s="48"/>
      <c r="C63" s="48" t="s">
        <v>380</v>
      </c>
      <c r="D63" s="49"/>
      <c r="E63" s="50"/>
      <c r="F63" s="56">
        <v>1.1599999999999999</v>
      </c>
      <c r="G63" s="52"/>
      <c r="H63" s="56">
        <f>Source!AE47</f>
        <v>1.1599999999999999</v>
      </c>
      <c r="I63" s="57">
        <f>GM63</f>
        <v>0</v>
      </c>
      <c r="J63" s="53">
        <v>14.28</v>
      </c>
      <c r="K63" s="58">
        <f>Source!R47</f>
        <v>6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>
        <f>ROUND(Source!AE47*Source!AV47*Source!I47,0)</f>
        <v>0</v>
      </c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</row>
    <row r="64" spans="1:255" x14ac:dyDescent="0.2">
      <c r="A64" s="54"/>
      <c r="B64" s="48"/>
      <c r="C64" s="48" t="s">
        <v>400</v>
      </c>
      <c r="D64" s="49"/>
      <c r="E64" s="50"/>
      <c r="F64" s="56">
        <v>11.42</v>
      </c>
      <c r="G64" s="52"/>
      <c r="H64" s="56">
        <f>Source!AC47</f>
        <v>0.01</v>
      </c>
      <c r="I64" s="57">
        <f>T64</f>
        <v>0</v>
      </c>
      <c r="J64" s="53">
        <v>5.12</v>
      </c>
      <c r="K64" s="58">
        <f>U64</f>
        <v>0</v>
      </c>
      <c r="O64" s="18"/>
      <c r="P64" s="18"/>
      <c r="Q64" s="18"/>
      <c r="R64" s="18"/>
      <c r="S64" s="18"/>
      <c r="T64" s="18">
        <f>ROUND(Source!AC47*Source!AW47*Source!I47,0)</f>
        <v>0</v>
      </c>
      <c r="U64" s="18">
        <f>Source!P47</f>
        <v>0</v>
      </c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>
        <f>T64</f>
        <v>0</v>
      </c>
      <c r="GK64" s="18"/>
      <c r="GL64" s="18"/>
      <c r="GM64" s="18"/>
      <c r="GN64" s="18">
        <f>T64</f>
        <v>0</v>
      </c>
      <c r="GO64" s="18"/>
      <c r="GP64" s="18">
        <f>T64</f>
        <v>0</v>
      </c>
      <c r="GQ64" s="18">
        <f>T64</f>
        <v>0</v>
      </c>
      <c r="GR64" s="18"/>
      <c r="GS64" s="18">
        <f>T64</f>
        <v>0</v>
      </c>
      <c r="GT64" s="18"/>
      <c r="GU64" s="18"/>
      <c r="GV64" s="18"/>
      <c r="GW64" s="18">
        <f>ROUND(Source!AG47*Source!I47,0)</f>
        <v>0</v>
      </c>
      <c r="GX64" s="18">
        <f>ROUND(Source!AJ47*Source!I47,0)</f>
        <v>0</v>
      </c>
      <c r="GY64" s="18"/>
      <c r="GZ64" s="18"/>
      <c r="HA64" s="18"/>
      <c r="HB64" s="18">
        <f>T64</f>
        <v>0</v>
      </c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</row>
    <row r="65" spans="1:255" x14ac:dyDescent="0.2">
      <c r="A65" s="63"/>
      <c r="B65" s="59"/>
      <c r="C65" s="59" t="s">
        <v>381</v>
      </c>
      <c r="D65" s="60"/>
      <c r="E65" s="61">
        <v>80</v>
      </c>
      <c r="F65" s="64" t="s">
        <v>382</v>
      </c>
      <c r="G65" s="62"/>
      <c r="H65" s="65">
        <f>ROUND((Source!AF47*Source!AV47+Source!AE47*Source!AV47)*(Source!FX47)/100,2)</f>
        <v>101.78</v>
      </c>
      <c r="I65" s="64">
        <f>T65</f>
        <v>36</v>
      </c>
      <c r="J65" s="62" t="s">
        <v>391</v>
      </c>
      <c r="K65" s="66">
        <f>U65</f>
        <v>413</v>
      </c>
      <c r="O65" s="18"/>
      <c r="P65" s="18"/>
      <c r="Q65" s="18"/>
      <c r="R65" s="18"/>
      <c r="S65" s="18"/>
      <c r="T65" s="18">
        <f>ROUND((ROUND(Source!AF47*Source!AV47*Source!I47,0)+ROUND(Source!AE47*Source!AV47*Source!I47,0))*(Source!FX47)/100,0)</f>
        <v>36</v>
      </c>
      <c r="U65" s="18">
        <f>Source!X47</f>
        <v>413</v>
      </c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>
        <f>T65</f>
        <v>36</v>
      </c>
      <c r="GZ65" s="18"/>
      <c r="HA65" s="18"/>
      <c r="HB65" s="18">
        <f>T65</f>
        <v>36</v>
      </c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</row>
    <row r="66" spans="1:255" x14ac:dyDescent="0.2">
      <c r="A66" s="63"/>
      <c r="B66" s="59"/>
      <c r="C66" s="59" t="s">
        <v>384</v>
      </c>
      <c r="D66" s="60"/>
      <c r="E66" s="61">
        <v>50</v>
      </c>
      <c r="F66" s="64" t="s">
        <v>382</v>
      </c>
      <c r="G66" s="62"/>
      <c r="H66" s="65">
        <f>ROUND((Source!AF47*Source!AV47+Source!AE47*Source!AV47)*(Source!FY47)/100,2)</f>
        <v>63.61</v>
      </c>
      <c r="I66" s="64">
        <f>T66</f>
        <v>23</v>
      </c>
      <c r="J66" s="62" t="s">
        <v>385</v>
      </c>
      <c r="K66" s="66">
        <f>U66</f>
        <v>232</v>
      </c>
      <c r="O66" s="18"/>
      <c r="P66" s="18"/>
      <c r="Q66" s="18"/>
      <c r="R66" s="18"/>
      <c r="S66" s="18"/>
      <c r="T66" s="18">
        <f>ROUND((ROUND(Source!AF47*Source!AV47*Source!I47,0)+ROUND(Source!AE47*Source!AV47*Source!I47,0))*(Source!FY47)/100,0)</f>
        <v>23</v>
      </c>
      <c r="U66" s="18">
        <f>Source!Y47</f>
        <v>232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>
        <f>T66</f>
        <v>23</v>
      </c>
      <c r="HA66" s="18"/>
      <c r="HB66" s="18">
        <f>T66</f>
        <v>23</v>
      </c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</row>
    <row r="67" spans="1:255" x14ac:dyDescent="0.2">
      <c r="A67" s="54"/>
      <c r="B67" s="48"/>
      <c r="C67" s="48" t="s">
        <v>386</v>
      </c>
      <c r="D67" s="49" t="s">
        <v>387</v>
      </c>
      <c r="E67" s="50">
        <v>14.59</v>
      </c>
      <c r="F67" s="51"/>
      <c r="G67" s="52"/>
      <c r="H67" s="51">
        <f>ROUND(Source!AH47,2)</f>
        <v>14.59</v>
      </c>
      <c r="I67" s="56">
        <f>Source!U47</f>
        <v>5.1750730000000003</v>
      </c>
      <c r="J67" s="51"/>
      <c r="K67" s="55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</row>
    <row r="68" spans="1:255" x14ac:dyDescent="0.2">
      <c r="A68" s="67" t="s">
        <v>86</v>
      </c>
      <c r="B68" s="76" t="s">
        <v>24</v>
      </c>
      <c r="C68" s="68" t="s">
        <v>87</v>
      </c>
      <c r="D68" s="69" t="s">
        <v>26</v>
      </c>
      <c r="E68" s="70">
        <f>Source!I49</f>
        <v>19.08286</v>
      </c>
      <c r="F68" s="71">
        <v>53.870000000000005</v>
      </c>
      <c r="G68" s="74"/>
      <c r="H68" s="71">
        <f>Source!AC49</f>
        <v>53.87</v>
      </c>
      <c r="I68" s="72">
        <f>T68</f>
        <v>1028</v>
      </c>
      <c r="J68" s="75">
        <v>5.12</v>
      </c>
      <c r="K68" s="73">
        <f>U68</f>
        <v>5263</v>
      </c>
      <c r="O68" s="18"/>
      <c r="P68" s="18"/>
      <c r="Q68" s="18"/>
      <c r="R68" s="18"/>
      <c r="S68" s="18"/>
      <c r="T68" s="18">
        <f>ROUND(Source!AC49*Source!AW49*Source!I49,0)</f>
        <v>1028</v>
      </c>
      <c r="U68" s="18">
        <f>Source!P49</f>
        <v>5263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>
        <f>T68</f>
        <v>1028</v>
      </c>
      <c r="GK68" s="18"/>
      <c r="GL68" s="18"/>
      <c r="GM68" s="18"/>
      <c r="GN68" s="18">
        <f>T68</f>
        <v>1028</v>
      </c>
      <c r="GO68" s="18"/>
      <c r="GP68" s="18">
        <f>T68</f>
        <v>1028</v>
      </c>
      <c r="GQ68" s="18">
        <f>T68</f>
        <v>1028</v>
      </c>
      <c r="GR68" s="18"/>
      <c r="GS68" s="18">
        <f>T68</f>
        <v>1028</v>
      </c>
      <c r="GT68" s="18"/>
      <c r="GU68" s="18"/>
      <c r="GV68" s="18"/>
      <c r="GW68" s="18">
        <f>ROUND(Source!AG49*Source!I49,0)</f>
        <v>0</v>
      </c>
      <c r="GX68" s="18">
        <f>ROUND(Source!AJ49*Source!I49,0)</f>
        <v>0</v>
      </c>
      <c r="GY68" s="18"/>
      <c r="GZ68" s="18"/>
      <c r="HA68" s="18"/>
      <c r="HB68" s="18">
        <f>T68</f>
        <v>1028</v>
      </c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</row>
    <row r="69" spans="1:255" x14ac:dyDescent="0.2">
      <c r="A69" s="78"/>
      <c r="B69" s="80" t="s">
        <v>388</v>
      </c>
      <c r="C69" s="80" t="s">
        <v>401</v>
      </c>
      <c r="D69" s="77"/>
      <c r="E69" s="77"/>
      <c r="F69" s="77"/>
      <c r="G69" s="77"/>
      <c r="H69" s="77"/>
      <c r="I69" s="77"/>
      <c r="J69" s="77"/>
      <c r="K69" s="79"/>
    </row>
    <row r="70" spans="1:255" x14ac:dyDescent="0.2">
      <c r="A70" s="67" t="s">
        <v>89</v>
      </c>
      <c r="B70" s="76" t="s">
        <v>24</v>
      </c>
      <c r="C70" s="68" t="s">
        <v>90</v>
      </c>
      <c r="D70" s="69" t="s">
        <v>63</v>
      </c>
      <c r="E70" s="70">
        <f>Source!I51</f>
        <v>3</v>
      </c>
      <c r="F70" s="71">
        <v>55.94</v>
      </c>
      <c r="G70" s="74"/>
      <c r="H70" s="71">
        <f>Source!AC51</f>
        <v>55.94</v>
      </c>
      <c r="I70" s="72">
        <f>T70</f>
        <v>168</v>
      </c>
      <c r="J70" s="75">
        <v>5.12</v>
      </c>
      <c r="K70" s="73">
        <f>U70</f>
        <v>859</v>
      </c>
      <c r="O70" s="18"/>
      <c r="P70" s="18"/>
      <c r="Q70" s="18"/>
      <c r="R70" s="18"/>
      <c r="S70" s="18"/>
      <c r="T70" s="18">
        <f>ROUND(Source!AC51*Source!AW51*Source!I51,0)</f>
        <v>168</v>
      </c>
      <c r="U70" s="18">
        <f>Source!P51</f>
        <v>859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>
        <f>T70</f>
        <v>168</v>
      </c>
      <c r="GK70" s="18"/>
      <c r="GL70" s="18"/>
      <c r="GM70" s="18"/>
      <c r="GN70" s="18">
        <f>T70</f>
        <v>168</v>
      </c>
      <c r="GO70" s="18"/>
      <c r="GP70" s="18">
        <f>T70</f>
        <v>168</v>
      </c>
      <c r="GQ70" s="18">
        <f>T70</f>
        <v>168</v>
      </c>
      <c r="GR70" s="18"/>
      <c r="GS70" s="18">
        <f>T70</f>
        <v>168</v>
      </c>
      <c r="GT70" s="18"/>
      <c r="GU70" s="18"/>
      <c r="GV70" s="18"/>
      <c r="GW70" s="18">
        <f>ROUND(Source!AG51*Source!I51,0)</f>
        <v>0</v>
      </c>
      <c r="GX70" s="18">
        <f>ROUND(Source!AJ51*Source!I51,0)</f>
        <v>0</v>
      </c>
      <c r="GY70" s="18"/>
      <c r="GZ70" s="18"/>
      <c r="HA70" s="18"/>
      <c r="HB70" s="18">
        <f>T70</f>
        <v>168</v>
      </c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</row>
    <row r="71" spans="1:255" ht="13.5" thickBot="1" x14ac:dyDescent="0.25">
      <c r="A71" s="83"/>
      <c r="B71" s="84" t="s">
        <v>388</v>
      </c>
      <c r="C71" s="84" t="s">
        <v>402</v>
      </c>
      <c r="D71" s="85"/>
      <c r="E71" s="85"/>
      <c r="F71" s="85"/>
      <c r="G71" s="85"/>
      <c r="H71" s="85"/>
      <c r="I71" s="85"/>
      <c r="J71" s="85"/>
      <c r="K71" s="86"/>
    </row>
    <row r="72" spans="1:255" x14ac:dyDescent="0.2">
      <c r="A72" s="82"/>
      <c r="B72" s="81"/>
      <c r="C72" s="81"/>
      <c r="D72" s="81"/>
      <c r="E72" s="81"/>
      <c r="F72" s="81"/>
      <c r="G72" s="81"/>
      <c r="H72" s="134">
        <f>R72</f>
        <v>1334</v>
      </c>
      <c r="I72" s="135"/>
      <c r="J72" s="134">
        <f>S72</f>
        <v>7586</v>
      </c>
      <c r="K72" s="136"/>
      <c r="O72" s="18"/>
      <c r="P72" s="18"/>
      <c r="Q72" s="18"/>
      <c r="R72" s="18">
        <f>SUM(T59:T71)</f>
        <v>1334</v>
      </c>
      <c r="S72" s="18">
        <f>SUM(U59:U71)</f>
        <v>7586</v>
      </c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>
        <f>R72</f>
        <v>1334</v>
      </c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</row>
    <row r="73" spans="1:255" ht="48" x14ac:dyDescent="0.2">
      <c r="A73" s="87">
        <v>7</v>
      </c>
      <c r="B73" s="95" t="s">
        <v>93</v>
      </c>
      <c r="C73" s="88" t="s">
        <v>94</v>
      </c>
      <c r="D73" s="89" t="s">
        <v>16</v>
      </c>
      <c r="E73" s="90">
        <v>4.2000000000000003E-2</v>
      </c>
      <c r="F73" s="91">
        <f>Source!AK53</f>
        <v>189.07999999999998</v>
      </c>
      <c r="G73" s="96" t="s">
        <v>3</v>
      </c>
      <c r="H73" s="91">
        <f>Source!AB53</f>
        <v>121.1</v>
      </c>
      <c r="I73" s="92"/>
      <c r="J73" s="94"/>
      <c r="K73" s="93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</row>
    <row r="74" spans="1:255" x14ac:dyDescent="0.2">
      <c r="B74" s="107" t="str">
        <f>IF(Source!I53=0.042," Расчет объема","")</f>
        <v xml:space="preserve"> Расчет объема</v>
      </c>
      <c r="C74" s="107" t="str">
        <f>IF(Source!I53=0.042,"   (2,1+2,1)/100 = 0,042","")</f>
        <v xml:space="preserve">   (2,1+2,1)/100 = 0,042</v>
      </c>
    </row>
    <row r="75" spans="1:255" x14ac:dyDescent="0.2">
      <c r="A75" s="54"/>
      <c r="B75" s="48"/>
      <c r="C75" s="48" t="s">
        <v>378</v>
      </c>
      <c r="D75" s="49"/>
      <c r="E75" s="50"/>
      <c r="F75" s="56">
        <v>120.44</v>
      </c>
      <c r="G75" s="52"/>
      <c r="H75" s="56">
        <f>Source!AF53</f>
        <v>120.44</v>
      </c>
      <c r="I75" s="57">
        <f>T75</f>
        <v>5</v>
      </c>
      <c r="J75" s="53">
        <v>14.28</v>
      </c>
      <c r="K75" s="58">
        <f>U75</f>
        <v>72</v>
      </c>
      <c r="O75" s="18"/>
      <c r="P75" s="18"/>
      <c r="Q75" s="18"/>
      <c r="R75" s="18"/>
      <c r="S75" s="18"/>
      <c r="T75" s="18">
        <f>ROUND(Source!AF53*Source!AV53*Source!I53,0)</f>
        <v>5</v>
      </c>
      <c r="U75" s="18">
        <f>Source!S53</f>
        <v>72</v>
      </c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>
        <f>T75</f>
        <v>5</v>
      </c>
      <c r="GK75" s="18">
        <f>T75</f>
        <v>5</v>
      </c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>
        <f>T75</f>
        <v>5</v>
      </c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</row>
    <row r="76" spans="1:255" x14ac:dyDescent="0.2">
      <c r="A76" s="54"/>
      <c r="B76" s="48"/>
      <c r="C76" s="48" t="s">
        <v>379</v>
      </c>
      <c r="D76" s="49"/>
      <c r="E76" s="50"/>
      <c r="F76" s="56">
        <v>0.66</v>
      </c>
      <c r="G76" s="52"/>
      <c r="H76" s="56">
        <f>Source!AD53</f>
        <v>0.66</v>
      </c>
      <c r="I76" s="57">
        <f>T76</f>
        <v>0</v>
      </c>
      <c r="J76" s="53">
        <v>5.25</v>
      </c>
      <c r="K76" s="58">
        <f>U76</f>
        <v>0</v>
      </c>
      <c r="O76" s="18"/>
      <c r="P76" s="18"/>
      <c r="Q76" s="18"/>
      <c r="R76" s="18"/>
      <c r="S76" s="18"/>
      <c r="T76" s="18">
        <f>ROUND(Source!AD53*Source!AV53*Source!I53,0)</f>
        <v>0</v>
      </c>
      <c r="U76" s="18">
        <f>Source!Q53</f>
        <v>0</v>
      </c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>
        <f>T76</f>
        <v>0</v>
      </c>
      <c r="GK76" s="18"/>
      <c r="GL76" s="18">
        <f>T76</f>
        <v>0</v>
      </c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>
        <f>T76</f>
        <v>0</v>
      </c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</row>
    <row r="77" spans="1:255" x14ac:dyDescent="0.2">
      <c r="A77" s="54"/>
      <c r="B77" s="48"/>
      <c r="C77" s="48" t="s">
        <v>380</v>
      </c>
      <c r="D77" s="49"/>
      <c r="E77" s="50"/>
      <c r="F77" s="56">
        <v>0.12</v>
      </c>
      <c r="G77" s="52"/>
      <c r="H77" s="56">
        <f>Source!AE53</f>
        <v>0.12</v>
      </c>
      <c r="I77" s="57">
        <f>GM77</f>
        <v>0</v>
      </c>
      <c r="J77" s="53">
        <v>14.28</v>
      </c>
      <c r="K77" s="58">
        <f>Source!R53</f>
        <v>0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>
        <f>ROUND(Source!AE53*Source!AV53*Source!I53,0)</f>
        <v>0</v>
      </c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</row>
    <row r="78" spans="1:255" x14ac:dyDescent="0.2">
      <c r="A78" s="63"/>
      <c r="B78" s="59"/>
      <c r="C78" s="59" t="s">
        <v>381</v>
      </c>
      <c r="D78" s="60"/>
      <c r="E78" s="61">
        <v>80</v>
      </c>
      <c r="F78" s="64" t="s">
        <v>382</v>
      </c>
      <c r="G78" s="62"/>
      <c r="H78" s="65">
        <f>ROUND((Source!AF53*Source!AV53+Source!AE53*Source!AV53)*(Source!FX53)/100,2)</f>
        <v>96.45</v>
      </c>
      <c r="I78" s="64">
        <f>T78</f>
        <v>4</v>
      </c>
      <c r="J78" s="62" t="s">
        <v>391</v>
      </c>
      <c r="K78" s="66">
        <f>U78</f>
        <v>46</v>
      </c>
      <c r="O78" s="18"/>
      <c r="P78" s="18"/>
      <c r="Q78" s="18"/>
      <c r="R78" s="18"/>
      <c r="S78" s="18"/>
      <c r="T78" s="18">
        <f>ROUND((ROUND(Source!AF53*Source!AV53*Source!I53,0)+ROUND(Source!AE53*Source!AV53*Source!I53,0))*(Source!FX53)/100,0)</f>
        <v>4</v>
      </c>
      <c r="U78" s="18">
        <f>Source!X53</f>
        <v>46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>
        <f>T78</f>
        <v>4</v>
      </c>
      <c r="GZ78" s="18"/>
      <c r="HA78" s="18"/>
      <c r="HB78" s="18">
        <f>T78</f>
        <v>4</v>
      </c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</row>
    <row r="79" spans="1:255" x14ac:dyDescent="0.2">
      <c r="A79" s="63"/>
      <c r="B79" s="59"/>
      <c r="C79" s="59" t="s">
        <v>384</v>
      </c>
      <c r="D79" s="60"/>
      <c r="E79" s="61">
        <v>50</v>
      </c>
      <c r="F79" s="64" t="s">
        <v>382</v>
      </c>
      <c r="G79" s="62"/>
      <c r="H79" s="65">
        <f>ROUND((Source!AF53*Source!AV53+Source!AE53*Source!AV53)*(Source!FY53)/100,2)</f>
        <v>60.28</v>
      </c>
      <c r="I79" s="64">
        <f>T79</f>
        <v>3</v>
      </c>
      <c r="J79" s="62" t="s">
        <v>385</v>
      </c>
      <c r="K79" s="66">
        <f>U79</f>
        <v>26</v>
      </c>
      <c r="O79" s="18"/>
      <c r="P79" s="18"/>
      <c r="Q79" s="18"/>
      <c r="R79" s="18"/>
      <c r="S79" s="18"/>
      <c r="T79" s="18">
        <f>ROUND((ROUND(Source!AF53*Source!AV53*Source!I53,0)+ROUND(Source!AE53*Source!AV53*Source!I53,0))*(Source!FY53)/100,0)</f>
        <v>3</v>
      </c>
      <c r="U79" s="18">
        <f>Source!Y53</f>
        <v>26</v>
      </c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>
        <f>T79</f>
        <v>3</v>
      </c>
      <c r="HA79" s="18"/>
      <c r="HB79" s="18">
        <f>T79</f>
        <v>3</v>
      </c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</row>
    <row r="80" spans="1:255" x14ac:dyDescent="0.2">
      <c r="A80" s="54"/>
      <c r="B80" s="48"/>
      <c r="C80" s="48" t="s">
        <v>386</v>
      </c>
      <c r="D80" s="49" t="s">
        <v>387</v>
      </c>
      <c r="E80" s="50">
        <v>13.78</v>
      </c>
      <c r="F80" s="51"/>
      <c r="G80" s="52"/>
      <c r="H80" s="51">
        <f>ROUND(Source!AH53,2)</f>
        <v>13.78</v>
      </c>
      <c r="I80" s="56">
        <f>Source!U53</f>
        <v>0.57876000000000005</v>
      </c>
      <c r="J80" s="51"/>
      <c r="K80" s="55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</row>
    <row r="81" spans="1:255" x14ac:dyDescent="0.2">
      <c r="A81" s="67" t="s">
        <v>96</v>
      </c>
      <c r="B81" s="76" t="s">
        <v>24</v>
      </c>
      <c r="C81" s="68" t="s">
        <v>97</v>
      </c>
      <c r="D81" s="69" t="s">
        <v>26</v>
      </c>
      <c r="E81" s="70">
        <f>Source!I55</f>
        <v>0.6552</v>
      </c>
      <c r="F81" s="71">
        <v>43.510000000000005</v>
      </c>
      <c r="G81" s="74"/>
      <c r="H81" s="71">
        <f>Source!AC55</f>
        <v>43.51</v>
      </c>
      <c r="I81" s="72">
        <f>T81</f>
        <v>29</v>
      </c>
      <c r="J81" s="75">
        <v>5.12</v>
      </c>
      <c r="K81" s="73">
        <f>U81</f>
        <v>146</v>
      </c>
      <c r="O81" s="18"/>
      <c r="P81" s="18"/>
      <c r="Q81" s="18"/>
      <c r="R81" s="18"/>
      <c r="S81" s="18"/>
      <c r="T81" s="18">
        <f>ROUND(Source!AC55*Source!AW55*Source!I55,0)</f>
        <v>29</v>
      </c>
      <c r="U81" s="18">
        <f>Source!P55</f>
        <v>146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>
        <f>T81</f>
        <v>29</v>
      </c>
      <c r="GK81" s="18"/>
      <c r="GL81" s="18"/>
      <c r="GM81" s="18"/>
      <c r="GN81" s="18">
        <f>T81</f>
        <v>29</v>
      </c>
      <c r="GO81" s="18"/>
      <c r="GP81" s="18">
        <f>T81</f>
        <v>29</v>
      </c>
      <c r="GQ81" s="18">
        <f>T81</f>
        <v>29</v>
      </c>
      <c r="GR81" s="18"/>
      <c r="GS81" s="18">
        <f>T81</f>
        <v>29</v>
      </c>
      <c r="GT81" s="18"/>
      <c r="GU81" s="18"/>
      <c r="GV81" s="18"/>
      <c r="GW81" s="18">
        <f>ROUND(Source!AG55*Source!I55,0)</f>
        <v>0</v>
      </c>
      <c r="GX81" s="18">
        <f>ROUND(Source!AJ55*Source!I55,0)</f>
        <v>0</v>
      </c>
      <c r="GY81" s="18"/>
      <c r="GZ81" s="18"/>
      <c r="HA81" s="18"/>
      <c r="HB81" s="18">
        <f>T81</f>
        <v>29</v>
      </c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</row>
    <row r="82" spans="1:255" ht="13.5" thickBot="1" x14ac:dyDescent="0.25">
      <c r="A82" s="83"/>
      <c r="B82" s="84" t="s">
        <v>388</v>
      </c>
      <c r="C82" s="84" t="s">
        <v>403</v>
      </c>
      <c r="D82" s="85"/>
      <c r="E82" s="85"/>
      <c r="F82" s="85"/>
      <c r="G82" s="85"/>
      <c r="H82" s="85"/>
      <c r="I82" s="85"/>
      <c r="J82" s="85"/>
      <c r="K82" s="86"/>
    </row>
    <row r="83" spans="1:255" x14ac:dyDescent="0.2">
      <c r="A83" s="82"/>
      <c r="B83" s="81"/>
      <c r="C83" s="81"/>
      <c r="D83" s="81"/>
      <c r="E83" s="81"/>
      <c r="F83" s="81"/>
      <c r="G83" s="81"/>
      <c r="H83" s="134">
        <f>R83</f>
        <v>41</v>
      </c>
      <c r="I83" s="135"/>
      <c r="J83" s="134">
        <f>S83</f>
        <v>290</v>
      </c>
      <c r="K83" s="136"/>
      <c r="O83" s="18"/>
      <c r="P83" s="18"/>
      <c r="Q83" s="18"/>
      <c r="R83" s="18">
        <f>SUM(T73:T82)</f>
        <v>41</v>
      </c>
      <c r="S83" s="18">
        <f>SUM(U73:U82)</f>
        <v>290</v>
      </c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>
        <f>R83</f>
        <v>41</v>
      </c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</row>
    <row r="84" spans="1:255" ht="36" x14ac:dyDescent="0.2">
      <c r="A84" s="87">
        <v>8</v>
      </c>
      <c r="B84" s="95" t="s">
        <v>100</v>
      </c>
      <c r="C84" s="88" t="s">
        <v>101</v>
      </c>
      <c r="D84" s="89" t="s">
        <v>16</v>
      </c>
      <c r="E84" s="90">
        <v>4.6100000000000002E-2</v>
      </c>
      <c r="F84" s="91">
        <f>Source!AK57</f>
        <v>817</v>
      </c>
      <c r="G84" s="96" t="s">
        <v>3</v>
      </c>
      <c r="H84" s="91">
        <f>Source!AB57</f>
        <v>698.17</v>
      </c>
      <c r="I84" s="92"/>
      <c r="J84" s="94"/>
      <c r="K84" s="93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</row>
    <row r="85" spans="1:255" x14ac:dyDescent="0.2">
      <c r="A85" s="43"/>
      <c r="B85" s="38"/>
      <c r="C85" s="38" t="s">
        <v>378</v>
      </c>
      <c r="D85" s="39"/>
      <c r="E85" s="40"/>
      <c r="F85" s="44">
        <v>697.51</v>
      </c>
      <c r="G85" s="41"/>
      <c r="H85" s="44">
        <f>Source!AF57</f>
        <v>697.51</v>
      </c>
      <c r="I85" s="45">
        <f>T85</f>
        <v>32</v>
      </c>
      <c r="J85" s="42">
        <v>14.28</v>
      </c>
      <c r="K85" s="46">
        <f>U85</f>
        <v>459</v>
      </c>
      <c r="O85" s="18"/>
      <c r="P85" s="18"/>
      <c r="Q85" s="18"/>
      <c r="R85" s="18"/>
      <c r="S85" s="18"/>
      <c r="T85" s="18">
        <f>ROUND(Source!AF57*Source!AV57*Source!I57,0)</f>
        <v>32</v>
      </c>
      <c r="U85" s="18">
        <f>Source!S57</f>
        <v>459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>
        <f>T85</f>
        <v>32</v>
      </c>
      <c r="GK85" s="18">
        <f>T85</f>
        <v>32</v>
      </c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>
        <f>T85</f>
        <v>32</v>
      </c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</row>
    <row r="86" spans="1:255" x14ac:dyDescent="0.2">
      <c r="A86" s="54"/>
      <c r="B86" s="48"/>
      <c r="C86" s="48" t="s">
        <v>379</v>
      </c>
      <c r="D86" s="49"/>
      <c r="E86" s="50"/>
      <c r="F86" s="56">
        <v>0.66</v>
      </c>
      <c r="G86" s="52"/>
      <c r="H86" s="56">
        <f>Source!AD57</f>
        <v>0.66</v>
      </c>
      <c r="I86" s="57">
        <f>T86</f>
        <v>0</v>
      </c>
      <c r="J86" s="53">
        <v>5.25</v>
      </c>
      <c r="K86" s="58">
        <f>U86</f>
        <v>0</v>
      </c>
      <c r="O86" s="18"/>
      <c r="P86" s="18"/>
      <c r="Q86" s="18"/>
      <c r="R86" s="18"/>
      <c r="S86" s="18"/>
      <c r="T86" s="18">
        <f>ROUND(Source!AD57*Source!AV57*Source!I57,0)</f>
        <v>0</v>
      </c>
      <c r="U86" s="18">
        <f>Source!Q57</f>
        <v>0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>
        <f>T86</f>
        <v>0</v>
      </c>
      <c r="GK86" s="18"/>
      <c r="GL86" s="18">
        <f>T86</f>
        <v>0</v>
      </c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>
        <f>T86</f>
        <v>0</v>
      </c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</row>
    <row r="87" spans="1:255" x14ac:dyDescent="0.2">
      <c r="A87" s="54"/>
      <c r="B87" s="48"/>
      <c r="C87" s="48" t="s">
        <v>380</v>
      </c>
      <c r="D87" s="49"/>
      <c r="E87" s="50"/>
      <c r="F87" s="56">
        <v>0.12</v>
      </c>
      <c r="G87" s="52"/>
      <c r="H87" s="56">
        <f>Source!AE57</f>
        <v>0.12</v>
      </c>
      <c r="I87" s="57">
        <f>GM87</f>
        <v>0</v>
      </c>
      <c r="J87" s="53">
        <v>14.28</v>
      </c>
      <c r="K87" s="58">
        <f>Source!R57</f>
        <v>0</v>
      </c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>
        <f>ROUND(Source!AE57*Source!AV57*Source!I57,0)</f>
        <v>0</v>
      </c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</row>
    <row r="88" spans="1:255" x14ac:dyDescent="0.2">
      <c r="A88" s="63"/>
      <c r="B88" s="59"/>
      <c r="C88" s="59" t="s">
        <v>381</v>
      </c>
      <c r="D88" s="60"/>
      <c r="E88" s="61">
        <v>80</v>
      </c>
      <c r="F88" s="64" t="s">
        <v>382</v>
      </c>
      <c r="G88" s="62"/>
      <c r="H88" s="65">
        <f>ROUND((Source!AF57*Source!AV57+Source!AE57*Source!AV57)*(Source!FX57)/100,2)</f>
        <v>558.1</v>
      </c>
      <c r="I88" s="64">
        <f>T88</f>
        <v>26</v>
      </c>
      <c r="J88" s="62" t="s">
        <v>391</v>
      </c>
      <c r="K88" s="66">
        <f>U88</f>
        <v>294</v>
      </c>
      <c r="O88" s="18"/>
      <c r="P88" s="18"/>
      <c r="Q88" s="18"/>
      <c r="R88" s="18"/>
      <c r="S88" s="18"/>
      <c r="T88" s="18">
        <f>ROUND((ROUND(Source!AF57*Source!AV57*Source!I57,0)+ROUND(Source!AE57*Source!AV57*Source!I57,0))*(Source!FX57)/100,0)</f>
        <v>26</v>
      </c>
      <c r="U88" s="18">
        <f>Source!X57</f>
        <v>294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>
        <f>T88</f>
        <v>26</v>
      </c>
      <c r="GZ88" s="18"/>
      <c r="HA88" s="18"/>
      <c r="HB88" s="18">
        <f>T88</f>
        <v>26</v>
      </c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</row>
    <row r="89" spans="1:255" x14ac:dyDescent="0.2">
      <c r="A89" s="63"/>
      <c r="B89" s="59"/>
      <c r="C89" s="59" t="s">
        <v>384</v>
      </c>
      <c r="D89" s="60"/>
      <c r="E89" s="61">
        <v>50</v>
      </c>
      <c r="F89" s="64" t="s">
        <v>382</v>
      </c>
      <c r="G89" s="62"/>
      <c r="H89" s="65">
        <f>ROUND((Source!AF57*Source!AV57+Source!AE57*Source!AV57)*(Source!FY57)/100,2)</f>
        <v>348.82</v>
      </c>
      <c r="I89" s="64">
        <f>T89</f>
        <v>16</v>
      </c>
      <c r="J89" s="62" t="s">
        <v>385</v>
      </c>
      <c r="K89" s="66">
        <f>U89</f>
        <v>165</v>
      </c>
      <c r="O89" s="18"/>
      <c r="P89" s="18"/>
      <c r="Q89" s="18"/>
      <c r="R89" s="18"/>
      <c r="S89" s="18"/>
      <c r="T89" s="18">
        <f>ROUND((ROUND(Source!AF57*Source!AV57*Source!I57,0)+ROUND(Source!AE57*Source!AV57*Source!I57,0))*(Source!FY57)/100,0)</f>
        <v>16</v>
      </c>
      <c r="U89" s="18">
        <f>Source!Y57</f>
        <v>165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>
        <f>T89</f>
        <v>16</v>
      </c>
      <c r="HA89" s="18"/>
      <c r="HB89" s="18">
        <f>T89</f>
        <v>16</v>
      </c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</row>
    <row r="90" spans="1:255" x14ac:dyDescent="0.2">
      <c r="A90" s="54"/>
      <c r="B90" s="48"/>
      <c r="C90" s="48" t="s">
        <v>386</v>
      </c>
      <c r="D90" s="49" t="s">
        <v>387</v>
      </c>
      <c r="E90" s="50">
        <v>80.73</v>
      </c>
      <c r="F90" s="51"/>
      <c r="G90" s="52"/>
      <c r="H90" s="51">
        <f>ROUND(Source!AH57,2)</f>
        <v>80.73</v>
      </c>
      <c r="I90" s="56">
        <f>Source!U57</f>
        <v>3.7216530000000003</v>
      </c>
      <c r="J90" s="51"/>
      <c r="K90" s="55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</row>
    <row r="91" spans="1:255" x14ac:dyDescent="0.2">
      <c r="A91" s="67" t="s">
        <v>103</v>
      </c>
      <c r="B91" s="76" t="s">
        <v>104</v>
      </c>
      <c r="C91" s="68" t="s">
        <v>105</v>
      </c>
      <c r="D91" s="69" t="s">
        <v>26</v>
      </c>
      <c r="E91" s="70">
        <f>Source!I59</f>
        <v>0.62695999999999996</v>
      </c>
      <c r="F91" s="71">
        <v>31.7</v>
      </c>
      <c r="G91" s="74"/>
      <c r="H91" s="71">
        <f>Source!AC59</f>
        <v>31.7</v>
      </c>
      <c r="I91" s="72">
        <f>T91</f>
        <v>20</v>
      </c>
      <c r="J91" s="75">
        <v>5.12</v>
      </c>
      <c r="K91" s="73">
        <f>U91</f>
        <v>102</v>
      </c>
      <c r="O91" s="18"/>
      <c r="P91" s="18"/>
      <c r="Q91" s="18"/>
      <c r="R91" s="18"/>
      <c r="S91" s="18"/>
      <c r="T91" s="18">
        <f>ROUND(Source!AC59*Source!AW59*Source!I59,0)</f>
        <v>20</v>
      </c>
      <c r="U91" s="18">
        <f>Source!P59</f>
        <v>102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>
        <f>T91</f>
        <v>20</v>
      </c>
      <c r="GK91" s="18"/>
      <c r="GL91" s="18"/>
      <c r="GM91" s="18"/>
      <c r="GN91" s="18">
        <f>T91</f>
        <v>20</v>
      </c>
      <c r="GO91" s="18"/>
      <c r="GP91" s="18">
        <f>T91</f>
        <v>20</v>
      </c>
      <c r="GQ91" s="18">
        <f>T91</f>
        <v>20</v>
      </c>
      <c r="GR91" s="18"/>
      <c r="GS91" s="18">
        <f>T91</f>
        <v>20</v>
      </c>
      <c r="GT91" s="18"/>
      <c r="GU91" s="18"/>
      <c r="GV91" s="18"/>
      <c r="GW91" s="18">
        <f>ROUND(Source!AG59*Source!I59,0)</f>
        <v>0</v>
      </c>
      <c r="GX91" s="18">
        <f>ROUND(Source!AJ59*Source!I59,0)</f>
        <v>0</v>
      </c>
      <c r="GY91" s="18"/>
      <c r="GZ91" s="18"/>
      <c r="HA91" s="18"/>
      <c r="HB91" s="18">
        <f>T91</f>
        <v>20</v>
      </c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</row>
    <row r="92" spans="1:255" ht="13.5" thickBot="1" x14ac:dyDescent="0.25">
      <c r="A92" s="83"/>
      <c r="B92" s="84" t="s">
        <v>388</v>
      </c>
      <c r="C92" s="84" t="s">
        <v>404</v>
      </c>
      <c r="D92" s="85"/>
      <c r="E92" s="85"/>
      <c r="F92" s="85"/>
      <c r="G92" s="85"/>
      <c r="H92" s="85"/>
      <c r="I92" s="85"/>
      <c r="J92" s="85"/>
      <c r="K92" s="86"/>
    </row>
    <row r="93" spans="1:255" ht="13.5" thickBot="1" x14ac:dyDescent="0.25">
      <c r="A93" s="82"/>
      <c r="B93" s="81"/>
      <c r="C93" s="81"/>
      <c r="D93" s="81"/>
      <c r="E93" s="81"/>
      <c r="F93" s="81"/>
      <c r="G93" s="81"/>
      <c r="H93" s="134">
        <f>R93</f>
        <v>94</v>
      </c>
      <c r="I93" s="135"/>
      <c r="J93" s="134">
        <f>S93</f>
        <v>1020</v>
      </c>
      <c r="K93" s="136"/>
      <c r="O93" s="18"/>
      <c r="P93" s="18"/>
      <c r="Q93" s="18"/>
      <c r="R93" s="18">
        <f>SUM(T84:T92)</f>
        <v>94</v>
      </c>
      <c r="S93" s="18">
        <f>SUM(U84:U92)</f>
        <v>1020</v>
      </c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>
        <f>R93</f>
        <v>94</v>
      </c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</row>
    <row r="94" spans="1:255" x14ac:dyDescent="0.2">
      <c r="A94" s="116"/>
      <c r="B94" s="116"/>
      <c r="C94" s="117" t="s">
        <v>405</v>
      </c>
      <c r="D94" s="117"/>
      <c r="E94" s="117"/>
      <c r="F94" s="117"/>
      <c r="G94" s="117"/>
      <c r="H94" s="137">
        <f>FM94</f>
        <v>1953</v>
      </c>
      <c r="I94" s="137"/>
      <c r="J94" s="137">
        <f>DP94</f>
        <v>13163</v>
      </c>
      <c r="K94" s="137"/>
      <c r="P94" s="18">
        <f>SUM(R19:R93)</f>
        <v>1953</v>
      </c>
      <c r="Q94" s="18">
        <f>SUM(S19:S93)</f>
        <v>13163</v>
      </c>
      <c r="R94" s="18"/>
      <c r="S94" s="18"/>
      <c r="T94" s="18"/>
      <c r="U94" s="18"/>
      <c r="V94" s="18"/>
      <c r="W94" s="18"/>
      <c r="CW94">
        <f>Source!DM79</f>
        <v>21.065398999999999</v>
      </c>
      <c r="CX94">
        <f>Source!DN79</f>
        <v>0.42353099999999999</v>
      </c>
      <c r="CY94">
        <f>Source!DG79</f>
        <v>10409</v>
      </c>
      <c r="CZ94">
        <f>Source!DK79</f>
        <v>2628</v>
      </c>
      <c r="DA94">
        <f>Source!DI79</f>
        <v>215</v>
      </c>
      <c r="DB94">
        <f>Source!DJ79</f>
        <v>66</v>
      </c>
      <c r="DC94">
        <f>Source!DH79</f>
        <v>7566</v>
      </c>
      <c r="DD94">
        <f>Source!EG79</f>
        <v>0</v>
      </c>
      <c r="DE94">
        <f>Source!EN79</f>
        <v>7566</v>
      </c>
      <c r="DF94">
        <f>Source!EO79</f>
        <v>7566</v>
      </c>
      <c r="DG94">
        <f>Source!EP79</f>
        <v>0</v>
      </c>
      <c r="DH94">
        <f>Source!EQ79</f>
        <v>7566</v>
      </c>
      <c r="DI94">
        <f>Source!EH79</f>
        <v>0</v>
      </c>
      <c r="DJ94">
        <f>Source!EI79</f>
        <v>0</v>
      </c>
      <c r="DK94">
        <f>Source!ER79</f>
        <v>0</v>
      </c>
      <c r="DL94">
        <f>Source!DL79</f>
        <v>0</v>
      </c>
      <c r="DM94">
        <f>Source!DO79</f>
        <v>0</v>
      </c>
      <c r="DN94">
        <f>Source!DP79</f>
        <v>1758</v>
      </c>
      <c r="DO94">
        <f>Source!DQ79</f>
        <v>996</v>
      </c>
      <c r="DP94">
        <f>Source!EJ79</f>
        <v>13163</v>
      </c>
      <c r="DQ94">
        <f>Source!EK79</f>
        <v>13163</v>
      </c>
      <c r="DR94">
        <f>Source!EL79</f>
        <v>0</v>
      </c>
      <c r="DS94">
        <f>Source!EH79</f>
        <v>0</v>
      </c>
      <c r="DT94">
        <f>Source!EM79</f>
        <v>0</v>
      </c>
      <c r="DU94">
        <f>Source!EK79+Source!EL79</f>
        <v>13163</v>
      </c>
      <c r="DW94">
        <f>Source!ES79</f>
        <v>0</v>
      </c>
      <c r="DX94">
        <f>Source!ET79</f>
        <v>0</v>
      </c>
      <c r="DY94">
        <f>Source!EU79</f>
        <v>0</v>
      </c>
      <c r="ET94">
        <f>Source!DM79</f>
        <v>21.065398999999999</v>
      </c>
      <c r="EU94">
        <f>Source!DN79</f>
        <v>0.42353099999999999</v>
      </c>
      <c r="EV94">
        <f t="shared" ref="EV94:FQ94" si="0">SUM(GJ19:GJ93)</f>
        <v>1703</v>
      </c>
      <c r="EW94">
        <f t="shared" si="0"/>
        <v>184</v>
      </c>
      <c r="EX94">
        <f t="shared" si="0"/>
        <v>40</v>
      </c>
      <c r="EY94">
        <f t="shared" si="0"/>
        <v>4</v>
      </c>
      <c r="EZ94">
        <f t="shared" si="0"/>
        <v>1479</v>
      </c>
      <c r="FA94">
        <f t="shared" si="0"/>
        <v>0</v>
      </c>
      <c r="FB94">
        <f t="shared" si="0"/>
        <v>1479</v>
      </c>
      <c r="FC94">
        <f t="shared" si="0"/>
        <v>1479</v>
      </c>
      <c r="FD94">
        <f t="shared" si="0"/>
        <v>0</v>
      </c>
      <c r="FE94">
        <f t="shared" si="0"/>
        <v>1479</v>
      </c>
      <c r="FF94">
        <f t="shared" si="0"/>
        <v>0</v>
      </c>
      <c r="FG94">
        <f t="shared" si="0"/>
        <v>0</v>
      </c>
      <c r="FH94">
        <f t="shared" si="0"/>
        <v>0</v>
      </c>
      <c r="FI94">
        <f t="shared" si="0"/>
        <v>0</v>
      </c>
      <c r="FJ94">
        <f t="shared" si="0"/>
        <v>0</v>
      </c>
      <c r="FK94">
        <f t="shared" si="0"/>
        <v>153</v>
      </c>
      <c r="FL94">
        <f t="shared" si="0"/>
        <v>97</v>
      </c>
      <c r="FM94">
        <f t="shared" si="0"/>
        <v>1953</v>
      </c>
      <c r="FN94">
        <f t="shared" si="0"/>
        <v>1953</v>
      </c>
      <c r="FO94">
        <f t="shared" si="0"/>
        <v>0</v>
      </c>
      <c r="FP94">
        <f t="shared" si="0"/>
        <v>0</v>
      </c>
      <c r="FQ94">
        <f t="shared" si="0"/>
        <v>0</v>
      </c>
      <c r="FR94">
        <f>FN94+FO94</f>
        <v>1953</v>
      </c>
      <c r="FS94">
        <f>SUM(HG19:HG93)</f>
        <v>0</v>
      </c>
      <c r="FT94">
        <f>SUM(HH19:HH93)</f>
        <v>0</v>
      </c>
      <c r="FU94">
        <f>SUM(HI19:HI93)</f>
        <v>0</v>
      </c>
      <c r="FV94">
        <f>SUM(HJ19:HJ93)</f>
        <v>0</v>
      </c>
    </row>
    <row r="95" spans="1:255" x14ac:dyDescent="0.2">
      <c r="H95" s="130"/>
      <c r="I95" s="130"/>
      <c r="J95" s="130"/>
      <c r="K95" s="130"/>
    </row>
    <row r="96" spans="1:255" x14ac:dyDescent="0.2">
      <c r="C96" s="19" t="s">
        <v>178</v>
      </c>
      <c r="D96" s="19"/>
      <c r="E96" s="19"/>
      <c r="F96" s="19"/>
      <c r="G96" s="19"/>
      <c r="H96" s="132">
        <f>ET94</f>
        <v>21.065398999999999</v>
      </c>
      <c r="I96" s="132"/>
      <c r="J96" s="132">
        <f>CW94</f>
        <v>21.065398999999999</v>
      </c>
      <c r="K96" s="133"/>
    </row>
    <row r="97" spans="1:11" x14ac:dyDescent="0.2">
      <c r="C97" s="19" t="s">
        <v>180</v>
      </c>
      <c r="D97" s="19"/>
      <c r="E97" s="19"/>
      <c r="F97" s="19"/>
      <c r="G97" s="19"/>
      <c r="H97" s="132">
        <f>EU94</f>
        <v>0.42353099999999999</v>
      </c>
      <c r="I97" s="132"/>
      <c r="J97" s="132">
        <f>CX94</f>
        <v>0.42353099999999999</v>
      </c>
      <c r="K97" s="133"/>
    </row>
    <row r="98" spans="1:11" x14ac:dyDescent="0.2">
      <c r="C98" s="19"/>
      <c r="D98" s="19"/>
      <c r="E98" s="19"/>
      <c r="F98" s="19"/>
      <c r="G98" s="19"/>
      <c r="H98" s="129"/>
      <c r="I98" s="129"/>
      <c r="J98" s="129"/>
      <c r="K98" s="130"/>
    </row>
    <row r="99" spans="1:11" x14ac:dyDescent="0.2">
      <c r="C99" s="19" t="s">
        <v>138</v>
      </c>
      <c r="D99" s="19"/>
      <c r="E99" s="19"/>
      <c r="F99" s="19"/>
      <c r="G99" s="19"/>
      <c r="H99" s="127">
        <f>EV94</f>
        <v>1703</v>
      </c>
      <c r="I99" s="127"/>
      <c r="J99" s="127">
        <f>CY94</f>
        <v>10409</v>
      </c>
      <c r="K99" s="128"/>
    </row>
    <row r="100" spans="1:11" x14ac:dyDescent="0.2">
      <c r="C100" s="19" t="s">
        <v>409</v>
      </c>
      <c r="D100" s="19"/>
      <c r="E100" s="19"/>
      <c r="F100" s="19"/>
      <c r="G100" s="19"/>
      <c r="H100" s="129"/>
      <c r="I100" s="129"/>
      <c r="J100" s="129"/>
      <c r="K100" s="130"/>
    </row>
    <row r="101" spans="1:11" x14ac:dyDescent="0.2">
      <c r="C101" s="19" t="s">
        <v>410</v>
      </c>
      <c r="D101" s="19"/>
      <c r="E101" s="19"/>
      <c r="F101" s="19"/>
      <c r="G101" s="19"/>
      <c r="H101" s="127">
        <f>EW94</f>
        <v>184</v>
      </c>
      <c r="I101" s="127"/>
      <c r="J101" s="127">
        <f>CZ94</f>
        <v>2628</v>
      </c>
      <c r="K101" s="128"/>
    </row>
    <row r="102" spans="1:11" x14ac:dyDescent="0.2">
      <c r="C102" s="19" t="s">
        <v>411</v>
      </c>
      <c r="D102" s="19"/>
      <c r="E102" s="19"/>
      <c r="F102" s="19"/>
      <c r="G102" s="19"/>
      <c r="H102" s="127">
        <f>EX94</f>
        <v>40</v>
      </c>
      <c r="I102" s="127"/>
      <c r="J102" s="127">
        <f>DA94</f>
        <v>215</v>
      </c>
      <c r="K102" s="128"/>
    </row>
    <row r="103" spans="1:11" x14ac:dyDescent="0.2">
      <c r="C103" s="19" t="s">
        <v>409</v>
      </c>
      <c r="D103" s="19"/>
      <c r="E103" s="19"/>
      <c r="F103" s="19"/>
      <c r="G103" s="19"/>
      <c r="H103" s="129"/>
      <c r="I103" s="129"/>
      <c r="J103" s="129"/>
      <c r="K103" s="130"/>
    </row>
    <row r="104" spans="1:11" x14ac:dyDescent="0.2">
      <c r="C104" s="19" t="s">
        <v>412</v>
      </c>
      <c r="D104" s="19"/>
      <c r="E104" s="19"/>
      <c r="F104" s="19"/>
      <c r="G104" s="19"/>
      <c r="H104" s="127">
        <f>EY94</f>
        <v>4</v>
      </c>
      <c r="I104" s="127"/>
      <c r="J104" s="127">
        <f>DB94</f>
        <v>66</v>
      </c>
      <c r="K104" s="128"/>
    </row>
    <row r="105" spans="1:11" x14ac:dyDescent="0.2">
      <c r="C105" s="19" t="s">
        <v>413</v>
      </c>
      <c r="D105" s="19"/>
      <c r="E105" s="19"/>
      <c r="F105" s="19"/>
      <c r="G105" s="19"/>
      <c r="H105" s="127">
        <f>EZ94</f>
        <v>1479</v>
      </c>
      <c r="I105" s="127"/>
      <c r="J105" s="127">
        <f>DC94</f>
        <v>7566</v>
      </c>
      <c r="K105" s="128"/>
    </row>
    <row r="106" spans="1:11" x14ac:dyDescent="0.2">
      <c r="C106" s="19" t="s">
        <v>409</v>
      </c>
      <c r="D106" s="19"/>
      <c r="E106" s="19"/>
      <c r="F106" s="19"/>
      <c r="G106" s="19"/>
      <c r="H106" s="129"/>
      <c r="I106" s="129"/>
      <c r="J106" s="129"/>
      <c r="K106" s="130"/>
    </row>
    <row r="107" spans="1:11" x14ac:dyDescent="0.2">
      <c r="C107" s="19" t="s">
        <v>414</v>
      </c>
      <c r="D107" s="19"/>
      <c r="E107" s="19"/>
      <c r="F107" s="19"/>
      <c r="G107" s="19"/>
      <c r="H107" s="127">
        <f>FC94</f>
        <v>1479</v>
      </c>
      <c r="I107" s="127"/>
      <c r="J107" s="127">
        <f>DF94</f>
        <v>7566</v>
      </c>
      <c r="K107" s="128"/>
    </row>
    <row r="108" spans="1:11" hidden="1" x14ac:dyDescent="0.2">
      <c r="C108" s="19" t="s">
        <v>415</v>
      </c>
      <c r="D108" s="19"/>
      <c r="E108" s="19"/>
      <c r="F108" s="19"/>
      <c r="G108" s="19"/>
      <c r="H108" s="127">
        <f>FF94</f>
        <v>0</v>
      </c>
      <c r="I108" s="127"/>
      <c r="J108" s="127">
        <f>DI94</f>
        <v>0</v>
      </c>
      <c r="K108" s="128"/>
    </row>
    <row r="109" spans="1:11" x14ac:dyDescent="0.2">
      <c r="C109" s="19"/>
      <c r="D109" s="19"/>
      <c r="E109" s="19"/>
      <c r="F109" s="19"/>
      <c r="G109" s="19"/>
      <c r="H109" s="129"/>
      <c r="I109" s="129"/>
      <c r="J109" s="129"/>
      <c r="K109" s="130"/>
    </row>
    <row r="110" spans="1:11" x14ac:dyDescent="0.2">
      <c r="C110" s="19"/>
      <c r="D110" s="19"/>
      <c r="E110" s="19"/>
      <c r="F110" s="19"/>
      <c r="G110" s="19"/>
      <c r="H110" s="129"/>
      <c r="I110" s="129"/>
      <c r="J110" s="129"/>
      <c r="K110" s="130"/>
    </row>
    <row r="111" spans="1:11" x14ac:dyDescent="0.2">
      <c r="A111" s="118"/>
      <c r="B111" s="118"/>
      <c r="C111" s="119" t="s">
        <v>416</v>
      </c>
      <c r="D111" s="119"/>
      <c r="E111" s="119"/>
      <c r="F111" s="119"/>
      <c r="G111" s="119"/>
      <c r="H111" s="131">
        <f>FK94</f>
        <v>153</v>
      </c>
      <c r="I111" s="131"/>
      <c r="J111" s="131">
        <f>DN94</f>
        <v>1758</v>
      </c>
      <c r="K111" s="128"/>
    </row>
    <row r="112" spans="1:11" x14ac:dyDescent="0.2">
      <c r="A112" s="118"/>
      <c r="B112" s="118"/>
      <c r="C112" s="119" t="s">
        <v>417</v>
      </c>
      <c r="D112" s="119"/>
      <c r="E112" s="119"/>
      <c r="F112" s="119"/>
      <c r="G112" s="119"/>
      <c r="H112" s="131">
        <f>FL94</f>
        <v>97</v>
      </c>
      <c r="I112" s="131"/>
      <c r="J112" s="131">
        <f>DO94</f>
        <v>996</v>
      </c>
      <c r="K112" s="128"/>
    </row>
    <row r="113" spans="1:255" x14ac:dyDescent="0.2">
      <c r="A113" s="118"/>
      <c r="B113" s="118"/>
      <c r="C113" s="119" t="s">
        <v>418</v>
      </c>
      <c r="D113" s="119"/>
      <c r="E113" s="119"/>
      <c r="F113" s="119"/>
      <c r="G113" s="119"/>
      <c r="H113" s="131">
        <f>FM94</f>
        <v>1953</v>
      </c>
      <c r="I113" s="131"/>
      <c r="J113" s="131">
        <f>DP94</f>
        <v>13163</v>
      </c>
      <c r="K113" s="128"/>
    </row>
    <row r="114" spans="1:255" x14ac:dyDescent="0.2">
      <c r="C114" s="19" t="s">
        <v>419</v>
      </c>
      <c r="D114" s="19"/>
      <c r="E114" s="19"/>
      <c r="F114" s="19"/>
      <c r="G114" s="19"/>
      <c r="H114" s="129"/>
      <c r="I114" s="129"/>
      <c r="J114" s="129"/>
      <c r="K114" s="130"/>
    </row>
    <row r="115" spans="1:255" x14ac:dyDescent="0.2">
      <c r="C115" s="19" t="s">
        <v>420</v>
      </c>
      <c r="D115" s="19"/>
      <c r="E115" s="19"/>
      <c r="F115" s="19"/>
      <c r="G115" s="19"/>
      <c r="H115" s="127">
        <f>FN94</f>
        <v>1953</v>
      </c>
      <c r="I115" s="127"/>
      <c r="J115" s="127">
        <f>DQ94</f>
        <v>13163</v>
      </c>
      <c r="K115" s="128"/>
    </row>
    <row r="116" spans="1:255" hidden="1" x14ac:dyDescent="0.2">
      <c r="C116" s="19" t="s">
        <v>421</v>
      </c>
      <c r="D116" s="19"/>
      <c r="E116" s="19"/>
      <c r="F116" s="19"/>
      <c r="G116" s="19"/>
      <c r="H116" s="127">
        <f>FO94</f>
        <v>0</v>
      </c>
      <c r="I116" s="127"/>
      <c r="J116" s="127">
        <f>DR94</f>
        <v>0</v>
      </c>
      <c r="K116" s="128"/>
    </row>
    <row r="117" spans="1:255" hidden="1" x14ac:dyDescent="0.2">
      <c r="C117" s="19" t="s">
        <v>422</v>
      </c>
      <c r="D117" s="19"/>
      <c r="E117" s="19"/>
      <c r="F117" s="19"/>
      <c r="G117" s="19"/>
      <c r="H117" s="127">
        <f>FP94</f>
        <v>0</v>
      </c>
      <c r="I117" s="127"/>
      <c r="J117" s="127">
        <f>DS94</f>
        <v>0</v>
      </c>
      <c r="K117" s="128"/>
    </row>
    <row r="118" spans="1:255" hidden="1" x14ac:dyDescent="0.2">
      <c r="C118" s="19" t="s">
        <v>423</v>
      </c>
      <c r="D118" s="19"/>
      <c r="E118" s="19"/>
      <c r="F118" s="19"/>
      <c r="G118" s="19"/>
      <c r="H118" s="127">
        <f>FQ94</f>
        <v>0</v>
      </c>
      <c r="I118" s="127"/>
      <c r="J118" s="127">
        <f>DT94</f>
        <v>0</v>
      </c>
      <c r="K118" s="128"/>
    </row>
    <row r="119" spans="1:255" hidden="1" outlineLevel="1" x14ac:dyDescent="0.2">
      <c r="C119" s="19"/>
      <c r="D119" s="19"/>
      <c r="E119" s="19"/>
      <c r="F119" s="19"/>
      <c r="G119" s="19"/>
      <c r="H119" s="19"/>
      <c r="I119" s="19"/>
      <c r="J119" s="19"/>
    </row>
    <row r="120" spans="1:255" hidden="1" outlineLevel="1" x14ac:dyDescent="0.2"/>
    <row r="121" spans="1:255" hidden="1" outlineLevel="1" x14ac:dyDescent="0.2">
      <c r="A121" s="120" t="s">
        <v>350</v>
      </c>
      <c r="B121" s="120"/>
      <c r="C121" s="126" t="s">
        <v>424</v>
      </c>
      <c r="D121" s="126"/>
      <c r="E121" s="126"/>
      <c r="F121" s="126"/>
      <c r="G121" s="121"/>
      <c r="H121" s="121"/>
      <c r="I121" s="126" t="s">
        <v>425</v>
      </c>
      <c r="J121" s="126"/>
      <c r="BY121" s="122" t="str">
        <f>C121</f>
        <v>Зам.ген.директора ОАО "Орёлжилэксплуатация"</v>
      </c>
      <c r="BZ121" s="122" t="str">
        <f>I121</f>
        <v>А.Д. Алферьева</v>
      </c>
      <c r="IU121" s="18"/>
    </row>
    <row r="122" spans="1:255" s="124" customFormat="1" ht="11.25" hidden="1" outlineLevel="1" x14ac:dyDescent="0.2">
      <c r="A122" s="123"/>
      <c r="B122" s="123"/>
      <c r="C122" s="125" t="s">
        <v>426</v>
      </c>
      <c r="D122" s="125"/>
      <c r="E122" s="125"/>
      <c r="F122" s="125"/>
      <c r="G122" s="125"/>
      <c r="H122" s="125"/>
      <c r="I122" s="125" t="s">
        <v>427</v>
      </c>
      <c r="J122" s="125"/>
    </row>
    <row r="123" spans="1:255" hidden="1" outlineLevel="1" x14ac:dyDescent="0.2">
      <c r="A123" s="16"/>
      <c r="B123" s="16"/>
      <c r="C123" s="16"/>
      <c r="D123" s="16"/>
      <c r="E123" s="16"/>
      <c r="F123" s="16"/>
      <c r="G123" s="11" t="s">
        <v>428</v>
      </c>
      <c r="H123" s="16"/>
      <c r="I123" s="16"/>
      <c r="J123" s="16"/>
    </row>
    <row r="124" spans="1:255" hidden="1" outlineLevel="1" x14ac:dyDescent="0.2">
      <c r="A124" s="120" t="s">
        <v>429</v>
      </c>
      <c r="B124" s="120"/>
      <c r="C124" s="126" t="s">
        <v>430</v>
      </c>
      <c r="D124" s="126"/>
      <c r="E124" s="126"/>
      <c r="F124" s="126"/>
      <c r="G124" s="121"/>
      <c r="H124" s="121"/>
      <c r="I124" s="126" t="s">
        <v>431</v>
      </c>
      <c r="J124" s="126"/>
      <c r="BY124" s="122" t="str">
        <f>C124</f>
        <v>Директор ООО "Экобаза"</v>
      </c>
      <c r="BZ124" s="122" t="str">
        <f>I124</f>
        <v>Ю.И. Пенькова</v>
      </c>
      <c r="IU124" s="18"/>
    </row>
    <row r="125" spans="1:255" s="124" customFormat="1" ht="11.25" hidden="1" outlineLevel="1" x14ac:dyDescent="0.2">
      <c r="A125" s="123"/>
      <c r="B125" s="123"/>
      <c r="C125" s="125" t="s">
        <v>426</v>
      </c>
      <c r="D125" s="125"/>
      <c r="E125" s="125"/>
      <c r="F125" s="125"/>
      <c r="G125" s="125"/>
      <c r="H125" s="125"/>
      <c r="I125" s="125" t="s">
        <v>427</v>
      </c>
      <c r="J125" s="125"/>
    </row>
    <row r="126" spans="1:255" hidden="1" outlineLevel="1" x14ac:dyDescent="0.2">
      <c r="A126" s="16"/>
      <c r="B126" s="16"/>
      <c r="C126" s="16"/>
      <c r="D126" s="16"/>
      <c r="E126" s="16"/>
      <c r="F126" s="16"/>
      <c r="G126" s="11" t="s">
        <v>428</v>
      </c>
      <c r="H126" s="16"/>
      <c r="I126" s="16"/>
      <c r="J126" s="16"/>
    </row>
    <row r="127" spans="1:255" hidden="1" outlineLevel="1" x14ac:dyDescent="0.2">
      <c r="A127" s="120" t="s">
        <v>432</v>
      </c>
      <c r="B127" s="120"/>
      <c r="C127" s="126" t="s">
        <v>433</v>
      </c>
      <c r="D127" s="126"/>
      <c r="E127" s="126"/>
      <c r="F127" s="126"/>
      <c r="G127" s="121"/>
      <c r="H127" s="121"/>
      <c r="I127" s="126" t="s">
        <v>434</v>
      </c>
      <c r="J127" s="126"/>
      <c r="BY127" s="122" t="str">
        <f>C127</f>
        <v>Мастер ООО "Экобаза"</v>
      </c>
      <c r="BZ127" s="122" t="str">
        <f>I127</f>
        <v>В.А, Качанов</v>
      </c>
      <c r="IU127" s="18"/>
    </row>
    <row r="128" spans="1:255" s="124" customFormat="1" ht="11.25" hidden="1" outlineLevel="1" x14ac:dyDescent="0.2">
      <c r="A128" s="123"/>
      <c r="B128" s="123"/>
      <c r="C128" s="125" t="s">
        <v>426</v>
      </c>
      <c r="D128" s="125"/>
      <c r="E128" s="125"/>
      <c r="F128" s="125"/>
      <c r="G128" s="125"/>
      <c r="H128" s="125"/>
      <c r="I128" s="125" t="s">
        <v>427</v>
      </c>
      <c r="J128" s="125"/>
    </row>
    <row r="129" spans="1:255" hidden="1" outlineLevel="1" x14ac:dyDescent="0.2">
      <c r="A129" s="16"/>
      <c r="B129" s="16"/>
      <c r="C129" s="16"/>
      <c r="D129" s="16"/>
      <c r="E129" s="16"/>
      <c r="F129" s="16"/>
      <c r="G129" s="11" t="s">
        <v>428</v>
      </c>
      <c r="H129" s="16"/>
      <c r="I129" s="16"/>
      <c r="J129" s="16"/>
    </row>
    <row r="130" spans="1:255" hidden="1" outlineLevel="1" x14ac:dyDescent="0.2">
      <c r="A130" s="120" t="s">
        <v>435</v>
      </c>
      <c r="B130" s="120"/>
      <c r="C130" s="126" t="s">
        <v>436</v>
      </c>
      <c r="D130" s="126"/>
      <c r="E130" s="126"/>
      <c r="F130" s="126"/>
      <c r="G130" s="121"/>
      <c r="H130" s="121"/>
      <c r="I130" s="126" t="s">
        <v>437</v>
      </c>
      <c r="J130" s="126"/>
      <c r="BY130" s="122" t="str">
        <f>C130</f>
        <v>Гл.инженер  ОАО "Орёлжилэксплуатация"</v>
      </c>
      <c r="BZ130" s="122" t="str">
        <f>I130</f>
        <v>С.Н. Миронова</v>
      </c>
      <c r="IU130" s="18"/>
    </row>
    <row r="131" spans="1:255" s="124" customFormat="1" ht="11.25" hidden="1" outlineLevel="1" x14ac:dyDescent="0.2">
      <c r="A131" s="123"/>
      <c r="B131" s="123"/>
      <c r="C131" s="125" t="s">
        <v>426</v>
      </c>
      <c r="D131" s="125"/>
      <c r="E131" s="125"/>
      <c r="F131" s="125"/>
      <c r="G131" s="125"/>
      <c r="H131" s="125"/>
      <c r="I131" s="125" t="s">
        <v>427</v>
      </c>
      <c r="J131" s="125"/>
    </row>
    <row r="132" spans="1:255" hidden="1" outlineLevel="1" x14ac:dyDescent="0.2">
      <c r="A132" s="16"/>
      <c r="B132" s="16"/>
      <c r="C132" s="16"/>
      <c r="D132" s="16"/>
      <c r="E132" s="16"/>
      <c r="F132" s="16"/>
      <c r="G132" s="11" t="s">
        <v>428</v>
      </c>
      <c r="H132" s="16"/>
      <c r="I132" s="16"/>
      <c r="J132" s="16"/>
    </row>
    <row r="134" spans="1:255" outlineLevel="1" x14ac:dyDescent="0.2"/>
    <row r="135" spans="1:255" outlineLevel="1" x14ac:dyDescent="0.2"/>
    <row r="136" spans="1:255" outlineLevel="1" x14ac:dyDescent="0.2">
      <c r="A136" s="120" t="s">
        <v>350</v>
      </c>
      <c r="B136" s="120"/>
      <c r="C136" s="126" t="s">
        <v>424</v>
      </c>
      <c r="D136" s="126"/>
      <c r="E136" s="126"/>
      <c r="F136" s="126"/>
      <c r="G136" s="121"/>
      <c r="H136" s="121"/>
      <c r="I136" s="126" t="s">
        <v>425</v>
      </c>
      <c r="J136" s="126"/>
      <c r="BY136" s="122" t="str">
        <f>C136</f>
        <v>Зам.ген.директора ОАО "Орёлжилэксплуатация"</v>
      </c>
      <c r="BZ136" s="122" t="str">
        <f>I136</f>
        <v>А.Д. Алферьева</v>
      </c>
      <c r="IU136" s="18"/>
    </row>
    <row r="137" spans="1:255" s="124" customFormat="1" ht="11.25" outlineLevel="1" x14ac:dyDescent="0.2">
      <c r="A137" s="123"/>
      <c r="B137" s="123"/>
      <c r="C137" s="125" t="s">
        <v>426</v>
      </c>
      <c r="D137" s="125"/>
      <c r="E137" s="125"/>
      <c r="F137" s="125"/>
      <c r="G137" s="125"/>
      <c r="H137" s="125"/>
      <c r="I137" s="125" t="s">
        <v>427</v>
      </c>
      <c r="J137" s="125"/>
    </row>
    <row r="138" spans="1:255" outlineLevel="1" x14ac:dyDescent="0.2">
      <c r="A138" s="16"/>
      <c r="B138" s="16"/>
      <c r="C138" s="16"/>
      <c r="D138" s="16"/>
      <c r="E138" s="16"/>
      <c r="F138" s="16"/>
      <c r="G138" s="11" t="s">
        <v>428</v>
      </c>
      <c r="H138" s="16"/>
      <c r="I138" s="16"/>
      <c r="J138" s="16"/>
    </row>
    <row r="139" spans="1:255" outlineLevel="1" x14ac:dyDescent="0.2">
      <c r="A139" s="120" t="s">
        <v>429</v>
      </c>
      <c r="B139" s="120"/>
      <c r="C139" s="126" t="s">
        <v>430</v>
      </c>
      <c r="D139" s="126"/>
      <c r="E139" s="126"/>
      <c r="F139" s="126"/>
      <c r="G139" s="121"/>
      <c r="H139" s="121"/>
      <c r="I139" s="126" t="s">
        <v>431</v>
      </c>
      <c r="J139" s="126"/>
      <c r="BY139" s="122" t="str">
        <f>C139</f>
        <v>Директор ООО "Экобаза"</v>
      </c>
      <c r="BZ139" s="122" t="str">
        <f>I139</f>
        <v>Ю.И. Пенькова</v>
      </c>
      <c r="IU139" s="18"/>
    </row>
    <row r="140" spans="1:255" s="124" customFormat="1" ht="11.25" outlineLevel="1" x14ac:dyDescent="0.2">
      <c r="A140" s="123"/>
      <c r="B140" s="123"/>
      <c r="C140" s="125" t="s">
        <v>426</v>
      </c>
      <c r="D140" s="125"/>
      <c r="E140" s="125"/>
      <c r="F140" s="125"/>
      <c r="G140" s="125"/>
      <c r="H140" s="125"/>
      <c r="I140" s="125" t="s">
        <v>427</v>
      </c>
      <c r="J140" s="125"/>
    </row>
    <row r="141" spans="1:255" outlineLevel="1" x14ac:dyDescent="0.2">
      <c r="A141" s="16"/>
      <c r="B141" s="16"/>
      <c r="C141" s="16"/>
      <c r="D141" s="16"/>
      <c r="E141" s="16"/>
      <c r="F141" s="16"/>
      <c r="G141" s="11" t="s">
        <v>428</v>
      </c>
      <c r="H141" s="16"/>
      <c r="I141" s="16"/>
      <c r="J141" s="16"/>
    </row>
    <row r="142" spans="1:255" outlineLevel="1" x14ac:dyDescent="0.2">
      <c r="A142" s="120" t="s">
        <v>438</v>
      </c>
      <c r="B142" s="120"/>
      <c r="C142" s="126" t="s">
        <v>439</v>
      </c>
      <c r="D142" s="126"/>
      <c r="E142" s="126"/>
      <c r="F142" s="126"/>
      <c r="G142" s="121"/>
      <c r="H142" s="121"/>
      <c r="I142" s="126" t="s">
        <v>440</v>
      </c>
      <c r="J142" s="126"/>
      <c r="BY142" s="122" t="str">
        <f>C142</f>
        <v>Инженер сметчик ОАО "Орёлжилэксплуатация"</v>
      </c>
      <c r="BZ142" s="122" t="str">
        <f>I142</f>
        <v>А.А. Понарина</v>
      </c>
      <c r="IU142" s="18"/>
    </row>
    <row r="143" spans="1:255" s="124" customFormat="1" ht="11.25" outlineLevel="1" x14ac:dyDescent="0.2">
      <c r="A143" s="123"/>
      <c r="B143" s="123"/>
      <c r="C143" s="125" t="s">
        <v>426</v>
      </c>
      <c r="D143" s="125"/>
      <c r="E143" s="125"/>
      <c r="F143" s="125"/>
      <c r="G143" s="125"/>
      <c r="H143" s="125"/>
      <c r="I143" s="125" t="s">
        <v>427</v>
      </c>
      <c r="J143" s="125"/>
    </row>
    <row r="144" spans="1:255" outlineLevel="1" x14ac:dyDescent="0.2">
      <c r="A144" s="16"/>
      <c r="B144" s="16"/>
      <c r="C144" s="16"/>
      <c r="D144" s="16"/>
      <c r="E144" s="16"/>
      <c r="F144" s="16"/>
      <c r="G144" s="11" t="s">
        <v>428</v>
      </c>
      <c r="H144" s="16"/>
      <c r="I144" s="16"/>
      <c r="J144" s="16"/>
    </row>
    <row r="145" spans="1:255" outlineLevel="1" x14ac:dyDescent="0.2">
      <c r="A145" s="120" t="s">
        <v>441</v>
      </c>
      <c r="B145" s="120"/>
      <c r="C145" s="126" t="s">
        <v>442</v>
      </c>
      <c r="D145" s="126"/>
      <c r="E145" s="126"/>
      <c r="F145" s="126"/>
      <c r="G145" s="121"/>
      <c r="H145" s="121"/>
      <c r="I145" s="126" t="s">
        <v>437</v>
      </c>
      <c r="J145" s="126"/>
      <c r="BY145" s="122" t="str">
        <f>C145</f>
        <v>Гл.инженер ОАО "Орёлжилэксплуатация"</v>
      </c>
      <c r="BZ145" s="122" t="str">
        <f>I145</f>
        <v>С.Н. Миронова</v>
      </c>
      <c r="IU145" s="18"/>
    </row>
    <row r="146" spans="1:255" s="124" customFormat="1" ht="11.25" outlineLevel="1" x14ac:dyDescent="0.2">
      <c r="A146" s="123"/>
      <c r="B146" s="123"/>
      <c r="C146" s="125" t="s">
        <v>426</v>
      </c>
      <c r="D146" s="125"/>
      <c r="E146" s="125"/>
      <c r="F146" s="125"/>
      <c r="G146" s="125"/>
      <c r="H146" s="125"/>
      <c r="I146" s="125" t="s">
        <v>427</v>
      </c>
      <c r="J146" s="125"/>
    </row>
    <row r="147" spans="1:255" outlineLevel="1" x14ac:dyDescent="0.2">
      <c r="A147" s="16"/>
      <c r="B147" s="16"/>
      <c r="C147" s="16"/>
      <c r="D147" s="16"/>
      <c r="E147" s="16"/>
      <c r="F147" s="16"/>
      <c r="G147" s="11" t="s">
        <v>428</v>
      </c>
      <c r="H147" s="16"/>
      <c r="I147" s="16"/>
      <c r="J147" s="16"/>
    </row>
    <row r="149" spans="1:255" x14ac:dyDescent="0.2">
      <c r="A149" s="21"/>
      <c r="B149" s="21"/>
    </row>
  </sheetData>
  <mergeCells count="113">
    <mergeCell ref="C1:K1"/>
    <mergeCell ref="F14:F17"/>
    <mergeCell ref="G14:G17"/>
    <mergeCell ref="H14:H17"/>
    <mergeCell ref="I14:I17"/>
    <mergeCell ref="J14:J17"/>
    <mergeCell ref="K14:K17"/>
    <mergeCell ref="C2:K2"/>
    <mergeCell ref="C3:K3"/>
    <mergeCell ref="A5:K5"/>
    <mergeCell ref="A6:K6"/>
    <mergeCell ref="C7:K7"/>
    <mergeCell ref="A14:A17"/>
    <mergeCell ref="B14:B17"/>
    <mergeCell ref="C14:C17"/>
    <mergeCell ref="D14:D17"/>
    <mergeCell ref="E14:E17"/>
    <mergeCell ref="H58:I58"/>
    <mergeCell ref="J58:K58"/>
    <mergeCell ref="H72:I72"/>
    <mergeCell ref="J72:K72"/>
    <mergeCell ref="H83:I83"/>
    <mergeCell ref="J83:K83"/>
    <mergeCell ref="H30:I30"/>
    <mergeCell ref="J30:K30"/>
    <mergeCell ref="H39:I39"/>
    <mergeCell ref="J39:K39"/>
    <mergeCell ref="H51:I51"/>
    <mergeCell ref="J51:K51"/>
    <mergeCell ref="H96:I96"/>
    <mergeCell ref="J96:K96"/>
    <mergeCell ref="H97:I97"/>
    <mergeCell ref="J97:K97"/>
    <mergeCell ref="H98:I98"/>
    <mergeCell ref="J98:K98"/>
    <mergeCell ref="H93:I93"/>
    <mergeCell ref="J93:K93"/>
    <mergeCell ref="H94:I94"/>
    <mergeCell ref="J94:K94"/>
    <mergeCell ref="H95:I95"/>
    <mergeCell ref="J95:K95"/>
    <mergeCell ref="H102:I102"/>
    <mergeCell ref="J102:K102"/>
    <mergeCell ref="H103:I103"/>
    <mergeCell ref="J103:K103"/>
    <mergeCell ref="H104:I104"/>
    <mergeCell ref="J104:K104"/>
    <mergeCell ref="H99:I99"/>
    <mergeCell ref="J99:K99"/>
    <mergeCell ref="H100:I100"/>
    <mergeCell ref="J100:K100"/>
    <mergeCell ref="H101:I101"/>
    <mergeCell ref="J101:K101"/>
    <mergeCell ref="H108:I108"/>
    <mergeCell ref="J108:K108"/>
    <mergeCell ref="H109:I109"/>
    <mergeCell ref="J109:K109"/>
    <mergeCell ref="H110:I110"/>
    <mergeCell ref="J110:K110"/>
    <mergeCell ref="H105:I105"/>
    <mergeCell ref="J105:K105"/>
    <mergeCell ref="H106:I106"/>
    <mergeCell ref="J106:K106"/>
    <mergeCell ref="H107:I107"/>
    <mergeCell ref="J107:K107"/>
    <mergeCell ref="H114:I114"/>
    <mergeCell ref="J114:K114"/>
    <mergeCell ref="H115:I115"/>
    <mergeCell ref="J115:K115"/>
    <mergeCell ref="H116:I116"/>
    <mergeCell ref="J116:K116"/>
    <mergeCell ref="H111:I111"/>
    <mergeCell ref="J111:K111"/>
    <mergeCell ref="H112:I112"/>
    <mergeCell ref="J112:K112"/>
    <mergeCell ref="H113:I113"/>
    <mergeCell ref="J113:K113"/>
    <mergeCell ref="C122:H122"/>
    <mergeCell ref="I122:J122"/>
    <mergeCell ref="C124:F124"/>
    <mergeCell ref="I124:J124"/>
    <mergeCell ref="C125:H125"/>
    <mergeCell ref="I125:J125"/>
    <mergeCell ref="H117:I117"/>
    <mergeCell ref="J117:K117"/>
    <mergeCell ref="H118:I118"/>
    <mergeCell ref="J118:K118"/>
    <mergeCell ref="C121:F121"/>
    <mergeCell ref="I121:J121"/>
    <mergeCell ref="C131:H131"/>
    <mergeCell ref="I131:J131"/>
    <mergeCell ref="C136:F136"/>
    <mergeCell ref="I136:J136"/>
    <mergeCell ref="C137:H137"/>
    <mergeCell ref="I137:J137"/>
    <mergeCell ref="C127:F127"/>
    <mergeCell ref="I127:J127"/>
    <mergeCell ref="C128:H128"/>
    <mergeCell ref="I128:J128"/>
    <mergeCell ref="C130:F130"/>
    <mergeCell ref="I130:J130"/>
    <mergeCell ref="C143:H143"/>
    <mergeCell ref="I143:J143"/>
    <mergeCell ref="C145:F145"/>
    <mergeCell ref="I145:J145"/>
    <mergeCell ref="C146:H146"/>
    <mergeCell ref="I146:J146"/>
    <mergeCell ref="C139:F139"/>
    <mergeCell ref="I139:J139"/>
    <mergeCell ref="C140:H140"/>
    <mergeCell ref="I140:J140"/>
    <mergeCell ref="C142:F142"/>
    <mergeCell ref="I142:J142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15"/>
  <sheetViews>
    <sheetView workbookViewId="0"/>
  </sheetViews>
  <sheetFormatPr defaultRowHeight="12.75" x14ac:dyDescent="0.2"/>
  <sheetData>
    <row r="1" spans="1:178" x14ac:dyDescent="0.2">
      <c r="B1" t="s">
        <v>338</v>
      </c>
    </row>
    <row r="3" spans="1:178" x14ac:dyDescent="0.2">
      <c r="A3">
        <v>3</v>
      </c>
      <c r="B3" t="s">
        <v>339</v>
      </c>
    </row>
    <row r="4" spans="1:178" x14ac:dyDescent="0.2">
      <c r="A4">
        <v>2</v>
      </c>
      <c r="B4" t="s">
        <v>340</v>
      </c>
    </row>
    <row r="5" spans="1:178" x14ac:dyDescent="0.2">
      <c r="A5">
        <v>0</v>
      </c>
      <c r="B5" t="s">
        <v>341</v>
      </c>
    </row>
    <row r="6" spans="1:178" x14ac:dyDescent="0.2">
      <c r="A6">
        <v>2</v>
      </c>
      <c r="B6" t="s">
        <v>342</v>
      </c>
    </row>
    <row r="7" spans="1:178" x14ac:dyDescent="0.2">
      <c r="A7">
        <v>0</v>
      </c>
      <c r="B7" t="s">
        <v>343</v>
      </c>
    </row>
    <row r="8" spans="1:178" x14ac:dyDescent="0.2">
      <c r="A8">
        <v>2</v>
      </c>
      <c r="B8" t="s">
        <v>344</v>
      </c>
    </row>
    <row r="9" spans="1:178" x14ac:dyDescent="0.2">
      <c r="A9">
        <v>0</v>
      </c>
      <c r="B9" t="s">
        <v>345</v>
      </c>
    </row>
    <row r="13" spans="1:178" x14ac:dyDescent="0.2">
      <c r="A13">
        <v>3</v>
      </c>
      <c r="B13" t="s">
        <v>376</v>
      </c>
      <c r="D13" t="s">
        <v>377</v>
      </c>
      <c r="F13" t="s">
        <v>356</v>
      </c>
    </row>
    <row r="14" spans="1:178" x14ac:dyDescent="0.2">
      <c r="A14">
        <v>513</v>
      </c>
      <c r="B14" t="s">
        <v>406</v>
      </c>
      <c r="D14" t="s">
        <v>377</v>
      </c>
      <c r="F14" t="s">
        <v>356</v>
      </c>
      <c r="CW14">
        <f>Source!DM79</f>
        <v>21.065398999999999</v>
      </c>
      <c r="CX14">
        <f>Source!DN79</f>
        <v>0.42353099999999999</v>
      </c>
      <c r="CY14">
        <f>Source!DG79</f>
        <v>10409</v>
      </c>
      <c r="CZ14">
        <f>Source!DK79</f>
        <v>2628</v>
      </c>
      <c r="DA14">
        <f>Source!DI79</f>
        <v>215</v>
      </c>
      <c r="DB14">
        <f>Source!DJ79</f>
        <v>66</v>
      </c>
      <c r="DC14">
        <f>Source!DH79</f>
        <v>7566</v>
      </c>
      <c r="DD14">
        <f>Source!EG79</f>
        <v>0</v>
      </c>
      <c r="DE14">
        <f>Source!EN79</f>
        <v>7566</v>
      </c>
      <c r="DF14">
        <f>Source!EO79</f>
        <v>7566</v>
      </c>
      <c r="DG14">
        <f>Source!EP79</f>
        <v>0</v>
      </c>
      <c r="DH14">
        <f>Source!EQ79</f>
        <v>7566</v>
      </c>
      <c r="DI14">
        <f>Source!EH79</f>
        <v>0</v>
      </c>
      <c r="DJ14">
        <f>Source!EI79</f>
        <v>0</v>
      </c>
      <c r="DK14">
        <f>Source!ER79</f>
        <v>0</v>
      </c>
      <c r="DL14">
        <f>Source!DL79</f>
        <v>0</v>
      </c>
      <c r="DM14">
        <f>Source!DO79</f>
        <v>0</v>
      </c>
      <c r="DN14">
        <f>Source!DP79</f>
        <v>1758</v>
      </c>
      <c r="DO14">
        <f>Source!DQ79</f>
        <v>996</v>
      </c>
      <c r="DP14">
        <f>Source!EJ79</f>
        <v>13163</v>
      </c>
      <c r="DQ14">
        <f>Source!EK79</f>
        <v>13163</v>
      </c>
      <c r="DR14">
        <f>Source!EL79</f>
        <v>0</v>
      </c>
      <c r="DS14">
        <f>Source!EH79</f>
        <v>0</v>
      </c>
      <c r="DT14">
        <f>Source!EM79</f>
        <v>0</v>
      </c>
      <c r="DU14">
        <f>Source!EK79+Source!EL79</f>
        <v>13163</v>
      </c>
      <c r="DW14">
        <f>Source!ES79</f>
        <v>0</v>
      </c>
      <c r="DX14">
        <f>Source!ET79</f>
        <v>0</v>
      </c>
      <c r="DY14">
        <f>Source!EU79</f>
        <v>0</v>
      </c>
      <c r="ET14">
        <f>Source!DM79</f>
        <v>21.065398999999999</v>
      </c>
      <c r="EU14">
        <f>Source!DN79</f>
        <v>0.42353099999999999</v>
      </c>
      <c r="EV14">
        <f>SUM('1.Лок.смета.и.Акт'!GJ19:'1.Лок.смета.и.Акт'!GJ93)</f>
        <v>1703</v>
      </c>
      <c r="EW14">
        <f>SUM('1.Лок.смета.и.Акт'!GK19:'1.Лок.смета.и.Акт'!GK93)</f>
        <v>184</v>
      </c>
      <c r="EX14">
        <f>SUM('1.Лок.смета.и.Акт'!GL19:'1.Лок.смета.и.Акт'!GL93)</f>
        <v>40</v>
      </c>
      <c r="EY14">
        <f>SUM('1.Лок.смета.и.Акт'!GM19:'1.Лок.смета.и.Акт'!GM93)</f>
        <v>4</v>
      </c>
      <c r="EZ14">
        <f>SUM('1.Лок.смета.и.Акт'!GN19:'1.Лок.смета.и.Акт'!GN93)</f>
        <v>1479</v>
      </c>
      <c r="FA14">
        <f>SUM('1.Лок.смета.и.Акт'!GO19:'1.Лок.смета.и.Акт'!GO93)</f>
        <v>0</v>
      </c>
      <c r="FB14">
        <f>SUM('1.Лок.смета.и.Акт'!GP19:'1.Лок.смета.и.Акт'!GP93)</f>
        <v>1479</v>
      </c>
      <c r="FC14">
        <f>SUM('1.Лок.смета.и.Акт'!GQ19:'1.Лок.смета.и.Акт'!GQ93)</f>
        <v>1479</v>
      </c>
      <c r="FD14">
        <f>SUM('1.Лок.смета.и.Акт'!GR19:'1.Лок.смета.и.Акт'!GR93)</f>
        <v>0</v>
      </c>
      <c r="FE14">
        <f>SUM('1.Лок.смета.и.Акт'!GS19:'1.Лок.смета.и.Акт'!GS93)</f>
        <v>1479</v>
      </c>
      <c r="FF14">
        <f>SUM('1.Лок.смета.и.Акт'!GT19:'1.Лок.смета.и.Акт'!GT93)</f>
        <v>0</v>
      </c>
      <c r="FG14">
        <f>SUM('1.Лок.смета.и.Акт'!GU19:'1.Лок.смета.и.Акт'!GU93)</f>
        <v>0</v>
      </c>
      <c r="FH14">
        <f>SUM('1.Лок.смета.и.Акт'!GV19:'1.Лок.смета.и.Акт'!GV93)</f>
        <v>0</v>
      </c>
      <c r="FI14">
        <f>SUM('1.Лок.смета.и.Акт'!GW19:'1.Лок.смета.и.Акт'!GW93)</f>
        <v>0</v>
      </c>
      <c r="FJ14">
        <f>SUM('1.Лок.смета.и.Акт'!GX19:'1.Лок.смета.и.Акт'!GX93)</f>
        <v>0</v>
      </c>
      <c r="FK14">
        <f>SUM('1.Лок.смета.и.Акт'!GY19:'1.Лок.смета.и.Акт'!GY93)</f>
        <v>153</v>
      </c>
      <c r="FL14">
        <f>SUM('1.Лок.смета.и.Акт'!GZ19:'1.Лок.смета.и.Акт'!GZ93)</f>
        <v>97</v>
      </c>
      <c r="FM14">
        <f>SUM('1.Лок.смета.и.Акт'!HA19:'1.Лок.смета.и.Акт'!HA93)</f>
        <v>1953</v>
      </c>
      <c r="FN14">
        <f>SUM('1.Лок.смета.и.Акт'!HB19:'1.Лок.смета.и.Акт'!HB93)</f>
        <v>1953</v>
      </c>
      <c r="FO14">
        <f>SUM('1.Лок.смета.и.Акт'!HC19:'1.Лок.смета.и.Акт'!HC93)</f>
        <v>0</v>
      </c>
      <c r="FP14">
        <f>SUM('1.Лок.смета.и.Акт'!HD19:'1.Лок.смета.и.Акт'!HD93)</f>
        <v>0</v>
      </c>
      <c r="FQ14">
        <f>SUM('1.Лок.смета.и.Акт'!HE19:'1.Лок.смета.и.Акт'!HE93)</f>
        <v>0</v>
      </c>
      <c r="FR14">
        <f>'1.Лок.смета.и.Акт'!FN94+'1.Лок.смета.и.Акт'!FO94</f>
        <v>1953</v>
      </c>
      <c r="FS14">
        <f>SUM('1.Лок.смета.и.Акт'!HG19:'1.Лок.смета.и.Акт'!HG93)</f>
        <v>0</v>
      </c>
      <c r="FT14">
        <f>SUM('1.Лок.смета.и.Акт'!HH19:'1.Лок.смета.и.Акт'!HH93)</f>
        <v>0</v>
      </c>
      <c r="FU14">
        <f>SUM('1.Лок.смета.и.Акт'!HI19:'1.Лок.смета.и.Акт'!HI93)</f>
        <v>0</v>
      </c>
      <c r="FV14">
        <f>SUM('1.Лок.смета.и.Акт'!HJ19:'1.Лок.смета.и.Акт'!HJ93)</f>
        <v>0</v>
      </c>
    </row>
    <row r="15" spans="1:178" x14ac:dyDescent="0.2">
      <c r="A15">
        <v>999</v>
      </c>
      <c r="B15" t="s">
        <v>443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77"/>
  <sheetViews>
    <sheetView workbookViewId="0">
      <selection activeCell="A173" sqref="A173:AH17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62973</v>
      </c>
      <c r="M1">
        <v>10</v>
      </c>
      <c r="N1">
        <v>10</v>
      </c>
      <c r="O1">
        <v>1</v>
      </c>
      <c r="P1">
        <v>0</v>
      </c>
      <c r="Q1">
        <v>11</v>
      </c>
    </row>
    <row r="5" spans="1:133" x14ac:dyDescent="0.2">
      <c r="G5">
        <v>1</v>
      </c>
      <c r="H5" t="s">
        <v>349</v>
      </c>
      <c r="T5">
        <v>1</v>
      </c>
      <c r="U5" t="s">
        <v>331</v>
      </c>
    </row>
    <row r="6" spans="1:133" x14ac:dyDescent="0.2">
      <c r="G6">
        <v>50</v>
      </c>
      <c r="H6" t="s">
        <v>334</v>
      </c>
    </row>
    <row r="7" spans="1:133" x14ac:dyDescent="0.2">
      <c r="G7">
        <v>2</v>
      </c>
      <c r="H7" t="s">
        <v>335</v>
      </c>
    </row>
    <row r="8" spans="1:133" x14ac:dyDescent="0.2">
      <c r="G8">
        <f>IF((Source!AR79&lt;&gt;'1.Лок.смета.и.Акт'!P94),0,1)</f>
        <v>1</v>
      </c>
      <c r="H8" t="s">
        <v>407</v>
      </c>
    </row>
    <row r="9" spans="1:133" x14ac:dyDescent="0.2">
      <c r="G9" s="12" t="s">
        <v>336</v>
      </c>
      <c r="H9" t="s">
        <v>337</v>
      </c>
      <c r="T9" t="s">
        <v>332</v>
      </c>
      <c r="U9" t="s">
        <v>333</v>
      </c>
    </row>
    <row r="12" spans="1:133" x14ac:dyDescent="0.2">
      <c r="A12" s="1">
        <v>1</v>
      </c>
      <c r="B12" s="1">
        <v>171</v>
      </c>
      <c r="C12" s="1">
        <v>0</v>
      </c>
      <c r="D12" s="1">
        <f>ROW(A108)</f>
        <v>108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565769</v>
      </c>
      <c r="CI12" s="1" t="s">
        <v>3</v>
      </c>
      <c r="CJ12" s="1" t="s">
        <v>3</v>
      </c>
      <c r="CK12" s="1">
        <v>4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B108</f>
        <v>171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Новый объект</v>
      </c>
      <c r="G18" s="3" t="str">
        <f t="shared" si="0"/>
        <v>Ремонт входной группы</v>
      </c>
      <c r="H18" s="3"/>
      <c r="I18" s="3"/>
      <c r="J18" s="3"/>
      <c r="K18" s="3"/>
      <c r="L18" s="3"/>
      <c r="M18" s="3"/>
      <c r="N18" s="3"/>
      <c r="O18" s="3">
        <f t="shared" ref="O18:AT18" si="1">O108</f>
        <v>1703</v>
      </c>
      <c r="P18" s="3">
        <f t="shared" si="1"/>
        <v>1479</v>
      </c>
      <c r="Q18" s="3">
        <f t="shared" si="1"/>
        <v>40</v>
      </c>
      <c r="R18" s="3">
        <f t="shared" si="1"/>
        <v>4</v>
      </c>
      <c r="S18" s="3">
        <f t="shared" si="1"/>
        <v>184</v>
      </c>
      <c r="T18" s="3">
        <f t="shared" si="1"/>
        <v>0</v>
      </c>
      <c r="U18" s="3">
        <f t="shared" si="1"/>
        <v>21.065398999999999</v>
      </c>
      <c r="V18" s="3">
        <f t="shared" si="1"/>
        <v>0.42353099999999999</v>
      </c>
      <c r="W18" s="3">
        <f t="shared" si="1"/>
        <v>0</v>
      </c>
      <c r="X18" s="3">
        <f t="shared" si="1"/>
        <v>153</v>
      </c>
      <c r="Y18" s="3">
        <f t="shared" si="1"/>
        <v>97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1953</v>
      </c>
      <c r="AS18" s="3">
        <f t="shared" si="1"/>
        <v>1953</v>
      </c>
      <c r="AT18" s="3">
        <f t="shared" si="1"/>
        <v>0</v>
      </c>
      <c r="AU18" s="3">
        <f t="shared" ref="AU18:BZ18" si="2">AU108</f>
        <v>0</v>
      </c>
      <c r="AV18" s="3">
        <f t="shared" si="2"/>
        <v>1479</v>
      </c>
      <c r="AW18" s="3">
        <f t="shared" si="2"/>
        <v>1479</v>
      </c>
      <c r="AX18" s="3">
        <f t="shared" si="2"/>
        <v>0</v>
      </c>
      <c r="AY18" s="3">
        <f t="shared" si="2"/>
        <v>1479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CA108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DG108</f>
        <v>10409</v>
      </c>
      <c r="DH18" s="4">
        <f t="shared" si="4"/>
        <v>7566</v>
      </c>
      <c r="DI18" s="4">
        <f t="shared" si="4"/>
        <v>215</v>
      </c>
      <c r="DJ18" s="4">
        <f t="shared" si="4"/>
        <v>66</v>
      </c>
      <c r="DK18" s="4">
        <f t="shared" si="4"/>
        <v>2628</v>
      </c>
      <c r="DL18" s="4">
        <f t="shared" si="4"/>
        <v>0</v>
      </c>
      <c r="DM18" s="4">
        <f t="shared" si="4"/>
        <v>21.065398999999999</v>
      </c>
      <c r="DN18" s="4">
        <f t="shared" si="4"/>
        <v>0.42353099999999999</v>
      </c>
      <c r="DO18" s="4">
        <f t="shared" si="4"/>
        <v>0</v>
      </c>
      <c r="DP18" s="4">
        <f t="shared" si="4"/>
        <v>1758</v>
      </c>
      <c r="DQ18" s="4">
        <f t="shared" si="4"/>
        <v>996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13163</v>
      </c>
      <c r="EK18" s="4">
        <f t="shared" si="4"/>
        <v>13163</v>
      </c>
      <c r="EL18" s="4">
        <f t="shared" si="4"/>
        <v>0</v>
      </c>
      <c r="EM18" s="4">
        <f t="shared" ref="EM18:FR18" si="5">EM108</f>
        <v>0</v>
      </c>
      <c r="EN18" s="4">
        <f t="shared" si="5"/>
        <v>7566</v>
      </c>
      <c r="EO18" s="4">
        <f t="shared" si="5"/>
        <v>7566</v>
      </c>
      <c r="EP18" s="4">
        <f t="shared" si="5"/>
        <v>0</v>
      </c>
      <c r="EQ18" s="4">
        <f t="shared" si="5"/>
        <v>7566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FS108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ROW(A79)</f>
        <v>79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55" x14ac:dyDescent="0.2">
      <c r="A22" s="3">
        <v>52</v>
      </c>
      <c r="B22" s="3">
        <f t="shared" ref="B22:G22" si="7">B79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Новая локальная смета</v>
      </c>
      <c r="H22" s="3"/>
      <c r="I22" s="3"/>
      <c r="J22" s="3"/>
      <c r="K22" s="3"/>
      <c r="L22" s="3"/>
      <c r="M22" s="3"/>
      <c r="N22" s="3"/>
      <c r="O22" s="3">
        <f t="shared" ref="O22:AT22" si="8">O79</f>
        <v>1703</v>
      </c>
      <c r="P22" s="3">
        <f t="shared" si="8"/>
        <v>1479</v>
      </c>
      <c r="Q22" s="3">
        <f t="shared" si="8"/>
        <v>40</v>
      </c>
      <c r="R22" s="3">
        <f t="shared" si="8"/>
        <v>4</v>
      </c>
      <c r="S22" s="3">
        <f t="shared" si="8"/>
        <v>184</v>
      </c>
      <c r="T22" s="3">
        <f t="shared" si="8"/>
        <v>0</v>
      </c>
      <c r="U22" s="3">
        <f t="shared" si="8"/>
        <v>21.065398999999999</v>
      </c>
      <c r="V22" s="3">
        <f t="shared" si="8"/>
        <v>0.42353099999999999</v>
      </c>
      <c r="W22" s="3">
        <f t="shared" si="8"/>
        <v>0</v>
      </c>
      <c r="X22" s="3">
        <f t="shared" si="8"/>
        <v>153</v>
      </c>
      <c r="Y22" s="3">
        <f t="shared" si="8"/>
        <v>97</v>
      </c>
      <c r="Z22" s="3">
        <f t="shared" si="8"/>
        <v>0</v>
      </c>
      <c r="AA22" s="3">
        <f t="shared" si="8"/>
        <v>0</v>
      </c>
      <c r="AB22" s="3">
        <f t="shared" si="8"/>
        <v>1703</v>
      </c>
      <c r="AC22" s="3">
        <f t="shared" si="8"/>
        <v>1479</v>
      </c>
      <c r="AD22" s="3">
        <f t="shared" si="8"/>
        <v>40</v>
      </c>
      <c r="AE22" s="3">
        <f t="shared" si="8"/>
        <v>4</v>
      </c>
      <c r="AF22" s="3">
        <f t="shared" si="8"/>
        <v>184</v>
      </c>
      <c r="AG22" s="3">
        <f t="shared" si="8"/>
        <v>0</v>
      </c>
      <c r="AH22" s="3">
        <f t="shared" si="8"/>
        <v>21.065398999999999</v>
      </c>
      <c r="AI22" s="3">
        <f t="shared" si="8"/>
        <v>0.42353099999999999</v>
      </c>
      <c r="AJ22" s="3">
        <f t="shared" si="8"/>
        <v>0</v>
      </c>
      <c r="AK22" s="3">
        <f t="shared" si="8"/>
        <v>153</v>
      </c>
      <c r="AL22" s="3">
        <f t="shared" si="8"/>
        <v>97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1953</v>
      </c>
      <c r="AS22" s="3">
        <f t="shared" si="8"/>
        <v>1953</v>
      </c>
      <c r="AT22" s="3">
        <f t="shared" si="8"/>
        <v>0</v>
      </c>
      <c r="AU22" s="3">
        <f t="shared" ref="AU22:BZ22" si="9">AU79</f>
        <v>0</v>
      </c>
      <c r="AV22" s="3">
        <f t="shared" si="9"/>
        <v>1479</v>
      </c>
      <c r="AW22" s="3">
        <f t="shared" si="9"/>
        <v>1479</v>
      </c>
      <c r="AX22" s="3">
        <f t="shared" si="9"/>
        <v>0</v>
      </c>
      <c r="AY22" s="3">
        <f t="shared" si="9"/>
        <v>1479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CA79</f>
        <v>1953</v>
      </c>
      <c r="CB22" s="3">
        <f t="shared" si="10"/>
        <v>1953</v>
      </c>
      <c r="CC22" s="3">
        <f t="shared" si="10"/>
        <v>0</v>
      </c>
      <c r="CD22" s="3">
        <f t="shared" si="10"/>
        <v>0</v>
      </c>
      <c r="CE22" s="3">
        <f t="shared" si="10"/>
        <v>1479</v>
      </c>
      <c r="CF22" s="3">
        <f t="shared" si="10"/>
        <v>1479</v>
      </c>
      <c r="CG22" s="3">
        <f t="shared" si="10"/>
        <v>0</v>
      </c>
      <c r="CH22" s="3">
        <f t="shared" si="10"/>
        <v>1479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DG79</f>
        <v>10409</v>
      </c>
      <c r="DH22" s="4">
        <f t="shared" si="11"/>
        <v>7566</v>
      </c>
      <c r="DI22" s="4">
        <f t="shared" si="11"/>
        <v>215</v>
      </c>
      <c r="DJ22" s="4">
        <f t="shared" si="11"/>
        <v>66</v>
      </c>
      <c r="DK22" s="4">
        <f t="shared" si="11"/>
        <v>2628</v>
      </c>
      <c r="DL22" s="4">
        <f t="shared" si="11"/>
        <v>0</v>
      </c>
      <c r="DM22" s="4">
        <f t="shared" si="11"/>
        <v>21.065398999999999</v>
      </c>
      <c r="DN22" s="4">
        <f t="shared" si="11"/>
        <v>0.42353099999999999</v>
      </c>
      <c r="DO22" s="4">
        <f t="shared" si="11"/>
        <v>0</v>
      </c>
      <c r="DP22" s="4">
        <f t="shared" si="11"/>
        <v>1758</v>
      </c>
      <c r="DQ22" s="4">
        <f t="shared" si="11"/>
        <v>996</v>
      </c>
      <c r="DR22" s="4">
        <f t="shared" si="11"/>
        <v>0</v>
      </c>
      <c r="DS22" s="4">
        <f t="shared" si="11"/>
        <v>0</v>
      </c>
      <c r="DT22" s="4">
        <f t="shared" si="11"/>
        <v>10409</v>
      </c>
      <c r="DU22" s="4">
        <f t="shared" si="11"/>
        <v>7566</v>
      </c>
      <c r="DV22" s="4">
        <f t="shared" si="11"/>
        <v>215</v>
      </c>
      <c r="DW22" s="4">
        <f t="shared" si="11"/>
        <v>66</v>
      </c>
      <c r="DX22" s="4">
        <f t="shared" si="11"/>
        <v>2628</v>
      </c>
      <c r="DY22" s="4">
        <f t="shared" si="11"/>
        <v>0</v>
      </c>
      <c r="DZ22" s="4">
        <f t="shared" si="11"/>
        <v>21.065398999999999</v>
      </c>
      <c r="EA22" s="4">
        <f t="shared" si="11"/>
        <v>0.42353099999999999</v>
      </c>
      <c r="EB22" s="4">
        <f t="shared" si="11"/>
        <v>0</v>
      </c>
      <c r="EC22" s="4">
        <f t="shared" si="11"/>
        <v>1758</v>
      </c>
      <c r="ED22" s="4">
        <f t="shared" si="11"/>
        <v>996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13163</v>
      </c>
      <c r="EK22" s="4">
        <f t="shared" si="11"/>
        <v>13163</v>
      </c>
      <c r="EL22" s="4">
        <f t="shared" si="11"/>
        <v>0</v>
      </c>
      <c r="EM22" s="4">
        <f t="shared" ref="EM22:FR22" si="12">EM79</f>
        <v>0</v>
      </c>
      <c r="EN22" s="4">
        <f t="shared" si="12"/>
        <v>7566</v>
      </c>
      <c r="EO22" s="4">
        <f t="shared" si="12"/>
        <v>7566</v>
      </c>
      <c r="EP22" s="4">
        <f t="shared" si="12"/>
        <v>0</v>
      </c>
      <c r="EQ22" s="4">
        <f t="shared" si="12"/>
        <v>7566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FS79</f>
        <v>13163</v>
      </c>
      <c r="FT22" s="4">
        <f t="shared" si="13"/>
        <v>13163</v>
      </c>
      <c r="FU22" s="4">
        <f t="shared" si="13"/>
        <v>0</v>
      </c>
      <c r="FV22" s="4">
        <f t="shared" si="13"/>
        <v>0</v>
      </c>
      <c r="FW22" s="4">
        <f t="shared" si="13"/>
        <v>7566</v>
      </c>
      <c r="FX22" s="4">
        <f t="shared" si="13"/>
        <v>7566</v>
      </c>
      <c r="FY22" s="4">
        <f t="shared" si="13"/>
        <v>0</v>
      </c>
      <c r="FZ22" s="4">
        <f t="shared" si="13"/>
        <v>7566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17</v>
      </c>
      <c r="B24" s="2">
        <v>1</v>
      </c>
      <c r="C24" s="2">
        <f>ROW(SmtRes!A6)</f>
        <v>6</v>
      </c>
      <c r="D24" s="2">
        <f>ROW(EtalonRes!A8)</f>
        <v>8</v>
      </c>
      <c r="E24" s="2" t="s">
        <v>13</v>
      </c>
      <c r="F24" s="2" t="s">
        <v>14</v>
      </c>
      <c r="G24" s="2" t="s">
        <v>15</v>
      </c>
      <c r="H24" s="2" t="s">
        <v>16</v>
      </c>
      <c r="I24" s="2">
        <f>'1.Лок.смета.и.Акт'!E19</f>
        <v>5.6000000000000001E-2</v>
      </c>
      <c r="J24" s="2">
        <v>0</v>
      </c>
      <c r="K24" s="2"/>
      <c r="L24" s="2"/>
      <c r="M24" s="2"/>
      <c r="N24" s="2"/>
      <c r="O24" s="2">
        <f t="shared" ref="O24:O55" si="14">ROUND(CP24,0)</f>
        <v>43</v>
      </c>
      <c r="P24" s="2">
        <f t="shared" ref="P24:P55" si="15">ROUND(CQ24*I24,0)</f>
        <v>0</v>
      </c>
      <c r="Q24" s="2">
        <f t="shared" ref="Q24:Q55" si="16">ROUND(CR24*I24,0)</f>
        <v>5</v>
      </c>
      <c r="R24" s="2">
        <f t="shared" ref="R24:R55" si="17">ROUND(CS24*I24,0)</f>
        <v>4</v>
      </c>
      <c r="S24" s="2">
        <f t="shared" ref="S24:S55" si="18">ROUND(CT24*I24,0)</f>
        <v>38</v>
      </c>
      <c r="T24" s="2">
        <f t="shared" ref="T24:T55" si="19">ROUND(CU24*I24,0)</f>
        <v>0</v>
      </c>
      <c r="U24" s="2">
        <f t="shared" ref="U24:U55" si="20">CV24*I24</f>
        <v>3.5229599999999999</v>
      </c>
      <c r="V24" s="2">
        <f t="shared" ref="V24:V55" si="21">CW24*I24</f>
        <v>0.34776000000000001</v>
      </c>
      <c r="W24" s="2">
        <f t="shared" ref="W24:W55" si="22">ROUND(CX24*I24,0)</f>
        <v>0</v>
      </c>
      <c r="X24" s="2">
        <f t="shared" ref="X24:X55" si="23">ROUND(CY24,0)</f>
        <v>33</v>
      </c>
      <c r="Y24" s="2">
        <f t="shared" ref="Y24:Y55" si="24">ROUND(CZ24,0)</f>
        <v>21</v>
      </c>
      <c r="Z24" s="2"/>
      <c r="AA24" s="2">
        <v>34579245</v>
      </c>
      <c r="AB24" s="2">
        <f t="shared" ref="AB24:AB55" si="25">ROUND((AC24+AD24+AF24),2)</f>
        <v>757.69</v>
      </c>
      <c r="AC24" s="2">
        <f>ROUND((ES24+(SUM(SmtRes!BC1:'SmtRes'!BC6)+SUM(EtalonRes!AL1:'EtalonRes'!AL8))),2)</f>
        <v>0</v>
      </c>
      <c r="AD24" s="2">
        <f t="shared" ref="AD24:AD33" si="26">ROUND((((ET24)-(EU24))+AE24),2)</f>
        <v>87.7</v>
      </c>
      <c r="AE24" s="2">
        <f t="shared" ref="AE24:AE33" si="27">ROUND((EU24),2)</f>
        <v>64.44</v>
      </c>
      <c r="AF24" s="2">
        <f t="shared" ref="AF24:AF33" si="28">ROUND((EV24),2)</f>
        <v>669.99</v>
      </c>
      <c r="AG24" s="2">
        <f t="shared" ref="AG24:AG55" si="29">ROUND((AP24),2)</f>
        <v>0</v>
      </c>
      <c r="AH24" s="2">
        <f t="shared" ref="AH24:AH33" si="30">(EW24)</f>
        <v>62.91</v>
      </c>
      <c r="AI24" s="2">
        <f t="shared" ref="AI24:AI33" si="31">(EX24)</f>
        <v>6.21</v>
      </c>
      <c r="AJ24" s="2">
        <f t="shared" ref="AJ24:AJ55" si="32">(AS24)</f>
        <v>0</v>
      </c>
      <c r="AK24" s="2">
        <v>1040.06</v>
      </c>
      <c r="AL24" s="2">
        <v>282.37</v>
      </c>
      <c r="AM24" s="2">
        <v>87.7</v>
      </c>
      <c r="AN24" s="2">
        <v>64.44</v>
      </c>
      <c r="AO24" s="2">
        <v>669.99</v>
      </c>
      <c r="AP24" s="2">
        <v>0</v>
      </c>
      <c r="AQ24" s="2">
        <v>62.91</v>
      </c>
      <c r="AR24" s="2">
        <v>6.21</v>
      </c>
      <c r="AS24" s="2">
        <v>0</v>
      </c>
      <c r="AT24" s="2">
        <v>79</v>
      </c>
      <c r="AU24" s="2">
        <v>50</v>
      </c>
      <c r="AV24" s="2">
        <v>1</v>
      </c>
      <c r="AW24" s="2">
        <v>1</v>
      </c>
      <c r="AX24" s="2"/>
      <c r="AY24" s="2"/>
      <c r="AZ24" s="2">
        <v>1</v>
      </c>
      <c r="BA24" s="2">
        <v>1</v>
      </c>
      <c r="BB24" s="2">
        <v>1</v>
      </c>
      <c r="BC24" s="2">
        <v>1</v>
      </c>
      <c r="BD24" s="2" t="s">
        <v>3</v>
      </c>
      <c r="BE24" s="2" t="s">
        <v>3</v>
      </c>
      <c r="BF24" s="2" t="s">
        <v>3</v>
      </c>
      <c r="BG24" s="2" t="s">
        <v>3</v>
      </c>
      <c r="BH24" s="2">
        <v>0</v>
      </c>
      <c r="BI24" s="2">
        <v>1</v>
      </c>
      <c r="BJ24" s="2" t="s">
        <v>17</v>
      </c>
      <c r="BK24" s="2"/>
      <c r="BL24" s="2"/>
      <c r="BM24" s="2">
        <v>61001</v>
      </c>
      <c r="BN24" s="2">
        <v>0</v>
      </c>
      <c r="BO24" s="2" t="s">
        <v>3</v>
      </c>
      <c r="BP24" s="2">
        <v>0</v>
      </c>
      <c r="BQ24" s="2">
        <v>6</v>
      </c>
      <c r="BR24" s="2">
        <v>0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 t="s">
        <v>3</v>
      </c>
      <c r="BZ24" s="2">
        <v>79</v>
      </c>
      <c r="CA24" s="2">
        <v>50</v>
      </c>
      <c r="CB24" s="2"/>
      <c r="CC24" s="2"/>
      <c r="CD24" s="2"/>
      <c r="CE24" s="2">
        <v>0</v>
      </c>
      <c r="CF24" s="2">
        <v>0</v>
      </c>
      <c r="CG24" s="2">
        <v>0</v>
      </c>
      <c r="CH24" s="2"/>
      <c r="CI24" s="2"/>
      <c r="CJ24" s="2"/>
      <c r="CK24" s="2"/>
      <c r="CL24" s="2"/>
      <c r="CM24" s="2">
        <v>0</v>
      </c>
      <c r="CN24" s="2" t="s">
        <v>3</v>
      </c>
      <c r="CO24" s="2">
        <v>0</v>
      </c>
      <c r="CP24" s="2">
        <f t="shared" ref="CP24:CP55" si="33">(P24+Q24+S24)</f>
        <v>43</v>
      </c>
      <c r="CQ24" s="2">
        <f t="shared" ref="CQ24:CQ55" si="34">AC24*BC24</f>
        <v>0</v>
      </c>
      <c r="CR24" s="2">
        <f t="shared" ref="CR24:CR55" si="35">AD24*BB24</f>
        <v>87.7</v>
      </c>
      <c r="CS24" s="2">
        <f t="shared" ref="CS24:CS55" si="36">AE24*BS24</f>
        <v>64.44</v>
      </c>
      <c r="CT24" s="2">
        <f t="shared" ref="CT24:CT55" si="37">AF24*BA24</f>
        <v>669.99</v>
      </c>
      <c r="CU24" s="2">
        <f t="shared" ref="CU24:CU55" si="38">AG24</f>
        <v>0</v>
      </c>
      <c r="CV24" s="2">
        <f t="shared" ref="CV24:CV55" si="39">AH24</f>
        <v>62.91</v>
      </c>
      <c r="CW24" s="2">
        <f t="shared" ref="CW24:CW55" si="40">AI24</f>
        <v>6.21</v>
      </c>
      <c r="CX24" s="2">
        <f t="shared" ref="CX24:CX55" si="41">AJ24</f>
        <v>0</v>
      </c>
      <c r="CY24" s="2">
        <f t="shared" ref="CY24:CY55" si="42">(((S24+(R24*IF(0,0,1)))*AT24)/100)</f>
        <v>33.18</v>
      </c>
      <c r="CZ24" s="2">
        <f t="shared" ref="CZ24:CZ55" si="43">(((S24+(R24*IF(0,0,1)))*AU24)/100)</f>
        <v>21</v>
      </c>
      <c r="DA24" s="2"/>
      <c r="DB24" s="2"/>
      <c r="DC24" s="2" t="s">
        <v>3</v>
      </c>
      <c r="DD24" s="2" t="s">
        <v>3</v>
      </c>
      <c r="DE24" s="2" t="s">
        <v>3</v>
      </c>
      <c r="DF24" s="2" t="s">
        <v>3</v>
      </c>
      <c r="DG24" s="2" t="s">
        <v>3</v>
      </c>
      <c r="DH24" s="2" t="s">
        <v>3</v>
      </c>
      <c r="DI24" s="2" t="s">
        <v>3</v>
      </c>
      <c r="DJ24" s="2" t="s">
        <v>3</v>
      </c>
      <c r="DK24" s="2" t="s">
        <v>3</v>
      </c>
      <c r="DL24" s="2" t="s">
        <v>3</v>
      </c>
      <c r="DM24" s="2" t="s">
        <v>3</v>
      </c>
      <c r="DN24" s="2">
        <v>0</v>
      </c>
      <c r="DO24" s="2">
        <v>0</v>
      </c>
      <c r="DP24" s="2">
        <v>1</v>
      </c>
      <c r="DQ24" s="2">
        <v>1</v>
      </c>
      <c r="DR24" s="2"/>
      <c r="DS24" s="2"/>
      <c r="DT24" s="2"/>
      <c r="DU24" s="2">
        <v>1005</v>
      </c>
      <c r="DV24" s="2" t="s">
        <v>16</v>
      </c>
      <c r="DW24" s="2" t="s">
        <v>16</v>
      </c>
      <c r="DX24" s="2">
        <v>100</v>
      </c>
      <c r="DY24" s="2"/>
      <c r="DZ24" s="2"/>
      <c r="EA24" s="2"/>
      <c r="EB24" s="2"/>
      <c r="EC24" s="2"/>
      <c r="ED24" s="2"/>
      <c r="EE24" s="2">
        <v>32654665</v>
      </c>
      <c r="EF24" s="2">
        <v>6</v>
      </c>
      <c r="EG24" s="2" t="s">
        <v>18</v>
      </c>
      <c r="EH24" s="2">
        <v>0</v>
      </c>
      <c r="EI24" s="2" t="s">
        <v>3</v>
      </c>
      <c r="EJ24" s="2">
        <v>1</v>
      </c>
      <c r="EK24" s="2">
        <v>61001</v>
      </c>
      <c r="EL24" s="2" t="s">
        <v>19</v>
      </c>
      <c r="EM24" s="2" t="s">
        <v>20</v>
      </c>
      <c r="EN24" s="2"/>
      <c r="EO24" s="2" t="s">
        <v>3</v>
      </c>
      <c r="EP24" s="2"/>
      <c r="EQ24" s="2">
        <v>0</v>
      </c>
      <c r="ER24" s="2">
        <v>1040.06</v>
      </c>
      <c r="ES24" s="2">
        <v>282.37</v>
      </c>
      <c r="ET24" s="2">
        <v>87.7</v>
      </c>
      <c r="EU24" s="2">
        <v>64.44</v>
      </c>
      <c r="EV24" s="2">
        <v>669.99</v>
      </c>
      <c r="EW24" s="2">
        <v>62.91</v>
      </c>
      <c r="EX24" s="2">
        <v>6.21</v>
      </c>
      <c r="EY24" s="2">
        <v>1</v>
      </c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>
        <v>0</v>
      </c>
      <c r="FR24" s="2">
        <f t="shared" ref="FR24:FR55" si="44">ROUND(IF(AND(BH24=3,BI24=3),P24,0),0)</f>
        <v>0</v>
      </c>
      <c r="FS24" s="2">
        <v>0</v>
      </c>
      <c r="FT24" s="2"/>
      <c r="FU24" s="2"/>
      <c r="FV24" s="2"/>
      <c r="FW24" s="2"/>
      <c r="FX24" s="2">
        <v>79</v>
      </c>
      <c r="FY24" s="2">
        <v>50</v>
      </c>
      <c r="FZ24" s="2"/>
      <c r="GA24" s="2" t="s">
        <v>3</v>
      </c>
      <c r="GB24" s="2"/>
      <c r="GC24" s="2"/>
      <c r="GD24" s="2">
        <v>1</v>
      </c>
      <c r="GE24" s="2"/>
      <c r="GF24" s="2">
        <v>-1522153194</v>
      </c>
      <c r="GG24" s="2">
        <v>2</v>
      </c>
      <c r="GH24" s="2">
        <v>1</v>
      </c>
      <c r="GI24" s="2">
        <v>-2</v>
      </c>
      <c r="GJ24" s="2">
        <v>0</v>
      </c>
      <c r="GK24" s="2">
        <v>0</v>
      </c>
      <c r="GL24" s="2">
        <f t="shared" ref="GL24:GL55" si="45">ROUND(IF(AND(BH24=3,BI24=3,FS24&lt;&gt;0),P24,0),0)</f>
        <v>0</v>
      </c>
      <c r="GM24" s="2">
        <f t="shared" ref="GM24:GM55" si="46">ROUND(O24+X24+Y24,0)+GX24</f>
        <v>97</v>
      </c>
      <c r="GN24" s="2">
        <f t="shared" ref="GN24:GN55" si="47">IF(OR(BI24=0,BI24=1),ROUND(O24+X24+Y24,0),0)</f>
        <v>97</v>
      </c>
      <c r="GO24" s="2">
        <f t="shared" ref="GO24:GO55" si="48">IF(BI24=2,ROUND(O24+X24+Y24,0),0)</f>
        <v>0</v>
      </c>
      <c r="GP24" s="2">
        <f t="shared" ref="GP24:GP55" si="49">IF(BI24=4,ROUND(O24+X24+Y24,0)+GX24,0)</f>
        <v>0</v>
      </c>
      <c r="GQ24" s="2"/>
      <c r="GR24" s="2">
        <v>0</v>
      </c>
      <c r="GS24" s="2">
        <v>3</v>
      </c>
      <c r="GT24" s="2">
        <v>0</v>
      </c>
      <c r="GU24" s="2" t="s">
        <v>3</v>
      </c>
      <c r="GV24" s="2">
        <f t="shared" ref="GV24:GV55" si="50">ROUND((GT24),2)</f>
        <v>0</v>
      </c>
      <c r="GW24" s="2">
        <v>1</v>
      </c>
      <c r="GX24" s="2">
        <f t="shared" ref="GX24:GX55" si="51">ROUND(HC24*I24,0)</f>
        <v>0</v>
      </c>
      <c r="GY24" s="2"/>
      <c r="GZ24" s="2"/>
      <c r="HA24" s="2">
        <v>0</v>
      </c>
      <c r="HB24" s="2">
        <v>0</v>
      </c>
      <c r="HC24" s="2">
        <f t="shared" ref="HC24:HC55" si="52">GV24*GW24</f>
        <v>0</v>
      </c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>
        <v>17</v>
      </c>
      <c r="B25">
        <v>1</v>
      </c>
      <c r="C25">
        <f>ROW(SmtRes!A12)</f>
        <v>12</v>
      </c>
      <c r="D25">
        <f>ROW(EtalonRes!A16)</f>
        <v>16</v>
      </c>
      <c r="E25" t="s">
        <v>13</v>
      </c>
      <c r="F25" t="s">
        <v>14</v>
      </c>
      <c r="G25" t="s">
        <v>15</v>
      </c>
      <c r="H25" t="s">
        <v>16</v>
      </c>
      <c r="I25">
        <f>'1.Лок.смета.и.Акт'!E19</f>
        <v>5.6000000000000001E-2</v>
      </c>
      <c r="J25">
        <v>0</v>
      </c>
      <c r="O25">
        <f t="shared" si="14"/>
        <v>562</v>
      </c>
      <c r="P25">
        <f t="shared" si="15"/>
        <v>0</v>
      </c>
      <c r="Q25">
        <f t="shared" si="16"/>
        <v>26</v>
      </c>
      <c r="R25">
        <f t="shared" si="17"/>
        <v>52</v>
      </c>
      <c r="S25">
        <f t="shared" si="18"/>
        <v>536</v>
      </c>
      <c r="T25">
        <f t="shared" si="19"/>
        <v>0</v>
      </c>
      <c r="U25">
        <f t="shared" si="20"/>
        <v>3.5229599999999999</v>
      </c>
      <c r="V25">
        <f t="shared" si="21"/>
        <v>0.34776000000000001</v>
      </c>
      <c r="W25">
        <f t="shared" si="22"/>
        <v>0</v>
      </c>
      <c r="X25">
        <f t="shared" si="23"/>
        <v>370</v>
      </c>
      <c r="Y25">
        <f t="shared" si="24"/>
        <v>212</v>
      </c>
      <c r="AA25">
        <v>34579267</v>
      </c>
      <c r="AB25">
        <f t="shared" si="25"/>
        <v>757.69</v>
      </c>
      <c r="AC25">
        <f>ROUND((ES25+(SUM(SmtRes!BC7:'SmtRes'!BC12)+SUM(EtalonRes!AL9:'EtalonRes'!AL16))),2)</f>
        <v>0</v>
      </c>
      <c r="AD25">
        <f t="shared" si="26"/>
        <v>87.7</v>
      </c>
      <c r="AE25">
        <f t="shared" si="27"/>
        <v>64.44</v>
      </c>
      <c r="AF25">
        <f t="shared" si="28"/>
        <v>669.99</v>
      </c>
      <c r="AG25">
        <f t="shared" si="29"/>
        <v>0</v>
      </c>
      <c r="AH25">
        <f t="shared" si="30"/>
        <v>62.91</v>
      </c>
      <c r="AI25">
        <f t="shared" si="31"/>
        <v>6.21</v>
      </c>
      <c r="AJ25">
        <f t="shared" si="32"/>
        <v>0</v>
      </c>
      <c r="AK25">
        <f>AL25+AM25+AO25</f>
        <v>1040.06</v>
      </c>
      <c r="AL25">
        <v>282.37</v>
      </c>
      <c r="AM25" s="47">
        <f>'1.Лок.смета.и.Акт'!F21</f>
        <v>87.7</v>
      </c>
      <c r="AN25" s="47">
        <f>'1.Лок.смета.и.Акт'!F22</f>
        <v>64.44</v>
      </c>
      <c r="AO25" s="47">
        <f>'1.Лок.смета.и.Акт'!F20</f>
        <v>669.99</v>
      </c>
      <c r="AP25">
        <v>0</v>
      </c>
      <c r="AQ25">
        <f>'1.Лок.смета.и.Акт'!E25</f>
        <v>62.91</v>
      </c>
      <c r="AR25">
        <v>6.21</v>
      </c>
      <c r="AS25">
        <v>0</v>
      </c>
      <c r="AT25">
        <v>63</v>
      </c>
      <c r="AU25">
        <v>36</v>
      </c>
      <c r="AV25">
        <v>1</v>
      </c>
      <c r="AW25">
        <v>1</v>
      </c>
      <c r="AZ25">
        <v>1</v>
      </c>
      <c r="BA25">
        <f>'1.Лок.смета.и.Акт'!J20</f>
        <v>14.28</v>
      </c>
      <c r="BB25">
        <f>'1.Лок.смета.и.Акт'!J21</f>
        <v>5.25</v>
      </c>
      <c r="BC25">
        <v>5.12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1</v>
      </c>
      <c r="BJ25" t="s">
        <v>17</v>
      </c>
      <c r="BM25">
        <v>61001</v>
      </c>
      <c r="BN25">
        <v>0</v>
      </c>
      <c r="BO25" t="s">
        <v>3</v>
      </c>
      <c r="BP25">
        <v>0</v>
      </c>
      <c r="BQ25">
        <v>6</v>
      </c>
      <c r="BR25">
        <v>0</v>
      </c>
      <c r="BS25">
        <f>'1.Лок.смета.и.Акт'!J22</f>
        <v>14.28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79</v>
      </c>
      <c r="CA25">
        <v>50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3"/>
        <v>562</v>
      </c>
      <c r="CQ25">
        <f t="shared" si="34"/>
        <v>0</v>
      </c>
      <c r="CR25">
        <f t="shared" si="35"/>
        <v>460.42500000000001</v>
      </c>
      <c r="CS25">
        <f t="shared" si="36"/>
        <v>920.20319999999992</v>
      </c>
      <c r="CT25">
        <f t="shared" si="37"/>
        <v>9567.4571999999989</v>
      </c>
      <c r="CU25">
        <f t="shared" si="38"/>
        <v>0</v>
      </c>
      <c r="CV25">
        <f t="shared" si="39"/>
        <v>62.91</v>
      </c>
      <c r="CW25">
        <f t="shared" si="40"/>
        <v>6.21</v>
      </c>
      <c r="CX25">
        <f t="shared" si="41"/>
        <v>0</v>
      </c>
      <c r="CY25">
        <f t="shared" si="42"/>
        <v>370.44</v>
      </c>
      <c r="CZ25">
        <f t="shared" si="43"/>
        <v>211.68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1005</v>
      </c>
      <c r="DV25" t="s">
        <v>16</v>
      </c>
      <c r="DW25" t="str">
        <f>'1.Лок.смета.и.Акт'!D19</f>
        <v>100 м2</v>
      </c>
      <c r="DX25">
        <v>100</v>
      </c>
      <c r="EE25">
        <v>32654665</v>
      </c>
      <c r="EF25">
        <v>6</v>
      </c>
      <c r="EG25" t="s">
        <v>18</v>
      </c>
      <c r="EH25">
        <v>0</v>
      </c>
      <c r="EI25" t="s">
        <v>3</v>
      </c>
      <c r="EJ25">
        <v>1</v>
      </c>
      <c r="EK25">
        <v>61001</v>
      </c>
      <c r="EL25" t="s">
        <v>19</v>
      </c>
      <c r="EM25" t="s">
        <v>20</v>
      </c>
      <c r="EO25" t="s">
        <v>3</v>
      </c>
      <c r="EQ25">
        <v>0</v>
      </c>
      <c r="ER25">
        <f>ES25+ET25+EV25</f>
        <v>1040.06</v>
      </c>
      <c r="ES25">
        <v>282.37</v>
      </c>
      <c r="ET25" s="47">
        <f>'1.Лок.смета.и.Акт'!F21</f>
        <v>87.7</v>
      </c>
      <c r="EU25" s="47">
        <f>'1.Лок.смета.и.Акт'!F22</f>
        <v>64.44</v>
      </c>
      <c r="EV25" s="47">
        <f>'1.Лок.смета.и.Акт'!F20</f>
        <v>669.99</v>
      </c>
      <c r="EW25">
        <f>'1.Лок.смета.и.Акт'!E25</f>
        <v>62.91</v>
      </c>
      <c r="EX25">
        <v>6.21</v>
      </c>
      <c r="EY25">
        <v>1</v>
      </c>
      <c r="FQ25">
        <v>0</v>
      </c>
      <c r="FR25">
        <f t="shared" si="44"/>
        <v>0</v>
      </c>
      <c r="FS25">
        <v>0</v>
      </c>
      <c r="FV25" t="s">
        <v>21</v>
      </c>
      <c r="FW25" t="s">
        <v>22</v>
      </c>
      <c r="FX25">
        <v>79</v>
      </c>
      <c r="FY25">
        <v>50</v>
      </c>
      <c r="GA25" t="s">
        <v>3</v>
      </c>
      <c r="GD25">
        <v>1</v>
      </c>
      <c r="GF25">
        <v>-1522153194</v>
      </c>
      <c r="GG25">
        <v>2</v>
      </c>
      <c r="GH25">
        <v>1</v>
      </c>
      <c r="GI25">
        <v>4</v>
      </c>
      <c r="GJ25">
        <v>0</v>
      </c>
      <c r="GK25">
        <v>0</v>
      </c>
      <c r="GL25">
        <f t="shared" si="45"/>
        <v>0</v>
      </c>
      <c r="GM25">
        <f t="shared" si="46"/>
        <v>1144</v>
      </c>
      <c r="GN25">
        <f t="shared" si="47"/>
        <v>1144</v>
      </c>
      <c r="GO25">
        <f t="shared" si="48"/>
        <v>0</v>
      </c>
      <c r="GP25">
        <f t="shared" si="49"/>
        <v>0</v>
      </c>
      <c r="GR25">
        <v>0</v>
      </c>
      <c r="GS25">
        <v>3</v>
      </c>
      <c r="GT25">
        <v>0</v>
      </c>
      <c r="GU25" t="s">
        <v>3</v>
      </c>
      <c r="GV25">
        <f t="shared" si="50"/>
        <v>0</v>
      </c>
      <c r="GW25">
        <v>1</v>
      </c>
      <c r="GX25">
        <f t="shared" si="51"/>
        <v>0</v>
      </c>
      <c r="HA25">
        <v>0</v>
      </c>
      <c r="HB25">
        <v>0</v>
      </c>
      <c r="HC25">
        <f t="shared" si="52"/>
        <v>0</v>
      </c>
      <c r="IK25">
        <v>0</v>
      </c>
    </row>
    <row r="26" spans="1:255" x14ac:dyDescent="0.2">
      <c r="A26" s="2">
        <v>18</v>
      </c>
      <c r="B26" s="2">
        <v>1</v>
      </c>
      <c r="C26" s="2">
        <v>5</v>
      </c>
      <c r="D26" s="2"/>
      <c r="E26" s="2" t="s">
        <v>23</v>
      </c>
      <c r="F26" s="2" t="s">
        <v>24</v>
      </c>
      <c r="G26" s="2" t="s">
        <v>25</v>
      </c>
      <c r="H26" s="2" t="s">
        <v>26</v>
      </c>
      <c r="I26" s="2">
        <f>I24*J26</f>
        <v>30.240000000000002</v>
      </c>
      <c r="J26" s="2">
        <v>540</v>
      </c>
      <c r="K26" s="2"/>
      <c r="L26" s="2"/>
      <c r="M26" s="2"/>
      <c r="N26" s="2"/>
      <c r="O26" s="2">
        <f t="shared" si="14"/>
        <v>125</v>
      </c>
      <c r="P26" s="2">
        <f t="shared" si="15"/>
        <v>125</v>
      </c>
      <c r="Q26" s="2">
        <f t="shared" si="16"/>
        <v>0</v>
      </c>
      <c r="R26" s="2">
        <f t="shared" si="17"/>
        <v>0</v>
      </c>
      <c r="S26" s="2">
        <f t="shared" si="18"/>
        <v>0</v>
      </c>
      <c r="T26" s="2">
        <f t="shared" si="19"/>
        <v>0</v>
      </c>
      <c r="U26" s="2">
        <f t="shared" si="20"/>
        <v>0</v>
      </c>
      <c r="V26" s="2">
        <f t="shared" si="21"/>
        <v>0</v>
      </c>
      <c r="W26" s="2">
        <f t="shared" si="22"/>
        <v>0</v>
      </c>
      <c r="X26" s="2">
        <f t="shared" si="23"/>
        <v>0</v>
      </c>
      <c r="Y26" s="2">
        <f t="shared" si="24"/>
        <v>0</v>
      </c>
      <c r="Z26" s="2"/>
      <c r="AA26" s="2">
        <v>34579245</v>
      </c>
      <c r="AB26" s="2">
        <f t="shared" si="25"/>
        <v>4.1500000000000004</v>
      </c>
      <c r="AC26" s="2">
        <f t="shared" ref="AC26:AC33" si="53">ROUND((ES26),2)</f>
        <v>4.1500000000000004</v>
      </c>
      <c r="AD26" s="2">
        <f t="shared" si="26"/>
        <v>0</v>
      </c>
      <c r="AE26" s="2">
        <f t="shared" si="27"/>
        <v>0</v>
      </c>
      <c r="AF26" s="2">
        <f t="shared" si="28"/>
        <v>0</v>
      </c>
      <c r="AG26" s="2">
        <f t="shared" si="29"/>
        <v>0</v>
      </c>
      <c r="AH26" s="2">
        <f t="shared" si="30"/>
        <v>0</v>
      </c>
      <c r="AI26" s="2">
        <f t="shared" si="31"/>
        <v>0</v>
      </c>
      <c r="AJ26" s="2">
        <f t="shared" si="32"/>
        <v>0</v>
      </c>
      <c r="AK26" s="2">
        <v>4.1500000000000004</v>
      </c>
      <c r="AL26" s="2">
        <v>4.1500000000000004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106</v>
      </c>
      <c r="AU26" s="2">
        <v>65</v>
      </c>
      <c r="AV26" s="2">
        <v>1</v>
      </c>
      <c r="AW26" s="2">
        <v>1</v>
      </c>
      <c r="AX26" s="2"/>
      <c r="AY26" s="2"/>
      <c r="AZ26" s="2">
        <v>1</v>
      </c>
      <c r="BA26" s="2">
        <v>1</v>
      </c>
      <c r="BB26" s="2">
        <v>1</v>
      </c>
      <c r="BC26" s="2">
        <v>1</v>
      </c>
      <c r="BD26" s="2" t="s">
        <v>3</v>
      </c>
      <c r="BE26" s="2" t="s">
        <v>3</v>
      </c>
      <c r="BF26" s="2" t="s">
        <v>3</v>
      </c>
      <c r="BG26" s="2" t="s">
        <v>3</v>
      </c>
      <c r="BH26" s="2">
        <v>3</v>
      </c>
      <c r="BI26" s="2">
        <v>1</v>
      </c>
      <c r="BJ26" s="2" t="s">
        <v>3</v>
      </c>
      <c r="BK26" s="2"/>
      <c r="BL26" s="2"/>
      <c r="BM26" s="2">
        <v>0</v>
      </c>
      <c r="BN26" s="2">
        <v>0</v>
      </c>
      <c r="BO26" s="2" t="s">
        <v>3</v>
      </c>
      <c r="BP26" s="2">
        <v>0</v>
      </c>
      <c r="BQ26" s="2">
        <v>20</v>
      </c>
      <c r="BR26" s="2">
        <v>0</v>
      </c>
      <c r="BS26" s="2">
        <v>1</v>
      </c>
      <c r="BT26" s="2">
        <v>1</v>
      </c>
      <c r="BU26" s="2">
        <v>1</v>
      </c>
      <c r="BV26" s="2">
        <v>1</v>
      </c>
      <c r="BW26" s="2">
        <v>1</v>
      </c>
      <c r="BX26" s="2">
        <v>1</v>
      </c>
      <c r="BY26" s="2" t="s">
        <v>3</v>
      </c>
      <c r="BZ26" s="2">
        <v>106</v>
      </c>
      <c r="CA26" s="2">
        <v>65</v>
      </c>
      <c r="CB26" s="2"/>
      <c r="CC26" s="2"/>
      <c r="CD26" s="2"/>
      <c r="CE26" s="2">
        <v>0</v>
      </c>
      <c r="CF26" s="2">
        <v>0</v>
      </c>
      <c r="CG26" s="2">
        <v>0</v>
      </c>
      <c r="CH26" s="2"/>
      <c r="CI26" s="2"/>
      <c r="CJ26" s="2"/>
      <c r="CK26" s="2"/>
      <c r="CL26" s="2"/>
      <c r="CM26" s="2">
        <v>0</v>
      </c>
      <c r="CN26" s="2" t="s">
        <v>3</v>
      </c>
      <c r="CO26" s="2">
        <v>0</v>
      </c>
      <c r="CP26" s="2">
        <f t="shared" si="33"/>
        <v>125</v>
      </c>
      <c r="CQ26" s="2">
        <f t="shared" si="34"/>
        <v>4.1500000000000004</v>
      </c>
      <c r="CR26" s="2">
        <f t="shared" si="35"/>
        <v>0</v>
      </c>
      <c r="CS26" s="2">
        <f t="shared" si="36"/>
        <v>0</v>
      </c>
      <c r="CT26" s="2">
        <f t="shared" si="37"/>
        <v>0</v>
      </c>
      <c r="CU26" s="2">
        <f t="shared" si="38"/>
        <v>0</v>
      </c>
      <c r="CV26" s="2">
        <f t="shared" si="39"/>
        <v>0</v>
      </c>
      <c r="CW26" s="2">
        <f t="shared" si="40"/>
        <v>0</v>
      </c>
      <c r="CX26" s="2">
        <f t="shared" si="41"/>
        <v>0</v>
      </c>
      <c r="CY26" s="2">
        <f t="shared" si="42"/>
        <v>0</v>
      </c>
      <c r="CZ26" s="2">
        <f t="shared" si="43"/>
        <v>0</v>
      </c>
      <c r="DA26" s="2"/>
      <c r="DB26" s="2"/>
      <c r="DC26" s="2" t="s">
        <v>3</v>
      </c>
      <c r="DD26" s="2" t="s">
        <v>3</v>
      </c>
      <c r="DE26" s="2" t="s">
        <v>3</v>
      </c>
      <c r="DF26" s="2" t="s">
        <v>3</v>
      </c>
      <c r="DG26" s="2" t="s">
        <v>3</v>
      </c>
      <c r="DH26" s="2" t="s">
        <v>3</v>
      </c>
      <c r="DI26" s="2" t="s">
        <v>3</v>
      </c>
      <c r="DJ26" s="2" t="s">
        <v>3</v>
      </c>
      <c r="DK26" s="2" t="s">
        <v>3</v>
      </c>
      <c r="DL26" s="2" t="s">
        <v>3</v>
      </c>
      <c r="DM26" s="2" t="s">
        <v>3</v>
      </c>
      <c r="DN26" s="2">
        <v>0</v>
      </c>
      <c r="DO26" s="2">
        <v>0</v>
      </c>
      <c r="DP26" s="2">
        <v>1</v>
      </c>
      <c r="DQ26" s="2">
        <v>1</v>
      </c>
      <c r="DR26" s="2"/>
      <c r="DS26" s="2"/>
      <c r="DT26" s="2"/>
      <c r="DU26" s="2">
        <v>1009</v>
      </c>
      <c r="DV26" s="2" t="s">
        <v>26</v>
      </c>
      <c r="DW26" s="2" t="s">
        <v>26</v>
      </c>
      <c r="DX26" s="2">
        <v>1</v>
      </c>
      <c r="DY26" s="2"/>
      <c r="DZ26" s="2"/>
      <c r="EA26" s="2"/>
      <c r="EB26" s="2"/>
      <c r="EC26" s="2"/>
      <c r="ED26" s="2"/>
      <c r="EE26" s="2">
        <v>32654523</v>
      </c>
      <c r="EF26" s="2">
        <v>20</v>
      </c>
      <c r="EG26" s="2" t="s">
        <v>27</v>
      </c>
      <c r="EH26" s="2">
        <v>0</v>
      </c>
      <c r="EI26" s="2" t="s">
        <v>3</v>
      </c>
      <c r="EJ26" s="2">
        <v>1</v>
      </c>
      <c r="EK26" s="2">
        <v>0</v>
      </c>
      <c r="EL26" s="2" t="s">
        <v>28</v>
      </c>
      <c r="EM26" s="2" t="s">
        <v>29</v>
      </c>
      <c r="EN26" s="2"/>
      <c r="EO26" s="2" t="s">
        <v>3</v>
      </c>
      <c r="EP26" s="2"/>
      <c r="EQ26" s="2">
        <v>0</v>
      </c>
      <c r="ER26" s="2">
        <v>15.5</v>
      </c>
      <c r="ES26" s="2">
        <v>4.1500000000000004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>
        <v>0</v>
      </c>
      <c r="FR26" s="2">
        <f t="shared" si="44"/>
        <v>0</v>
      </c>
      <c r="FS26" s="2">
        <v>0</v>
      </c>
      <c r="FT26" s="2"/>
      <c r="FU26" s="2"/>
      <c r="FV26" s="2"/>
      <c r="FW26" s="2"/>
      <c r="FX26" s="2">
        <v>106</v>
      </c>
      <c r="FY26" s="2">
        <v>65</v>
      </c>
      <c r="FZ26" s="2"/>
      <c r="GA26" s="2" t="s">
        <v>30</v>
      </c>
      <c r="GB26" s="2"/>
      <c r="GC26" s="2"/>
      <c r="GD26" s="2">
        <v>1</v>
      </c>
      <c r="GE26" s="2"/>
      <c r="GF26" s="2">
        <v>198952356</v>
      </c>
      <c r="GG26" s="2">
        <v>2</v>
      </c>
      <c r="GH26" s="2">
        <v>4</v>
      </c>
      <c r="GI26" s="2">
        <v>-2</v>
      </c>
      <c r="GJ26" s="2">
        <v>0</v>
      </c>
      <c r="GK26" s="2">
        <v>0</v>
      </c>
      <c r="GL26" s="2">
        <f t="shared" si="45"/>
        <v>0</v>
      </c>
      <c r="GM26" s="2">
        <f t="shared" si="46"/>
        <v>125</v>
      </c>
      <c r="GN26" s="2">
        <f t="shared" si="47"/>
        <v>125</v>
      </c>
      <c r="GO26" s="2">
        <f t="shared" si="48"/>
        <v>0</v>
      </c>
      <c r="GP26" s="2">
        <f t="shared" si="49"/>
        <v>0</v>
      </c>
      <c r="GQ26" s="2"/>
      <c r="GR26" s="2">
        <v>0</v>
      </c>
      <c r="GS26" s="2">
        <v>2</v>
      </c>
      <c r="GT26" s="2">
        <v>0</v>
      </c>
      <c r="GU26" s="2" t="s">
        <v>3</v>
      </c>
      <c r="GV26" s="2">
        <f t="shared" si="50"/>
        <v>0</v>
      </c>
      <c r="GW26" s="2">
        <v>1</v>
      </c>
      <c r="GX26" s="2">
        <f t="shared" si="51"/>
        <v>0</v>
      </c>
      <c r="GY26" s="2"/>
      <c r="GZ26" s="2"/>
      <c r="HA26" s="2">
        <v>0</v>
      </c>
      <c r="HB26" s="2">
        <v>0</v>
      </c>
      <c r="HC26" s="2">
        <f t="shared" si="52"/>
        <v>0</v>
      </c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>
        <v>0</v>
      </c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x14ac:dyDescent="0.2">
      <c r="A27">
        <v>18</v>
      </c>
      <c r="B27">
        <v>1</v>
      </c>
      <c r="C27">
        <v>11</v>
      </c>
      <c r="E27" t="s">
        <v>23</v>
      </c>
      <c r="F27" t="str">
        <f>'1.Лок.смета.и.Акт'!B26</f>
        <v>по прайсу</v>
      </c>
      <c r="G27" t="str">
        <f>'1.Лок.смета.и.Акт'!C26</f>
        <v>Штукатурка ФАСАДНАЯ</v>
      </c>
      <c r="H27" t="s">
        <v>26</v>
      </c>
      <c r="I27">
        <f>I25*J27</f>
        <v>30.240000000000002</v>
      </c>
      <c r="J27">
        <v>540</v>
      </c>
      <c r="O27">
        <f t="shared" si="14"/>
        <v>643</v>
      </c>
      <c r="P27">
        <f t="shared" si="15"/>
        <v>643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34579267</v>
      </c>
      <c r="AB27">
        <f t="shared" si="25"/>
        <v>4.1500000000000004</v>
      </c>
      <c r="AC27">
        <f t="shared" si="53"/>
        <v>4.1500000000000004</v>
      </c>
      <c r="AD27">
        <f t="shared" si="26"/>
        <v>0</v>
      </c>
      <c r="AE27">
        <f t="shared" si="27"/>
        <v>0</v>
      </c>
      <c r="AF27">
        <f t="shared" si="28"/>
        <v>0</v>
      </c>
      <c r="AG27">
        <f t="shared" si="29"/>
        <v>0</v>
      </c>
      <c r="AH27">
        <f t="shared" si="30"/>
        <v>0</v>
      </c>
      <c r="AI27">
        <f t="shared" si="31"/>
        <v>0</v>
      </c>
      <c r="AJ27">
        <f t="shared" si="32"/>
        <v>0</v>
      </c>
      <c r="AK27">
        <v>4.1500000000000004</v>
      </c>
      <c r="AL27" s="47">
        <f>'1.Лок.смета.и.Акт'!F26</f>
        <v>4.1500000000000004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85</v>
      </c>
      <c r="AU27">
        <v>47</v>
      </c>
      <c r="AV27">
        <v>1</v>
      </c>
      <c r="AW27">
        <v>1</v>
      </c>
      <c r="AZ27">
        <v>1</v>
      </c>
      <c r="BA27">
        <v>1</v>
      </c>
      <c r="BB27">
        <v>1</v>
      </c>
      <c r="BC27">
        <f>'1.Лок.смета.и.Акт'!J26</f>
        <v>5.12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1</v>
      </c>
      <c r="BJ27" t="s">
        <v>3</v>
      </c>
      <c r="BM27">
        <v>0</v>
      </c>
      <c r="BN27">
        <v>0</v>
      </c>
      <c r="BO27" t="s">
        <v>3</v>
      </c>
      <c r="BP27">
        <v>0</v>
      </c>
      <c r="BQ27">
        <v>20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106</v>
      </c>
      <c r="CA27">
        <v>65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3"/>
        <v>643</v>
      </c>
      <c r="CQ27">
        <f t="shared" si="34"/>
        <v>21.248000000000001</v>
      </c>
      <c r="CR27">
        <f t="shared" si="35"/>
        <v>0</v>
      </c>
      <c r="CS27">
        <f t="shared" si="36"/>
        <v>0</v>
      </c>
      <c r="CT27">
        <f t="shared" si="37"/>
        <v>0</v>
      </c>
      <c r="CU27">
        <f t="shared" si="38"/>
        <v>0</v>
      </c>
      <c r="CV27">
        <f t="shared" si="39"/>
        <v>0</v>
      </c>
      <c r="CW27">
        <f t="shared" si="40"/>
        <v>0</v>
      </c>
      <c r="CX27">
        <f t="shared" si="41"/>
        <v>0</v>
      </c>
      <c r="CY27">
        <f t="shared" si="42"/>
        <v>0</v>
      </c>
      <c r="CZ27">
        <f t="shared" si="43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1009</v>
      </c>
      <c r="DV27" t="s">
        <v>26</v>
      </c>
      <c r="DW27" t="str">
        <f>'1.Лок.смета.и.Акт'!D26</f>
        <v>кг</v>
      </c>
      <c r="DX27">
        <v>1</v>
      </c>
      <c r="EE27">
        <v>32654523</v>
      </c>
      <c r="EF27">
        <v>20</v>
      </c>
      <c r="EG27" t="s">
        <v>27</v>
      </c>
      <c r="EH27">
        <v>0</v>
      </c>
      <c r="EI27" t="s">
        <v>3</v>
      </c>
      <c r="EJ27">
        <v>1</v>
      </c>
      <c r="EK27">
        <v>0</v>
      </c>
      <c r="EL27" t="s">
        <v>28</v>
      </c>
      <c r="EM27" t="s">
        <v>29</v>
      </c>
      <c r="EO27" t="s">
        <v>3</v>
      </c>
      <c r="EQ27">
        <v>0</v>
      </c>
      <c r="ER27">
        <v>4.1500000000000004</v>
      </c>
      <c r="ES27" s="47">
        <f>'1.Лок.смета.и.Акт'!F26</f>
        <v>4.1500000000000004</v>
      </c>
      <c r="ET27">
        <v>0</v>
      </c>
      <c r="EU27">
        <v>0</v>
      </c>
      <c r="EV27">
        <v>0</v>
      </c>
      <c r="EW27">
        <v>0</v>
      </c>
      <c r="EX27">
        <v>0</v>
      </c>
      <c r="EZ27">
        <v>5</v>
      </c>
      <c r="FC27">
        <v>0</v>
      </c>
      <c r="FD27">
        <v>18</v>
      </c>
      <c r="FF27">
        <v>20</v>
      </c>
      <c r="FQ27">
        <v>0</v>
      </c>
      <c r="FR27">
        <f t="shared" si="44"/>
        <v>0</v>
      </c>
      <c r="FS27">
        <v>0</v>
      </c>
      <c r="FV27" t="s">
        <v>21</v>
      </c>
      <c r="FW27" t="s">
        <v>22</v>
      </c>
      <c r="FX27">
        <v>106</v>
      </c>
      <c r="FY27">
        <v>65</v>
      </c>
      <c r="GA27" t="s">
        <v>30</v>
      </c>
      <c r="GD27">
        <v>1</v>
      </c>
      <c r="GF27">
        <v>198952356</v>
      </c>
      <c r="GG27">
        <v>2</v>
      </c>
      <c r="GH27">
        <v>3</v>
      </c>
      <c r="GI27">
        <v>4</v>
      </c>
      <c r="GJ27">
        <v>0</v>
      </c>
      <c r="GK27">
        <v>0</v>
      </c>
      <c r="GL27">
        <f t="shared" si="45"/>
        <v>0</v>
      </c>
      <c r="GM27">
        <f t="shared" si="46"/>
        <v>643</v>
      </c>
      <c r="GN27">
        <f t="shared" si="47"/>
        <v>643</v>
      </c>
      <c r="GO27">
        <f t="shared" si="48"/>
        <v>0</v>
      </c>
      <c r="GP27">
        <f t="shared" si="49"/>
        <v>0</v>
      </c>
      <c r="GR27">
        <v>1</v>
      </c>
      <c r="GS27">
        <v>1</v>
      </c>
      <c r="GT27">
        <v>0</v>
      </c>
      <c r="GU27" t="s">
        <v>3</v>
      </c>
      <c r="GV27">
        <f t="shared" si="50"/>
        <v>0</v>
      </c>
      <c r="GW27">
        <v>1</v>
      </c>
      <c r="GX27">
        <f t="shared" si="51"/>
        <v>0</v>
      </c>
      <c r="HA27">
        <v>0</v>
      </c>
      <c r="HB27">
        <v>0</v>
      </c>
      <c r="HC27">
        <f t="shared" si="52"/>
        <v>0</v>
      </c>
      <c r="IK27">
        <v>0</v>
      </c>
    </row>
    <row r="28" spans="1:255" x14ac:dyDescent="0.2">
      <c r="A28" s="2">
        <v>18</v>
      </c>
      <c r="B28" s="2">
        <v>1</v>
      </c>
      <c r="C28" s="2">
        <v>6</v>
      </c>
      <c r="D28" s="2"/>
      <c r="E28" s="2" t="s">
        <v>31</v>
      </c>
      <c r="F28" s="2" t="s">
        <v>24</v>
      </c>
      <c r="G28" s="2" t="s">
        <v>32</v>
      </c>
      <c r="H28" s="2" t="s">
        <v>26</v>
      </c>
      <c r="I28" s="2">
        <f>I24*J28</f>
        <v>0.72799999999999998</v>
      </c>
      <c r="J28" s="2">
        <v>13</v>
      </c>
      <c r="K28" s="2"/>
      <c r="L28" s="2"/>
      <c r="M28" s="2"/>
      <c r="N28" s="2"/>
      <c r="O28" s="2">
        <f t="shared" si="14"/>
        <v>17</v>
      </c>
      <c r="P28" s="2">
        <f t="shared" si="15"/>
        <v>17</v>
      </c>
      <c r="Q28" s="2">
        <f t="shared" si="16"/>
        <v>0</v>
      </c>
      <c r="R28" s="2">
        <f t="shared" si="17"/>
        <v>0</v>
      </c>
      <c r="S28" s="2">
        <f t="shared" si="18"/>
        <v>0</v>
      </c>
      <c r="T28" s="2">
        <f t="shared" si="19"/>
        <v>0</v>
      </c>
      <c r="U28" s="2">
        <f t="shared" si="20"/>
        <v>0</v>
      </c>
      <c r="V28" s="2">
        <f t="shared" si="21"/>
        <v>0</v>
      </c>
      <c r="W28" s="2">
        <f t="shared" si="22"/>
        <v>0</v>
      </c>
      <c r="X28" s="2">
        <f t="shared" si="23"/>
        <v>0</v>
      </c>
      <c r="Y28" s="2">
        <f t="shared" si="24"/>
        <v>0</v>
      </c>
      <c r="Z28" s="2"/>
      <c r="AA28" s="2">
        <v>34579245</v>
      </c>
      <c r="AB28" s="2">
        <f t="shared" si="25"/>
        <v>22.79</v>
      </c>
      <c r="AC28" s="2">
        <f t="shared" si="53"/>
        <v>22.79</v>
      </c>
      <c r="AD28" s="2">
        <f t="shared" si="26"/>
        <v>0</v>
      </c>
      <c r="AE28" s="2">
        <f t="shared" si="27"/>
        <v>0</v>
      </c>
      <c r="AF28" s="2">
        <f t="shared" si="28"/>
        <v>0</v>
      </c>
      <c r="AG28" s="2">
        <f t="shared" si="29"/>
        <v>0</v>
      </c>
      <c r="AH28" s="2">
        <f t="shared" si="30"/>
        <v>0</v>
      </c>
      <c r="AI28" s="2">
        <f t="shared" si="31"/>
        <v>0</v>
      </c>
      <c r="AJ28" s="2">
        <f t="shared" si="32"/>
        <v>0</v>
      </c>
      <c r="AK28" s="2">
        <v>22.79</v>
      </c>
      <c r="AL28" s="2">
        <v>22.79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106</v>
      </c>
      <c r="AU28" s="2">
        <v>65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3</v>
      </c>
      <c r="BI28" s="2">
        <v>1</v>
      </c>
      <c r="BJ28" s="2" t="s">
        <v>3</v>
      </c>
      <c r="BK28" s="2"/>
      <c r="BL28" s="2"/>
      <c r="BM28" s="2">
        <v>0</v>
      </c>
      <c r="BN28" s="2">
        <v>0</v>
      </c>
      <c r="BO28" s="2" t="s">
        <v>3</v>
      </c>
      <c r="BP28" s="2">
        <v>0</v>
      </c>
      <c r="BQ28" s="2">
        <v>20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106</v>
      </c>
      <c r="CA28" s="2">
        <v>65</v>
      </c>
      <c r="CB28" s="2"/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3</v>
      </c>
      <c r="CO28" s="2">
        <v>0</v>
      </c>
      <c r="CP28" s="2">
        <f t="shared" si="33"/>
        <v>17</v>
      </c>
      <c r="CQ28" s="2">
        <f t="shared" si="34"/>
        <v>22.79</v>
      </c>
      <c r="CR28" s="2">
        <f t="shared" si="35"/>
        <v>0</v>
      </c>
      <c r="CS28" s="2">
        <f t="shared" si="36"/>
        <v>0</v>
      </c>
      <c r="CT28" s="2">
        <f t="shared" si="37"/>
        <v>0</v>
      </c>
      <c r="CU28" s="2">
        <f t="shared" si="38"/>
        <v>0</v>
      </c>
      <c r="CV28" s="2">
        <f t="shared" si="39"/>
        <v>0</v>
      </c>
      <c r="CW28" s="2">
        <f t="shared" si="40"/>
        <v>0</v>
      </c>
      <c r="CX28" s="2">
        <f t="shared" si="41"/>
        <v>0</v>
      </c>
      <c r="CY28" s="2">
        <f t="shared" si="42"/>
        <v>0</v>
      </c>
      <c r="CZ28" s="2">
        <f t="shared" si="43"/>
        <v>0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1009</v>
      </c>
      <c r="DV28" s="2" t="s">
        <v>26</v>
      </c>
      <c r="DW28" s="2" t="s">
        <v>26</v>
      </c>
      <c r="DX28" s="2">
        <v>1</v>
      </c>
      <c r="DY28" s="2"/>
      <c r="DZ28" s="2"/>
      <c r="EA28" s="2"/>
      <c r="EB28" s="2"/>
      <c r="EC28" s="2"/>
      <c r="ED28" s="2"/>
      <c r="EE28" s="2">
        <v>32654523</v>
      </c>
      <c r="EF28" s="2">
        <v>20</v>
      </c>
      <c r="EG28" s="2" t="s">
        <v>27</v>
      </c>
      <c r="EH28" s="2">
        <v>0</v>
      </c>
      <c r="EI28" s="2" t="s">
        <v>3</v>
      </c>
      <c r="EJ28" s="2">
        <v>1</v>
      </c>
      <c r="EK28" s="2">
        <v>0</v>
      </c>
      <c r="EL28" s="2" t="s">
        <v>28</v>
      </c>
      <c r="EM28" s="2" t="s">
        <v>29</v>
      </c>
      <c r="EN28" s="2"/>
      <c r="EO28" s="2" t="s">
        <v>3</v>
      </c>
      <c r="EP28" s="2"/>
      <c r="EQ28" s="2">
        <v>0</v>
      </c>
      <c r="ER28" s="2">
        <v>0</v>
      </c>
      <c r="ES28" s="2">
        <v>22.79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si="44"/>
        <v>0</v>
      </c>
      <c r="FS28" s="2">
        <v>0</v>
      </c>
      <c r="FT28" s="2"/>
      <c r="FU28" s="2"/>
      <c r="FV28" s="2"/>
      <c r="FW28" s="2"/>
      <c r="FX28" s="2">
        <v>106</v>
      </c>
      <c r="FY28" s="2">
        <v>65</v>
      </c>
      <c r="FZ28" s="2"/>
      <c r="GA28" s="2" t="s">
        <v>33</v>
      </c>
      <c r="GB28" s="2"/>
      <c r="GC28" s="2"/>
      <c r="GD28" s="2">
        <v>1</v>
      </c>
      <c r="GE28" s="2"/>
      <c r="GF28" s="2">
        <v>1857687300</v>
      </c>
      <c r="GG28" s="2">
        <v>2</v>
      </c>
      <c r="GH28" s="2">
        <v>4</v>
      </c>
      <c r="GI28" s="2">
        <v>-2</v>
      </c>
      <c r="GJ28" s="2">
        <v>0</v>
      </c>
      <c r="GK28" s="2">
        <v>0</v>
      </c>
      <c r="GL28" s="2">
        <f t="shared" si="45"/>
        <v>0</v>
      </c>
      <c r="GM28" s="2">
        <f t="shared" si="46"/>
        <v>17</v>
      </c>
      <c r="GN28" s="2">
        <f t="shared" si="47"/>
        <v>17</v>
      </c>
      <c r="GO28" s="2">
        <f t="shared" si="48"/>
        <v>0</v>
      </c>
      <c r="GP28" s="2">
        <f t="shared" si="49"/>
        <v>0</v>
      </c>
      <c r="GQ28" s="2"/>
      <c r="GR28" s="2">
        <v>0</v>
      </c>
      <c r="GS28" s="2">
        <v>2</v>
      </c>
      <c r="GT28" s="2">
        <v>0</v>
      </c>
      <c r="GU28" s="2" t="s">
        <v>3</v>
      </c>
      <c r="GV28" s="2">
        <f t="shared" si="50"/>
        <v>0</v>
      </c>
      <c r="GW28" s="2">
        <v>1</v>
      </c>
      <c r="GX28" s="2">
        <f t="shared" si="51"/>
        <v>0</v>
      </c>
      <c r="GY28" s="2"/>
      <c r="GZ28" s="2"/>
      <c r="HA28" s="2">
        <v>0</v>
      </c>
      <c r="HB28" s="2">
        <v>0</v>
      </c>
      <c r="HC28" s="2">
        <f t="shared" si="52"/>
        <v>0</v>
      </c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18</v>
      </c>
      <c r="B29">
        <v>1</v>
      </c>
      <c r="C29">
        <v>12</v>
      </c>
      <c r="E29" t="s">
        <v>31</v>
      </c>
      <c r="F29" t="str">
        <f>'1.Лок.смета.и.Акт'!B28</f>
        <v>по прайсу</v>
      </c>
      <c r="G29" t="str">
        <f>'1.Лок.смета.и.Акт'!C28</f>
        <v>Грунтовка Бетоноконтакт</v>
      </c>
      <c r="H29" t="s">
        <v>26</v>
      </c>
      <c r="I29">
        <f>I25*J29</f>
        <v>0.72799999999999998</v>
      </c>
      <c r="J29">
        <v>13</v>
      </c>
      <c r="O29">
        <f t="shared" si="14"/>
        <v>85</v>
      </c>
      <c r="P29">
        <f t="shared" si="15"/>
        <v>85</v>
      </c>
      <c r="Q29">
        <f t="shared" si="16"/>
        <v>0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0</v>
      </c>
      <c r="V29">
        <f t="shared" si="21"/>
        <v>0</v>
      </c>
      <c r="W29">
        <f t="shared" si="22"/>
        <v>0</v>
      </c>
      <c r="X29">
        <f t="shared" si="23"/>
        <v>0</v>
      </c>
      <c r="Y29">
        <f t="shared" si="24"/>
        <v>0</v>
      </c>
      <c r="AA29">
        <v>34579267</v>
      </c>
      <c r="AB29">
        <f t="shared" si="25"/>
        <v>22.79</v>
      </c>
      <c r="AC29">
        <f t="shared" si="53"/>
        <v>22.79</v>
      </c>
      <c r="AD29">
        <f t="shared" si="26"/>
        <v>0</v>
      </c>
      <c r="AE29">
        <f t="shared" si="27"/>
        <v>0</v>
      </c>
      <c r="AF29">
        <f t="shared" si="28"/>
        <v>0</v>
      </c>
      <c r="AG29">
        <f t="shared" si="29"/>
        <v>0</v>
      </c>
      <c r="AH29">
        <f t="shared" si="30"/>
        <v>0</v>
      </c>
      <c r="AI29">
        <f t="shared" si="31"/>
        <v>0</v>
      </c>
      <c r="AJ29">
        <f t="shared" si="32"/>
        <v>0</v>
      </c>
      <c r="AK29">
        <v>22.79</v>
      </c>
      <c r="AL29" s="47">
        <f>'1.Лок.смета.и.Акт'!F28</f>
        <v>22.79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85</v>
      </c>
      <c r="AU29">
        <v>47</v>
      </c>
      <c r="AV29">
        <v>1</v>
      </c>
      <c r="AW29">
        <v>1</v>
      </c>
      <c r="AZ29">
        <v>1</v>
      </c>
      <c r="BA29">
        <v>1</v>
      </c>
      <c r="BB29">
        <v>1</v>
      </c>
      <c r="BC29">
        <f>'1.Лок.смета.и.Акт'!J28</f>
        <v>5.12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3</v>
      </c>
      <c r="BM29">
        <v>0</v>
      </c>
      <c r="BN29">
        <v>0</v>
      </c>
      <c r="BO29" t="s">
        <v>3</v>
      </c>
      <c r="BP29">
        <v>0</v>
      </c>
      <c r="BQ29">
        <v>20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106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3"/>
        <v>85</v>
      </c>
      <c r="CQ29">
        <f t="shared" si="34"/>
        <v>116.6848</v>
      </c>
      <c r="CR29">
        <f t="shared" si="35"/>
        <v>0</v>
      </c>
      <c r="CS29">
        <f t="shared" si="36"/>
        <v>0</v>
      </c>
      <c r="CT29">
        <f t="shared" si="37"/>
        <v>0</v>
      </c>
      <c r="CU29">
        <f t="shared" si="38"/>
        <v>0</v>
      </c>
      <c r="CV29">
        <f t="shared" si="39"/>
        <v>0</v>
      </c>
      <c r="CW29">
        <f t="shared" si="40"/>
        <v>0</v>
      </c>
      <c r="CX29">
        <f t="shared" si="41"/>
        <v>0</v>
      </c>
      <c r="CY29">
        <f t="shared" si="42"/>
        <v>0</v>
      </c>
      <c r="CZ29">
        <f t="shared" si="43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26</v>
      </c>
      <c r="DW29" t="str">
        <f>'1.Лок.смета.и.Акт'!D28</f>
        <v>кг</v>
      </c>
      <c r="DX29">
        <v>1</v>
      </c>
      <c r="EE29">
        <v>32654523</v>
      </c>
      <c r="EF29">
        <v>20</v>
      </c>
      <c r="EG29" t="s">
        <v>27</v>
      </c>
      <c r="EH29">
        <v>0</v>
      </c>
      <c r="EI29" t="s">
        <v>3</v>
      </c>
      <c r="EJ29">
        <v>1</v>
      </c>
      <c r="EK29">
        <v>0</v>
      </c>
      <c r="EL29" t="s">
        <v>28</v>
      </c>
      <c r="EM29" t="s">
        <v>29</v>
      </c>
      <c r="EO29" t="s">
        <v>3</v>
      </c>
      <c r="EQ29">
        <v>0</v>
      </c>
      <c r="ER29">
        <v>22.79</v>
      </c>
      <c r="ES29" s="47">
        <f>'1.Лок.смета.и.Акт'!F28</f>
        <v>22.79</v>
      </c>
      <c r="ET29">
        <v>0</v>
      </c>
      <c r="EU29">
        <v>0</v>
      </c>
      <c r="EV29">
        <v>0</v>
      </c>
      <c r="EW29">
        <v>0</v>
      </c>
      <c r="EX29">
        <v>0</v>
      </c>
      <c r="EZ29">
        <v>5</v>
      </c>
      <c r="FC29">
        <v>0</v>
      </c>
      <c r="FD29">
        <v>18</v>
      </c>
      <c r="FF29">
        <v>110</v>
      </c>
      <c r="FQ29">
        <v>0</v>
      </c>
      <c r="FR29">
        <f t="shared" si="44"/>
        <v>0</v>
      </c>
      <c r="FS29">
        <v>0</v>
      </c>
      <c r="FV29" t="s">
        <v>21</v>
      </c>
      <c r="FW29" t="s">
        <v>22</v>
      </c>
      <c r="FX29">
        <v>106</v>
      </c>
      <c r="FY29">
        <v>65</v>
      </c>
      <c r="GA29" t="s">
        <v>33</v>
      </c>
      <c r="GD29">
        <v>1</v>
      </c>
      <c r="GF29">
        <v>1857687300</v>
      </c>
      <c r="GG29">
        <v>2</v>
      </c>
      <c r="GH29">
        <v>3</v>
      </c>
      <c r="GI29">
        <v>4</v>
      </c>
      <c r="GJ29">
        <v>0</v>
      </c>
      <c r="GK29">
        <v>0</v>
      </c>
      <c r="GL29">
        <f t="shared" si="45"/>
        <v>0</v>
      </c>
      <c r="GM29">
        <f t="shared" si="46"/>
        <v>85</v>
      </c>
      <c r="GN29">
        <f t="shared" si="47"/>
        <v>85</v>
      </c>
      <c r="GO29">
        <f t="shared" si="48"/>
        <v>0</v>
      </c>
      <c r="GP29">
        <f t="shared" si="49"/>
        <v>0</v>
      </c>
      <c r="GR29">
        <v>1</v>
      </c>
      <c r="GS29">
        <v>1</v>
      </c>
      <c r="GT29">
        <v>0</v>
      </c>
      <c r="GU29" t="s">
        <v>3</v>
      </c>
      <c r="GV29">
        <f t="shared" si="50"/>
        <v>0</v>
      </c>
      <c r="GW29">
        <v>1</v>
      </c>
      <c r="GX29">
        <f t="shared" si="51"/>
        <v>0</v>
      </c>
      <c r="HA29">
        <v>0</v>
      </c>
      <c r="HB29">
        <v>0</v>
      </c>
      <c r="HC29">
        <f t="shared" si="52"/>
        <v>0</v>
      </c>
      <c r="IK29">
        <v>0</v>
      </c>
    </row>
    <row r="30" spans="1:255" x14ac:dyDescent="0.2">
      <c r="A30" s="2">
        <v>17</v>
      </c>
      <c r="B30" s="2">
        <v>1</v>
      </c>
      <c r="C30" s="2">
        <f>ROW(SmtRes!A16)</f>
        <v>16</v>
      </c>
      <c r="D30" s="2">
        <f>ROW(EtalonRes!A20)</f>
        <v>20</v>
      </c>
      <c r="E30" s="2" t="s">
        <v>34</v>
      </c>
      <c r="F30" s="2" t="s">
        <v>35</v>
      </c>
      <c r="G30" s="2" t="s">
        <v>36</v>
      </c>
      <c r="H30" s="2" t="s">
        <v>16</v>
      </c>
      <c r="I30" s="2">
        <f>'1.Лок.смета.и.Акт'!E31</f>
        <v>8.9999999999999993E-3</v>
      </c>
      <c r="J30" s="2">
        <v>0</v>
      </c>
      <c r="K30" s="2"/>
      <c r="L30" s="2"/>
      <c r="M30" s="2"/>
      <c r="N30" s="2"/>
      <c r="O30" s="2">
        <f t="shared" si="14"/>
        <v>5</v>
      </c>
      <c r="P30" s="2">
        <f t="shared" si="15"/>
        <v>0</v>
      </c>
      <c r="Q30" s="2">
        <f t="shared" si="16"/>
        <v>0</v>
      </c>
      <c r="R30" s="2">
        <f t="shared" si="17"/>
        <v>0</v>
      </c>
      <c r="S30" s="2">
        <f t="shared" si="18"/>
        <v>5</v>
      </c>
      <c r="T30" s="2">
        <f t="shared" si="19"/>
        <v>0</v>
      </c>
      <c r="U30" s="2">
        <f t="shared" si="20"/>
        <v>0.62883</v>
      </c>
      <c r="V30" s="2">
        <f t="shared" si="21"/>
        <v>1.2959999999999999E-2</v>
      </c>
      <c r="W30" s="2">
        <f t="shared" si="22"/>
        <v>0</v>
      </c>
      <c r="X30" s="2">
        <f t="shared" si="23"/>
        <v>4</v>
      </c>
      <c r="Y30" s="2">
        <f t="shared" si="24"/>
        <v>3</v>
      </c>
      <c r="Z30" s="2"/>
      <c r="AA30" s="2">
        <v>34579245</v>
      </c>
      <c r="AB30" s="2">
        <f t="shared" si="25"/>
        <v>641</v>
      </c>
      <c r="AC30" s="2">
        <f t="shared" si="53"/>
        <v>0</v>
      </c>
      <c r="AD30" s="2">
        <f t="shared" si="26"/>
        <v>45.01</v>
      </c>
      <c r="AE30" s="2">
        <f t="shared" si="27"/>
        <v>19.440000000000001</v>
      </c>
      <c r="AF30" s="2">
        <f t="shared" si="28"/>
        <v>595.99</v>
      </c>
      <c r="AG30" s="2">
        <f t="shared" si="29"/>
        <v>0</v>
      </c>
      <c r="AH30" s="2">
        <f t="shared" si="30"/>
        <v>69.87</v>
      </c>
      <c r="AI30" s="2">
        <f t="shared" si="31"/>
        <v>1.44</v>
      </c>
      <c r="AJ30" s="2">
        <f t="shared" si="32"/>
        <v>0</v>
      </c>
      <c r="AK30" s="2">
        <v>641</v>
      </c>
      <c r="AL30" s="2">
        <v>0</v>
      </c>
      <c r="AM30" s="2">
        <v>45.01</v>
      </c>
      <c r="AN30" s="2">
        <v>19.440000000000001</v>
      </c>
      <c r="AO30" s="2">
        <v>595.99</v>
      </c>
      <c r="AP30" s="2">
        <v>0</v>
      </c>
      <c r="AQ30" s="2">
        <v>69.87</v>
      </c>
      <c r="AR30" s="2">
        <v>1.44</v>
      </c>
      <c r="AS30" s="2">
        <v>0</v>
      </c>
      <c r="AT30" s="2">
        <v>80</v>
      </c>
      <c r="AU30" s="2">
        <v>68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0</v>
      </c>
      <c r="BI30" s="2">
        <v>1</v>
      </c>
      <c r="BJ30" s="2" t="s">
        <v>37</v>
      </c>
      <c r="BK30" s="2"/>
      <c r="BL30" s="2"/>
      <c r="BM30" s="2">
        <v>57001</v>
      </c>
      <c r="BN30" s="2">
        <v>0</v>
      </c>
      <c r="BO30" s="2" t="s">
        <v>3</v>
      </c>
      <c r="BP30" s="2">
        <v>0</v>
      </c>
      <c r="BQ30" s="2">
        <v>6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80</v>
      </c>
      <c r="CA30" s="2">
        <v>68</v>
      </c>
      <c r="CB30" s="2"/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</v>
      </c>
      <c r="CO30" s="2">
        <v>0</v>
      </c>
      <c r="CP30" s="2">
        <f t="shared" si="33"/>
        <v>5</v>
      </c>
      <c r="CQ30" s="2">
        <f t="shared" si="34"/>
        <v>0</v>
      </c>
      <c r="CR30" s="2">
        <f t="shared" si="35"/>
        <v>45.01</v>
      </c>
      <c r="CS30" s="2">
        <f t="shared" si="36"/>
        <v>19.440000000000001</v>
      </c>
      <c r="CT30" s="2">
        <f t="shared" si="37"/>
        <v>595.99</v>
      </c>
      <c r="CU30" s="2">
        <f t="shared" si="38"/>
        <v>0</v>
      </c>
      <c r="CV30" s="2">
        <f t="shared" si="39"/>
        <v>69.87</v>
      </c>
      <c r="CW30" s="2">
        <f t="shared" si="40"/>
        <v>1.44</v>
      </c>
      <c r="CX30" s="2">
        <f t="shared" si="41"/>
        <v>0</v>
      </c>
      <c r="CY30" s="2">
        <f t="shared" si="42"/>
        <v>4</v>
      </c>
      <c r="CZ30" s="2">
        <f t="shared" si="43"/>
        <v>3.4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1005</v>
      </c>
      <c r="DV30" s="2" t="s">
        <v>16</v>
      </c>
      <c r="DW30" s="2" t="s">
        <v>16</v>
      </c>
      <c r="DX30" s="2">
        <v>100</v>
      </c>
      <c r="DY30" s="2"/>
      <c r="DZ30" s="2"/>
      <c r="EA30" s="2"/>
      <c r="EB30" s="2"/>
      <c r="EC30" s="2"/>
      <c r="ED30" s="2"/>
      <c r="EE30" s="2">
        <v>32654661</v>
      </c>
      <c r="EF30" s="2">
        <v>6</v>
      </c>
      <c r="EG30" s="2" t="s">
        <v>18</v>
      </c>
      <c r="EH30" s="2">
        <v>0</v>
      </c>
      <c r="EI30" s="2" t="s">
        <v>3</v>
      </c>
      <c r="EJ30" s="2">
        <v>1</v>
      </c>
      <c r="EK30" s="2">
        <v>57001</v>
      </c>
      <c r="EL30" s="2" t="s">
        <v>38</v>
      </c>
      <c r="EM30" s="2" t="s">
        <v>39</v>
      </c>
      <c r="EN30" s="2"/>
      <c r="EO30" s="2" t="s">
        <v>3</v>
      </c>
      <c r="EP30" s="2"/>
      <c r="EQ30" s="2">
        <v>0</v>
      </c>
      <c r="ER30" s="2">
        <v>641</v>
      </c>
      <c r="ES30" s="2">
        <v>0</v>
      </c>
      <c r="ET30" s="2">
        <v>45.01</v>
      </c>
      <c r="EU30" s="2">
        <v>19.440000000000001</v>
      </c>
      <c r="EV30" s="2">
        <v>595.99</v>
      </c>
      <c r="EW30" s="2">
        <v>69.87</v>
      </c>
      <c r="EX30" s="2">
        <v>1.44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44"/>
        <v>0</v>
      </c>
      <c r="FS30" s="2">
        <v>0</v>
      </c>
      <c r="FT30" s="2"/>
      <c r="FU30" s="2"/>
      <c r="FV30" s="2"/>
      <c r="FW30" s="2"/>
      <c r="FX30" s="2">
        <v>80</v>
      </c>
      <c r="FY30" s="2">
        <v>68</v>
      </c>
      <c r="FZ30" s="2"/>
      <c r="GA30" s="2" t="s">
        <v>3</v>
      </c>
      <c r="GB30" s="2"/>
      <c r="GC30" s="2"/>
      <c r="GD30" s="2">
        <v>1</v>
      </c>
      <c r="GE30" s="2"/>
      <c r="GF30" s="2">
        <v>-1405612292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45"/>
        <v>0</v>
      </c>
      <c r="GM30" s="2">
        <f t="shared" si="46"/>
        <v>12</v>
      </c>
      <c r="GN30" s="2">
        <f t="shared" si="47"/>
        <v>12</v>
      </c>
      <c r="GO30" s="2">
        <f t="shared" si="48"/>
        <v>0</v>
      </c>
      <c r="GP30" s="2">
        <f t="shared" si="49"/>
        <v>0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50"/>
        <v>0</v>
      </c>
      <c r="GW30" s="2">
        <v>1</v>
      </c>
      <c r="GX30" s="2">
        <f t="shared" si="51"/>
        <v>0</v>
      </c>
      <c r="GY30" s="2"/>
      <c r="GZ30" s="2"/>
      <c r="HA30" s="2">
        <v>0</v>
      </c>
      <c r="HB30" s="2">
        <v>0</v>
      </c>
      <c r="HC30" s="2">
        <f t="shared" si="52"/>
        <v>0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ROW(SmtRes!A20)</f>
        <v>20</v>
      </c>
      <c r="D31">
        <f>ROW(EtalonRes!A24)</f>
        <v>24</v>
      </c>
      <c r="E31" t="s">
        <v>34</v>
      </c>
      <c r="F31" t="s">
        <v>35</v>
      </c>
      <c r="G31" t="s">
        <v>36</v>
      </c>
      <c r="H31" t="s">
        <v>16</v>
      </c>
      <c r="I31">
        <f>'1.Лок.смета.и.Акт'!E31</f>
        <v>8.9999999999999993E-3</v>
      </c>
      <c r="J31">
        <v>0</v>
      </c>
      <c r="O31">
        <f t="shared" si="14"/>
        <v>79</v>
      </c>
      <c r="P31">
        <f t="shared" si="15"/>
        <v>0</v>
      </c>
      <c r="Q31">
        <f t="shared" si="16"/>
        <v>2</v>
      </c>
      <c r="R31">
        <f t="shared" si="17"/>
        <v>2</v>
      </c>
      <c r="S31">
        <f t="shared" si="18"/>
        <v>77</v>
      </c>
      <c r="T31">
        <f t="shared" si="19"/>
        <v>0</v>
      </c>
      <c r="U31">
        <f t="shared" si="20"/>
        <v>0.62883</v>
      </c>
      <c r="V31">
        <f t="shared" si="21"/>
        <v>1.2959999999999999E-2</v>
      </c>
      <c r="W31">
        <f t="shared" si="22"/>
        <v>0</v>
      </c>
      <c r="X31">
        <f t="shared" si="23"/>
        <v>51</v>
      </c>
      <c r="Y31">
        <f t="shared" si="24"/>
        <v>39</v>
      </c>
      <c r="AA31">
        <v>34579267</v>
      </c>
      <c r="AB31">
        <f t="shared" si="25"/>
        <v>641</v>
      </c>
      <c r="AC31">
        <f t="shared" si="53"/>
        <v>0</v>
      </c>
      <c r="AD31">
        <f t="shared" si="26"/>
        <v>45.01</v>
      </c>
      <c r="AE31">
        <f t="shared" si="27"/>
        <v>19.440000000000001</v>
      </c>
      <c r="AF31">
        <f t="shared" si="28"/>
        <v>595.99</v>
      </c>
      <c r="AG31">
        <f t="shared" si="29"/>
        <v>0</v>
      </c>
      <c r="AH31">
        <f t="shared" si="30"/>
        <v>69.87</v>
      </c>
      <c r="AI31">
        <f t="shared" si="31"/>
        <v>1.44</v>
      </c>
      <c r="AJ31">
        <f t="shared" si="32"/>
        <v>0</v>
      </c>
      <c r="AK31">
        <f>AL31+AM31+AO31</f>
        <v>641</v>
      </c>
      <c r="AL31">
        <v>0</v>
      </c>
      <c r="AM31" s="47">
        <f>'1.Лок.смета.и.Акт'!F33</f>
        <v>45.01</v>
      </c>
      <c r="AN31" s="47">
        <f>'1.Лок.смета.и.Акт'!F34</f>
        <v>19.440000000000001</v>
      </c>
      <c r="AO31" s="47">
        <f>'1.Лок.смета.и.Акт'!F32</f>
        <v>595.99</v>
      </c>
      <c r="AP31">
        <v>0</v>
      </c>
      <c r="AQ31">
        <f>'1.Лок.смета.и.Акт'!E37</f>
        <v>69.87</v>
      </c>
      <c r="AR31">
        <v>1.44</v>
      </c>
      <c r="AS31">
        <v>0</v>
      </c>
      <c r="AT31">
        <v>64</v>
      </c>
      <c r="AU31">
        <v>49</v>
      </c>
      <c r="AV31">
        <v>1</v>
      </c>
      <c r="AW31">
        <v>1</v>
      </c>
      <c r="AZ31">
        <v>1</v>
      </c>
      <c r="BA31">
        <f>'1.Лок.смета.и.Акт'!J32</f>
        <v>14.28</v>
      </c>
      <c r="BB31">
        <f>'1.Лок.смета.и.Акт'!J33</f>
        <v>5.25</v>
      </c>
      <c r="BC31">
        <v>5.12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37</v>
      </c>
      <c r="BM31">
        <v>57001</v>
      </c>
      <c r="BN31">
        <v>0</v>
      </c>
      <c r="BO31" t="s">
        <v>3</v>
      </c>
      <c r="BP31">
        <v>0</v>
      </c>
      <c r="BQ31">
        <v>6</v>
      </c>
      <c r="BR31">
        <v>0</v>
      </c>
      <c r="BS31">
        <f>'1.Лок.смета.и.Акт'!J34</f>
        <v>14.28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68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3"/>
        <v>79</v>
      </c>
      <c r="CQ31">
        <f t="shared" si="34"/>
        <v>0</v>
      </c>
      <c r="CR31">
        <f t="shared" si="35"/>
        <v>236.30249999999998</v>
      </c>
      <c r="CS31">
        <f t="shared" si="36"/>
        <v>277.60320000000002</v>
      </c>
      <c r="CT31">
        <f t="shared" si="37"/>
        <v>8510.7371999999996</v>
      </c>
      <c r="CU31">
        <f t="shared" si="38"/>
        <v>0</v>
      </c>
      <c r="CV31">
        <f t="shared" si="39"/>
        <v>69.87</v>
      </c>
      <c r="CW31">
        <f t="shared" si="40"/>
        <v>1.44</v>
      </c>
      <c r="CX31">
        <f t="shared" si="41"/>
        <v>0</v>
      </c>
      <c r="CY31">
        <f t="shared" si="42"/>
        <v>50.56</v>
      </c>
      <c r="CZ31">
        <f t="shared" si="43"/>
        <v>38.71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1005</v>
      </c>
      <c r="DV31" t="s">
        <v>16</v>
      </c>
      <c r="DW31" t="str">
        <f>'1.Лок.смета.и.Акт'!D31</f>
        <v>100 м2</v>
      </c>
      <c r="DX31">
        <v>100</v>
      </c>
      <c r="EE31">
        <v>32654661</v>
      </c>
      <c r="EF31">
        <v>6</v>
      </c>
      <c r="EG31" t="s">
        <v>18</v>
      </c>
      <c r="EH31">
        <v>0</v>
      </c>
      <c r="EI31" t="s">
        <v>3</v>
      </c>
      <c r="EJ31">
        <v>1</v>
      </c>
      <c r="EK31">
        <v>57001</v>
      </c>
      <c r="EL31" t="s">
        <v>38</v>
      </c>
      <c r="EM31" t="s">
        <v>39</v>
      </c>
      <c r="EO31" t="s">
        <v>3</v>
      </c>
      <c r="EQ31">
        <v>0</v>
      </c>
      <c r="ER31">
        <f>ES31+ET31+EV31</f>
        <v>641</v>
      </c>
      <c r="ES31">
        <v>0</v>
      </c>
      <c r="ET31" s="47">
        <f>'1.Лок.смета.и.Акт'!F33</f>
        <v>45.01</v>
      </c>
      <c r="EU31" s="47">
        <f>'1.Лок.смета.и.Акт'!F34</f>
        <v>19.440000000000001</v>
      </c>
      <c r="EV31" s="47">
        <f>'1.Лок.смета.и.Акт'!F32</f>
        <v>595.99</v>
      </c>
      <c r="EW31">
        <f>'1.Лок.смета.и.Акт'!E37</f>
        <v>69.87</v>
      </c>
      <c r="EX31">
        <v>1.44</v>
      </c>
      <c r="EY31">
        <v>0</v>
      </c>
      <c r="FQ31">
        <v>0</v>
      </c>
      <c r="FR31">
        <f t="shared" si="44"/>
        <v>0</v>
      </c>
      <c r="FS31">
        <v>0</v>
      </c>
      <c r="FV31" t="s">
        <v>21</v>
      </c>
      <c r="FW31" t="s">
        <v>22</v>
      </c>
      <c r="FX31">
        <v>80</v>
      </c>
      <c r="FY31">
        <v>68</v>
      </c>
      <c r="GA31" t="s">
        <v>3</v>
      </c>
      <c r="GD31">
        <v>1</v>
      </c>
      <c r="GF31">
        <v>-1405612292</v>
      </c>
      <c r="GG31">
        <v>2</v>
      </c>
      <c r="GH31">
        <v>1</v>
      </c>
      <c r="GI31">
        <v>4</v>
      </c>
      <c r="GJ31">
        <v>0</v>
      </c>
      <c r="GK31">
        <v>0</v>
      </c>
      <c r="GL31">
        <f t="shared" si="45"/>
        <v>0</v>
      </c>
      <c r="GM31">
        <f t="shared" si="46"/>
        <v>169</v>
      </c>
      <c r="GN31">
        <f t="shared" si="47"/>
        <v>169</v>
      </c>
      <c r="GO31">
        <f t="shared" si="48"/>
        <v>0</v>
      </c>
      <c r="GP31">
        <f t="shared" si="49"/>
        <v>0</v>
      </c>
      <c r="GR31">
        <v>0</v>
      </c>
      <c r="GS31">
        <v>3</v>
      </c>
      <c r="GT31">
        <v>0</v>
      </c>
      <c r="GU31" t="s">
        <v>3</v>
      </c>
      <c r="GV31">
        <f t="shared" si="50"/>
        <v>0</v>
      </c>
      <c r="GW31">
        <v>1</v>
      </c>
      <c r="GX31">
        <f t="shared" si="51"/>
        <v>0</v>
      </c>
      <c r="HA31">
        <v>0</v>
      </c>
      <c r="HB31">
        <v>0</v>
      </c>
      <c r="HC31">
        <f t="shared" si="52"/>
        <v>0</v>
      </c>
      <c r="IK31">
        <v>0</v>
      </c>
    </row>
    <row r="32" spans="1:255" x14ac:dyDescent="0.2">
      <c r="A32" s="2">
        <v>18</v>
      </c>
      <c r="B32" s="2">
        <v>1</v>
      </c>
      <c r="C32" s="2">
        <v>16</v>
      </c>
      <c r="D32" s="2"/>
      <c r="E32" s="2" t="s">
        <v>40</v>
      </c>
      <c r="F32" s="2" t="s">
        <v>41</v>
      </c>
      <c r="G32" s="2" t="s">
        <v>42</v>
      </c>
      <c r="H32" s="2" t="s">
        <v>43</v>
      </c>
      <c r="I32" s="2">
        <f>I30*J32</f>
        <v>4.6800000000000001E-2</v>
      </c>
      <c r="J32" s="2">
        <v>5.2</v>
      </c>
      <c r="K32" s="2"/>
      <c r="L32" s="2"/>
      <c r="M32" s="2"/>
      <c r="N32" s="2"/>
      <c r="O32" s="2">
        <f t="shared" si="14"/>
        <v>0</v>
      </c>
      <c r="P32" s="2">
        <f t="shared" si="15"/>
        <v>0</v>
      </c>
      <c r="Q32" s="2">
        <f t="shared" si="16"/>
        <v>0</v>
      </c>
      <c r="R32" s="2">
        <f t="shared" si="17"/>
        <v>0</v>
      </c>
      <c r="S32" s="2">
        <f t="shared" si="18"/>
        <v>0</v>
      </c>
      <c r="T32" s="2">
        <f t="shared" si="19"/>
        <v>0</v>
      </c>
      <c r="U32" s="2">
        <f t="shared" si="20"/>
        <v>0</v>
      </c>
      <c r="V32" s="2">
        <f t="shared" si="21"/>
        <v>0</v>
      </c>
      <c r="W32" s="2">
        <f t="shared" si="22"/>
        <v>0</v>
      </c>
      <c r="X32" s="2">
        <f t="shared" si="23"/>
        <v>0</v>
      </c>
      <c r="Y32" s="2">
        <f t="shared" si="24"/>
        <v>0</v>
      </c>
      <c r="Z32" s="2"/>
      <c r="AA32" s="2">
        <v>34579245</v>
      </c>
      <c r="AB32" s="2">
        <f t="shared" si="25"/>
        <v>0</v>
      </c>
      <c r="AC32" s="2">
        <f t="shared" si="53"/>
        <v>0</v>
      </c>
      <c r="AD32" s="2">
        <f t="shared" si="26"/>
        <v>0</v>
      </c>
      <c r="AE32" s="2">
        <f t="shared" si="27"/>
        <v>0</v>
      </c>
      <c r="AF32" s="2">
        <f t="shared" si="28"/>
        <v>0</v>
      </c>
      <c r="AG32" s="2">
        <f t="shared" si="29"/>
        <v>0</v>
      </c>
      <c r="AH32" s="2">
        <f t="shared" si="30"/>
        <v>0</v>
      </c>
      <c r="AI32" s="2">
        <f t="shared" si="31"/>
        <v>0</v>
      </c>
      <c r="AJ32" s="2">
        <f t="shared" si="32"/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106</v>
      </c>
      <c r="AU32" s="2">
        <v>65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3</v>
      </c>
      <c r="BI32" s="2">
        <v>1</v>
      </c>
      <c r="BJ32" s="2" t="s">
        <v>3</v>
      </c>
      <c r="BK32" s="2"/>
      <c r="BL32" s="2"/>
      <c r="BM32" s="2">
        <v>0</v>
      </c>
      <c r="BN32" s="2">
        <v>0</v>
      </c>
      <c r="BO32" s="2" t="s">
        <v>3</v>
      </c>
      <c r="BP32" s="2">
        <v>0</v>
      </c>
      <c r="BQ32" s="2">
        <v>20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106</v>
      </c>
      <c r="CA32" s="2">
        <v>65</v>
      </c>
      <c r="CB32" s="2"/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</v>
      </c>
      <c r="CO32" s="2">
        <v>0</v>
      </c>
      <c r="CP32" s="2">
        <f t="shared" si="33"/>
        <v>0</v>
      </c>
      <c r="CQ32" s="2">
        <f t="shared" si="34"/>
        <v>0</v>
      </c>
      <c r="CR32" s="2">
        <f t="shared" si="35"/>
        <v>0</v>
      </c>
      <c r="CS32" s="2">
        <f t="shared" si="36"/>
        <v>0</v>
      </c>
      <c r="CT32" s="2">
        <f t="shared" si="37"/>
        <v>0</v>
      </c>
      <c r="CU32" s="2">
        <f t="shared" si="38"/>
        <v>0</v>
      </c>
      <c r="CV32" s="2">
        <f t="shared" si="39"/>
        <v>0</v>
      </c>
      <c r="CW32" s="2">
        <f t="shared" si="40"/>
        <v>0</v>
      </c>
      <c r="CX32" s="2">
        <f t="shared" si="41"/>
        <v>0</v>
      </c>
      <c r="CY32" s="2">
        <f t="shared" si="42"/>
        <v>0</v>
      </c>
      <c r="CZ32" s="2">
        <f t="shared" si="43"/>
        <v>0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1009</v>
      </c>
      <c r="DV32" s="2" t="s">
        <v>43</v>
      </c>
      <c r="DW32" s="2" t="s">
        <v>43</v>
      </c>
      <c r="DX32" s="2">
        <v>1000</v>
      </c>
      <c r="DY32" s="2"/>
      <c r="DZ32" s="2"/>
      <c r="EA32" s="2"/>
      <c r="EB32" s="2"/>
      <c r="EC32" s="2"/>
      <c r="ED32" s="2"/>
      <c r="EE32" s="2">
        <v>32654523</v>
      </c>
      <c r="EF32" s="2">
        <v>20</v>
      </c>
      <c r="EG32" s="2" t="s">
        <v>27</v>
      </c>
      <c r="EH32" s="2">
        <v>0</v>
      </c>
      <c r="EI32" s="2" t="s">
        <v>3</v>
      </c>
      <c r="EJ32" s="2">
        <v>1</v>
      </c>
      <c r="EK32" s="2">
        <v>0</v>
      </c>
      <c r="EL32" s="2" t="s">
        <v>28</v>
      </c>
      <c r="EM32" s="2" t="s">
        <v>29</v>
      </c>
      <c r="EN32" s="2"/>
      <c r="EO32" s="2" t="s">
        <v>3</v>
      </c>
      <c r="EP32" s="2"/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44"/>
        <v>0</v>
      </c>
      <c r="FS32" s="2">
        <v>0</v>
      </c>
      <c r="FT32" s="2"/>
      <c r="FU32" s="2"/>
      <c r="FV32" s="2"/>
      <c r="FW32" s="2"/>
      <c r="FX32" s="2">
        <v>106</v>
      </c>
      <c r="FY32" s="2">
        <v>65</v>
      </c>
      <c r="FZ32" s="2"/>
      <c r="GA32" s="2" t="s">
        <v>3</v>
      </c>
      <c r="GB32" s="2"/>
      <c r="GC32" s="2"/>
      <c r="GD32" s="2">
        <v>1</v>
      </c>
      <c r="GE32" s="2"/>
      <c r="GF32" s="2">
        <v>-179832266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45"/>
        <v>0</v>
      </c>
      <c r="GM32" s="2">
        <f t="shared" si="46"/>
        <v>0</v>
      </c>
      <c r="GN32" s="2">
        <f t="shared" si="47"/>
        <v>0</v>
      </c>
      <c r="GO32" s="2">
        <f t="shared" si="48"/>
        <v>0</v>
      </c>
      <c r="GP32" s="2">
        <f t="shared" si="49"/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50"/>
        <v>0</v>
      </c>
      <c r="GW32" s="2">
        <v>1</v>
      </c>
      <c r="GX32" s="2">
        <f t="shared" si="51"/>
        <v>0</v>
      </c>
      <c r="GY32" s="2"/>
      <c r="GZ32" s="2"/>
      <c r="HA32" s="2">
        <v>0</v>
      </c>
      <c r="HB32" s="2">
        <v>0</v>
      </c>
      <c r="HC32" s="2">
        <f t="shared" si="52"/>
        <v>0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18</v>
      </c>
      <c r="B33">
        <v>1</v>
      </c>
      <c r="C33">
        <v>20</v>
      </c>
      <c r="E33" t="s">
        <v>40</v>
      </c>
      <c r="F33" t="str">
        <f>'1.Лок.смета.и.Акт'!B38</f>
        <v>01.7.07.07</v>
      </c>
      <c r="G33" t="str">
        <f>'1.Лок.смета.и.Акт'!C38</f>
        <v>Строительный мусор</v>
      </c>
      <c r="H33" t="s">
        <v>43</v>
      </c>
      <c r="I33">
        <f>I31*J33</f>
        <v>4.6800000000000001E-2</v>
      </c>
      <c r="J33">
        <v>5.2</v>
      </c>
      <c r="O33">
        <f t="shared" si="14"/>
        <v>0</v>
      </c>
      <c r="P33">
        <f t="shared" si="15"/>
        <v>0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0</v>
      </c>
      <c r="X33">
        <f t="shared" si="23"/>
        <v>0</v>
      </c>
      <c r="Y33">
        <f t="shared" si="24"/>
        <v>0</v>
      </c>
      <c r="AA33">
        <v>34579267</v>
      </c>
      <c r="AB33">
        <f t="shared" si="25"/>
        <v>0</v>
      </c>
      <c r="AC33">
        <f t="shared" si="53"/>
        <v>0</v>
      </c>
      <c r="AD33">
        <f t="shared" si="26"/>
        <v>0</v>
      </c>
      <c r="AE33">
        <f t="shared" si="27"/>
        <v>0</v>
      </c>
      <c r="AF33">
        <f t="shared" si="28"/>
        <v>0</v>
      </c>
      <c r="AG33">
        <f t="shared" si="29"/>
        <v>0</v>
      </c>
      <c r="AH33">
        <f t="shared" si="30"/>
        <v>0</v>
      </c>
      <c r="AI33">
        <f t="shared" si="31"/>
        <v>0</v>
      </c>
      <c r="AJ33">
        <f t="shared" si="32"/>
        <v>0</v>
      </c>
      <c r="AK33">
        <v>0</v>
      </c>
      <c r="AL33" s="47">
        <f>'1.Лок.смета.и.Акт'!F38</f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85</v>
      </c>
      <c r="AU33">
        <v>47</v>
      </c>
      <c r="AV33">
        <v>1</v>
      </c>
      <c r="AW33">
        <v>1</v>
      </c>
      <c r="AZ33">
        <v>1</v>
      </c>
      <c r="BA33">
        <v>1</v>
      </c>
      <c r="BB33">
        <v>1</v>
      </c>
      <c r="BC33">
        <f>'1.Лок.смета.и.Акт'!J38</f>
        <v>5.12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3</v>
      </c>
      <c r="BM33">
        <v>0</v>
      </c>
      <c r="BN33">
        <v>0</v>
      </c>
      <c r="BO33" t="s">
        <v>3</v>
      </c>
      <c r="BP33">
        <v>0</v>
      </c>
      <c r="BQ33">
        <v>20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106</v>
      </c>
      <c r="CA33">
        <v>65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3"/>
        <v>0</v>
      </c>
      <c r="CQ33">
        <f t="shared" si="34"/>
        <v>0</v>
      </c>
      <c r="CR33">
        <f t="shared" si="35"/>
        <v>0</v>
      </c>
      <c r="CS33">
        <f t="shared" si="36"/>
        <v>0</v>
      </c>
      <c r="CT33">
        <f t="shared" si="37"/>
        <v>0</v>
      </c>
      <c r="CU33">
        <f t="shared" si="38"/>
        <v>0</v>
      </c>
      <c r="CV33">
        <f t="shared" si="39"/>
        <v>0</v>
      </c>
      <c r="CW33">
        <f t="shared" si="40"/>
        <v>0</v>
      </c>
      <c r="CX33">
        <f t="shared" si="41"/>
        <v>0</v>
      </c>
      <c r="CY33">
        <f t="shared" si="42"/>
        <v>0</v>
      </c>
      <c r="CZ33">
        <f t="shared" si="43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43</v>
      </c>
      <c r="DW33" t="str">
        <f>'1.Лок.смета.и.Акт'!D38</f>
        <v>т</v>
      </c>
      <c r="DX33">
        <v>1000</v>
      </c>
      <c r="EE33">
        <v>32654523</v>
      </c>
      <c r="EF33">
        <v>20</v>
      </c>
      <c r="EG33" t="s">
        <v>27</v>
      </c>
      <c r="EH33">
        <v>0</v>
      </c>
      <c r="EI33" t="s">
        <v>3</v>
      </c>
      <c r="EJ33">
        <v>1</v>
      </c>
      <c r="EK33">
        <v>0</v>
      </c>
      <c r="EL33" t="s">
        <v>28</v>
      </c>
      <c r="EM33" t="s">
        <v>29</v>
      </c>
      <c r="EO33" t="s">
        <v>3</v>
      </c>
      <c r="EQ33">
        <v>0</v>
      </c>
      <c r="ER33">
        <v>0</v>
      </c>
      <c r="ES33" s="47">
        <f>'1.Лок.смета.и.Акт'!F38</f>
        <v>0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f t="shared" si="44"/>
        <v>0</v>
      </c>
      <c r="FS33">
        <v>0</v>
      </c>
      <c r="FV33" t="s">
        <v>21</v>
      </c>
      <c r="FW33" t="s">
        <v>22</v>
      </c>
      <c r="FX33">
        <v>106</v>
      </c>
      <c r="FY33">
        <v>65</v>
      </c>
      <c r="GA33" t="s">
        <v>3</v>
      </c>
      <c r="GD33">
        <v>1</v>
      </c>
      <c r="GF33">
        <v>-179832266</v>
      </c>
      <c r="GG33">
        <v>2</v>
      </c>
      <c r="GH33">
        <v>1</v>
      </c>
      <c r="GI33">
        <v>4</v>
      </c>
      <c r="GJ33">
        <v>0</v>
      </c>
      <c r="GK33">
        <v>0</v>
      </c>
      <c r="GL33">
        <f t="shared" si="45"/>
        <v>0</v>
      </c>
      <c r="GM33">
        <f t="shared" si="46"/>
        <v>0</v>
      </c>
      <c r="GN33">
        <f t="shared" si="47"/>
        <v>0</v>
      </c>
      <c r="GO33">
        <f t="shared" si="48"/>
        <v>0</v>
      </c>
      <c r="GP33">
        <f t="shared" si="49"/>
        <v>0</v>
      </c>
      <c r="GR33">
        <v>0</v>
      </c>
      <c r="GS33">
        <v>3</v>
      </c>
      <c r="GT33">
        <v>0</v>
      </c>
      <c r="GU33" t="s">
        <v>3</v>
      </c>
      <c r="GV33">
        <f t="shared" si="50"/>
        <v>0</v>
      </c>
      <c r="GW33">
        <v>1</v>
      </c>
      <c r="GX33">
        <f t="shared" si="51"/>
        <v>0</v>
      </c>
      <c r="HA33">
        <v>0</v>
      </c>
      <c r="HB33">
        <v>0</v>
      </c>
      <c r="HC33">
        <f t="shared" si="52"/>
        <v>0</v>
      </c>
      <c r="IK33">
        <v>0</v>
      </c>
    </row>
    <row r="34" spans="1:255" x14ac:dyDescent="0.2">
      <c r="A34" s="2">
        <v>17</v>
      </c>
      <c r="B34" s="2">
        <v>1</v>
      </c>
      <c r="C34" s="2">
        <f>ROW(SmtRes!A27)</f>
        <v>27</v>
      </c>
      <c r="D34" s="2">
        <f>ROW(EtalonRes!A33)</f>
        <v>33</v>
      </c>
      <c r="E34" s="2" t="s">
        <v>44</v>
      </c>
      <c r="F34" s="2" t="s">
        <v>45</v>
      </c>
      <c r="G34" s="2" t="s">
        <v>46</v>
      </c>
      <c r="H34" s="2" t="s">
        <v>16</v>
      </c>
      <c r="I34" s="2">
        <f>'1.Лок.смета.и.Акт'!E40</f>
        <v>8.9999999999999993E-3</v>
      </c>
      <c r="J34" s="2">
        <v>0</v>
      </c>
      <c r="K34" s="2"/>
      <c r="L34" s="2"/>
      <c r="M34" s="2"/>
      <c r="N34" s="2"/>
      <c r="O34" s="2">
        <f t="shared" si="14"/>
        <v>12</v>
      </c>
      <c r="P34" s="2">
        <f t="shared" si="15"/>
        <v>0</v>
      </c>
      <c r="Q34" s="2">
        <f t="shared" si="16"/>
        <v>1</v>
      </c>
      <c r="R34" s="2">
        <f t="shared" si="17"/>
        <v>0</v>
      </c>
      <c r="S34" s="2">
        <f t="shared" si="18"/>
        <v>11</v>
      </c>
      <c r="T34" s="2">
        <f t="shared" si="19"/>
        <v>0</v>
      </c>
      <c r="U34" s="2">
        <f t="shared" si="20"/>
        <v>1.2397229999999997</v>
      </c>
      <c r="V34" s="2">
        <f t="shared" si="21"/>
        <v>2.6459999999999997E-2</v>
      </c>
      <c r="W34" s="2">
        <f t="shared" si="22"/>
        <v>0</v>
      </c>
      <c r="X34" s="2">
        <f t="shared" si="23"/>
        <v>12</v>
      </c>
      <c r="Y34" s="2">
        <f t="shared" si="24"/>
        <v>7</v>
      </c>
      <c r="Z34" s="2"/>
      <c r="AA34" s="2">
        <v>34579245</v>
      </c>
      <c r="AB34" s="2">
        <f t="shared" si="25"/>
        <v>1357.29</v>
      </c>
      <c r="AC34" s="2">
        <f>ROUND((ES34+(SUM(SmtRes!BC21:'SmtRes'!BC27)+SUM(EtalonRes!AL25:'EtalonRes'!AL33))),2)</f>
        <v>0</v>
      </c>
      <c r="AD34" s="2">
        <f>ROUND(((((ET34*1.25))-((EU34*1.25)))+AE34),2)</f>
        <v>153.38</v>
      </c>
      <c r="AE34" s="2">
        <f>ROUND(((EU34*1.25)),2)</f>
        <v>47.4</v>
      </c>
      <c r="AF34" s="2">
        <f>ROUND(((EV34*1.15)),2)</f>
        <v>1203.9100000000001</v>
      </c>
      <c r="AG34" s="2">
        <f t="shared" si="29"/>
        <v>0</v>
      </c>
      <c r="AH34" s="2">
        <f>((EW34*1.15))</f>
        <v>137.74699999999999</v>
      </c>
      <c r="AI34" s="2">
        <f>((EX34*1.25)+(SUM(SmtRes!BH21:'SmtRes'!BH27)+SUM(EtalonRes!AQ25:'EtalonRes'!AQ33)))</f>
        <v>2.94</v>
      </c>
      <c r="AJ34" s="2">
        <f t="shared" si="32"/>
        <v>0</v>
      </c>
      <c r="AK34" s="2">
        <v>8201.43</v>
      </c>
      <c r="AL34" s="2">
        <v>7031.85</v>
      </c>
      <c r="AM34" s="2">
        <v>122.7</v>
      </c>
      <c r="AN34" s="2">
        <v>37.92</v>
      </c>
      <c r="AO34" s="2">
        <v>1046.8800000000001</v>
      </c>
      <c r="AP34" s="2">
        <v>0</v>
      </c>
      <c r="AQ34" s="2">
        <v>119.78</v>
      </c>
      <c r="AR34" s="2">
        <v>2.94</v>
      </c>
      <c r="AS34" s="2">
        <v>0</v>
      </c>
      <c r="AT34" s="2">
        <v>111</v>
      </c>
      <c r="AU34" s="2">
        <v>64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47</v>
      </c>
      <c r="BK34" s="2"/>
      <c r="BL34" s="2"/>
      <c r="BM34" s="2">
        <v>11001</v>
      </c>
      <c r="BN34" s="2">
        <v>0</v>
      </c>
      <c r="BO34" s="2" t="s">
        <v>3</v>
      </c>
      <c r="BP34" s="2">
        <v>0</v>
      </c>
      <c r="BQ34" s="2">
        <v>1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123</v>
      </c>
      <c r="CA34" s="2">
        <v>75</v>
      </c>
      <c r="CB34" s="2"/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48</v>
      </c>
      <c r="CO34" s="2">
        <v>0</v>
      </c>
      <c r="CP34" s="2">
        <f t="shared" si="33"/>
        <v>12</v>
      </c>
      <c r="CQ34" s="2">
        <f t="shared" si="34"/>
        <v>0</v>
      </c>
      <c r="CR34" s="2">
        <f t="shared" si="35"/>
        <v>153.38</v>
      </c>
      <c r="CS34" s="2">
        <f t="shared" si="36"/>
        <v>47.4</v>
      </c>
      <c r="CT34" s="2">
        <f t="shared" si="37"/>
        <v>1203.9100000000001</v>
      </c>
      <c r="CU34" s="2">
        <f t="shared" si="38"/>
        <v>0</v>
      </c>
      <c r="CV34" s="2">
        <f t="shared" si="39"/>
        <v>137.74699999999999</v>
      </c>
      <c r="CW34" s="2">
        <f t="shared" si="40"/>
        <v>2.94</v>
      </c>
      <c r="CX34" s="2">
        <f t="shared" si="41"/>
        <v>0</v>
      </c>
      <c r="CY34" s="2">
        <f t="shared" si="42"/>
        <v>12.21</v>
      </c>
      <c r="CZ34" s="2">
        <f t="shared" si="43"/>
        <v>7.04</v>
      </c>
      <c r="DA34" s="2"/>
      <c r="DB34" s="2"/>
      <c r="DC34" s="2" t="s">
        <v>3</v>
      </c>
      <c r="DD34" s="2" t="s">
        <v>3</v>
      </c>
      <c r="DE34" s="2" t="s">
        <v>49</v>
      </c>
      <c r="DF34" s="2" t="s">
        <v>49</v>
      </c>
      <c r="DG34" s="2" t="s">
        <v>50</v>
      </c>
      <c r="DH34" s="2" t="s">
        <v>3</v>
      </c>
      <c r="DI34" s="2" t="s">
        <v>50</v>
      </c>
      <c r="DJ34" s="2" t="s">
        <v>49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1005</v>
      </c>
      <c r="DV34" s="2" t="s">
        <v>16</v>
      </c>
      <c r="DW34" s="2" t="s">
        <v>16</v>
      </c>
      <c r="DX34" s="2">
        <v>100</v>
      </c>
      <c r="DY34" s="2"/>
      <c r="DZ34" s="2"/>
      <c r="EA34" s="2"/>
      <c r="EB34" s="2"/>
      <c r="EC34" s="2"/>
      <c r="ED34" s="2"/>
      <c r="EE34" s="2">
        <v>32654583</v>
      </c>
      <c r="EF34" s="2">
        <v>1</v>
      </c>
      <c r="EG34" s="2" t="s">
        <v>51</v>
      </c>
      <c r="EH34" s="2">
        <v>0</v>
      </c>
      <c r="EI34" s="2" t="s">
        <v>3</v>
      </c>
      <c r="EJ34" s="2">
        <v>1</v>
      </c>
      <c r="EK34" s="2">
        <v>11001</v>
      </c>
      <c r="EL34" s="2" t="s">
        <v>38</v>
      </c>
      <c r="EM34" s="2" t="s">
        <v>52</v>
      </c>
      <c r="EN34" s="2"/>
      <c r="EO34" s="2" t="s">
        <v>53</v>
      </c>
      <c r="EP34" s="2"/>
      <c r="EQ34" s="2">
        <v>0</v>
      </c>
      <c r="ER34" s="2">
        <v>8201.43</v>
      </c>
      <c r="ES34" s="2">
        <v>7031.85</v>
      </c>
      <c r="ET34" s="2">
        <v>122.7</v>
      </c>
      <c r="EU34" s="2">
        <v>37.92</v>
      </c>
      <c r="EV34" s="2">
        <v>1046.8800000000001</v>
      </c>
      <c r="EW34" s="2">
        <v>119.78</v>
      </c>
      <c r="EX34" s="2">
        <v>2.94</v>
      </c>
      <c r="EY34" s="2">
        <v>1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44"/>
        <v>0</v>
      </c>
      <c r="FS34" s="2">
        <v>0</v>
      </c>
      <c r="FT34" s="2" t="s">
        <v>54</v>
      </c>
      <c r="FU34" s="2" t="s">
        <v>55</v>
      </c>
      <c r="FV34" s="2" t="s">
        <v>54</v>
      </c>
      <c r="FW34" s="2" t="s">
        <v>55</v>
      </c>
      <c r="FX34" s="2">
        <v>111</v>
      </c>
      <c r="FY34" s="2">
        <v>64</v>
      </c>
      <c r="FZ34" s="2"/>
      <c r="GA34" s="2" t="s">
        <v>3</v>
      </c>
      <c r="GB34" s="2"/>
      <c r="GC34" s="2"/>
      <c r="GD34" s="2">
        <v>1</v>
      </c>
      <c r="GE34" s="2"/>
      <c r="GF34" s="2">
        <v>-1931738483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45"/>
        <v>0</v>
      </c>
      <c r="GM34" s="2">
        <f t="shared" si="46"/>
        <v>31</v>
      </c>
      <c r="GN34" s="2">
        <f t="shared" si="47"/>
        <v>31</v>
      </c>
      <c r="GO34" s="2">
        <f t="shared" si="48"/>
        <v>0</v>
      </c>
      <c r="GP34" s="2">
        <f t="shared" si="49"/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50"/>
        <v>0</v>
      </c>
      <c r="GW34" s="2">
        <v>1</v>
      </c>
      <c r="GX34" s="2">
        <f t="shared" si="51"/>
        <v>0</v>
      </c>
      <c r="GY34" s="2"/>
      <c r="GZ34" s="2"/>
      <c r="HA34" s="2">
        <v>0</v>
      </c>
      <c r="HB34" s="2">
        <v>0</v>
      </c>
      <c r="HC34" s="2">
        <f t="shared" si="52"/>
        <v>0</v>
      </c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ROW(SmtRes!A34)</f>
        <v>34</v>
      </c>
      <c r="D35">
        <f>ROW(EtalonRes!A42)</f>
        <v>42</v>
      </c>
      <c r="E35" t="s">
        <v>44</v>
      </c>
      <c r="F35" t="s">
        <v>45</v>
      </c>
      <c r="G35" t="s">
        <v>46</v>
      </c>
      <c r="H35" t="s">
        <v>16</v>
      </c>
      <c r="I35">
        <f>'1.Лок.смета.и.Акт'!E40</f>
        <v>8.9999999999999993E-3</v>
      </c>
      <c r="J35">
        <v>0</v>
      </c>
      <c r="O35">
        <f t="shared" si="14"/>
        <v>162</v>
      </c>
      <c r="P35">
        <f t="shared" si="15"/>
        <v>0</v>
      </c>
      <c r="Q35">
        <f t="shared" si="16"/>
        <v>7</v>
      </c>
      <c r="R35">
        <f t="shared" si="17"/>
        <v>6</v>
      </c>
      <c r="S35">
        <f t="shared" si="18"/>
        <v>155</v>
      </c>
      <c r="T35">
        <f t="shared" si="19"/>
        <v>0</v>
      </c>
      <c r="U35">
        <f t="shared" si="20"/>
        <v>1.2397229999999997</v>
      </c>
      <c r="V35">
        <f t="shared" si="21"/>
        <v>2.6459999999999997E-2</v>
      </c>
      <c r="W35">
        <f t="shared" si="22"/>
        <v>0</v>
      </c>
      <c r="X35">
        <f t="shared" si="23"/>
        <v>142</v>
      </c>
      <c r="Y35">
        <f t="shared" si="24"/>
        <v>74</v>
      </c>
      <c r="AA35">
        <v>34579267</v>
      </c>
      <c r="AB35">
        <f t="shared" si="25"/>
        <v>1357.29</v>
      </c>
      <c r="AC35">
        <f>ROUND((ES35+(SUM(SmtRes!BC28:'SmtRes'!BC34)+SUM(EtalonRes!AL34:'EtalonRes'!AL42))),2)</f>
        <v>0</v>
      </c>
      <c r="AD35">
        <f>ROUND(((((ET35*1.25))-((EU35*1.25)))+AE35),2)</f>
        <v>153.38</v>
      </c>
      <c r="AE35">
        <f>ROUND(((EU35*1.25)),2)</f>
        <v>47.4</v>
      </c>
      <c r="AF35">
        <f>ROUND(((EV35*1.15)),2)</f>
        <v>1203.9100000000001</v>
      </c>
      <c r="AG35">
        <f t="shared" si="29"/>
        <v>0</v>
      </c>
      <c r="AH35">
        <f>((EW35*1.15))</f>
        <v>137.74699999999999</v>
      </c>
      <c r="AI35">
        <f>((EX35*1.25)+(SUM(SmtRes!BH28:'SmtRes'!BH34)+SUM(EtalonRes!AQ34:'EtalonRes'!AQ42)))</f>
        <v>2.94</v>
      </c>
      <c r="AJ35">
        <f t="shared" si="32"/>
        <v>0</v>
      </c>
      <c r="AK35">
        <f>AL35+AM35+AO35</f>
        <v>8201.43</v>
      </c>
      <c r="AL35">
        <v>7031.85</v>
      </c>
      <c r="AM35" s="47">
        <f>'1.Лок.смета.и.Акт'!F42</f>
        <v>122.7</v>
      </c>
      <c r="AN35" s="47">
        <f>'1.Лок.смета.и.Акт'!F43</f>
        <v>37.92</v>
      </c>
      <c r="AO35" s="47">
        <f>'1.Лок.смета.и.Акт'!F41</f>
        <v>1046.8800000000001</v>
      </c>
      <c r="AP35">
        <v>0</v>
      </c>
      <c r="AQ35">
        <f>'1.Лок.смета.и.Акт'!E46</f>
        <v>119.78</v>
      </c>
      <c r="AR35">
        <v>2.94</v>
      </c>
      <c r="AS35">
        <v>0</v>
      </c>
      <c r="AT35">
        <v>88</v>
      </c>
      <c r="AU35">
        <v>46</v>
      </c>
      <c r="AV35">
        <v>1</v>
      </c>
      <c r="AW35">
        <v>1</v>
      </c>
      <c r="AZ35">
        <v>1</v>
      </c>
      <c r="BA35">
        <f>'1.Лок.смета.и.Акт'!J41</f>
        <v>14.28</v>
      </c>
      <c r="BB35">
        <f>'1.Лок.смета.и.Акт'!J42</f>
        <v>5.25</v>
      </c>
      <c r="BC35">
        <v>5.12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47</v>
      </c>
      <c r="BM35">
        <v>11001</v>
      </c>
      <c r="BN35">
        <v>0</v>
      </c>
      <c r="BO35" t="s">
        <v>3</v>
      </c>
      <c r="BP35">
        <v>0</v>
      </c>
      <c r="BQ35">
        <v>1</v>
      </c>
      <c r="BR35">
        <v>0</v>
      </c>
      <c r="BS35">
        <f>'1.Лок.смета.и.Акт'!J43</f>
        <v>14.28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123</v>
      </c>
      <c r="CA35">
        <v>75</v>
      </c>
      <c r="CE35">
        <v>0</v>
      </c>
      <c r="CF35">
        <v>0</v>
      </c>
      <c r="CG35">
        <v>0</v>
      </c>
      <c r="CM35">
        <v>0</v>
      </c>
      <c r="CN35" t="s">
        <v>48</v>
      </c>
      <c r="CO35">
        <v>0</v>
      </c>
      <c r="CP35">
        <f t="shared" si="33"/>
        <v>162</v>
      </c>
      <c r="CQ35">
        <f t="shared" si="34"/>
        <v>0</v>
      </c>
      <c r="CR35">
        <f t="shared" si="35"/>
        <v>805.245</v>
      </c>
      <c r="CS35">
        <f t="shared" si="36"/>
        <v>676.87199999999996</v>
      </c>
      <c r="CT35">
        <f t="shared" si="37"/>
        <v>17191.834800000001</v>
      </c>
      <c r="CU35">
        <f t="shared" si="38"/>
        <v>0</v>
      </c>
      <c r="CV35">
        <f t="shared" si="39"/>
        <v>137.74699999999999</v>
      </c>
      <c r="CW35">
        <f t="shared" si="40"/>
        <v>2.94</v>
      </c>
      <c r="CX35">
        <f t="shared" si="41"/>
        <v>0</v>
      </c>
      <c r="CY35">
        <f t="shared" si="42"/>
        <v>141.68</v>
      </c>
      <c r="CZ35">
        <f t="shared" si="43"/>
        <v>74.06</v>
      </c>
      <c r="DC35" t="s">
        <v>3</v>
      </c>
      <c r="DD35" t="s">
        <v>3</v>
      </c>
      <c r="DE35" t="s">
        <v>49</v>
      </c>
      <c r="DF35" t="s">
        <v>49</v>
      </c>
      <c r="DG35" t="s">
        <v>50</v>
      </c>
      <c r="DH35" t="s">
        <v>3</v>
      </c>
      <c r="DI35" t="s">
        <v>50</v>
      </c>
      <c r="DJ35" t="s">
        <v>49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1005</v>
      </c>
      <c r="DV35" t="s">
        <v>16</v>
      </c>
      <c r="DW35" t="str">
        <f>'1.Лок.смета.и.Акт'!D40</f>
        <v>100 м2</v>
      </c>
      <c r="DX35">
        <v>100</v>
      </c>
      <c r="EE35">
        <v>32654583</v>
      </c>
      <c r="EF35">
        <v>1</v>
      </c>
      <c r="EG35" t="s">
        <v>51</v>
      </c>
      <c r="EH35">
        <v>0</v>
      </c>
      <c r="EI35" t="s">
        <v>3</v>
      </c>
      <c r="EJ35">
        <v>1</v>
      </c>
      <c r="EK35">
        <v>11001</v>
      </c>
      <c r="EL35" t="s">
        <v>38</v>
      </c>
      <c r="EM35" t="s">
        <v>52</v>
      </c>
      <c r="EO35" t="s">
        <v>53</v>
      </c>
      <c r="EQ35">
        <v>0</v>
      </c>
      <c r="ER35">
        <f>ES35+ET35+EV35</f>
        <v>8201.43</v>
      </c>
      <c r="ES35">
        <v>7031.85</v>
      </c>
      <c r="ET35" s="47">
        <f>'1.Лок.смета.и.Акт'!F42</f>
        <v>122.7</v>
      </c>
      <c r="EU35" s="47">
        <f>'1.Лок.смета.и.Акт'!F43</f>
        <v>37.92</v>
      </c>
      <c r="EV35" s="47">
        <f>'1.Лок.смета.и.Акт'!F41</f>
        <v>1046.8800000000001</v>
      </c>
      <c r="EW35">
        <f>'1.Лок.смета.и.Акт'!E46</f>
        <v>119.78</v>
      </c>
      <c r="EX35">
        <v>2.94</v>
      </c>
      <c r="EY35">
        <v>1</v>
      </c>
      <c r="FQ35">
        <v>0</v>
      </c>
      <c r="FR35">
        <f t="shared" si="44"/>
        <v>0</v>
      </c>
      <c r="FS35">
        <v>0</v>
      </c>
      <c r="FT35" t="s">
        <v>54</v>
      </c>
      <c r="FU35" t="s">
        <v>55</v>
      </c>
      <c r="FV35" t="s">
        <v>56</v>
      </c>
      <c r="FW35" t="s">
        <v>57</v>
      </c>
      <c r="FX35">
        <v>111</v>
      </c>
      <c r="FY35">
        <v>64</v>
      </c>
      <c r="GA35" t="s">
        <v>3</v>
      </c>
      <c r="GD35">
        <v>1</v>
      </c>
      <c r="GF35">
        <v>-1931738483</v>
      </c>
      <c r="GG35">
        <v>2</v>
      </c>
      <c r="GH35">
        <v>1</v>
      </c>
      <c r="GI35">
        <v>4</v>
      </c>
      <c r="GJ35">
        <v>0</v>
      </c>
      <c r="GK35">
        <v>0</v>
      </c>
      <c r="GL35">
        <f t="shared" si="45"/>
        <v>0</v>
      </c>
      <c r="GM35">
        <f t="shared" si="46"/>
        <v>378</v>
      </c>
      <c r="GN35">
        <f t="shared" si="47"/>
        <v>378</v>
      </c>
      <c r="GO35">
        <f t="shared" si="48"/>
        <v>0</v>
      </c>
      <c r="GP35">
        <f t="shared" si="49"/>
        <v>0</v>
      </c>
      <c r="GR35">
        <v>0</v>
      </c>
      <c r="GS35">
        <v>3</v>
      </c>
      <c r="GT35">
        <v>0</v>
      </c>
      <c r="GU35" t="s">
        <v>3</v>
      </c>
      <c r="GV35">
        <f t="shared" si="50"/>
        <v>0</v>
      </c>
      <c r="GW35">
        <v>1</v>
      </c>
      <c r="GX35">
        <f t="shared" si="51"/>
        <v>0</v>
      </c>
      <c r="HA35">
        <v>0</v>
      </c>
      <c r="HB35">
        <v>0</v>
      </c>
      <c r="HC35">
        <f t="shared" si="52"/>
        <v>0</v>
      </c>
      <c r="IK35">
        <v>0</v>
      </c>
    </row>
    <row r="36" spans="1:255" x14ac:dyDescent="0.2">
      <c r="A36" s="2">
        <v>18</v>
      </c>
      <c r="B36" s="2">
        <v>1</v>
      </c>
      <c r="C36" s="2">
        <v>27</v>
      </c>
      <c r="D36" s="2"/>
      <c r="E36" s="2" t="s">
        <v>58</v>
      </c>
      <c r="F36" s="2" t="s">
        <v>59</v>
      </c>
      <c r="G36" s="2" t="s">
        <v>60</v>
      </c>
      <c r="H36" s="2" t="s">
        <v>26</v>
      </c>
      <c r="I36" s="2">
        <f>I34*J36</f>
        <v>4.05</v>
      </c>
      <c r="J36" s="2">
        <v>450</v>
      </c>
      <c r="K36" s="2"/>
      <c r="L36" s="2"/>
      <c r="M36" s="2"/>
      <c r="N36" s="2"/>
      <c r="O36" s="2">
        <f t="shared" si="14"/>
        <v>17</v>
      </c>
      <c r="P36" s="2">
        <f t="shared" si="15"/>
        <v>17</v>
      </c>
      <c r="Q36" s="2">
        <f t="shared" si="16"/>
        <v>0</v>
      </c>
      <c r="R36" s="2">
        <f t="shared" si="17"/>
        <v>0</v>
      </c>
      <c r="S36" s="2">
        <f t="shared" si="18"/>
        <v>0</v>
      </c>
      <c r="T36" s="2">
        <f t="shared" si="19"/>
        <v>0</v>
      </c>
      <c r="U36" s="2">
        <f t="shared" si="20"/>
        <v>0</v>
      </c>
      <c r="V36" s="2">
        <f t="shared" si="21"/>
        <v>0</v>
      </c>
      <c r="W36" s="2">
        <f t="shared" si="22"/>
        <v>0</v>
      </c>
      <c r="X36" s="2">
        <f t="shared" si="23"/>
        <v>0</v>
      </c>
      <c r="Y36" s="2">
        <f t="shared" si="24"/>
        <v>0</v>
      </c>
      <c r="Z36" s="2"/>
      <c r="AA36" s="2">
        <v>34579245</v>
      </c>
      <c r="AB36" s="2">
        <f t="shared" si="25"/>
        <v>4.1500000000000004</v>
      </c>
      <c r="AC36" s="2">
        <f t="shared" ref="AC36:AC41" si="54">ROUND((ES36),2)</f>
        <v>4.1500000000000004</v>
      </c>
      <c r="AD36" s="2">
        <f t="shared" ref="AD36:AD63" si="55">ROUND((((ET36)-(EU36))+AE36),2)</f>
        <v>0</v>
      </c>
      <c r="AE36" s="2">
        <f t="shared" ref="AE36:AE63" si="56">ROUND((EU36),2)</f>
        <v>0</v>
      </c>
      <c r="AF36" s="2">
        <f t="shared" ref="AF36:AF63" si="57">ROUND((EV36),2)</f>
        <v>0</v>
      </c>
      <c r="AG36" s="2">
        <f t="shared" si="29"/>
        <v>0</v>
      </c>
      <c r="AH36" s="2">
        <f t="shared" ref="AH36:AH63" si="58">(EW36)</f>
        <v>0</v>
      </c>
      <c r="AI36" s="2">
        <f t="shared" ref="AI36:AI63" si="59">(EX36)</f>
        <v>0</v>
      </c>
      <c r="AJ36" s="2">
        <f t="shared" si="32"/>
        <v>0</v>
      </c>
      <c r="AK36" s="2">
        <v>4.1500000000000004</v>
      </c>
      <c r="AL36" s="2">
        <v>4.1500000000000004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106</v>
      </c>
      <c r="AU36" s="2">
        <v>65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3</v>
      </c>
      <c r="BI36" s="2">
        <v>1</v>
      </c>
      <c r="BJ36" s="2" t="s">
        <v>3</v>
      </c>
      <c r="BK36" s="2"/>
      <c r="BL36" s="2"/>
      <c r="BM36" s="2">
        <v>0</v>
      </c>
      <c r="BN36" s="2">
        <v>0</v>
      </c>
      <c r="BO36" s="2" t="s">
        <v>3</v>
      </c>
      <c r="BP36" s="2">
        <v>0</v>
      </c>
      <c r="BQ36" s="2">
        <v>20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106</v>
      </c>
      <c r="CA36" s="2">
        <v>65</v>
      </c>
      <c r="CB36" s="2"/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</v>
      </c>
      <c r="CO36" s="2">
        <v>0</v>
      </c>
      <c r="CP36" s="2">
        <f t="shared" si="33"/>
        <v>17</v>
      </c>
      <c r="CQ36" s="2">
        <f t="shared" si="34"/>
        <v>4.1500000000000004</v>
      </c>
      <c r="CR36" s="2">
        <f t="shared" si="35"/>
        <v>0</v>
      </c>
      <c r="CS36" s="2">
        <f t="shared" si="36"/>
        <v>0</v>
      </c>
      <c r="CT36" s="2">
        <f t="shared" si="37"/>
        <v>0</v>
      </c>
      <c r="CU36" s="2">
        <f t="shared" si="38"/>
        <v>0</v>
      </c>
      <c r="CV36" s="2">
        <f t="shared" si="39"/>
        <v>0</v>
      </c>
      <c r="CW36" s="2">
        <f t="shared" si="40"/>
        <v>0</v>
      </c>
      <c r="CX36" s="2">
        <f t="shared" si="41"/>
        <v>0</v>
      </c>
      <c r="CY36" s="2">
        <f t="shared" si="42"/>
        <v>0</v>
      </c>
      <c r="CZ36" s="2">
        <f t="shared" si="43"/>
        <v>0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26</v>
      </c>
      <c r="DW36" s="2" t="s">
        <v>26</v>
      </c>
      <c r="DX36" s="2">
        <v>1</v>
      </c>
      <c r="DY36" s="2"/>
      <c r="DZ36" s="2"/>
      <c r="EA36" s="2"/>
      <c r="EB36" s="2"/>
      <c r="EC36" s="2"/>
      <c r="ED36" s="2"/>
      <c r="EE36" s="2">
        <v>32654523</v>
      </c>
      <c r="EF36" s="2">
        <v>20</v>
      </c>
      <c r="EG36" s="2" t="s">
        <v>27</v>
      </c>
      <c r="EH36" s="2">
        <v>0</v>
      </c>
      <c r="EI36" s="2" t="s">
        <v>3</v>
      </c>
      <c r="EJ36" s="2">
        <v>1</v>
      </c>
      <c r="EK36" s="2">
        <v>0</v>
      </c>
      <c r="EL36" s="2" t="s">
        <v>28</v>
      </c>
      <c r="EM36" s="2" t="s">
        <v>29</v>
      </c>
      <c r="EN36" s="2"/>
      <c r="EO36" s="2" t="s">
        <v>3</v>
      </c>
      <c r="EP36" s="2"/>
      <c r="EQ36" s="2">
        <v>0</v>
      </c>
      <c r="ER36" s="2">
        <v>0</v>
      </c>
      <c r="ES36" s="2">
        <v>4.1500000000000004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44"/>
        <v>0</v>
      </c>
      <c r="FS36" s="2">
        <v>0</v>
      </c>
      <c r="FT36" s="2"/>
      <c r="FU36" s="2"/>
      <c r="FV36" s="2"/>
      <c r="FW36" s="2"/>
      <c r="FX36" s="2">
        <v>106</v>
      </c>
      <c r="FY36" s="2">
        <v>65</v>
      </c>
      <c r="FZ36" s="2"/>
      <c r="GA36" s="2" t="s">
        <v>30</v>
      </c>
      <c r="GB36" s="2"/>
      <c r="GC36" s="2"/>
      <c r="GD36" s="2">
        <v>1</v>
      </c>
      <c r="GE36" s="2"/>
      <c r="GF36" s="2">
        <v>1181739134</v>
      </c>
      <c r="GG36" s="2">
        <v>2</v>
      </c>
      <c r="GH36" s="2">
        <v>4</v>
      </c>
      <c r="GI36" s="2">
        <v>-2</v>
      </c>
      <c r="GJ36" s="2">
        <v>0</v>
      </c>
      <c r="GK36" s="2">
        <v>0</v>
      </c>
      <c r="GL36" s="2">
        <f t="shared" si="45"/>
        <v>0</v>
      </c>
      <c r="GM36" s="2">
        <f t="shared" si="46"/>
        <v>17</v>
      </c>
      <c r="GN36" s="2">
        <f t="shared" si="47"/>
        <v>17</v>
      </c>
      <c r="GO36" s="2">
        <f t="shared" si="48"/>
        <v>0</v>
      </c>
      <c r="GP36" s="2">
        <f t="shared" si="49"/>
        <v>0</v>
      </c>
      <c r="GQ36" s="2"/>
      <c r="GR36" s="2">
        <v>0</v>
      </c>
      <c r="GS36" s="2">
        <v>2</v>
      </c>
      <c r="GT36" s="2">
        <v>0</v>
      </c>
      <c r="GU36" s="2" t="s">
        <v>3</v>
      </c>
      <c r="GV36" s="2">
        <f t="shared" si="50"/>
        <v>0</v>
      </c>
      <c r="GW36" s="2">
        <v>1</v>
      </c>
      <c r="GX36" s="2">
        <f t="shared" si="51"/>
        <v>0</v>
      </c>
      <c r="GY36" s="2"/>
      <c r="GZ36" s="2"/>
      <c r="HA36" s="2">
        <v>0</v>
      </c>
      <c r="HB36" s="2">
        <v>0</v>
      </c>
      <c r="HC36" s="2">
        <f t="shared" si="52"/>
        <v>0</v>
      </c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18</v>
      </c>
      <c r="B37">
        <v>1</v>
      </c>
      <c r="C37">
        <v>34</v>
      </c>
      <c r="E37" t="s">
        <v>58</v>
      </c>
      <c r="F37" t="str">
        <f>'1.Лок.смета.и.Акт'!B47</f>
        <v>по првйсу</v>
      </c>
      <c r="G37" t="str">
        <f>'1.Лок.смета.и.Акт'!C47</f>
        <v>Клей плиточный</v>
      </c>
      <c r="H37" t="s">
        <v>26</v>
      </c>
      <c r="I37">
        <f>I35*J37</f>
        <v>4.05</v>
      </c>
      <c r="J37">
        <v>450</v>
      </c>
      <c r="O37">
        <f t="shared" si="14"/>
        <v>86</v>
      </c>
      <c r="P37">
        <f t="shared" si="15"/>
        <v>86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34579267</v>
      </c>
      <c r="AB37">
        <f t="shared" si="25"/>
        <v>4.1500000000000004</v>
      </c>
      <c r="AC37">
        <f t="shared" si="54"/>
        <v>4.1500000000000004</v>
      </c>
      <c r="AD37">
        <f t="shared" si="55"/>
        <v>0</v>
      </c>
      <c r="AE37">
        <f t="shared" si="56"/>
        <v>0</v>
      </c>
      <c r="AF37">
        <f t="shared" si="57"/>
        <v>0</v>
      </c>
      <c r="AG37">
        <f t="shared" si="29"/>
        <v>0</v>
      </c>
      <c r="AH37">
        <f t="shared" si="58"/>
        <v>0</v>
      </c>
      <c r="AI37">
        <f t="shared" si="59"/>
        <v>0</v>
      </c>
      <c r="AJ37">
        <f t="shared" si="32"/>
        <v>0</v>
      </c>
      <c r="AK37">
        <v>4.1500000000000004</v>
      </c>
      <c r="AL37" s="47">
        <f>'1.Лок.смета.и.Акт'!F47</f>
        <v>4.1500000000000004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85</v>
      </c>
      <c r="AU37">
        <v>47</v>
      </c>
      <c r="AV37">
        <v>1</v>
      </c>
      <c r="AW37">
        <v>1</v>
      </c>
      <c r="AZ37">
        <v>1</v>
      </c>
      <c r="BA37">
        <v>1</v>
      </c>
      <c r="BB37">
        <v>1</v>
      </c>
      <c r="BC37">
        <f>'1.Лок.смета.и.Акт'!J47</f>
        <v>5.12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3</v>
      </c>
      <c r="BM37">
        <v>0</v>
      </c>
      <c r="BN37">
        <v>0</v>
      </c>
      <c r="BO37" t="s">
        <v>3</v>
      </c>
      <c r="BP37">
        <v>0</v>
      </c>
      <c r="BQ37">
        <v>20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106</v>
      </c>
      <c r="CA37">
        <v>65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3"/>
        <v>86</v>
      </c>
      <c r="CQ37">
        <f t="shared" si="34"/>
        <v>21.248000000000001</v>
      </c>
      <c r="CR37">
        <f t="shared" si="35"/>
        <v>0</v>
      </c>
      <c r="CS37">
        <f t="shared" si="36"/>
        <v>0</v>
      </c>
      <c r="CT37">
        <f t="shared" si="37"/>
        <v>0</v>
      </c>
      <c r="CU37">
        <f t="shared" si="38"/>
        <v>0</v>
      </c>
      <c r="CV37">
        <f t="shared" si="39"/>
        <v>0</v>
      </c>
      <c r="CW37">
        <f t="shared" si="40"/>
        <v>0</v>
      </c>
      <c r="CX37">
        <f t="shared" si="41"/>
        <v>0</v>
      </c>
      <c r="CY37">
        <f t="shared" si="42"/>
        <v>0</v>
      </c>
      <c r="CZ37">
        <f t="shared" si="43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26</v>
      </c>
      <c r="DW37" t="str">
        <f>'1.Лок.смета.и.Акт'!D47</f>
        <v>кг</v>
      </c>
      <c r="DX37">
        <v>1</v>
      </c>
      <c r="EE37">
        <v>32654523</v>
      </c>
      <c r="EF37">
        <v>20</v>
      </c>
      <c r="EG37" t="s">
        <v>27</v>
      </c>
      <c r="EH37">
        <v>0</v>
      </c>
      <c r="EI37" t="s">
        <v>3</v>
      </c>
      <c r="EJ37">
        <v>1</v>
      </c>
      <c r="EK37">
        <v>0</v>
      </c>
      <c r="EL37" t="s">
        <v>28</v>
      </c>
      <c r="EM37" t="s">
        <v>29</v>
      </c>
      <c r="EO37" t="s">
        <v>3</v>
      </c>
      <c r="EQ37">
        <v>0</v>
      </c>
      <c r="ER37">
        <v>4.1500000000000004</v>
      </c>
      <c r="ES37" s="47">
        <f>'1.Лок.смета.и.Акт'!F47</f>
        <v>4.1500000000000004</v>
      </c>
      <c r="ET37">
        <v>0</v>
      </c>
      <c r="EU37">
        <v>0</v>
      </c>
      <c r="EV37">
        <v>0</v>
      </c>
      <c r="EW37">
        <v>0</v>
      </c>
      <c r="EX37">
        <v>0</v>
      </c>
      <c r="EZ37">
        <v>5</v>
      </c>
      <c r="FC37">
        <v>0</v>
      </c>
      <c r="FD37">
        <v>18</v>
      </c>
      <c r="FF37">
        <v>20</v>
      </c>
      <c r="FQ37">
        <v>0</v>
      </c>
      <c r="FR37">
        <f t="shared" si="44"/>
        <v>0</v>
      </c>
      <c r="FS37">
        <v>0</v>
      </c>
      <c r="FV37" t="s">
        <v>21</v>
      </c>
      <c r="FW37" t="s">
        <v>22</v>
      </c>
      <c r="FX37">
        <v>106</v>
      </c>
      <c r="FY37">
        <v>65</v>
      </c>
      <c r="GA37" t="s">
        <v>30</v>
      </c>
      <c r="GD37">
        <v>1</v>
      </c>
      <c r="GF37">
        <v>1181739134</v>
      </c>
      <c r="GG37">
        <v>2</v>
      </c>
      <c r="GH37">
        <v>3</v>
      </c>
      <c r="GI37">
        <v>4</v>
      </c>
      <c r="GJ37">
        <v>0</v>
      </c>
      <c r="GK37">
        <v>0</v>
      </c>
      <c r="GL37">
        <f t="shared" si="45"/>
        <v>0</v>
      </c>
      <c r="GM37">
        <f t="shared" si="46"/>
        <v>86</v>
      </c>
      <c r="GN37">
        <f t="shared" si="47"/>
        <v>86</v>
      </c>
      <c r="GO37">
        <f t="shared" si="48"/>
        <v>0</v>
      </c>
      <c r="GP37">
        <f t="shared" si="49"/>
        <v>0</v>
      </c>
      <c r="GR37">
        <v>1</v>
      </c>
      <c r="GS37">
        <v>1</v>
      </c>
      <c r="GT37">
        <v>0</v>
      </c>
      <c r="GU37" t="s">
        <v>3</v>
      </c>
      <c r="GV37">
        <f t="shared" si="50"/>
        <v>0</v>
      </c>
      <c r="GW37">
        <v>1</v>
      </c>
      <c r="GX37">
        <f t="shared" si="51"/>
        <v>0</v>
      </c>
      <c r="HA37">
        <v>0</v>
      </c>
      <c r="HB37">
        <v>0</v>
      </c>
      <c r="HC37">
        <f t="shared" si="52"/>
        <v>0</v>
      </c>
      <c r="IK37">
        <v>0</v>
      </c>
    </row>
    <row r="38" spans="1:255" x14ac:dyDescent="0.2">
      <c r="A38" s="2">
        <v>18</v>
      </c>
      <c r="B38" s="2">
        <v>1</v>
      </c>
      <c r="C38" s="2">
        <v>26</v>
      </c>
      <c r="D38" s="2"/>
      <c r="E38" s="2" t="s">
        <v>61</v>
      </c>
      <c r="F38" s="2" t="s">
        <v>24</v>
      </c>
      <c r="G38" s="2" t="s">
        <v>62</v>
      </c>
      <c r="H38" s="2" t="s">
        <v>63</v>
      </c>
      <c r="I38" s="2">
        <f>I34*J38</f>
        <v>9.9999999999999982</v>
      </c>
      <c r="J38" s="2">
        <v>1111.1111111111111</v>
      </c>
      <c r="K38" s="2"/>
      <c r="L38" s="2"/>
      <c r="M38" s="2"/>
      <c r="N38" s="2"/>
      <c r="O38" s="2">
        <f t="shared" si="14"/>
        <v>75</v>
      </c>
      <c r="P38" s="2">
        <f t="shared" si="15"/>
        <v>75</v>
      </c>
      <c r="Q38" s="2">
        <f t="shared" si="16"/>
        <v>0</v>
      </c>
      <c r="R38" s="2">
        <f t="shared" si="17"/>
        <v>0</v>
      </c>
      <c r="S38" s="2">
        <f t="shared" si="18"/>
        <v>0</v>
      </c>
      <c r="T38" s="2">
        <f t="shared" si="19"/>
        <v>0</v>
      </c>
      <c r="U38" s="2">
        <f t="shared" si="20"/>
        <v>0</v>
      </c>
      <c r="V38" s="2">
        <f t="shared" si="21"/>
        <v>0</v>
      </c>
      <c r="W38" s="2">
        <f t="shared" si="22"/>
        <v>0</v>
      </c>
      <c r="X38" s="2">
        <f t="shared" si="23"/>
        <v>0</v>
      </c>
      <c r="Y38" s="2">
        <f t="shared" si="24"/>
        <v>0</v>
      </c>
      <c r="Z38" s="2"/>
      <c r="AA38" s="2">
        <v>34579245</v>
      </c>
      <c r="AB38" s="2">
        <f t="shared" si="25"/>
        <v>7.46</v>
      </c>
      <c r="AC38" s="2">
        <f t="shared" si="54"/>
        <v>7.46</v>
      </c>
      <c r="AD38" s="2">
        <f t="shared" si="55"/>
        <v>0</v>
      </c>
      <c r="AE38" s="2">
        <f t="shared" si="56"/>
        <v>0</v>
      </c>
      <c r="AF38" s="2">
        <f t="shared" si="57"/>
        <v>0</v>
      </c>
      <c r="AG38" s="2">
        <f t="shared" si="29"/>
        <v>0</v>
      </c>
      <c r="AH38" s="2">
        <f t="shared" si="58"/>
        <v>0</v>
      </c>
      <c r="AI38" s="2">
        <f t="shared" si="59"/>
        <v>0</v>
      </c>
      <c r="AJ38" s="2">
        <f t="shared" si="32"/>
        <v>0</v>
      </c>
      <c r="AK38" s="2">
        <v>7.4600000000000009</v>
      </c>
      <c r="AL38" s="2">
        <v>7.4600000000000009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1</v>
      </c>
      <c r="BJ38" s="2" t="s">
        <v>64</v>
      </c>
      <c r="BK38" s="2"/>
      <c r="BL38" s="2"/>
      <c r="BM38" s="2">
        <v>500001</v>
      </c>
      <c r="BN38" s="2">
        <v>0</v>
      </c>
      <c r="BO38" s="2" t="s">
        <v>3</v>
      </c>
      <c r="BP38" s="2">
        <v>0</v>
      </c>
      <c r="BQ38" s="2">
        <v>20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0</v>
      </c>
      <c r="CA38" s="2">
        <v>0</v>
      </c>
      <c r="CB38" s="2"/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 t="shared" si="33"/>
        <v>75</v>
      </c>
      <c r="CQ38" s="2">
        <f t="shared" si="34"/>
        <v>7.46</v>
      </c>
      <c r="CR38" s="2">
        <f t="shared" si="35"/>
        <v>0</v>
      </c>
      <c r="CS38" s="2">
        <f t="shared" si="36"/>
        <v>0</v>
      </c>
      <c r="CT38" s="2">
        <f t="shared" si="37"/>
        <v>0</v>
      </c>
      <c r="CU38" s="2">
        <f t="shared" si="38"/>
        <v>0</v>
      </c>
      <c r="CV38" s="2">
        <f t="shared" si="39"/>
        <v>0</v>
      </c>
      <c r="CW38" s="2">
        <f t="shared" si="40"/>
        <v>0</v>
      </c>
      <c r="CX38" s="2">
        <f t="shared" si="41"/>
        <v>0</v>
      </c>
      <c r="CY38" s="2">
        <f t="shared" si="42"/>
        <v>0</v>
      </c>
      <c r="CZ38" s="2">
        <f t="shared" si="43"/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1010</v>
      </c>
      <c r="DV38" s="2" t="s">
        <v>63</v>
      </c>
      <c r="DW38" s="2" t="s">
        <v>63</v>
      </c>
      <c r="DX38" s="2">
        <v>1</v>
      </c>
      <c r="DY38" s="2"/>
      <c r="DZ38" s="2"/>
      <c r="EA38" s="2"/>
      <c r="EB38" s="2"/>
      <c r="EC38" s="2"/>
      <c r="ED38" s="2"/>
      <c r="EE38" s="2">
        <v>32654515</v>
      </c>
      <c r="EF38" s="2">
        <v>20</v>
      </c>
      <c r="EG38" s="2" t="s">
        <v>27</v>
      </c>
      <c r="EH38" s="2">
        <v>0</v>
      </c>
      <c r="EI38" s="2" t="s">
        <v>3</v>
      </c>
      <c r="EJ38" s="2">
        <v>1</v>
      </c>
      <c r="EK38" s="2">
        <v>500001</v>
      </c>
      <c r="EL38" s="2" t="s">
        <v>65</v>
      </c>
      <c r="EM38" s="2" t="s">
        <v>66</v>
      </c>
      <c r="EN38" s="2"/>
      <c r="EO38" s="2" t="s">
        <v>3</v>
      </c>
      <c r="EP38" s="2"/>
      <c r="EQ38" s="2">
        <v>0</v>
      </c>
      <c r="ER38" s="2">
        <v>67.8</v>
      </c>
      <c r="ES38" s="2">
        <v>7.4600000000000009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44"/>
        <v>0</v>
      </c>
      <c r="FS38" s="2">
        <v>0</v>
      </c>
      <c r="FT38" s="2"/>
      <c r="FU38" s="2"/>
      <c r="FV38" s="2"/>
      <c r="FW38" s="2"/>
      <c r="FX38" s="2">
        <v>0</v>
      </c>
      <c r="FY38" s="2">
        <v>0</v>
      </c>
      <c r="FZ38" s="2"/>
      <c r="GA38" s="2" t="s">
        <v>67</v>
      </c>
      <c r="GB38" s="2"/>
      <c r="GC38" s="2"/>
      <c r="GD38" s="2">
        <v>1</v>
      </c>
      <c r="GE38" s="2"/>
      <c r="GF38" s="2">
        <v>-1312918378</v>
      </c>
      <c r="GG38" s="2">
        <v>2</v>
      </c>
      <c r="GH38" s="2">
        <v>4</v>
      </c>
      <c r="GI38" s="2">
        <v>-2</v>
      </c>
      <c r="GJ38" s="2">
        <v>0</v>
      </c>
      <c r="GK38" s="2">
        <v>0</v>
      </c>
      <c r="GL38" s="2">
        <f t="shared" si="45"/>
        <v>0</v>
      </c>
      <c r="GM38" s="2">
        <f t="shared" si="46"/>
        <v>75</v>
      </c>
      <c r="GN38" s="2">
        <f t="shared" si="47"/>
        <v>75</v>
      </c>
      <c r="GO38" s="2">
        <f t="shared" si="48"/>
        <v>0</v>
      </c>
      <c r="GP38" s="2">
        <f t="shared" si="49"/>
        <v>0</v>
      </c>
      <c r="GQ38" s="2"/>
      <c r="GR38" s="2">
        <v>0</v>
      </c>
      <c r="GS38" s="2">
        <v>2</v>
      </c>
      <c r="GT38" s="2">
        <v>0</v>
      </c>
      <c r="GU38" s="2" t="s">
        <v>3</v>
      </c>
      <c r="GV38" s="2">
        <f t="shared" si="50"/>
        <v>0</v>
      </c>
      <c r="GW38" s="2">
        <v>1</v>
      </c>
      <c r="GX38" s="2">
        <f t="shared" si="51"/>
        <v>0</v>
      </c>
      <c r="GY38" s="2"/>
      <c r="GZ38" s="2"/>
      <c r="HA38" s="2">
        <v>0</v>
      </c>
      <c r="HB38" s="2">
        <v>0</v>
      </c>
      <c r="HC38" s="2">
        <f t="shared" si="52"/>
        <v>0</v>
      </c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18</v>
      </c>
      <c r="B39">
        <v>1</v>
      </c>
      <c r="C39">
        <v>33</v>
      </c>
      <c r="E39" t="s">
        <v>61</v>
      </c>
      <c r="F39" t="str">
        <f>'1.Лок.смета.и.Акт'!B49</f>
        <v>по прайсу</v>
      </c>
      <c r="G39" t="str">
        <f>'1.Лок.смета.и.Акт'!C49</f>
        <v>Плитка</v>
      </c>
      <c r="H39" t="s">
        <v>63</v>
      </c>
      <c r="I39">
        <f>I35*J39</f>
        <v>9.9999999999999982</v>
      </c>
      <c r="J39">
        <v>1111.1111111111111</v>
      </c>
      <c r="O39">
        <f t="shared" si="14"/>
        <v>382</v>
      </c>
      <c r="P39">
        <f t="shared" si="15"/>
        <v>382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34579267</v>
      </c>
      <c r="AB39">
        <f t="shared" si="25"/>
        <v>7.46</v>
      </c>
      <c r="AC39">
        <f t="shared" si="54"/>
        <v>7.46</v>
      </c>
      <c r="AD39">
        <f t="shared" si="55"/>
        <v>0</v>
      </c>
      <c r="AE39">
        <f t="shared" si="56"/>
        <v>0</v>
      </c>
      <c r="AF39">
        <f t="shared" si="57"/>
        <v>0</v>
      </c>
      <c r="AG39">
        <f t="shared" si="29"/>
        <v>0</v>
      </c>
      <c r="AH39">
        <f t="shared" si="58"/>
        <v>0</v>
      </c>
      <c r="AI39">
        <f t="shared" si="59"/>
        <v>0</v>
      </c>
      <c r="AJ39">
        <f t="shared" si="32"/>
        <v>0</v>
      </c>
      <c r="AK39">
        <v>7.4600000000000009</v>
      </c>
      <c r="AL39" s="47">
        <f>'1.Лок.смета.и.Акт'!F49</f>
        <v>7.4600000000000009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f>'1.Лок.смета.и.Акт'!J49</f>
        <v>5.12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64</v>
      </c>
      <c r="BM39">
        <v>500001</v>
      </c>
      <c r="BN39">
        <v>0</v>
      </c>
      <c r="BO39" t="s">
        <v>3</v>
      </c>
      <c r="BP39">
        <v>0</v>
      </c>
      <c r="BQ39">
        <v>20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3"/>
        <v>382</v>
      </c>
      <c r="CQ39">
        <f t="shared" si="34"/>
        <v>38.1952</v>
      </c>
      <c r="CR39">
        <f t="shared" si="35"/>
        <v>0</v>
      </c>
      <c r="CS39">
        <f t="shared" si="36"/>
        <v>0</v>
      </c>
      <c r="CT39">
        <f t="shared" si="37"/>
        <v>0</v>
      </c>
      <c r="CU39">
        <f t="shared" si="38"/>
        <v>0</v>
      </c>
      <c r="CV39">
        <f t="shared" si="39"/>
        <v>0</v>
      </c>
      <c r="CW39">
        <f t="shared" si="40"/>
        <v>0</v>
      </c>
      <c r="CX39">
        <f t="shared" si="41"/>
        <v>0</v>
      </c>
      <c r="CY39">
        <f t="shared" si="42"/>
        <v>0</v>
      </c>
      <c r="CZ39">
        <f t="shared" si="43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1010</v>
      </c>
      <c r="DV39" t="s">
        <v>63</v>
      </c>
      <c r="DW39" t="str">
        <f>'1.Лок.смета.и.Акт'!D49</f>
        <v>шт.</v>
      </c>
      <c r="DX39">
        <v>1</v>
      </c>
      <c r="EE39">
        <v>32654515</v>
      </c>
      <c r="EF39">
        <v>20</v>
      </c>
      <c r="EG39" t="s">
        <v>27</v>
      </c>
      <c r="EH39">
        <v>0</v>
      </c>
      <c r="EI39" t="s">
        <v>3</v>
      </c>
      <c r="EJ39">
        <v>1</v>
      </c>
      <c r="EK39">
        <v>500001</v>
      </c>
      <c r="EL39" t="s">
        <v>65</v>
      </c>
      <c r="EM39" t="s">
        <v>66</v>
      </c>
      <c r="EO39" t="s">
        <v>3</v>
      </c>
      <c r="EQ39">
        <v>0</v>
      </c>
      <c r="ER39">
        <v>7.4600000000000009</v>
      </c>
      <c r="ES39" s="47">
        <f>'1.Лок.смета.и.Акт'!F49</f>
        <v>7.4600000000000009</v>
      </c>
      <c r="ET39">
        <v>0</v>
      </c>
      <c r="EU39">
        <v>0</v>
      </c>
      <c r="EV39">
        <v>0</v>
      </c>
      <c r="EW39">
        <v>0</v>
      </c>
      <c r="EX39">
        <v>0</v>
      </c>
      <c r="EZ39">
        <v>5</v>
      </c>
      <c r="FC39">
        <v>0</v>
      </c>
      <c r="FD39">
        <v>18</v>
      </c>
      <c r="FF39">
        <v>36</v>
      </c>
      <c r="FQ39">
        <v>0</v>
      </c>
      <c r="FR39">
        <f t="shared" si="44"/>
        <v>0</v>
      </c>
      <c r="FS39">
        <v>0</v>
      </c>
      <c r="FX39">
        <v>0</v>
      </c>
      <c r="FY39">
        <v>0</v>
      </c>
      <c r="GA39" t="s">
        <v>67</v>
      </c>
      <c r="GD39">
        <v>1</v>
      </c>
      <c r="GF39">
        <v>-1312918378</v>
      </c>
      <c r="GG39">
        <v>2</v>
      </c>
      <c r="GH39">
        <v>3</v>
      </c>
      <c r="GI39">
        <v>4</v>
      </c>
      <c r="GJ39">
        <v>0</v>
      </c>
      <c r="GK39">
        <v>0</v>
      </c>
      <c r="GL39">
        <f t="shared" si="45"/>
        <v>0</v>
      </c>
      <c r="GM39">
        <f t="shared" si="46"/>
        <v>382</v>
      </c>
      <c r="GN39">
        <f t="shared" si="47"/>
        <v>382</v>
      </c>
      <c r="GO39">
        <f t="shared" si="48"/>
        <v>0</v>
      </c>
      <c r="GP39">
        <f t="shared" si="49"/>
        <v>0</v>
      </c>
      <c r="GR39">
        <v>1</v>
      </c>
      <c r="GS39">
        <v>1</v>
      </c>
      <c r="GT39">
        <v>0</v>
      </c>
      <c r="GU39" t="s">
        <v>3</v>
      </c>
      <c r="GV39">
        <f t="shared" si="50"/>
        <v>0</v>
      </c>
      <c r="GW39">
        <v>1</v>
      </c>
      <c r="GX39">
        <f t="shared" si="51"/>
        <v>0</v>
      </c>
      <c r="HA39">
        <v>0</v>
      </c>
      <c r="HB39">
        <v>0</v>
      </c>
      <c r="HC39">
        <f t="shared" si="52"/>
        <v>0</v>
      </c>
      <c r="IK39">
        <v>0</v>
      </c>
    </row>
    <row r="40" spans="1:255" x14ac:dyDescent="0.2">
      <c r="A40" s="2">
        <v>17</v>
      </c>
      <c r="B40" s="2">
        <v>1</v>
      </c>
      <c r="C40" s="2">
        <f>ROW(SmtRes!A35)</f>
        <v>35</v>
      </c>
      <c r="D40" s="2">
        <f>ROW(EtalonRes!A43)</f>
        <v>43</v>
      </c>
      <c r="E40" s="2" t="s">
        <v>68</v>
      </c>
      <c r="F40" s="2" t="s">
        <v>69</v>
      </c>
      <c r="G40" s="2" t="s">
        <v>70</v>
      </c>
      <c r="H40" s="2" t="s">
        <v>16</v>
      </c>
      <c r="I40" s="2">
        <f>'1.Лок.смета.и.Акт'!E52</f>
        <v>0.29799999999999999</v>
      </c>
      <c r="J40" s="2">
        <v>0</v>
      </c>
      <c r="K40" s="2"/>
      <c r="L40" s="2"/>
      <c r="M40" s="2"/>
      <c r="N40" s="2"/>
      <c r="O40" s="2">
        <f t="shared" si="14"/>
        <v>48</v>
      </c>
      <c r="P40" s="2">
        <f t="shared" si="15"/>
        <v>0</v>
      </c>
      <c r="Q40" s="2">
        <f t="shared" si="16"/>
        <v>0</v>
      </c>
      <c r="R40" s="2">
        <f t="shared" si="17"/>
        <v>0</v>
      </c>
      <c r="S40" s="2">
        <f t="shared" si="18"/>
        <v>48</v>
      </c>
      <c r="T40" s="2">
        <f t="shared" si="19"/>
        <v>0</v>
      </c>
      <c r="U40" s="2">
        <f t="shared" si="20"/>
        <v>6.1984000000000004</v>
      </c>
      <c r="V40" s="2">
        <f t="shared" si="21"/>
        <v>0</v>
      </c>
      <c r="W40" s="2">
        <f t="shared" si="22"/>
        <v>0</v>
      </c>
      <c r="X40" s="2">
        <f t="shared" si="23"/>
        <v>38</v>
      </c>
      <c r="Y40" s="2">
        <f t="shared" si="24"/>
        <v>24</v>
      </c>
      <c r="Z40" s="2"/>
      <c r="AA40" s="2">
        <v>34579245</v>
      </c>
      <c r="AB40" s="2">
        <f t="shared" si="25"/>
        <v>162.24</v>
      </c>
      <c r="AC40" s="2">
        <f t="shared" si="54"/>
        <v>0</v>
      </c>
      <c r="AD40" s="2">
        <f t="shared" si="55"/>
        <v>0</v>
      </c>
      <c r="AE40" s="2">
        <f t="shared" si="56"/>
        <v>0</v>
      </c>
      <c r="AF40" s="2">
        <f t="shared" si="57"/>
        <v>162.24</v>
      </c>
      <c r="AG40" s="2">
        <f t="shared" si="29"/>
        <v>0</v>
      </c>
      <c r="AH40" s="2">
        <f t="shared" si="58"/>
        <v>20.8</v>
      </c>
      <c r="AI40" s="2">
        <f t="shared" si="59"/>
        <v>0</v>
      </c>
      <c r="AJ40" s="2">
        <f t="shared" si="32"/>
        <v>0</v>
      </c>
      <c r="AK40" s="2">
        <v>162.24</v>
      </c>
      <c r="AL40" s="2">
        <v>0</v>
      </c>
      <c r="AM40" s="2">
        <v>0</v>
      </c>
      <c r="AN40" s="2">
        <v>0</v>
      </c>
      <c r="AO40" s="2">
        <v>162.24</v>
      </c>
      <c r="AP40" s="2">
        <v>0</v>
      </c>
      <c r="AQ40" s="2">
        <v>20.8</v>
      </c>
      <c r="AR40" s="2">
        <v>0</v>
      </c>
      <c r="AS40" s="2">
        <v>0</v>
      </c>
      <c r="AT40" s="2">
        <v>80</v>
      </c>
      <c r="AU40" s="2">
        <v>50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0</v>
      </c>
      <c r="BI40" s="2">
        <v>1</v>
      </c>
      <c r="BJ40" s="2" t="s">
        <v>71</v>
      </c>
      <c r="BK40" s="2"/>
      <c r="BL40" s="2"/>
      <c r="BM40" s="2">
        <v>62001</v>
      </c>
      <c r="BN40" s="2">
        <v>0</v>
      </c>
      <c r="BO40" s="2" t="s">
        <v>3</v>
      </c>
      <c r="BP40" s="2">
        <v>0</v>
      </c>
      <c r="BQ40" s="2">
        <v>6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80</v>
      </c>
      <c r="CA40" s="2">
        <v>50</v>
      </c>
      <c r="CB40" s="2"/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3</v>
      </c>
      <c r="CO40" s="2">
        <v>0</v>
      </c>
      <c r="CP40" s="2">
        <f t="shared" si="33"/>
        <v>48</v>
      </c>
      <c r="CQ40" s="2">
        <f t="shared" si="34"/>
        <v>0</v>
      </c>
      <c r="CR40" s="2">
        <f t="shared" si="35"/>
        <v>0</v>
      </c>
      <c r="CS40" s="2">
        <f t="shared" si="36"/>
        <v>0</v>
      </c>
      <c r="CT40" s="2">
        <f t="shared" si="37"/>
        <v>162.24</v>
      </c>
      <c r="CU40" s="2">
        <f t="shared" si="38"/>
        <v>0</v>
      </c>
      <c r="CV40" s="2">
        <f t="shared" si="39"/>
        <v>20.8</v>
      </c>
      <c r="CW40" s="2">
        <f t="shared" si="40"/>
        <v>0</v>
      </c>
      <c r="CX40" s="2">
        <f t="shared" si="41"/>
        <v>0</v>
      </c>
      <c r="CY40" s="2">
        <f t="shared" si="42"/>
        <v>38.4</v>
      </c>
      <c r="CZ40" s="2">
        <f t="shared" si="43"/>
        <v>24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1005</v>
      </c>
      <c r="DV40" s="2" t="s">
        <v>16</v>
      </c>
      <c r="DW40" s="2" t="s">
        <v>16</v>
      </c>
      <c r="DX40" s="2">
        <v>100</v>
      </c>
      <c r="DY40" s="2"/>
      <c r="DZ40" s="2"/>
      <c r="EA40" s="2"/>
      <c r="EB40" s="2"/>
      <c r="EC40" s="2"/>
      <c r="ED40" s="2"/>
      <c r="EE40" s="2">
        <v>32654666</v>
      </c>
      <c r="EF40" s="2">
        <v>6</v>
      </c>
      <c r="EG40" s="2" t="s">
        <v>18</v>
      </c>
      <c r="EH40" s="2">
        <v>0</v>
      </c>
      <c r="EI40" s="2" t="s">
        <v>3</v>
      </c>
      <c r="EJ40" s="2">
        <v>1</v>
      </c>
      <c r="EK40" s="2">
        <v>62001</v>
      </c>
      <c r="EL40" s="2" t="s">
        <v>72</v>
      </c>
      <c r="EM40" s="2" t="s">
        <v>73</v>
      </c>
      <c r="EN40" s="2"/>
      <c r="EO40" s="2" t="s">
        <v>3</v>
      </c>
      <c r="EP40" s="2"/>
      <c r="EQ40" s="2">
        <v>0</v>
      </c>
      <c r="ER40" s="2">
        <v>162.24</v>
      </c>
      <c r="ES40" s="2">
        <v>0</v>
      </c>
      <c r="ET40" s="2">
        <v>0</v>
      </c>
      <c r="EU40" s="2">
        <v>0</v>
      </c>
      <c r="EV40" s="2">
        <v>162.24</v>
      </c>
      <c r="EW40" s="2">
        <v>20.8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44"/>
        <v>0</v>
      </c>
      <c r="FS40" s="2">
        <v>0</v>
      </c>
      <c r="FT40" s="2"/>
      <c r="FU40" s="2"/>
      <c r="FV40" s="2"/>
      <c r="FW40" s="2"/>
      <c r="FX40" s="2">
        <v>80</v>
      </c>
      <c r="FY40" s="2">
        <v>50</v>
      </c>
      <c r="FZ40" s="2"/>
      <c r="GA40" s="2" t="s">
        <v>3</v>
      </c>
      <c r="GB40" s="2"/>
      <c r="GC40" s="2"/>
      <c r="GD40" s="2">
        <v>1</v>
      </c>
      <c r="GE40" s="2"/>
      <c r="GF40" s="2">
        <v>-923673458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45"/>
        <v>0</v>
      </c>
      <c r="GM40" s="2">
        <f t="shared" si="46"/>
        <v>110</v>
      </c>
      <c r="GN40" s="2">
        <f t="shared" si="47"/>
        <v>110</v>
      </c>
      <c r="GO40" s="2">
        <f t="shared" si="48"/>
        <v>0</v>
      </c>
      <c r="GP40" s="2">
        <f t="shared" si="49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50"/>
        <v>0</v>
      </c>
      <c r="GW40" s="2">
        <v>1</v>
      </c>
      <c r="GX40" s="2">
        <f t="shared" si="51"/>
        <v>0</v>
      </c>
      <c r="GY40" s="2"/>
      <c r="GZ40" s="2"/>
      <c r="HA40" s="2">
        <v>0</v>
      </c>
      <c r="HB40" s="2">
        <v>0</v>
      </c>
      <c r="HC40" s="2">
        <f t="shared" si="52"/>
        <v>0</v>
      </c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 t="s">
        <v>346</v>
      </c>
      <c r="IM40" s="2">
        <v>0.29799999999999999</v>
      </c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ROW(SmtRes!A36)</f>
        <v>36</v>
      </c>
      <c r="D41">
        <f>ROW(EtalonRes!A44)</f>
        <v>44</v>
      </c>
      <c r="E41" t="s">
        <v>68</v>
      </c>
      <c r="F41" t="s">
        <v>69</v>
      </c>
      <c r="G41" t="s">
        <v>70</v>
      </c>
      <c r="H41" t="s">
        <v>16</v>
      </c>
      <c r="I41">
        <f>'1.Лок.смета.и.Акт'!E52</f>
        <v>0.29799999999999999</v>
      </c>
      <c r="J41">
        <v>0</v>
      </c>
      <c r="O41">
        <f t="shared" si="14"/>
        <v>690</v>
      </c>
      <c r="P41">
        <f t="shared" si="15"/>
        <v>0</v>
      </c>
      <c r="Q41">
        <f t="shared" si="16"/>
        <v>0</v>
      </c>
      <c r="R41">
        <f t="shared" si="17"/>
        <v>0</v>
      </c>
      <c r="S41">
        <f t="shared" si="18"/>
        <v>690</v>
      </c>
      <c r="T41">
        <f t="shared" si="19"/>
        <v>0</v>
      </c>
      <c r="U41">
        <f t="shared" si="20"/>
        <v>6.1984000000000004</v>
      </c>
      <c r="V41">
        <f t="shared" si="21"/>
        <v>0</v>
      </c>
      <c r="W41">
        <f t="shared" si="22"/>
        <v>0</v>
      </c>
      <c r="X41">
        <f t="shared" si="23"/>
        <v>442</v>
      </c>
      <c r="Y41">
        <f t="shared" si="24"/>
        <v>248</v>
      </c>
      <c r="AA41">
        <v>34579267</v>
      </c>
      <c r="AB41">
        <f t="shared" si="25"/>
        <v>162.24</v>
      </c>
      <c r="AC41">
        <f t="shared" si="54"/>
        <v>0</v>
      </c>
      <c r="AD41">
        <f t="shared" si="55"/>
        <v>0</v>
      </c>
      <c r="AE41">
        <f t="shared" si="56"/>
        <v>0</v>
      </c>
      <c r="AF41">
        <f t="shared" si="57"/>
        <v>162.24</v>
      </c>
      <c r="AG41">
        <f t="shared" si="29"/>
        <v>0</v>
      </c>
      <c r="AH41">
        <f t="shared" si="58"/>
        <v>20.8</v>
      </c>
      <c r="AI41">
        <f t="shared" si="59"/>
        <v>0</v>
      </c>
      <c r="AJ41">
        <f t="shared" si="32"/>
        <v>0</v>
      </c>
      <c r="AK41">
        <f>AL41+AM41+AO41</f>
        <v>162.24</v>
      </c>
      <c r="AL41">
        <v>0</v>
      </c>
      <c r="AM41">
        <v>0</v>
      </c>
      <c r="AN41">
        <v>0</v>
      </c>
      <c r="AO41" s="47">
        <f>'1.Лок.смета.и.Акт'!F54</f>
        <v>162.24</v>
      </c>
      <c r="AP41">
        <v>0</v>
      </c>
      <c r="AQ41">
        <f>'1.Лок.смета.и.Акт'!E57</f>
        <v>20.8</v>
      </c>
      <c r="AR41">
        <v>0</v>
      </c>
      <c r="AS41">
        <v>0</v>
      </c>
      <c r="AT41">
        <v>64</v>
      </c>
      <c r="AU41">
        <v>36</v>
      </c>
      <c r="AV41">
        <v>1</v>
      </c>
      <c r="AW41">
        <v>1</v>
      </c>
      <c r="AZ41">
        <v>1</v>
      </c>
      <c r="BA41">
        <f>'1.Лок.смета.и.Акт'!J54</f>
        <v>14.28</v>
      </c>
      <c r="BB41">
        <v>5.25</v>
      </c>
      <c r="BC41">
        <v>5.12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71</v>
      </c>
      <c r="BM41">
        <v>62001</v>
      </c>
      <c r="BN41">
        <v>0</v>
      </c>
      <c r="BO41" t="s">
        <v>3</v>
      </c>
      <c r="BP41">
        <v>0</v>
      </c>
      <c r="BQ41">
        <v>6</v>
      </c>
      <c r="BR41">
        <v>0</v>
      </c>
      <c r="BS41">
        <v>14.28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80</v>
      </c>
      <c r="CA41">
        <v>50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3"/>
        <v>690</v>
      </c>
      <c r="CQ41">
        <f t="shared" si="34"/>
        <v>0</v>
      </c>
      <c r="CR41">
        <f t="shared" si="35"/>
        <v>0</v>
      </c>
      <c r="CS41">
        <f t="shared" si="36"/>
        <v>0</v>
      </c>
      <c r="CT41">
        <f t="shared" si="37"/>
        <v>2316.7872000000002</v>
      </c>
      <c r="CU41">
        <f t="shared" si="38"/>
        <v>0</v>
      </c>
      <c r="CV41">
        <f t="shared" si="39"/>
        <v>20.8</v>
      </c>
      <c r="CW41">
        <f t="shared" si="40"/>
        <v>0</v>
      </c>
      <c r="CX41">
        <f t="shared" si="41"/>
        <v>0</v>
      </c>
      <c r="CY41">
        <f t="shared" si="42"/>
        <v>441.6</v>
      </c>
      <c r="CZ41">
        <f t="shared" si="43"/>
        <v>248.4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1005</v>
      </c>
      <c r="DV41" t="s">
        <v>16</v>
      </c>
      <c r="DW41" t="str">
        <f>'1.Лок.смета.и.Акт'!D52</f>
        <v>100 м2</v>
      </c>
      <c r="DX41">
        <v>100</v>
      </c>
      <c r="EE41">
        <v>32654666</v>
      </c>
      <c r="EF41">
        <v>6</v>
      </c>
      <c r="EG41" t="s">
        <v>18</v>
      </c>
      <c r="EH41">
        <v>0</v>
      </c>
      <c r="EI41" t="s">
        <v>3</v>
      </c>
      <c r="EJ41">
        <v>1</v>
      </c>
      <c r="EK41">
        <v>62001</v>
      </c>
      <c r="EL41" t="s">
        <v>72</v>
      </c>
      <c r="EM41" t="s">
        <v>73</v>
      </c>
      <c r="EO41" t="s">
        <v>3</v>
      </c>
      <c r="EQ41">
        <v>0</v>
      </c>
      <c r="ER41">
        <f>ES41+ET41+EV41</f>
        <v>162.24</v>
      </c>
      <c r="ES41">
        <v>0</v>
      </c>
      <c r="ET41">
        <v>0</v>
      </c>
      <c r="EU41">
        <v>0</v>
      </c>
      <c r="EV41" s="47">
        <f>'1.Лок.смета.и.Акт'!F54</f>
        <v>162.24</v>
      </c>
      <c r="EW41">
        <f>'1.Лок.смета.и.Акт'!E57</f>
        <v>20.8</v>
      </c>
      <c r="EX41">
        <v>0</v>
      </c>
      <c r="EY41">
        <v>0</v>
      </c>
      <c r="FQ41">
        <v>0</v>
      </c>
      <c r="FR41">
        <f t="shared" si="44"/>
        <v>0</v>
      </c>
      <c r="FS41">
        <v>0</v>
      </c>
      <c r="FV41" t="s">
        <v>21</v>
      </c>
      <c r="FW41" t="s">
        <v>22</v>
      </c>
      <c r="FX41">
        <v>80</v>
      </c>
      <c r="FY41">
        <v>50</v>
      </c>
      <c r="GA41" t="s">
        <v>3</v>
      </c>
      <c r="GD41">
        <v>1</v>
      </c>
      <c r="GF41">
        <v>-923673458</v>
      </c>
      <c r="GG41">
        <v>2</v>
      </c>
      <c r="GH41">
        <v>1</v>
      </c>
      <c r="GI41">
        <v>4</v>
      </c>
      <c r="GJ41">
        <v>0</v>
      </c>
      <c r="GK41">
        <v>0</v>
      </c>
      <c r="GL41">
        <f t="shared" si="45"/>
        <v>0</v>
      </c>
      <c r="GM41">
        <f t="shared" si="46"/>
        <v>1380</v>
      </c>
      <c r="GN41">
        <f t="shared" si="47"/>
        <v>1380</v>
      </c>
      <c r="GO41">
        <f t="shared" si="48"/>
        <v>0</v>
      </c>
      <c r="GP41">
        <f t="shared" si="49"/>
        <v>0</v>
      </c>
      <c r="GR41">
        <v>0</v>
      </c>
      <c r="GS41">
        <v>3</v>
      </c>
      <c r="GT41">
        <v>0</v>
      </c>
      <c r="GU41" t="s">
        <v>3</v>
      </c>
      <c r="GV41">
        <f t="shared" si="50"/>
        <v>0</v>
      </c>
      <c r="GW41">
        <v>1</v>
      </c>
      <c r="GX41">
        <f t="shared" si="51"/>
        <v>0</v>
      </c>
      <c r="HA41">
        <v>0</v>
      </c>
      <c r="HB41">
        <v>0</v>
      </c>
      <c r="HC41">
        <f t="shared" si="52"/>
        <v>0</v>
      </c>
      <c r="IK41">
        <v>0</v>
      </c>
      <c r="IL41" t="s">
        <v>346</v>
      </c>
      <c r="IM41">
        <v>0.29799999999999999</v>
      </c>
    </row>
    <row r="42" spans="1:255" x14ac:dyDescent="0.2">
      <c r="A42" s="2">
        <v>17</v>
      </c>
      <c r="B42" s="2">
        <v>1</v>
      </c>
      <c r="C42" s="2">
        <f>ROW(SmtRes!A41)</f>
        <v>41</v>
      </c>
      <c r="D42" s="2">
        <f>ROW(EtalonRes!A50)</f>
        <v>50</v>
      </c>
      <c r="E42" s="2" t="s">
        <v>74</v>
      </c>
      <c r="F42" s="2" t="s">
        <v>75</v>
      </c>
      <c r="G42" s="2" t="s">
        <v>76</v>
      </c>
      <c r="H42" s="2" t="s">
        <v>16</v>
      </c>
      <c r="I42" s="2">
        <v>0</v>
      </c>
      <c r="J42" s="2">
        <v>0</v>
      </c>
      <c r="K42" s="2"/>
      <c r="L42" s="2"/>
      <c r="M42" s="2"/>
      <c r="N42" s="2"/>
      <c r="O42" s="2">
        <f t="shared" si="14"/>
        <v>0</v>
      </c>
      <c r="P42" s="2">
        <f t="shared" si="15"/>
        <v>0</v>
      </c>
      <c r="Q42" s="2">
        <f t="shared" si="16"/>
        <v>0</v>
      </c>
      <c r="R42" s="2">
        <f t="shared" si="17"/>
        <v>0</v>
      </c>
      <c r="S42" s="2">
        <f t="shared" si="18"/>
        <v>0</v>
      </c>
      <c r="T42" s="2">
        <f t="shared" si="19"/>
        <v>0</v>
      </c>
      <c r="U42" s="2">
        <f t="shared" si="20"/>
        <v>0</v>
      </c>
      <c r="V42" s="2">
        <f t="shared" si="21"/>
        <v>0</v>
      </c>
      <c r="W42" s="2">
        <f t="shared" si="22"/>
        <v>0</v>
      </c>
      <c r="X42" s="2">
        <f t="shared" si="23"/>
        <v>0</v>
      </c>
      <c r="Y42" s="2">
        <f t="shared" si="24"/>
        <v>0</v>
      </c>
      <c r="Z42" s="2"/>
      <c r="AA42" s="2">
        <v>34579245</v>
      </c>
      <c r="AB42" s="2">
        <f t="shared" si="25"/>
        <v>236.82</v>
      </c>
      <c r="AC42" s="2">
        <f>ROUND((ES42+(SUM(SmtRes!BC37:'SmtRes'!BC41)+SUM(EtalonRes!AL45:'EtalonRes'!AL50))),2)</f>
        <v>0</v>
      </c>
      <c r="AD42" s="2">
        <f t="shared" si="55"/>
        <v>1.48</v>
      </c>
      <c r="AE42" s="2">
        <f t="shared" si="56"/>
        <v>0.23</v>
      </c>
      <c r="AF42" s="2">
        <f t="shared" si="57"/>
        <v>235.34</v>
      </c>
      <c r="AG42" s="2">
        <f t="shared" si="29"/>
        <v>0</v>
      </c>
      <c r="AH42" s="2">
        <f t="shared" si="58"/>
        <v>27.59</v>
      </c>
      <c r="AI42" s="2">
        <f t="shared" si="59"/>
        <v>0.02</v>
      </c>
      <c r="AJ42" s="2">
        <f t="shared" si="32"/>
        <v>0</v>
      </c>
      <c r="AK42" s="2">
        <v>1084.67</v>
      </c>
      <c r="AL42" s="2">
        <v>847.85</v>
      </c>
      <c r="AM42" s="2">
        <v>1.48</v>
      </c>
      <c r="AN42" s="2">
        <v>0.23</v>
      </c>
      <c r="AO42" s="2">
        <v>235.34</v>
      </c>
      <c r="AP42" s="2">
        <v>0</v>
      </c>
      <c r="AQ42" s="2">
        <v>27.59</v>
      </c>
      <c r="AR42" s="2">
        <v>0.02</v>
      </c>
      <c r="AS42" s="2">
        <v>0</v>
      </c>
      <c r="AT42" s="2">
        <v>80</v>
      </c>
      <c r="AU42" s="2">
        <v>50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0</v>
      </c>
      <c r="BI42" s="2">
        <v>1</v>
      </c>
      <c r="BJ42" s="2" t="s">
        <v>77</v>
      </c>
      <c r="BK42" s="2"/>
      <c r="BL42" s="2"/>
      <c r="BM42" s="2">
        <v>62001</v>
      </c>
      <c r="BN42" s="2">
        <v>0</v>
      </c>
      <c r="BO42" s="2" t="s">
        <v>3</v>
      </c>
      <c r="BP42" s="2">
        <v>0</v>
      </c>
      <c r="BQ42" s="2">
        <v>6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80</v>
      </c>
      <c r="CA42" s="2">
        <v>50</v>
      </c>
      <c r="CB42" s="2"/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 t="shared" si="33"/>
        <v>0</v>
      </c>
      <c r="CQ42" s="2">
        <f t="shared" si="34"/>
        <v>0</v>
      </c>
      <c r="CR42" s="2">
        <f t="shared" si="35"/>
        <v>1.48</v>
      </c>
      <c r="CS42" s="2">
        <f t="shared" si="36"/>
        <v>0.23</v>
      </c>
      <c r="CT42" s="2">
        <f t="shared" si="37"/>
        <v>235.34</v>
      </c>
      <c r="CU42" s="2">
        <f t="shared" si="38"/>
        <v>0</v>
      </c>
      <c r="CV42" s="2">
        <f t="shared" si="39"/>
        <v>27.59</v>
      </c>
      <c r="CW42" s="2">
        <f t="shared" si="40"/>
        <v>0.02</v>
      </c>
      <c r="CX42" s="2">
        <f t="shared" si="41"/>
        <v>0</v>
      </c>
      <c r="CY42" s="2">
        <f t="shared" si="42"/>
        <v>0</v>
      </c>
      <c r="CZ42" s="2">
        <f t="shared" si="43"/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1005</v>
      </c>
      <c r="DV42" s="2" t="s">
        <v>16</v>
      </c>
      <c r="DW42" s="2" t="s">
        <v>16</v>
      </c>
      <c r="DX42" s="2">
        <v>100</v>
      </c>
      <c r="DY42" s="2"/>
      <c r="DZ42" s="2"/>
      <c r="EA42" s="2"/>
      <c r="EB42" s="2"/>
      <c r="EC42" s="2"/>
      <c r="ED42" s="2"/>
      <c r="EE42" s="2">
        <v>32654666</v>
      </c>
      <c r="EF42" s="2">
        <v>6</v>
      </c>
      <c r="EG42" s="2" t="s">
        <v>18</v>
      </c>
      <c r="EH42" s="2">
        <v>0</v>
      </c>
      <c r="EI42" s="2" t="s">
        <v>3</v>
      </c>
      <c r="EJ42" s="2">
        <v>1</v>
      </c>
      <c r="EK42" s="2">
        <v>62001</v>
      </c>
      <c r="EL42" s="2" t="s">
        <v>72</v>
      </c>
      <c r="EM42" s="2" t="s">
        <v>73</v>
      </c>
      <c r="EN42" s="2"/>
      <c r="EO42" s="2" t="s">
        <v>3</v>
      </c>
      <c r="EP42" s="2"/>
      <c r="EQ42" s="2">
        <v>0</v>
      </c>
      <c r="ER42" s="2">
        <v>1084.67</v>
      </c>
      <c r="ES42" s="2">
        <v>847.85</v>
      </c>
      <c r="ET42" s="2">
        <v>1.48</v>
      </c>
      <c r="EU42" s="2">
        <v>0.23</v>
      </c>
      <c r="EV42" s="2">
        <v>235.34</v>
      </c>
      <c r="EW42" s="2">
        <v>27.59</v>
      </c>
      <c r="EX42" s="2">
        <v>0.02</v>
      </c>
      <c r="EY42" s="2">
        <v>1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44"/>
        <v>0</v>
      </c>
      <c r="FS42" s="2">
        <v>0</v>
      </c>
      <c r="FT42" s="2"/>
      <c r="FU42" s="2"/>
      <c r="FV42" s="2"/>
      <c r="FW42" s="2"/>
      <c r="FX42" s="2">
        <v>80</v>
      </c>
      <c r="FY42" s="2">
        <v>50</v>
      </c>
      <c r="FZ42" s="2"/>
      <c r="GA42" s="2" t="s">
        <v>3</v>
      </c>
      <c r="GB42" s="2"/>
      <c r="GC42" s="2"/>
      <c r="GD42" s="2">
        <v>1</v>
      </c>
      <c r="GE42" s="2"/>
      <c r="GF42" s="2">
        <v>333712611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45"/>
        <v>0</v>
      </c>
      <c r="GM42" s="2">
        <f t="shared" si="46"/>
        <v>0</v>
      </c>
      <c r="GN42" s="2">
        <f t="shared" si="47"/>
        <v>0</v>
      </c>
      <c r="GO42" s="2">
        <f t="shared" si="48"/>
        <v>0</v>
      </c>
      <c r="GP42" s="2">
        <f t="shared" si="49"/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 t="shared" si="50"/>
        <v>0</v>
      </c>
      <c r="GW42" s="2">
        <v>1</v>
      </c>
      <c r="GX42" s="2">
        <f t="shared" si="51"/>
        <v>0</v>
      </c>
      <c r="GY42" s="2"/>
      <c r="GZ42" s="2"/>
      <c r="HA42" s="2">
        <v>0</v>
      </c>
      <c r="HB42" s="2">
        <v>0</v>
      </c>
      <c r="HC42" s="2">
        <f t="shared" si="52"/>
        <v>0</v>
      </c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ROW(SmtRes!A46)</f>
        <v>46</v>
      </c>
      <c r="D43">
        <f>ROW(EtalonRes!A56)</f>
        <v>56</v>
      </c>
      <c r="E43" t="s">
        <v>74</v>
      </c>
      <c r="F43" t="s">
        <v>75</v>
      </c>
      <c r="G43" t="s">
        <v>76</v>
      </c>
      <c r="H43" t="s">
        <v>16</v>
      </c>
      <c r="I43">
        <v>0</v>
      </c>
      <c r="J43">
        <v>0</v>
      </c>
      <c r="O43">
        <f t="shared" si="14"/>
        <v>0</v>
      </c>
      <c r="P43">
        <f t="shared" si="15"/>
        <v>0</v>
      </c>
      <c r="Q43">
        <f t="shared" si="16"/>
        <v>0</v>
      </c>
      <c r="R43">
        <f t="shared" si="17"/>
        <v>0</v>
      </c>
      <c r="S43">
        <f t="shared" si="18"/>
        <v>0</v>
      </c>
      <c r="T43">
        <f t="shared" si="19"/>
        <v>0</v>
      </c>
      <c r="U43">
        <f t="shared" si="20"/>
        <v>0</v>
      </c>
      <c r="V43">
        <f t="shared" si="21"/>
        <v>0</v>
      </c>
      <c r="W43">
        <f t="shared" si="22"/>
        <v>0</v>
      </c>
      <c r="X43">
        <f t="shared" si="23"/>
        <v>0</v>
      </c>
      <c r="Y43">
        <f t="shared" si="24"/>
        <v>0</v>
      </c>
      <c r="AA43">
        <v>34579267</v>
      </c>
      <c r="AB43">
        <f t="shared" si="25"/>
        <v>236.82</v>
      </c>
      <c r="AC43">
        <f>ROUND((ES43+(SUM(SmtRes!BC42:'SmtRes'!BC46)+SUM(EtalonRes!AL51:'EtalonRes'!AL56))),2)</f>
        <v>0</v>
      </c>
      <c r="AD43">
        <f t="shared" si="55"/>
        <v>1.48</v>
      </c>
      <c r="AE43">
        <f t="shared" si="56"/>
        <v>0.23</v>
      </c>
      <c r="AF43">
        <f t="shared" si="57"/>
        <v>235.34</v>
      </c>
      <c r="AG43">
        <f t="shared" si="29"/>
        <v>0</v>
      </c>
      <c r="AH43">
        <f t="shared" si="58"/>
        <v>27.59</v>
      </c>
      <c r="AI43">
        <f t="shared" si="59"/>
        <v>0.02</v>
      </c>
      <c r="AJ43">
        <f t="shared" si="32"/>
        <v>0</v>
      </c>
      <c r="AK43">
        <v>1084.67</v>
      </c>
      <c r="AL43">
        <v>847.85</v>
      </c>
      <c r="AM43">
        <v>1.48</v>
      </c>
      <c r="AN43">
        <v>0.23</v>
      </c>
      <c r="AO43">
        <v>235.34</v>
      </c>
      <c r="AP43">
        <v>0</v>
      </c>
      <c r="AQ43">
        <v>27.59</v>
      </c>
      <c r="AR43">
        <v>0.02</v>
      </c>
      <c r="AS43">
        <v>0</v>
      </c>
      <c r="AT43">
        <v>64</v>
      </c>
      <c r="AU43">
        <v>36</v>
      </c>
      <c r="AV43">
        <v>1</v>
      </c>
      <c r="AW43">
        <v>1</v>
      </c>
      <c r="AZ43">
        <v>1</v>
      </c>
      <c r="BA43">
        <v>14.28</v>
      </c>
      <c r="BB43">
        <v>5.25</v>
      </c>
      <c r="BC43">
        <v>5.12</v>
      </c>
      <c r="BD43" t="s">
        <v>3</v>
      </c>
      <c r="BE43" t="s">
        <v>3</v>
      </c>
      <c r="BF43" t="s">
        <v>3</v>
      </c>
      <c r="BG43" t="s">
        <v>3</v>
      </c>
      <c r="BH43">
        <v>0</v>
      </c>
      <c r="BI43">
        <v>1</v>
      </c>
      <c r="BJ43" t="s">
        <v>77</v>
      </c>
      <c r="BM43">
        <v>62001</v>
      </c>
      <c r="BN43">
        <v>0</v>
      </c>
      <c r="BO43" t="s">
        <v>3</v>
      </c>
      <c r="BP43">
        <v>0</v>
      </c>
      <c r="BQ43">
        <v>6</v>
      </c>
      <c r="BR43">
        <v>0</v>
      </c>
      <c r="BS43">
        <v>14.28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80</v>
      </c>
      <c r="CA43">
        <v>50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3"/>
        <v>0</v>
      </c>
      <c r="CQ43">
        <f t="shared" si="34"/>
        <v>0</v>
      </c>
      <c r="CR43">
        <f t="shared" si="35"/>
        <v>7.77</v>
      </c>
      <c r="CS43">
        <f t="shared" si="36"/>
        <v>3.2844000000000002</v>
      </c>
      <c r="CT43">
        <f t="shared" si="37"/>
        <v>3360.6551999999997</v>
      </c>
      <c r="CU43">
        <f t="shared" si="38"/>
        <v>0</v>
      </c>
      <c r="CV43">
        <f t="shared" si="39"/>
        <v>27.59</v>
      </c>
      <c r="CW43">
        <f t="shared" si="40"/>
        <v>0.02</v>
      </c>
      <c r="CX43">
        <f t="shared" si="41"/>
        <v>0</v>
      </c>
      <c r="CY43">
        <f t="shared" si="42"/>
        <v>0</v>
      </c>
      <c r="CZ43">
        <f t="shared" si="43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1005</v>
      </c>
      <c r="DV43" t="s">
        <v>16</v>
      </c>
      <c r="DW43" t="s">
        <v>16</v>
      </c>
      <c r="DX43">
        <v>100</v>
      </c>
      <c r="EE43">
        <v>32654666</v>
      </c>
      <c r="EF43">
        <v>6</v>
      </c>
      <c r="EG43" t="s">
        <v>18</v>
      </c>
      <c r="EH43">
        <v>0</v>
      </c>
      <c r="EI43" t="s">
        <v>3</v>
      </c>
      <c r="EJ43">
        <v>1</v>
      </c>
      <c r="EK43">
        <v>62001</v>
      </c>
      <c r="EL43" t="s">
        <v>72</v>
      </c>
      <c r="EM43" t="s">
        <v>73</v>
      </c>
      <c r="EO43" t="s">
        <v>3</v>
      </c>
      <c r="EQ43">
        <v>0</v>
      </c>
      <c r="ER43">
        <v>1084.67</v>
      </c>
      <c r="ES43">
        <v>847.85</v>
      </c>
      <c r="ET43">
        <v>1.48</v>
      </c>
      <c r="EU43">
        <v>0.23</v>
      </c>
      <c r="EV43">
        <v>235.34</v>
      </c>
      <c r="EW43">
        <v>27.59</v>
      </c>
      <c r="EX43">
        <v>0.02</v>
      </c>
      <c r="EY43">
        <v>1</v>
      </c>
      <c r="FQ43">
        <v>0</v>
      </c>
      <c r="FR43">
        <f t="shared" si="44"/>
        <v>0</v>
      </c>
      <c r="FS43">
        <v>0</v>
      </c>
      <c r="FV43" t="s">
        <v>21</v>
      </c>
      <c r="FW43" t="s">
        <v>22</v>
      </c>
      <c r="FX43">
        <v>80</v>
      </c>
      <c r="FY43">
        <v>50</v>
      </c>
      <c r="GA43" t="s">
        <v>3</v>
      </c>
      <c r="GD43">
        <v>1</v>
      </c>
      <c r="GF43">
        <v>333712611</v>
      </c>
      <c r="GG43">
        <v>2</v>
      </c>
      <c r="GH43">
        <v>1</v>
      </c>
      <c r="GI43">
        <v>4</v>
      </c>
      <c r="GJ43">
        <v>0</v>
      </c>
      <c r="GK43">
        <v>0</v>
      </c>
      <c r="GL43">
        <f t="shared" si="45"/>
        <v>0</v>
      </c>
      <c r="GM43">
        <f t="shared" si="46"/>
        <v>0</v>
      </c>
      <c r="GN43">
        <f t="shared" si="47"/>
        <v>0</v>
      </c>
      <c r="GO43">
        <f t="shared" si="48"/>
        <v>0</v>
      </c>
      <c r="GP43">
        <f t="shared" si="49"/>
        <v>0</v>
      </c>
      <c r="GR43">
        <v>0</v>
      </c>
      <c r="GS43">
        <v>3</v>
      </c>
      <c r="GT43">
        <v>0</v>
      </c>
      <c r="GU43" t="s">
        <v>3</v>
      </c>
      <c r="GV43">
        <f t="shared" si="50"/>
        <v>0</v>
      </c>
      <c r="GW43">
        <v>1</v>
      </c>
      <c r="GX43">
        <f t="shared" si="51"/>
        <v>0</v>
      </c>
      <c r="HA43">
        <v>0</v>
      </c>
      <c r="HB43">
        <v>0</v>
      </c>
      <c r="HC43">
        <f t="shared" si="52"/>
        <v>0</v>
      </c>
      <c r="IK43">
        <v>0</v>
      </c>
    </row>
    <row r="44" spans="1:255" x14ac:dyDescent="0.2">
      <c r="A44" s="2">
        <v>18</v>
      </c>
      <c r="B44" s="2">
        <v>1</v>
      </c>
      <c r="C44" s="2">
        <v>41</v>
      </c>
      <c r="D44" s="2"/>
      <c r="E44" s="2" t="s">
        <v>78</v>
      </c>
      <c r="F44" s="2" t="s">
        <v>24</v>
      </c>
      <c r="G44" s="2" t="s">
        <v>79</v>
      </c>
      <c r="H44" s="2" t="s">
        <v>26</v>
      </c>
      <c r="I44" s="2">
        <f>I42*J44</f>
        <v>0</v>
      </c>
      <c r="J44" s="2">
        <v>50</v>
      </c>
      <c r="K44" s="2"/>
      <c r="L44" s="2"/>
      <c r="M44" s="2"/>
      <c r="N44" s="2"/>
      <c r="O44" s="2">
        <f t="shared" si="14"/>
        <v>0</v>
      </c>
      <c r="P44" s="2">
        <f t="shared" si="15"/>
        <v>0</v>
      </c>
      <c r="Q44" s="2">
        <f t="shared" si="16"/>
        <v>0</v>
      </c>
      <c r="R44" s="2">
        <f t="shared" si="17"/>
        <v>0</v>
      </c>
      <c r="S44" s="2">
        <f t="shared" si="18"/>
        <v>0</v>
      </c>
      <c r="T44" s="2">
        <f t="shared" si="19"/>
        <v>0</v>
      </c>
      <c r="U44" s="2">
        <f t="shared" si="20"/>
        <v>0</v>
      </c>
      <c r="V44" s="2">
        <f t="shared" si="21"/>
        <v>0</v>
      </c>
      <c r="W44" s="2">
        <f t="shared" si="22"/>
        <v>0</v>
      </c>
      <c r="X44" s="2">
        <f t="shared" si="23"/>
        <v>0</v>
      </c>
      <c r="Y44" s="2">
        <f t="shared" si="24"/>
        <v>0</v>
      </c>
      <c r="Z44" s="2"/>
      <c r="AA44" s="2">
        <v>34579245</v>
      </c>
      <c r="AB44" s="2">
        <f t="shared" si="25"/>
        <v>6.21</v>
      </c>
      <c r="AC44" s="2">
        <f>ROUND((ES44),2)</f>
        <v>6.21</v>
      </c>
      <c r="AD44" s="2">
        <f t="shared" si="55"/>
        <v>0</v>
      </c>
      <c r="AE44" s="2">
        <f t="shared" si="56"/>
        <v>0</v>
      </c>
      <c r="AF44" s="2">
        <f t="shared" si="57"/>
        <v>0</v>
      </c>
      <c r="AG44" s="2">
        <f t="shared" si="29"/>
        <v>0</v>
      </c>
      <c r="AH44" s="2">
        <f t="shared" si="58"/>
        <v>0</v>
      </c>
      <c r="AI44" s="2">
        <f t="shared" si="59"/>
        <v>0</v>
      </c>
      <c r="AJ44" s="2">
        <f t="shared" si="32"/>
        <v>0</v>
      </c>
      <c r="AK44" s="2">
        <v>6.2100000000000009</v>
      </c>
      <c r="AL44" s="2">
        <v>6.2100000000000009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3</v>
      </c>
      <c r="BI44" s="2">
        <v>1</v>
      </c>
      <c r="BJ44" s="2" t="s">
        <v>80</v>
      </c>
      <c r="BK44" s="2"/>
      <c r="BL44" s="2"/>
      <c r="BM44" s="2">
        <v>500001</v>
      </c>
      <c r="BN44" s="2">
        <v>0</v>
      </c>
      <c r="BO44" s="2" t="s">
        <v>3</v>
      </c>
      <c r="BP44" s="2">
        <v>0</v>
      </c>
      <c r="BQ44" s="2">
        <v>20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0</v>
      </c>
      <c r="CA44" s="2">
        <v>0</v>
      </c>
      <c r="CB44" s="2"/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</v>
      </c>
      <c r="CO44" s="2">
        <v>0</v>
      </c>
      <c r="CP44" s="2">
        <f t="shared" si="33"/>
        <v>0</v>
      </c>
      <c r="CQ44" s="2">
        <f t="shared" si="34"/>
        <v>6.21</v>
      </c>
      <c r="CR44" s="2">
        <f t="shared" si="35"/>
        <v>0</v>
      </c>
      <c r="CS44" s="2">
        <f t="shared" si="36"/>
        <v>0</v>
      </c>
      <c r="CT44" s="2">
        <f t="shared" si="37"/>
        <v>0</v>
      </c>
      <c r="CU44" s="2">
        <f t="shared" si="38"/>
        <v>0</v>
      </c>
      <c r="CV44" s="2">
        <f t="shared" si="39"/>
        <v>0</v>
      </c>
      <c r="CW44" s="2">
        <f t="shared" si="40"/>
        <v>0</v>
      </c>
      <c r="CX44" s="2">
        <f t="shared" si="41"/>
        <v>0</v>
      </c>
      <c r="CY44" s="2">
        <f t="shared" si="42"/>
        <v>0</v>
      </c>
      <c r="CZ44" s="2">
        <f t="shared" si="43"/>
        <v>0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26</v>
      </c>
      <c r="DW44" s="2" t="s">
        <v>26</v>
      </c>
      <c r="DX44" s="2">
        <v>1</v>
      </c>
      <c r="DY44" s="2"/>
      <c r="DZ44" s="2"/>
      <c r="EA44" s="2"/>
      <c r="EB44" s="2"/>
      <c r="EC44" s="2"/>
      <c r="ED44" s="2"/>
      <c r="EE44" s="2">
        <v>32654515</v>
      </c>
      <c r="EF44" s="2">
        <v>20</v>
      </c>
      <c r="EG44" s="2" t="s">
        <v>27</v>
      </c>
      <c r="EH44" s="2">
        <v>0</v>
      </c>
      <c r="EI44" s="2" t="s">
        <v>3</v>
      </c>
      <c r="EJ44" s="2">
        <v>1</v>
      </c>
      <c r="EK44" s="2">
        <v>500001</v>
      </c>
      <c r="EL44" s="2" t="s">
        <v>65</v>
      </c>
      <c r="EM44" s="2" t="s">
        <v>66</v>
      </c>
      <c r="EN44" s="2"/>
      <c r="EO44" s="2" t="s">
        <v>3</v>
      </c>
      <c r="EP44" s="2"/>
      <c r="EQ44" s="2">
        <v>0</v>
      </c>
      <c r="ER44" s="2">
        <v>16.95</v>
      </c>
      <c r="ES44" s="2">
        <v>6.2100000000000009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44"/>
        <v>0</v>
      </c>
      <c r="FS44" s="2">
        <v>0</v>
      </c>
      <c r="FT44" s="2"/>
      <c r="FU44" s="2"/>
      <c r="FV44" s="2"/>
      <c r="FW44" s="2"/>
      <c r="FX44" s="2">
        <v>0</v>
      </c>
      <c r="FY44" s="2">
        <v>0</v>
      </c>
      <c r="FZ44" s="2"/>
      <c r="GA44" s="2" t="s">
        <v>81</v>
      </c>
      <c r="GB44" s="2"/>
      <c r="GC44" s="2"/>
      <c r="GD44" s="2">
        <v>1</v>
      </c>
      <c r="GE44" s="2"/>
      <c r="GF44" s="2">
        <v>-1522527590</v>
      </c>
      <c r="GG44" s="2">
        <v>2</v>
      </c>
      <c r="GH44" s="2">
        <v>4</v>
      </c>
      <c r="GI44" s="2">
        <v>-2</v>
      </c>
      <c r="GJ44" s="2">
        <v>0</v>
      </c>
      <c r="GK44" s="2">
        <v>0</v>
      </c>
      <c r="GL44" s="2">
        <f t="shared" si="45"/>
        <v>0</v>
      </c>
      <c r="GM44" s="2">
        <f t="shared" si="46"/>
        <v>0</v>
      </c>
      <c r="GN44" s="2">
        <f t="shared" si="47"/>
        <v>0</v>
      </c>
      <c r="GO44" s="2">
        <f t="shared" si="48"/>
        <v>0</v>
      </c>
      <c r="GP44" s="2">
        <f t="shared" si="49"/>
        <v>0</v>
      </c>
      <c r="GQ44" s="2"/>
      <c r="GR44" s="2">
        <v>0</v>
      </c>
      <c r="GS44" s="2">
        <v>2</v>
      </c>
      <c r="GT44" s="2">
        <v>0</v>
      </c>
      <c r="GU44" s="2" t="s">
        <v>3</v>
      </c>
      <c r="GV44" s="2">
        <f t="shared" si="50"/>
        <v>0</v>
      </c>
      <c r="GW44" s="2">
        <v>1</v>
      </c>
      <c r="GX44" s="2">
        <f t="shared" si="51"/>
        <v>0</v>
      </c>
      <c r="GY44" s="2"/>
      <c r="GZ44" s="2"/>
      <c r="HA44" s="2">
        <v>0</v>
      </c>
      <c r="HB44" s="2">
        <v>0</v>
      </c>
      <c r="HC44" s="2">
        <f t="shared" si="52"/>
        <v>0</v>
      </c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18</v>
      </c>
      <c r="B45">
        <v>1</v>
      </c>
      <c r="C45">
        <v>46</v>
      </c>
      <c r="E45" t="s">
        <v>78</v>
      </c>
      <c r="F45" t="s">
        <v>24</v>
      </c>
      <c r="G45" t="s">
        <v>79</v>
      </c>
      <c r="H45" t="s">
        <v>26</v>
      </c>
      <c r="I45">
        <f>I43*J45</f>
        <v>0</v>
      </c>
      <c r="J45">
        <v>50</v>
      </c>
      <c r="O45">
        <f t="shared" si="14"/>
        <v>0</v>
      </c>
      <c r="P45">
        <f t="shared" si="15"/>
        <v>0</v>
      </c>
      <c r="Q45">
        <f t="shared" si="16"/>
        <v>0</v>
      </c>
      <c r="R45">
        <f t="shared" si="17"/>
        <v>0</v>
      </c>
      <c r="S45">
        <f t="shared" si="18"/>
        <v>0</v>
      </c>
      <c r="T45">
        <f t="shared" si="19"/>
        <v>0</v>
      </c>
      <c r="U45">
        <f t="shared" si="20"/>
        <v>0</v>
      </c>
      <c r="V45">
        <f t="shared" si="21"/>
        <v>0</v>
      </c>
      <c r="W45">
        <f t="shared" si="22"/>
        <v>0</v>
      </c>
      <c r="X45">
        <f t="shared" si="23"/>
        <v>0</v>
      </c>
      <c r="Y45">
        <f t="shared" si="24"/>
        <v>0</v>
      </c>
      <c r="AA45">
        <v>34579267</v>
      </c>
      <c r="AB45">
        <f t="shared" si="25"/>
        <v>6.21</v>
      </c>
      <c r="AC45">
        <f>ROUND((ES45),2)</f>
        <v>6.21</v>
      </c>
      <c r="AD45">
        <f t="shared" si="55"/>
        <v>0</v>
      </c>
      <c r="AE45">
        <f t="shared" si="56"/>
        <v>0</v>
      </c>
      <c r="AF45">
        <f t="shared" si="57"/>
        <v>0</v>
      </c>
      <c r="AG45">
        <f t="shared" si="29"/>
        <v>0</v>
      </c>
      <c r="AH45">
        <f t="shared" si="58"/>
        <v>0</v>
      </c>
      <c r="AI45">
        <f t="shared" si="59"/>
        <v>0</v>
      </c>
      <c r="AJ45">
        <f t="shared" si="32"/>
        <v>0</v>
      </c>
      <c r="AK45">
        <v>6.2100000000000009</v>
      </c>
      <c r="AL45">
        <v>6.2100000000000009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5.12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80</v>
      </c>
      <c r="BM45">
        <v>500001</v>
      </c>
      <c r="BN45">
        <v>0</v>
      </c>
      <c r="BO45" t="s">
        <v>3</v>
      </c>
      <c r="BP45">
        <v>0</v>
      </c>
      <c r="BQ45">
        <v>20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0</v>
      </c>
      <c r="CA45">
        <v>0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33"/>
        <v>0</v>
      </c>
      <c r="CQ45">
        <f t="shared" si="34"/>
        <v>31.795200000000001</v>
      </c>
      <c r="CR45">
        <f t="shared" si="35"/>
        <v>0</v>
      </c>
      <c r="CS45">
        <f t="shared" si="36"/>
        <v>0</v>
      </c>
      <c r="CT45">
        <f t="shared" si="37"/>
        <v>0</v>
      </c>
      <c r="CU45">
        <f t="shared" si="38"/>
        <v>0</v>
      </c>
      <c r="CV45">
        <f t="shared" si="39"/>
        <v>0</v>
      </c>
      <c r="CW45">
        <f t="shared" si="40"/>
        <v>0</v>
      </c>
      <c r="CX45">
        <f t="shared" si="41"/>
        <v>0</v>
      </c>
      <c r="CY45">
        <f t="shared" si="42"/>
        <v>0</v>
      </c>
      <c r="CZ45">
        <f t="shared" si="43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26</v>
      </c>
      <c r="DW45" t="s">
        <v>26</v>
      </c>
      <c r="DX45">
        <v>1</v>
      </c>
      <c r="EE45">
        <v>32654515</v>
      </c>
      <c r="EF45">
        <v>20</v>
      </c>
      <c r="EG45" t="s">
        <v>27</v>
      </c>
      <c r="EH45">
        <v>0</v>
      </c>
      <c r="EI45" t="s">
        <v>3</v>
      </c>
      <c r="EJ45">
        <v>1</v>
      </c>
      <c r="EK45">
        <v>500001</v>
      </c>
      <c r="EL45" t="s">
        <v>65</v>
      </c>
      <c r="EM45" t="s">
        <v>66</v>
      </c>
      <c r="EO45" t="s">
        <v>3</v>
      </c>
      <c r="EQ45">
        <v>0</v>
      </c>
      <c r="ER45">
        <v>6.2100000000000009</v>
      </c>
      <c r="ES45">
        <v>6.2100000000000009</v>
      </c>
      <c r="ET45">
        <v>0</v>
      </c>
      <c r="EU45">
        <v>0</v>
      </c>
      <c r="EV45">
        <v>0</v>
      </c>
      <c r="EW45">
        <v>0</v>
      </c>
      <c r="EX45">
        <v>0</v>
      </c>
      <c r="EZ45">
        <v>5</v>
      </c>
      <c r="FC45">
        <v>0</v>
      </c>
      <c r="FD45">
        <v>18</v>
      </c>
      <c r="FF45">
        <v>30</v>
      </c>
      <c r="FQ45">
        <v>0</v>
      </c>
      <c r="FR45">
        <f t="shared" si="44"/>
        <v>0</v>
      </c>
      <c r="FS45">
        <v>0</v>
      </c>
      <c r="FX45">
        <v>0</v>
      </c>
      <c r="FY45">
        <v>0</v>
      </c>
      <c r="GA45" t="s">
        <v>81</v>
      </c>
      <c r="GD45">
        <v>1</v>
      </c>
      <c r="GF45">
        <v>-1522527590</v>
      </c>
      <c r="GG45">
        <v>2</v>
      </c>
      <c r="GH45">
        <v>3</v>
      </c>
      <c r="GI45">
        <v>4</v>
      </c>
      <c r="GJ45">
        <v>0</v>
      </c>
      <c r="GK45">
        <v>0</v>
      </c>
      <c r="GL45">
        <f t="shared" si="45"/>
        <v>0</v>
      </c>
      <c r="GM45">
        <f t="shared" si="46"/>
        <v>0</v>
      </c>
      <c r="GN45">
        <f t="shared" si="47"/>
        <v>0</v>
      </c>
      <c r="GO45">
        <f t="shared" si="48"/>
        <v>0</v>
      </c>
      <c r="GP45">
        <f t="shared" si="49"/>
        <v>0</v>
      </c>
      <c r="GR45">
        <v>1</v>
      </c>
      <c r="GS45">
        <v>1</v>
      </c>
      <c r="GT45">
        <v>0</v>
      </c>
      <c r="GU45" t="s">
        <v>3</v>
      </c>
      <c r="GV45">
        <f t="shared" si="50"/>
        <v>0</v>
      </c>
      <c r="GW45">
        <v>1</v>
      </c>
      <c r="GX45">
        <f t="shared" si="51"/>
        <v>0</v>
      </c>
      <c r="HA45">
        <v>0</v>
      </c>
      <c r="HB45">
        <v>0</v>
      </c>
      <c r="HC45">
        <f t="shared" si="52"/>
        <v>0</v>
      </c>
      <c r="IK45">
        <v>0</v>
      </c>
    </row>
    <row r="46" spans="1:255" x14ac:dyDescent="0.2">
      <c r="A46" s="2">
        <v>17</v>
      </c>
      <c r="B46" s="2">
        <v>1</v>
      </c>
      <c r="C46" s="2">
        <f>ROW(SmtRes!A54)</f>
        <v>54</v>
      </c>
      <c r="D46" s="2">
        <f>ROW(EtalonRes!A65)</f>
        <v>65</v>
      </c>
      <c r="E46" s="2" t="s">
        <v>82</v>
      </c>
      <c r="F46" s="2" t="s">
        <v>83</v>
      </c>
      <c r="G46" s="2" t="s">
        <v>84</v>
      </c>
      <c r="H46" s="2" t="s">
        <v>16</v>
      </c>
      <c r="I46" s="2">
        <f>'1.Лок.смета.и.Акт'!E59</f>
        <v>0.35470000000000002</v>
      </c>
      <c r="J46" s="2">
        <v>0</v>
      </c>
      <c r="K46" s="2"/>
      <c r="L46" s="2"/>
      <c r="M46" s="2"/>
      <c r="N46" s="2"/>
      <c r="O46" s="2">
        <f t="shared" si="14"/>
        <v>79</v>
      </c>
      <c r="P46" s="2">
        <f t="shared" si="15"/>
        <v>0</v>
      </c>
      <c r="Q46" s="2">
        <f t="shared" si="16"/>
        <v>34</v>
      </c>
      <c r="R46" s="2">
        <f t="shared" si="17"/>
        <v>0</v>
      </c>
      <c r="S46" s="2">
        <f t="shared" si="18"/>
        <v>45</v>
      </c>
      <c r="T46" s="2">
        <f t="shared" si="19"/>
        <v>0</v>
      </c>
      <c r="U46" s="2">
        <f t="shared" si="20"/>
        <v>5.1750730000000003</v>
      </c>
      <c r="V46" s="2">
        <f t="shared" si="21"/>
        <v>3.5470000000000002E-2</v>
      </c>
      <c r="W46" s="2">
        <f t="shared" si="22"/>
        <v>0</v>
      </c>
      <c r="X46" s="2">
        <f t="shared" si="23"/>
        <v>36</v>
      </c>
      <c r="Y46" s="2">
        <f t="shared" si="24"/>
        <v>23</v>
      </c>
      <c r="Z46" s="2"/>
      <c r="AA46" s="2">
        <v>34579245</v>
      </c>
      <c r="AB46" s="2">
        <f t="shared" si="25"/>
        <v>222.54</v>
      </c>
      <c r="AC46" s="2">
        <f>ROUND((ES46+(SUM(SmtRes!BC47:'SmtRes'!BC54)+SUM(EtalonRes!AL57:'EtalonRes'!AL65))),2)</f>
        <v>0.01</v>
      </c>
      <c r="AD46" s="2">
        <f t="shared" si="55"/>
        <v>96.47</v>
      </c>
      <c r="AE46" s="2">
        <f t="shared" si="56"/>
        <v>1.1599999999999999</v>
      </c>
      <c r="AF46" s="2">
        <f t="shared" si="57"/>
        <v>126.06</v>
      </c>
      <c r="AG46" s="2">
        <f t="shared" si="29"/>
        <v>0</v>
      </c>
      <c r="AH46" s="2">
        <f t="shared" si="58"/>
        <v>14.59</v>
      </c>
      <c r="AI46" s="2">
        <f t="shared" si="59"/>
        <v>0.1</v>
      </c>
      <c r="AJ46" s="2">
        <f t="shared" si="32"/>
        <v>0</v>
      </c>
      <c r="AK46" s="2">
        <v>233.95</v>
      </c>
      <c r="AL46" s="2">
        <v>11.42</v>
      </c>
      <c r="AM46" s="2">
        <v>96.47</v>
      </c>
      <c r="AN46" s="2">
        <v>1.1599999999999999</v>
      </c>
      <c r="AO46" s="2">
        <v>126.06</v>
      </c>
      <c r="AP46" s="2">
        <v>0</v>
      </c>
      <c r="AQ46" s="2">
        <v>14.59</v>
      </c>
      <c r="AR46" s="2">
        <v>0.1</v>
      </c>
      <c r="AS46" s="2">
        <v>0</v>
      </c>
      <c r="AT46" s="2">
        <v>80</v>
      </c>
      <c r="AU46" s="2">
        <v>50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1</v>
      </c>
      <c r="BJ46" s="2" t="s">
        <v>85</v>
      </c>
      <c r="BK46" s="2"/>
      <c r="BL46" s="2"/>
      <c r="BM46" s="2">
        <v>62001</v>
      </c>
      <c r="BN46" s="2">
        <v>0</v>
      </c>
      <c r="BO46" s="2" t="s">
        <v>3</v>
      </c>
      <c r="BP46" s="2">
        <v>0</v>
      </c>
      <c r="BQ46" s="2">
        <v>6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80</v>
      </c>
      <c r="CA46" s="2">
        <v>50</v>
      </c>
      <c r="CB46" s="2"/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</v>
      </c>
      <c r="CO46" s="2">
        <v>0</v>
      </c>
      <c r="CP46" s="2">
        <f t="shared" si="33"/>
        <v>79</v>
      </c>
      <c r="CQ46" s="2">
        <f t="shared" si="34"/>
        <v>0.01</v>
      </c>
      <c r="CR46" s="2">
        <f t="shared" si="35"/>
        <v>96.47</v>
      </c>
      <c r="CS46" s="2">
        <f t="shared" si="36"/>
        <v>1.1599999999999999</v>
      </c>
      <c r="CT46" s="2">
        <f t="shared" si="37"/>
        <v>126.06</v>
      </c>
      <c r="CU46" s="2">
        <f t="shared" si="38"/>
        <v>0</v>
      </c>
      <c r="CV46" s="2">
        <f t="shared" si="39"/>
        <v>14.59</v>
      </c>
      <c r="CW46" s="2">
        <f t="shared" si="40"/>
        <v>0.1</v>
      </c>
      <c r="CX46" s="2">
        <f t="shared" si="41"/>
        <v>0</v>
      </c>
      <c r="CY46" s="2">
        <f t="shared" si="42"/>
        <v>36</v>
      </c>
      <c r="CZ46" s="2">
        <f t="shared" si="43"/>
        <v>22.5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1005</v>
      </c>
      <c r="DV46" s="2" t="s">
        <v>16</v>
      </c>
      <c r="DW46" s="2" t="s">
        <v>16</v>
      </c>
      <c r="DX46" s="2">
        <v>100</v>
      </c>
      <c r="DY46" s="2"/>
      <c r="DZ46" s="2"/>
      <c r="EA46" s="2"/>
      <c r="EB46" s="2"/>
      <c r="EC46" s="2"/>
      <c r="ED46" s="2"/>
      <c r="EE46" s="2">
        <v>32654666</v>
      </c>
      <c r="EF46" s="2">
        <v>6</v>
      </c>
      <c r="EG46" s="2" t="s">
        <v>18</v>
      </c>
      <c r="EH46" s="2">
        <v>0</v>
      </c>
      <c r="EI46" s="2" t="s">
        <v>3</v>
      </c>
      <c r="EJ46" s="2">
        <v>1</v>
      </c>
      <c r="EK46" s="2">
        <v>62001</v>
      </c>
      <c r="EL46" s="2" t="s">
        <v>72</v>
      </c>
      <c r="EM46" s="2" t="s">
        <v>73</v>
      </c>
      <c r="EN46" s="2"/>
      <c r="EO46" s="2" t="s">
        <v>3</v>
      </c>
      <c r="EP46" s="2"/>
      <c r="EQ46" s="2">
        <v>0</v>
      </c>
      <c r="ER46" s="2">
        <v>233.95</v>
      </c>
      <c r="ES46" s="2">
        <v>11.42</v>
      </c>
      <c r="ET46" s="2">
        <v>96.47</v>
      </c>
      <c r="EU46" s="2">
        <v>1.1599999999999999</v>
      </c>
      <c r="EV46" s="2">
        <v>126.06</v>
      </c>
      <c r="EW46" s="2">
        <v>14.59</v>
      </c>
      <c r="EX46" s="2">
        <v>0.1</v>
      </c>
      <c r="EY46" s="2">
        <v>1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44"/>
        <v>0</v>
      </c>
      <c r="FS46" s="2">
        <v>0</v>
      </c>
      <c r="FT46" s="2"/>
      <c r="FU46" s="2"/>
      <c r="FV46" s="2"/>
      <c r="FW46" s="2"/>
      <c r="FX46" s="2">
        <v>80</v>
      </c>
      <c r="FY46" s="2">
        <v>50</v>
      </c>
      <c r="FZ46" s="2"/>
      <c r="GA46" s="2" t="s">
        <v>3</v>
      </c>
      <c r="GB46" s="2"/>
      <c r="GC46" s="2"/>
      <c r="GD46" s="2">
        <v>1</v>
      </c>
      <c r="GE46" s="2"/>
      <c r="GF46" s="2">
        <v>-1335218956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45"/>
        <v>0</v>
      </c>
      <c r="GM46" s="2">
        <f t="shared" si="46"/>
        <v>138</v>
      </c>
      <c r="GN46" s="2">
        <f t="shared" si="47"/>
        <v>138</v>
      </c>
      <c r="GO46" s="2">
        <f t="shared" si="48"/>
        <v>0</v>
      </c>
      <c r="GP46" s="2">
        <f t="shared" si="49"/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50"/>
        <v>0</v>
      </c>
      <c r="GW46" s="2">
        <v>1</v>
      </c>
      <c r="GX46" s="2">
        <f t="shared" si="51"/>
        <v>0</v>
      </c>
      <c r="GY46" s="2"/>
      <c r="GZ46" s="2"/>
      <c r="HA46" s="2">
        <v>0</v>
      </c>
      <c r="HB46" s="2">
        <v>0</v>
      </c>
      <c r="HC46" s="2">
        <f t="shared" si="52"/>
        <v>0</v>
      </c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 t="s">
        <v>347</v>
      </c>
      <c r="IM46" s="2">
        <v>0.35470000000000002</v>
      </c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ROW(SmtRes!A62)</f>
        <v>62</v>
      </c>
      <c r="D47">
        <f>ROW(EtalonRes!A74)</f>
        <v>74</v>
      </c>
      <c r="E47" t="s">
        <v>82</v>
      </c>
      <c r="F47" t="s">
        <v>83</v>
      </c>
      <c r="G47" t="s">
        <v>84</v>
      </c>
      <c r="H47" t="s">
        <v>16</v>
      </c>
      <c r="I47">
        <f>'1.Лок.смета.и.Акт'!E59</f>
        <v>0.35470000000000002</v>
      </c>
      <c r="J47">
        <v>0</v>
      </c>
      <c r="O47">
        <f t="shared" si="14"/>
        <v>819</v>
      </c>
      <c r="P47">
        <f t="shared" si="15"/>
        <v>0</v>
      </c>
      <c r="Q47">
        <f t="shared" si="16"/>
        <v>180</v>
      </c>
      <c r="R47">
        <f t="shared" si="17"/>
        <v>6</v>
      </c>
      <c r="S47">
        <f t="shared" si="18"/>
        <v>639</v>
      </c>
      <c r="T47">
        <f t="shared" si="19"/>
        <v>0</v>
      </c>
      <c r="U47">
        <f t="shared" si="20"/>
        <v>5.1750730000000003</v>
      </c>
      <c r="V47">
        <f t="shared" si="21"/>
        <v>3.5470000000000002E-2</v>
      </c>
      <c r="W47">
        <f t="shared" si="22"/>
        <v>0</v>
      </c>
      <c r="X47">
        <f t="shared" si="23"/>
        <v>413</v>
      </c>
      <c r="Y47">
        <f t="shared" si="24"/>
        <v>232</v>
      </c>
      <c r="AA47">
        <v>34579267</v>
      </c>
      <c r="AB47">
        <f t="shared" si="25"/>
        <v>222.54</v>
      </c>
      <c r="AC47">
        <f>ROUND((ES47+(SUM(SmtRes!BC55:'SmtRes'!BC62)+SUM(EtalonRes!AL66:'EtalonRes'!AL74))),2)</f>
        <v>0.01</v>
      </c>
      <c r="AD47">
        <f t="shared" si="55"/>
        <v>96.47</v>
      </c>
      <c r="AE47">
        <f t="shared" si="56"/>
        <v>1.1599999999999999</v>
      </c>
      <c r="AF47">
        <f t="shared" si="57"/>
        <v>126.06</v>
      </c>
      <c r="AG47">
        <f t="shared" si="29"/>
        <v>0</v>
      </c>
      <c r="AH47">
        <f t="shared" si="58"/>
        <v>14.59</v>
      </c>
      <c r="AI47">
        <f t="shared" si="59"/>
        <v>0.1</v>
      </c>
      <c r="AJ47">
        <f t="shared" si="32"/>
        <v>0</v>
      </c>
      <c r="AK47">
        <f>AL47+AM47+AO47</f>
        <v>233.95</v>
      </c>
      <c r="AL47" s="47">
        <f>'1.Лок.смета.и.Акт'!F64</f>
        <v>11.42</v>
      </c>
      <c r="AM47" s="47">
        <f>'1.Лок.смета.и.Акт'!F62</f>
        <v>96.47</v>
      </c>
      <c r="AN47" s="47">
        <f>'1.Лок.смета.и.Акт'!F63</f>
        <v>1.1599999999999999</v>
      </c>
      <c r="AO47" s="47">
        <f>'1.Лок.смета.и.Акт'!F61</f>
        <v>126.06</v>
      </c>
      <c r="AP47">
        <v>0</v>
      </c>
      <c r="AQ47">
        <f>'1.Лок.смета.и.Акт'!E67</f>
        <v>14.59</v>
      </c>
      <c r="AR47">
        <v>0.1</v>
      </c>
      <c r="AS47">
        <v>0</v>
      </c>
      <c r="AT47">
        <v>64</v>
      </c>
      <c r="AU47">
        <v>36</v>
      </c>
      <c r="AV47">
        <v>1</v>
      </c>
      <c r="AW47">
        <v>1</v>
      </c>
      <c r="AZ47">
        <v>1</v>
      </c>
      <c r="BA47">
        <f>'1.Лок.смета.и.Акт'!J61</f>
        <v>14.28</v>
      </c>
      <c r="BB47">
        <f>'1.Лок.смета.и.Акт'!J62</f>
        <v>5.25</v>
      </c>
      <c r="BC47">
        <f>'1.Лок.смета.и.Акт'!J64</f>
        <v>5.12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1</v>
      </c>
      <c r="BJ47" t="s">
        <v>85</v>
      </c>
      <c r="BM47">
        <v>62001</v>
      </c>
      <c r="BN47">
        <v>0</v>
      </c>
      <c r="BO47" t="s">
        <v>3</v>
      </c>
      <c r="BP47">
        <v>0</v>
      </c>
      <c r="BQ47">
        <v>6</v>
      </c>
      <c r="BR47">
        <v>0</v>
      </c>
      <c r="BS47">
        <f>'1.Лок.смета.и.Акт'!J63</f>
        <v>14.28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80</v>
      </c>
      <c r="CA47">
        <v>50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3"/>
        <v>819</v>
      </c>
      <c r="CQ47">
        <f t="shared" si="34"/>
        <v>5.1200000000000002E-2</v>
      </c>
      <c r="CR47">
        <f t="shared" si="35"/>
        <v>506.46749999999997</v>
      </c>
      <c r="CS47">
        <f t="shared" si="36"/>
        <v>16.564799999999998</v>
      </c>
      <c r="CT47">
        <f t="shared" si="37"/>
        <v>1800.1368</v>
      </c>
      <c r="CU47">
        <f t="shared" si="38"/>
        <v>0</v>
      </c>
      <c r="CV47">
        <f t="shared" si="39"/>
        <v>14.59</v>
      </c>
      <c r="CW47">
        <f t="shared" si="40"/>
        <v>0.1</v>
      </c>
      <c r="CX47">
        <f t="shared" si="41"/>
        <v>0</v>
      </c>
      <c r="CY47">
        <f t="shared" si="42"/>
        <v>412.8</v>
      </c>
      <c r="CZ47">
        <f t="shared" si="43"/>
        <v>232.2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1005</v>
      </c>
      <c r="DV47" t="s">
        <v>16</v>
      </c>
      <c r="DW47" t="str">
        <f>'1.Лок.смета.и.Акт'!D59</f>
        <v>100 м2</v>
      </c>
      <c r="DX47">
        <v>100</v>
      </c>
      <c r="EE47">
        <v>32654666</v>
      </c>
      <c r="EF47">
        <v>6</v>
      </c>
      <c r="EG47" t="s">
        <v>18</v>
      </c>
      <c r="EH47">
        <v>0</v>
      </c>
      <c r="EI47" t="s">
        <v>3</v>
      </c>
      <c r="EJ47">
        <v>1</v>
      </c>
      <c r="EK47">
        <v>62001</v>
      </c>
      <c r="EL47" t="s">
        <v>72</v>
      </c>
      <c r="EM47" t="s">
        <v>73</v>
      </c>
      <c r="EO47" t="s">
        <v>3</v>
      </c>
      <c r="EQ47">
        <v>0</v>
      </c>
      <c r="ER47">
        <f>ES47+ET47+EV47</f>
        <v>233.95</v>
      </c>
      <c r="ES47" s="47">
        <f>'1.Лок.смета.и.Акт'!F64</f>
        <v>11.42</v>
      </c>
      <c r="ET47" s="47">
        <f>'1.Лок.смета.и.Акт'!F62</f>
        <v>96.47</v>
      </c>
      <c r="EU47" s="47">
        <f>'1.Лок.смета.и.Акт'!F63</f>
        <v>1.1599999999999999</v>
      </c>
      <c r="EV47" s="47">
        <f>'1.Лок.смета.и.Акт'!F61</f>
        <v>126.06</v>
      </c>
      <c r="EW47">
        <f>'1.Лок.смета.и.Акт'!E67</f>
        <v>14.59</v>
      </c>
      <c r="EX47">
        <v>0.1</v>
      </c>
      <c r="EY47">
        <v>1</v>
      </c>
      <c r="FQ47">
        <v>0</v>
      </c>
      <c r="FR47">
        <f t="shared" si="44"/>
        <v>0</v>
      </c>
      <c r="FS47">
        <v>0</v>
      </c>
      <c r="FV47" t="s">
        <v>21</v>
      </c>
      <c r="FW47" t="s">
        <v>22</v>
      </c>
      <c r="FX47">
        <v>80</v>
      </c>
      <c r="FY47">
        <v>50</v>
      </c>
      <c r="GA47" t="s">
        <v>3</v>
      </c>
      <c r="GD47">
        <v>1</v>
      </c>
      <c r="GF47">
        <v>-1335218956</v>
      </c>
      <c r="GG47">
        <v>2</v>
      </c>
      <c r="GH47">
        <v>1</v>
      </c>
      <c r="GI47">
        <v>4</v>
      </c>
      <c r="GJ47">
        <v>0</v>
      </c>
      <c r="GK47">
        <v>0</v>
      </c>
      <c r="GL47">
        <f t="shared" si="45"/>
        <v>0</v>
      </c>
      <c r="GM47">
        <f t="shared" si="46"/>
        <v>1464</v>
      </c>
      <c r="GN47">
        <f t="shared" si="47"/>
        <v>1464</v>
      </c>
      <c r="GO47">
        <f t="shared" si="48"/>
        <v>0</v>
      </c>
      <c r="GP47">
        <f t="shared" si="49"/>
        <v>0</v>
      </c>
      <c r="GR47">
        <v>0</v>
      </c>
      <c r="GS47">
        <v>3</v>
      </c>
      <c r="GT47">
        <v>0</v>
      </c>
      <c r="GU47" t="s">
        <v>3</v>
      </c>
      <c r="GV47">
        <f t="shared" si="50"/>
        <v>0</v>
      </c>
      <c r="GW47">
        <v>1</v>
      </c>
      <c r="GX47">
        <f t="shared" si="51"/>
        <v>0</v>
      </c>
      <c r="HA47">
        <v>0</v>
      </c>
      <c r="HB47">
        <v>0</v>
      </c>
      <c r="HC47">
        <f t="shared" si="52"/>
        <v>0</v>
      </c>
      <c r="IK47">
        <v>0</v>
      </c>
      <c r="IL47" t="s">
        <v>347</v>
      </c>
      <c r="IM47">
        <v>0.35470000000000002</v>
      </c>
    </row>
    <row r="48" spans="1:255" x14ac:dyDescent="0.2">
      <c r="A48" s="2">
        <v>18</v>
      </c>
      <c r="B48" s="2">
        <v>1</v>
      </c>
      <c r="C48" s="2">
        <v>53</v>
      </c>
      <c r="D48" s="2"/>
      <c r="E48" s="2" t="s">
        <v>86</v>
      </c>
      <c r="F48" s="2" t="s">
        <v>24</v>
      </c>
      <c r="G48" s="2" t="s">
        <v>87</v>
      </c>
      <c r="H48" s="2" t="s">
        <v>26</v>
      </c>
      <c r="I48" s="2">
        <f>I46*J48</f>
        <v>19.08286</v>
      </c>
      <c r="J48" s="2">
        <v>53.8</v>
      </c>
      <c r="K48" s="2"/>
      <c r="L48" s="2"/>
      <c r="M48" s="2"/>
      <c r="N48" s="2"/>
      <c r="O48" s="2">
        <f t="shared" si="14"/>
        <v>1028</v>
      </c>
      <c r="P48" s="2">
        <f t="shared" si="15"/>
        <v>1028</v>
      </c>
      <c r="Q48" s="2">
        <f t="shared" si="16"/>
        <v>0</v>
      </c>
      <c r="R48" s="2">
        <f t="shared" si="17"/>
        <v>0</v>
      </c>
      <c r="S48" s="2">
        <f t="shared" si="18"/>
        <v>0</v>
      </c>
      <c r="T48" s="2">
        <f t="shared" si="19"/>
        <v>0</v>
      </c>
      <c r="U48" s="2">
        <f t="shared" si="20"/>
        <v>0</v>
      </c>
      <c r="V48" s="2">
        <f t="shared" si="21"/>
        <v>0</v>
      </c>
      <c r="W48" s="2">
        <f t="shared" si="22"/>
        <v>0</v>
      </c>
      <c r="X48" s="2">
        <f t="shared" si="23"/>
        <v>0</v>
      </c>
      <c r="Y48" s="2">
        <f t="shared" si="24"/>
        <v>0</v>
      </c>
      <c r="Z48" s="2"/>
      <c r="AA48" s="2">
        <v>34579245</v>
      </c>
      <c r="AB48" s="2">
        <f t="shared" si="25"/>
        <v>53.87</v>
      </c>
      <c r="AC48" s="2">
        <f>ROUND((ES48),2)</f>
        <v>53.87</v>
      </c>
      <c r="AD48" s="2">
        <f t="shared" si="55"/>
        <v>0</v>
      </c>
      <c r="AE48" s="2">
        <f t="shared" si="56"/>
        <v>0</v>
      </c>
      <c r="AF48" s="2">
        <f t="shared" si="57"/>
        <v>0</v>
      </c>
      <c r="AG48" s="2">
        <f t="shared" si="29"/>
        <v>0</v>
      </c>
      <c r="AH48" s="2">
        <f t="shared" si="58"/>
        <v>0</v>
      </c>
      <c r="AI48" s="2">
        <f t="shared" si="59"/>
        <v>0</v>
      </c>
      <c r="AJ48" s="2">
        <f t="shared" si="32"/>
        <v>0</v>
      </c>
      <c r="AK48" s="2">
        <v>53.870000000000005</v>
      </c>
      <c r="AL48" s="2">
        <v>53.870000000000005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106</v>
      </c>
      <c r="AU48" s="2">
        <v>65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3</v>
      </c>
      <c r="BI48" s="2">
        <v>1</v>
      </c>
      <c r="BJ48" s="2" t="s">
        <v>3</v>
      </c>
      <c r="BK48" s="2"/>
      <c r="BL48" s="2"/>
      <c r="BM48" s="2">
        <v>0</v>
      </c>
      <c r="BN48" s="2">
        <v>0</v>
      </c>
      <c r="BO48" s="2" t="s">
        <v>3</v>
      </c>
      <c r="BP48" s="2">
        <v>0</v>
      </c>
      <c r="BQ48" s="2">
        <v>20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106</v>
      </c>
      <c r="CA48" s="2">
        <v>65</v>
      </c>
      <c r="CB48" s="2"/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</v>
      </c>
      <c r="CO48" s="2">
        <v>0</v>
      </c>
      <c r="CP48" s="2">
        <f t="shared" si="33"/>
        <v>1028</v>
      </c>
      <c r="CQ48" s="2">
        <f t="shared" si="34"/>
        <v>53.87</v>
      </c>
      <c r="CR48" s="2">
        <f t="shared" si="35"/>
        <v>0</v>
      </c>
      <c r="CS48" s="2">
        <f t="shared" si="36"/>
        <v>0</v>
      </c>
      <c r="CT48" s="2">
        <f t="shared" si="37"/>
        <v>0</v>
      </c>
      <c r="CU48" s="2">
        <f t="shared" si="38"/>
        <v>0</v>
      </c>
      <c r="CV48" s="2">
        <f t="shared" si="39"/>
        <v>0</v>
      </c>
      <c r="CW48" s="2">
        <f t="shared" si="40"/>
        <v>0</v>
      </c>
      <c r="CX48" s="2">
        <f t="shared" si="41"/>
        <v>0</v>
      </c>
      <c r="CY48" s="2">
        <f t="shared" si="42"/>
        <v>0</v>
      </c>
      <c r="CZ48" s="2">
        <f t="shared" si="43"/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1009</v>
      </c>
      <c r="DV48" s="2" t="s">
        <v>26</v>
      </c>
      <c r="DW48" s="2" t="s">
        <v>26</v>
      </c>
      <c r="DX48" s="2">
        <v>1</v>
      </c>
      <c r="DY48" s="2"/>
      <c r="DZ48" s="2"/>
      <c r="EA48" s="2"/>
      <c r="EB48" s="2"/>
      <c r="EC48" s="2"/>
      <c r="ED48" s="2"/>
      <c r="EE48" s="2">
        <v>32654523</v>
      </c>
      <c r="EF48" s="2">
        <v>20</v>
      </c>
      <c r="EG48" s="2" t="s">
        <v>27</v>
      </c>
      <c r="EH48" s="2">
        <v>0</v>
      </c>
      <c r="EI48" s="2" t="s">
        <v>3</v>
      </c>
      <c r="EJ48" s="2">
        <v>1</v>
      </c>
      <c r="EK48" s="2">
        <v>0</v>
      </c>
      <c r="EL48" s="2" t="s">
        <v>28</v>
      </c>
      <c r="EM48" s="2" t="s">
        <v>29</v>
      </c>
      <c r="EN48" s="2"/>
      <c r="EO48" s="2" t="s">
        <v>3</v>
      </c>
      <c r="EP48" s="2"/>
      <c r="EQ48" s="2">
        <v>0</v>
      </c>
      <c r="ER48" s="2">
        <v>62.35</v>
      </c>
      <c r="ES48" s="2">
        <v>53.870000000000005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44"/>
        <v>0</v>
      </c>
      <c r="FS48" s="2">
        <v>0</v>
      </c>
      <c r="FT48" s="2"/>
      <c r="FU48" s="2"/>
      <c r="FV48" s="2"/>
      <c r="FW48" s="2"/>
      <c r="FX48" s="2">
        <v>106</v>
      </c>
      <c r="FY48" s="2">
        <v>65</v>
      </c>
      <c r="FZ48" s="2"/>
      <c r="GA48" s="2" t="s">
        <v>88</v>
      </c>
      <c r="GB48" s="2"/>
      <c r="GC48" s="2"/>
      <c r="GD48" s="2">
        <v>1</v>
      </c>
      <c r="GE48" s="2"/>
      <c r="GF48" s="2">
        <v>634870483</v>
      </c>
      <c r="GG48" s="2">
        <v>2</v>
      </c>
      <c r="GH48" s="2">
        <v>4</v>
      </c>
      <c r="GI48" s="2">
        <v>-2</v>
      </c>
      <c r="GJ48" s="2">
        <v>0</v>
      </c>
      <c r="GK48" s="2">
        <v>0</v>
      </c>
      <c r="GL48" s="2">
        <f t="shared" si="45"/>
        <v>0</v>
      </c>
      <c r="GM48" s="2">
        <f t="shared" si="46"/>
        <v>1028</v>
      </c>
      <c r="GN48" s="2">
        <f t="shared" si="47"/>
        <v>1028</v>
      </c>
      <c r="GO48" s="2">
        <f t="shared" si="48"/>
        <v>0</v>
      </c>
      <c r="GP48" s="2">
        <f t="shared" si="49"/>
        <v>0</v>
      </c>
      <c r="GQ48" s="2"/>
      <c r="GR48" s="2">
        <v>0</v>
      </c>
      <c r="GS48" s="2">
        <v>2</v>
      </c>
      <c r="GT48" s="2">
        <v>0</v>
      </c>
      <c r="GU48" s="2" t="s">
        <v>3</v>
      </c>
      <c r="GV48" s="2">
        <f t="shared" si="50"/>
        <v>0</v>
      </c>
      <c r="GW48" s="2">
        <v>1</v>
      </c>
      <c r="GX48" s="2">
        <f t="shared" si="51"/>
        <v>0</v>
      </c>
      <c r="GY48" s="2"/>
      <c r="GZ48" s="2"/>
      <c r="HA48" s="2">
        <v>0</v>
      </c>
      <c r="HB48" s="2">
        <v>0</v>
      </c>
      <c r="HC48" s="2">
        <f t="shared" si="52"/>
        <v>0</v>
      </c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>
        <v>18</v>
      </c>
      <c r="B49">
        <v>1</v>
      </c>
      <c r="C49">
        <v>61</v>
      </c>
      <c r="E49" t="s">
        <v>86</v>
      </c>
      <c r="F49" t="str">
        <f>'1.Лок.смета.и.Акт'!B68</f>
        <v>по прайсу</v>
      </c>
      <c r="G49" t="str">
        <f>'1.Лок.смета.и.Акт'!C68</f>
        <v>Краска фасадная</v>
      </c>
      <c r="H49" t="s">
        <v>26</v>
      </c>
      <c r="I49">
        <f>I47*J49</f>
        <v>19.08286</v>
      </c>
      <c r="J49">
        <v>53.8</v>
      </c>
      <c r="O49">
        <f t="shared" si="14"/>
        <v>5263</v>
      </c>
      <c r="P49">
        <f t="shared" si="15"/>
        <v>5263</v>
      </c>
      <c r="Q49">
        <f t="shared" si="16"/>
        <v>0</v>
      </c>
      <c r="R49">
        <f t="shared" si="17"/>
        <v>0</v>
      </c>
      <c r="S49">
        <f t="shared" si="18"/>
        <v>0</v>
      </c>
      <c r="T49">
        <f t="shared" si="19"/>
        <v>0</v>
      </c>
      <c r="U49">
        <f t="shared" si="20"/>
        <v>0</v>
      </c>
      <c r="V49">
        <f t="shared" si="21"/>
        <v>0</v>
      </c>
      <c r="W49">
        <f t="shared" si="22"/>
        <v>0</v>
      </c>
      <c r="X49">
        <f t="shared" si="23"/>
        <v>0</v>
      </c>
      <c r="Y49">
        <f t="shared" si="24"/>
        <v>0</v>
      </c>
      <c r="AA49">
        <v>34579267</v>
      </c>
      <c r="AB49">
        <f t="shared" si="25"/>
        <v>53.87</v>
      </c>
      <c r="AC49">
        <f>ROUND((ES49),2)</f>
        <v>53.87</v>
      </c>
      <c r="AD49">
        <f t="shared" si="55"/>
        <v>0</v>
      </c>
      <c r="AE49">
        <f t="shared" si="56"/>
        <v>0</v>
      </c>
      <c r="AF49">
        <f t="shared" si="57"/>
        <v>0</v>
      </c>
      <c r="AG49">
        <f t="shared" si="29"/>
        <v>0</v>
      </c>
      <c r="AH49">
        <f t="shared" si="58"/>
        <v>0</v>
      </c>
      <c r="AI49">
        <f t="shared" si="59"/>
        <v>0</v>
      </c>
      <c r="AJ49">
        <f t="shared" si="32"/>
        <v>0</v>
      </c>
      <c r="AK49">
        <v>53.870000000000005</v>
      </c>
      <c r="AL49" s="47">
        <f>'1.Лок.смета.и.Акт'!F68</f>
        <v>53.870000000000005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85</v>
      </c>
      <c r="AU49">
        <v>47</v>
      </c>
      <c r="AV49">
        <v>1</v>
      </c>
      <c r="AW49">
        <v>1</v>
      </c>
      <c r="AZ49">
        <v>1</v>
      </c>
      <c r="BA49">
        <v>1</v>
      </c>
      <c r="BB49">
        <v>1</v>
      </c>
      <c r="BC49">
        <f>'1.Лок.смета.и.Акт'!J68</f>
        <v>5.12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3</v>
      </c>
      <c r="BM49">
        <v>0</v>
      </c>
      <c r="BN49">
        <v>0</v>
      </c>
      <c r="BO49" t="s">
        <v>3</v>
      </c>
      <c r="BP49">
        <v>0</v>
      </c>
      <c r="BQ49">
        <v>20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106</v>
      </c>
      <c r="CA49">
        <v>65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33"/>
        <v>5263</v>
      </c>
      <c r="CQ49">
        <f t="shared" si="34"/>
        <v>275.81439999999998</v>
      </c>
      <c r="CR49">
        <f t="shared" si="35"/>
        <v>0</v>
      </c>
      <c r="CS49">
        <f t="shared" si="36"/>
        <v>0</v>
      </c>
      <c r="CT49">
        <f t="shared" si="37"/>
        <v>0</v>
      </c>
      <c r="CU49">
        <f t="shared" si="38"/>
        <v>0</v>
      </c>
      <c r="CV49">
        <f t="shared" si="39"/>
        <v>0</v>
      </c>
      <c r="CW49">
        <f t="shared" si="40"/>
        <v>0</v>
      </c>
      <c r="CX49">
        <f t="shared" si="41"/>
        <v>0</v>
      </c>
      <c r="CY49">
        <f t="shared" si="42"/>
        <v>0</v>
      </c>
      <c r="CZ49">
        <f t="shared" si="43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1009</v>
      </c>
      <c r="DV49" t="s">
        <v>26</v>
      </c>
      <c r="DW49" t="str">
        <f>'1.Лок.смета.и.Акт'!D68</f>
        <v>кг</v>
      </c>
      <c r="DX49">
        <v>1</v>
      </c>
      <c r="EE49">
        <v>32654523</v>
      </c>
      <c r="EF49">
        <v>20</v>
      </c>
      <c r="EG49" t="s">
        <v>27</v>
      </c>
      <c r="EH49">
        <v>0</v>
      </c>
      <c r="EI49" t="s">
        <v>3</v>
      </c>
      <c r="EJ49">
        <v>1</v>
      </c>
      <c r="EK49">
        <v>0</v>
      </c>
      <c r="EL49" t="s">
        <v>28</v>
      </c>
      <c r="EM49" t="s">
        <v>29</v>
      </c>
      <c r="EO49" t="s">
        <v>3</v>
      </c>
      <c r="EQ49">
        <v>0</v>
      </c>
      <c r="ER49">
        <v>53.870000000000005</v>
      </c>
      <c r="ES49" s="47">
        <f>'1.Лок.смета.и.Акт'!F68</f>
        <v>53.870000000000005</v>
      </c>
      <c r="ET49">
        <v>0</v>
      </c>
      <c r="EU49">
        <v>0</v>
      </c>
      <c r="EV49">
        <v>0</v>
      </c>
      <c r="EW49">
        <v>0</v>
      </c>
      <c r="EX49">
        <v>0</v>
      </c>
      <c r="EZ49">
        <v>5</v>
      </c>
      <c r="FC49">
        <v>0</v>
      </c>
      <c r="FD49">
        <v>18</v>
      </c>
      <c r="FF49">
        <v>260</v>
      </c>
      <c r="FQ49">
        <v>0</v>
      </c>
      <c r="FR49">
        <f t="shared" si="44"/>
        <v>0</v>
      </c>
      <c r="FS49">
        <v>0</v>
      </c>
      <c r="FV49" t="s">
        <v>21</v>
      </c>
      <c r="FW49" t="s">
        <v>22</v>
      </c>
      <c r="FX49">
        <v>106</v>
      </c>
      <c r="FY49">
        <v>65</v>
      </c>
      <c r="GA49" t="s">
        <v>88</v>
      </c>
      <c r="GD49">
        <v>1</v>
      </c>
      <c r="GF49">
        <v>634870483</v>
      </c>
      <c r="GG49">
        <v>2</v>
      </c>
      <c r="GH49">
        <v>3</v>
      </c>
      <c r="GI49">
        <v>4</v>
      </c>
      <c r="GJ49">
        <v>0</v>
      </c>
      <c r="GK49">
        <v>0</v>
      </c>
      <c r="GL49">
        <f t="shared" si="45"/>
        <v>0</v>
      </c>
      <c r="GM49">
        <f t="shared" si="46"/>
        <v>5263</v>
      </c>
      <c r="GN49">
        <f t="shared" si="47"/>
        <v>5263</v>
      </c>
      <c r="GO49">
        <f t="shared" si="48"/>
        <v>0</v>
      </c>
      <c r="GP49">
        <f t="shared" si="49"/>
        <v>0</v>
      </c>
      <c r="GR49">
        <v>1</v>
      </c>
      <c r="GS49">
        <v>1</v>
      </c>
      <c r="GT49">
        <v>0</v>
      </c>
      <c r="GU49" t="s">
        <v>3</v>
      </c>
      <c r="GV49">
        <f t="shared" si="50"/>
        <v>0</v>
      </c>
      <c r="GW49">
        <v>1</v>
      </c>
      <c r="GX49">
        <f t="shared" si="51"/>
        <v>0</v>
      </c>
      <c r="HA49">
        <v>0</v>
      </c>
      <c r="HB49">
        <v>0</v>
      </c>
      <c r="HC49">
        <f t="shared" si="52"/>
        <v>0</v>
      </c>
      <c r="IK49">
        <v>0</v>
      </c>
    </row>
    <row r="50" spans="1:255" x14ac:dyDescent="0.2">
      <c r="A50" s="2">
        <v>18</v>
      </c>
      <c r="B50" s="2">
        <v>1</v>
      </c>
      <c r="C50" s="2">
        <v>54</v>
      </c>
      <c r="D50" s="2"/>
      <c r="E50" s="2" t="s">
        <v>89</v>
      </c>
      <c r="F50" s="2" t="s">
        <v>24</v>
      </c>
      <c r="G50" s="2" t="s">
        <v>90</v>
      </c>
      <c r="H50" s="2" t="s">
        <v>63</v>
      </c>
      <c r="I50" s="2">
        <f>I46*J50</f>
        <v>3</v>
      </c>
      <c r="J50" s="2">
        <v>8.4578517056667604</v>
      </c>
      <c r="K50" s="2"/>
      <c r="L50" s="2"/>
      <c r="M50" s="2"/>
      <c r="N50" s="2"/>
      <c r="O50" s="2">
        <f t="shared" si="14"/>
        <v>168</v>
      </c>
      <c r="P50" s="2">
        <f t="shared" si="15"/>
        <v>168</v>
      </c>
      <c r="Q50" s="2">
        <f t="shared" si="16"/>
        <v>0</v>
      </c>
      <c r="R50" s="2">
        <f t="shared" si="17"/>
        <v>0</v>
      </c>
      <c r="S50" s="2">
        <f t="shared" si="18"/>
        <v>0</v>
      </c>
      <c r="T50" s="2">
        <f t="shared" si="19"/>
        <v>0</v>
      </c>
      <c r="U50" s="2">
        <f t="shared" si="20"/>
        <v>0</v>
      </c>
      <c r="V50" s="2">
        <f t="shared" si="21"/>
        <v>0</v>
      </c>
      <c r="W50" s="2">
        <f t="shared" si="22"/>
        <v>0</v>
      </c>
      <c r="X50" s="2">
        <f t="shared" si="23"/>
        <v>0</v>
      </c>
      <c r="Y50" s="2">
        <f t="shared" si="24"/>
        <v>0</v>
      </c>
      <c r="Z50" s="2"/>
      <c r="AA50" s="2">
        <v>34579245</v>
      </c>
      <c r="AB50" s="2">
        <f t="shared" si="25"/>
        <v>55.94</v>
      </c>
      <c r="AC50" s="2">
        <f>ROUND((ES50),2)</f>
        <v>55.94</v>
      </c>
      <c r="AD50" s="2">
        <f t="shared" si="55"/>
        <v>0</v>
      </c>
      <c r="AE50" s="2">
        <f t="shared" si="56"/>
        <v>0</v>
      </c>
      <c r="AF50" s="2">
        <f t="shared" si="57"/>
        <v>0</v>
      </c>
      <c r="AG50" s="2">
        <f t="shared" si="29"/>
        <v>0</v>
      </c>
      <c r="AH50" s="2">
        <f t="shared" si="58"/>
        <v>0</v>
      </c>
      <c r="AI50" s="2">
        <f t="shared" si="59"/>
        <v>0</v>
      </c>
      <c r="AJ50" s="2">
        <f t="shared" si="32"/>
        <v>0</v>
      </c>
      <c r="AK50" s="2">
        <v>55.94</v>
      </c>
      <c r="AL50" s="2">
        <v>55.94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106</v>
      </c>
      <c r="AU50" s="2">
        <v>65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1</v>
      </c>
      <c r="BJ50" s="2" t="s">
        <v>3</v>
      </c>
      <c r="BK50" s="2"/>
      <c r="BL50" s="2"/>
      <c r="BM50" s="2">
        <v>0</v>
      </c>
      <c r="BN50" s="2">
        <v>0</v>
      </c>
      <c r="BO50" s="2" t="s">
        <v>3</v>
      </c>
      <c r="BP50" s="2">
        <v>0</v>
      </c>
      <c r="BQ50" s="2">
        <v>20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106</v>
      </c>
      <c r="CA50" s="2">
        <v>65</v>
      </c>
      <c r="CB50" s="2"/>
      <c r="CC50" s="2"/>
      <c r="CD50" s="2"/>
      <c r="CE50" s="2">
        <v>0</v>
      </c>
      <c r="CF50" s="2">
        <v>0</v>
      </c>
      <c r="CG50" s="2">
        <v>0</v>
      </c>
      <c r="CH50" s="2"/>
      <c r="CI50" s="2"/>
      <c r="CJ50" s="2"/>
      <c r="CK50" s="2"/>
      <c r="CL50" s="2"/>
      <c r="CM50" s="2">
        <v>0</v>
      </c>
      <c r="CN50" s="2" t="s">
        <v>3</v>
      </c>
      <c r="CO50" s="2">
        <v>0</v>
      </c>
      <c r="CP50" s="2">
        <f t="shared" si="33"/>
        <v>168</v>
      </c>
      <c r="CQ50" s="2">
        <f t="shared" si="34"/>
        <v>55.94</v>
      </c>
      <c r="CR50" s="2">
        <f t="shared" si="35"/>
        <v>0</v>
      </c>
      <c r="CS50" s="2">
        <f t="shared" si="36"/>
        <v>0</v>
      </c>
      <c r="CT50" s="2">
        <f t="shared" si="37"/>
        <v>0</v>
      </c>
      <c r="CU50" s="2">
        <f t="shared" si="38"/>
        <v>0</v>
      </c>
      <c r="CV50" s="2">
        <f t="shared" si="39"/>
        <v>0</v>
      </c>
      <c r="CW50" s="2">
        <f t="shared" si="40"/>
        <v>0</v>
      </c>
      <c r="CX50" s="2">
        <f t="shared" si="41"/>
        <v>0</v>
      </c>
      <c r="CY50" s="2">
        <f t="shared" si="42"/>
        <v>0</v>
      </c>
      <c r="CZ50" s="2">
        <f t="shared" si="43"/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1010</v>
      </c>
      <c r="DV50" s="2" t="s">
        <v>63</v>
      </c>
      <c r="DW50" s="2" t="s">
        <v>63</v>
      </c>
      <c r="DX50" s="2">
        <v>1</v>
      </c>
      <c r="DY50" s="2"/>
      <c r="DZ50" s="2"/>
      <c r="EA50" s="2"/>
      <c r="EB50" s="2"/>
      <c r="EC50" s="2"/>
      <c r="ED50" s="2"/>
      <c r="EE50" s="2">
        <v>32654523</v>
      </c>
      <c r="EF50" s="2">
        <v>20</v>
      </c>
      <c r="EG50" s="2" t="s">
        <v>27</v>
      </c>
      <c r="EH50" s="2">
        <v>0</v>
      </c>
      <c r="EI50" s="2" t="s">
        <v>3</v>
      </c>
      <c r="EJ50" s="2">
        <v>1</v>
      </c>
      <c r="EK50" s="2">
        <v>0</v>
      </c>
      <c r="EL50" s="2" t="s">
        <v>28</v>
      </c>
      <c r="EM50" s="2" t="s">
        <v>29</v>
      </c>
      <c r="EN50" s="2"/>
      <c r="EO50" s="2" t="s">
        <v>3</v>
      </c>
      <c r="EP50" s="2"/>
      <c r="EQ50" s="2">
        <v>0</v>
      </c>
      <c r="ER50" s="2">
        <v>230</v>
      </c>
      <c r="ES50" s="2">
        <v>55.94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 t="shared" si="44"/>
        <v>0</v>
      </c>
      <c r="FS50" s="2">
        <v>0</v>
      </c>
      <c r="FT50" s="2"/>
      <c r="FU50" s="2"/>
      <c r="FV50" s="2"/>
      <c r="FW50" s="2"/>
      <c r="FX50" s="2">
        <v>106</v>
      </c>
      <c r="FY50" s="2">
        <v>65</v>
      </c>
      <c r="FZ50" s="2"/>
      <c r="GA50" s="2" t="s">
        <v>91</v>
      </c>
      <c r="GB50" s="2"/>
      <c r="GC50" s="2"/>
      <c r="GD50" s="2">
        <v>1</v>
      </c>
      <c r="GE50" s="2"/>
      <c r="GF50" s="2">
        <v>548745011</v>
      </c>
      <c r="GG50" s="2">
        <v>2</v>
      </c>
      <c r="GH50" s="2">
        <v>4</v>
      </c>
      <c r="GI50" s="2">
        <v>-2</v>
      </c>
      <c r="GJ50" s="2">
        <v>0</v>
      </c>
      <c r="GK50" s="2">
        <v>0</v>
      </c>
      <c r="GL50" s="2">
        <f t="shared" si="45"/>
        <v>0</v>
      </c>
      <c r="GM50" s="2">
        <f t="shared" si="46"/>
        <v>168</v>
      </c>
      <c r="GN50" s="2">
        <f t="shared" si="47"/>
        <v>168</v>
      </c>
      <c r="GO50" s="2">
        <f t="shared" si="48"/>
        <v>0</v>
      </c>
      <c r="GP50" s="2">
        <f t="shared" si="49"/>
        <v>0</v>
      </c>
      <c r="GQ50" s="2"/>
      <c r="GR50" s="2">
        <v>0</v>
      </c>
      <c r="GS50" s="2">
        <v>2</v>
      </c>
      <c r="GT50" s="2">
        <v>0</v>
      </c>
      <c r="GU50" s="2" t="s">
        <v>3</v>
      </c>
      <c r="GV50" s="2">
        <f t="shared" si="50"/>
        <v>0</v>
      </c>
      <c r="GW50" s="2">
        <v>1</v>
      </c>
      <c r="GX50" s="2">
        <f t="shared" si="51"/>
        <v>0</v>
      </c>
      <c r="GY50" s="2"/>
      <c r="GZ50" s="2"/>
      <c r="HA50" s="2">
        <v>0</v>
      </c>
      <c r="HB50" s="2">
        <v>0</v>
      </c>
      <c r="HC50" s="2">
        <f t="shared" si="52"/>
        <v>0</v>
      </c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>
        <v>18</v>
      </c>
      <c r="B51">
        <v>1</v>
      </c>
      <c r="C51">
        <v>62</v>
      </c>
      <c r="E51" t="s">
        <v>89</v>
      </c>
      <c r="F51" t="str">
        <f>'1.Лок.смета.и.Акт'!B70</f>
        <v>по прайсу</v>
      </c>
      <c r="G51" t="str">
        <f>'1.Лок.смета.и.Акт'!C70</f>
        <v>Коллер (0,75 мл.)</v>
      </c>
      <c r="H51" t="s">
        <v>63</v>
      </c>
      <c r="I51">
        <f>I47*J51</f>
        <v>3</v>
      </c>
      <c r="J51">
        <v>8.4578517056667604</v>
      </c>
      <c r="O51">
        <f t="shared" si="14"/>
        <v>859</v>
      </c>
      <c r="P51">
        <f t="shared" si="15"/>
        <v>859</v>
      </c>
      <c r="Q51">
        <f t="shared" si="16"/>
        <v>0</v>
      </c>
      <c r="R51">
        <f t="shared" si="17"/>
        <v>0</v>
      </c>
      <c r="S51">
        <f t="shared" si="18"/>
        <v>0</v>
      </c>
      <c r="T51">
        <f t="shared" si="19"/>
        <v>0</v>
      </c>
      <c r="U51">
        <f t="shared" si="20"/>
        <v>0</v>
      </c>
      <c r="V51">
        <f t="shared" si="21"/>
        <v>0</v>
      </c>
      <c r="W51">
        <f t="shared" si="22"/>
        <v>0</v>
      </c>
      <c r="X51">
        <f t="shared" si="23"/>
        <v>0</v>
      </c>
      <c r="Y51">
        <f t="shared" si="24"/>
        <v>0</v>
      </c>
      <c r="AA51">
        <v>34579267</v>
      </c>
      <c r="AB51">
        <f t="shared" si="25"/>
        <v>55.94</v>
      </c>
      <c r="AC51">
        <f>ROUND((ES51),2)</f>
        <v>55.94</v>
      </c>
      <c r="AD51">
        <f t="shared" si="55"/>
        <v>0</v>
      </c>
      <c r="AE51">
        <f t="shared" si="56"/>
        <v>0</v>
      </c>
      <c r="AF51">
        <f t="shared" si="57"/>
        <v>0</v>
      </c>
      <c r="AG51">
        <f t="shared" si="29"/>
        <v>0</v>
      </c>
      <c r="AH51">
        <f t="shared" si="58"/>
        <v>0</v>
      </c>
      <c r="AI51">
        <f t="shared" si="59"/>
        <v>0</v>
      </c>
      <c r="AJ51">
        <f t="shared" si="32"/>
        <v>0</v>
      </c>
      <c r="AK51">
        <v>55.94</v>
      </c>
      <c r="AL51" s="47">
        <f>'1.Лок.смета.и.Акт'!F70</f>
        <v>55.94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85</v>
      </c>
      <c r="AU51">
        <v>47</v>
      </c>
      <c r="AV51">
        <v>1</v>
      </c>
      <c r="AW51">
        <v>1</v>
      </c>
      <c r="AZ51">
        <v>1</v>
      </c>
      <c r="BA51">
        <v>1</v>
      </c>
      <c r="BB51">
        <v>1</v>
      </c>
      <c r="BC51">
        <f>'1.Лок.смета.и.Акт'!J70</f>
        <v>5.12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0</v>
      </c>
      <c r="BN51">
        <v>0</v>
      </c>
      <c r="BO51" t="s">
        <v>3</v>
      </c>
      <c r="BP51">
        <v>0</v>
      </c>
      <c r="BQ51">
        <v>20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106</v>
      </c>
      <c r="CA51">
        <v>65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33"/>
        <v>859</v>
      </c>
      <c r="CQ51">
        <f t="shared" si="34"/>
        <v>286.4128</v>
      </c>
      <c r="CR51">
        <f t="shared" si="35"/>
        <v>0</v>
      </c>
      <c r="CS51">
        <f t="shared" si="36"/>
        <v>0</v>
      </c>
      <c r="CT51">
        <f t="shared" si="37"/>
        <v>0</v>
      </c>
      <c r="CU51">
        <f t="shared" si="38"/>
        <v>0</v>
      </c>
      <c r="CV51">
        <f t="shared" si="39"/>
        <v>0</v>
      </c>
      <c r="CW51">
        <f t="shared" si="40"/>
        <v>0</v>
      </c>
      <c r="CX51">
        <f t="shared" si="41"/>
        <v>0</v>
      </c>
      <c r="CY51">
        <f t="shared" si="42"/>
        <v>0</v>
      </c>
      <c r="CZ51">
        <f t="shared" si="43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1010</v>
      </c>
      <c r="DV51" t="s">
        <v>63</v>
      </c>
      <c r="DW51" t="str">
        <f>'1.Лок.смета.и.Акт'!D70</f>
        <v>шт.</v>
      </c>
      <c r="DX51">
        <v>1</v>
      </c>
      <c r="EE51">
        <v>32654523</v>
      </c>
      <c r="EF51">
        <v>20</v>
      </c>
      <c r="EG51" t="s">
        <v>27</v>
      </c>
      <c r="EH51">
        <v>0</v>
      </c>
      <c r="EI51" t="s">
        <v>3</v>
      </c>
      <c r="EJ51">
        <v>1</v>
      </c>
      <c r="EK51">
        <v>0</v>
      </c>
      <c r="EL51" t="s">
        <v>28</v>
      </c>
      <c r="EM51" t="s">
        <v>29</v>
      </c>
      <c r="EO51" t="s">
        <v>3</v>
      </c>
      <c r="EQ51">
        <v>0</v>
      </c>
      <c r="ER51">
        <v>55.94</v>
      </c>
      <c r="ES51" s="47">
        <f>'1.Лок.смета.и.Акт'!F70</f>
        <v>55.94</v>
      </c>
      <c r="ET51">
        <v>0</v>
      </c>
      <c r="EU51">
        <v>0</v>
      </c>
      <c r="EV51">
        <v>0</v>
      </c>
      <c r="EW51">
        <v>0</v>
      </c>
      <c r="EX51">
        <v>0</v>
      </c>
      <c r="EZ51">
        <v>5</v>
      </c>
      <c r="FC51">
        <v>0</v>
      </c>
      <c r="FD51">
        <v>18</v>
      </c>
      <c r="FF51">
        <v>270</v>
      </c>
      <c r="FQ51">
        <v>0</v>
      </c>
      <c r="FR51">
        <f t="shared" si="44"/>
        <v>0</v>
      </c>
      <c r="FS51">
        <v>0</v>
      </c>
      <c r="FV51" t="s">
        <v>21</v>
      </c>
      <c r="FW51" t="s">
        <v>22</v>
      </c>
      <c r="FX51">
        <v>106</v>
      </c>
      <c r="FY51">
        <v>65</v>
      </c>
      <c r="GA51" t="s">
        <v>91</v>
      </c>
      <c r="GD51">
        <v>1</v>
      </c>
      <c r="GF51">
        <v>548745011</v>
      </c>
      <c r="GG51">
        <v>2</v>
      </c>
      <c r="GH51">
        <v>3</v>
      </c>
      <c r="GI51">
        <v>4</v>
      </c>
      <c r="GJ51">
        <v>0</v>
      </c>
      <c r="GK51">
        <v>0</v>
      </c>
      <c r="GL51">
        <f t="shared" si="45"/>
        <v>0</v>
      </c>
      <c r="GM51">
        <f t="shared" si="46"/>
        <v>859</v>
      </c>
      <c r="GN51">
        <f t="shared" si="47"/>
        <v>859</v>
      </c>
      <c r="GO51">
        <f t="shared" si="48"/>
        <v>0</v>
      </c>
      <c r="GP51">
        <f t="shared" si="49"/>
        <v>0</v>
      </c>
      <c r="GR51">
        <v>1</v>
      </c>
      <c r="GS51">
        <v>1</v>
      </c>
      <c r="GT51">
        <v>0</v>
      </c>
      <c r="GU51" t="s">
        <v>3</v>
      </c>
      <c r="GV51">
        <f t="shared" si="50"/>
        <v>0</v>
      </c>
      <c r="GW51">
        <v>1</v>
      </c>
      <c r="GX51">
        <f t="shared" si="51"/>
        <v>0</v>
      </c>
      <c r="HA51">
        <v>0</v>
      </c>
      <c r="HB51">
        <v>0</v>
      </c>
      <c r="HC51">
        <f t="shared" si="52"/>
        <v>0</v>
      </c>
      <c r="IK51">
        <v>0</v>
      </c>
    </row>
    <row r="52" spans="1:255" x14ac:dyDescent="0.2">
      <c r="A52" s="2">
        <v>17</v>
      </c>
      <c r="B52" s="2">
        <v>1</v>
      </c>
      <c r="C52" s="2">
        <f>ROW(SmtRes!A66)</f>
        <v>66</v>
      </c>
      <c r="D52" s="2">
        <f>ROW(EtalonRes!A80)</f>
        <v>80</v>
      </c>
      <c r="E52" s="2" t="s">
        <v>92</v>
      </c>
      <c r="F52" s="2" t="s">
        <v>93</v>
      </c>
      <c r="G52" s="2" t="s">
        <v>94</v>
      </c>
      <c r="H52" s="2" t="s">
        <v>16</v>
      </c>
      <c r="I52" s="2">
        <f>'1.Лок.смета.и.Акт'!E73</f>
        <v>4.2000000000000003E-2</v>
      </c>
      <c r="J52" s="2">
        <v>0</v>
      </c>
      <c r="K52" s="2"/>
      <c r="L52" s="2"/>
      <c r="M52" s="2"/>
      <c r="N52" s="2"/>
      <c r="O52" s="2">
        <f t="shared" si="14"/>
        <v>5</v>
      </c>
      <c r="P52" s="2">
        <f t="shared" si="15"/>
        <v>0</v>
      </c>
      <c r="Q52" s="2">
        <f t="shared" si="16"/>
        <v>0</v>
      </c>
      <c r="R52" s="2">
        <f t="shared" si="17"/>
        <v>0</v>
      </c>
      <c r="S52" s="2">
        <f t="shared" si="18"/>
        <v>5</v>
      </c>
      <c r="T52" s="2">
        <f t="shared" si="19"/>
        <v>0</v>
      </c>
      <c r="U52" s="2">
        <f t="shared" si="20"/>
        <v>0.57876000000000005</v>
      </c>
      <c r="V52" s="2">
        <f t="shared" si="21"/>
        <v>4.2000000000000002E-4</v>
      </c>
      <c r="W52" s="2">
        <f t="shared" si="22"/>
        <v>0</v>
      </c>
      <c r="X52" s="2">
        <f t="shared" si="23"/>
        <v>4</v>
      </c>
      <c r="Y52" s="2">
        <f t="shared" si="24"/>
        <v>3</v>
      </c>
      <c r="Z52" s="2"/>
      <c r="AA52" s="2">
        <v>34579245</v>
      </c>
      <c r="AB52" s="2">
        <f t="shared" si="25"/>
        <v>121.1</v>
      </c>
      <c r="AC52" s="2">
        <f>ROUND((ES52+(SUM(SmtRes!BC63:'SmtRes'!BC66)+SUM(EtalonRes!AL75:'EtalonRes'!AL80))),2)</f>
        <v>0</v>
      </c>
      <c r="AD52" s="2">
        <f t="shared" si="55"/>
        <v>0.66</v>
      </c>
      <c r="AE52" s="2">
        <f t="shared" si="56"/>
        <v>0.12</v>
      </c>
      <c r="AF52" s="2">
        <f t="shared" si="57"/>
        <v>120.44</v>
      </c>
      <c r="AG52" s="2">
        <f t="shared" si="29"/>
        <v>0</v>
      </c>
      <c r="AH52" s="2">
        <f t="shared" si="58"/>
        <v>13.78</v>
      </c>
      <c r="AI52" s="2">
        <f t="shared" si="59"/>
        <v>0.01</v>
      </c>
      <c r="AJ52" s="2">
        <f t="shared" si="32"/>
        <v>0</v>
      </c>
      <c r="AK52" s="2">
        <v>189.08</v>
      </c>
      <c r="AL52" s="2">
        <v>67.98</v>
      </c>
      <c r="AM52" s="2">
        <v>0.66</v>
      </c>
      <c r="AN52" s="2">
        <v>0.12</v>
      </c>
      <c r="AO52" s="2">
        <v>120.44</v>
      </c>
      <c r="AP52" s="2">
        <v>0</v>
      </c>
      <c r="AQ52" s="2">
        <v>13.78</v>
      </c>
      <c r="AR52" s="2">
        <v>0.01</v>
      </c>
      <c r="AS52" s="2">
        <v>0</v>
      </c>
      <c r="AT52" s="2">
        <v>80</v>
      </c>
      <c r="AU52" s="2">
        <v>50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1</v>
      </c>
      <c r="BJ52" s="2" t="s">
        <v>95</v>
      </c>
      <c r="BK52" s="2"/>
      <c r="BL52" s="2"/>
      <c r="BM52" s="2">
        <v>62001</v>
      </c>
      <c r="BN52" s="2">
        <v>0</v>
      </c>
      <c r="BO52" s="2" t="s">
        <v>3</v>
      </c>
      <c r="BP52" s="2">
        <v>0</v>
      </c>
      <c r="BQ52" s="2">
        <v>6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80</v>
      </c>
      <c r="CA52" s="2">
        <v>50</v>
      </c>
      <c r="CB52" s="2"/>
      <c r="CC52" s="2"/>
      <c r="CD52" s="2"/>
      <c r="CE52" s="2">
        <v>0</v>
      </c>
      <c r="CF52" s="2">
        <v>0</v>
      </c>
      <c r="CG52" s="2">
        <v>0</v>
      </c>
      <c r="CH52" s="2"/>
      <c r="CI52" s="2"/>
      <c r="CJ52" s="2"/>
      <c r="CK52" s="2"/>
      <c r="CL52" s="2"/>
      <c r="CM52" s="2">
        <v>0</v>
      </c>
      <c r="CN52" s="2" t="s">
        <v>3</v>
      </c>
      <c r="CO52" s="2">
        <v>0</v>
      </c>
      <c r="CP52" s="2">
        <f t="shared" si="33"/>
        <v>5</v>
      </c>
      <c r="CQ52" s="2">
        <f t="shared" si="34"/>
        <v>0</v>
      </c>
      <c r="CR52" s="2">
        <f t="shared" si="35"/>
        <v>0.66</v>
      </c>
      <c r="CS52" s="2">
        <f t="shared" si="36"/>
        <v>0.12</v>
      </c>
      <c r="CT52" s="2">
        <f t="shared" si="37"/>
        <v>120.44</v>
      </c>
      <c r="CU52" s="2">
        <f t="shared" si="38"/>
        <v>0</v>
      </c>
      <c r="CV52" s="2">
        <f t="shared" si="39"/>
        <v>13.78</v>
      </c>
      <c r="CW52" s="2">
        <f t="shared" si="40"/>
        <v>0.01</v>
      </c>
      <c r="CX52" s="2">
        <f t="shared" si="41"/>
        <v>0</v>
      </c>
      <c r="CY52" s="2">
        <f t="shared" si="42"/>
        <v>4</v>
      </c>
      <c r="CZ52" s="2">
        <f t="shared" si="43"/>
        <v>2.5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</v>
      </c>
      <c r="DQ52" s="2">
        <v>1</v>
      </c>
      <c r="DR52" s="2"/>
      <c r="DS52" s="2"/>
      <c r="DT52" s="2"/>
      <c r="DU52" s="2">
        <v>1005</v>
      </c>
      <c r="DV52" s="2" t="s">
        <v>16</v>
      </c>
      <c r="DW52" s="2" t="s">
        <v>16</v>
      </c>
      <c r="DX52" s="2">
        <v>100</v>
      </c>
      <c r="DY52" s="2"/>
      <c r="DZ52" s="2"/>
      <c r="EA52" s="2"/>
      <c r="EB52" s="2"/>
      <c r="EC52" s="2"/>
      <c r="ED52" s="2"/>
      <c r="EE52" s="2">
        <v>32654666</v>
      </c>
      <c r="EF52" s="2">
        <v>6</v>
      </c>
      <c r="EG52" s="2" t="s">
        <v>18</v>
      </c>
      <c r="EH52" s="2">
        <v>0</v>
      </c>
      <c r="EI52" s="2" t="s">
        <v>3</v>
      </c>
      <c r="EJ52" s="2">
        <v>1</v>
      </c>
      <c r="EK52" s="2">
        <v>62001</v>
      </c>
      <c r="EL52" s="2" t="s">
        <v>72</v>
      </c>
      <c r="EM52" s="2" t="s">
        <v>73</v>
      </c>
      <c r="EN52" s="2"/>
      <c r="EO52" s="2" t="s">
        <v>3</v>
      </c>
      <c r="EP52" s="2"/>
      <c r="EQ52" s="2">
        <v>0</v>
      </c>
      <c r="ER52" s="2">
        <v>189.08</v>
      </c>
      <c r="ES52" s="2">
        <v>67.98</v>
      </c>
      <c r="ET52" s="2">
        <v>0.66</v>
      </c>
      <c r="EU52" s="2">
        <v>0.12</v>
      </c>
      <c r="EV52" s="2">
        <v>120.44</v>
      </c>
      <c r="EW52" s="2">
        <v>13.78</v>
      </c>
      <c r="EX52" s="2">
        <v>0.01</v>
      </c>
      <c r="EY52" s="2">
        <v>1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f t="shared" si="44"/>
        <v>0</v>
      </c>
      <c r="FS52" s="2">
        <v>0</v>
      </c>
      <c r="FT52" s="2"/>
      <c r="FU52" s="2"/>
      <c r="FV52" s="2"/>
      <c r="FW52" s="2"/>
      <c r="FX52" s="2">
        <v>80</v>
      </c>
      <c r="FY52" s="2">
        <v>50</v>
      </c>
      <c r="FZ52" s="2"/>
      <c r="GA52" s="2" t="s">
        <v>3</v>
      </c>
      <c r="GB52" s="2"/>
      <c r="GC52" s="2"/>
      <c r="GD52" s="2">
        <v>1</v>
      </c>
      <c r="GE52" s="2"/>
      <c r="GF52" s="2">
        <v>-567490505</v>
      </c>
      <c r="GG52" s="2">
        <v>2</v>
      </c>
      <c r="GH52" s="2">
        <v>1</v>
      </c>
      <c r="GI52" s="2">
        <v>-2</v>
      </c>
      <c r="GJ52" s="2">
        <v>0</v>
      </c>
      <c r="GK52" s="2">
        <v>0</v>
      </c>
      <c r="GL52" s="2">
        <f t="shared" si="45"/>
        <v>0</v>
      </c>
      <c r="GM52" s="2">
        <f t="shared" si="46"/>
        <v>12</v>
      </c>
      <c r="GN52" s="2">
        <f t="shared" si="47"/>
        <v>12</v>
      </c>
      <c r="GO52" s="2">
        <f t="shared" si="48"/>
        <v>0</v>
      </c>
      <c r="GP52" s="2">
        <f t="shared" si="49"/>
        <v>0</v>
      </c>
      <c r="GQ52" s="2"/>
      <c r="GR52" s="2">
        <v>0</v>
      </c>
      <c r="GS52" s="2">
        <v>3</v>
      </c>
      <c r="GT52" s="2">
        <v>0</v>
      </c>
      <c r="GU52" s="2" t="s">
        <v>3</v>
      </c>
      <c r="GV52" s="2">
        <f t="shared" si="50"/>
        <v>0</v>
      </c>
      <c r="GW52" s="2">
        <v>1</v>
      </c>
      <c r="GX52" s="2">
        <f t="shared" si="51"/>
        <v>0</v>
      </c>
      <c r="GY52" s="2"/>
      <c r="GZ52" s="2"/>
      <c r="HA52" s="2">
        <v>0</v>
      </c>
      <c r="HB52" s="2">
        <v>0</v>
      </c>
      <c r="HC52" s="2">
        <f t="shared" si="52"/>
        <v>0</v>
      </c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 t="s">
        <v>348</v>
      </c>
      <c r="IM52" s="2">
        <v>4.2000000000000003E-2</v>
      </c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>
        <v>17</v>
      </c>
      <c r="B53">
        <v>1</v>
      </c>
      <c r="C53">
        <f>ROW(SmtRes!A70)</f>
        <v>70</v>
      </c>
      <c r="D53">
        <f>ROW(EtalonRes!A86)</f>
        <v>86</v>
      </c>
      <c r="E53" t="s">
        <v>92</v>
      </c>
      <c r="F53" t="s">
        <v>93</v>
      </c>
      <c r="G53" t="s">
        <v>94</v>
      </c>
      <c r="H53" t="s">
        <v>16</v>
      </c>
      <c r="I53">
        <f>'1.Лок.смета.и.Акт'!E73</f>
        <v>4.2000000000000003E-2</v>
      </c>
      <c r="J53">
        <v>0</v>
      </c>
      <c r="O53">
        <f t="shared" si="14"/>
        <v>72</v>
      </c>
      <c r="P53">
        <f t="shared" si="15"/>
        <v>0</v>
      </c>
      <c r="Q53">
        <f t="shared" si="16"/>
        <v>0</v>
      </c>
      <c r="R53">
        <f t="shared" si="17"/>
        <v>0</v>
      </c>
      <c r="S53">
        <f t="shared" si="18"/>
        <v>72</v>
      </c>
      <c r="T53">
        <f t="shared" si="19"/>
        <v>0</v>
      </c>
      <c r="U53">
        <f t="shared" si="20"/>
        <v>0.57876000000000005</v>
      </c>
      <c r="V53">
        <f t="shared" si="21"/>
        <v>4.2000000000000002E-4</v>
      </c>
      <c r="W53">
        <f t="shared" si="22"/>
        <v>0</v>
      </c>
      <c r="X53">
        <f t="shared" si="23"/>
        <v>46</v>
      </c>
      <c r="Y53">
        <f t="shared" si="24"/>
        <v>26</v>
      </c>
      <c r="AA53">
        <v>34579267</v>
      </c>
      <c r="AB53">
        <f t="shared" si="25"/>
        <v>121.1</v>
      </c>
      <c r="AC53">
        <f>ROUND((ES53+(SUM(SmtRes!BC67:'SmtRes'!BC70)+SUM(EtalonRes!AL81:'EtalonRes'!AL86))),2)</f>
        <v>0</v>
      </c>
      <c r="AD53">
        <f t="shared" si="55"/>
        <v>0.66</v>
      </c>
      <c r="AE53">
        <f t="shared" si="56"/>
        <v>0.12</v>
      </c>
      <c r="AF53">
        <f t="shared" si="57"/>
        <v>120.44</v>
      </c>
      <c r="AG53">
        <f t="shared" si="29"/>
        <v>0</v>
      </c>
      <c r="AH53">
        <f t="shared" si="58"/>
        <v>13.78</v>
      </c>
      <c r="AI53">
        <f t="shared" si="59"/>
        <v>0.01</v>
      </c>
      <c r="AJ53">
        <f t="shared" si="32"/>
        <v>0</v>
      </c>
      <c r="AK53">
        <f>AL53+AM53+AO53</f>
        <v>189.07999999999998</v>
      </c>
      <c r="AL53">
        <v>67.98</v>
      </c>
      <c r="AM53" s="47">
        <f>'1.Лок.смета.и.Акт'!F76</f>
        <v>0.66</v>
      </c>
      <c r="AN53" s="47">
        <f>'1.Лок.смета.и.Акт'!F77</f>
        <v>0.12</v>
      </c>
      <c r="AO53" s="47">
        <f>'1.Лок.смета.и.Акт'!F75</f>
        <v>120.44</v>
      </c>
      <c r="AP53">
        <v>0</v>
      </c>
      <c r="AQ53">
        <f>'1.Лок.смета.и.Акт'!E80</f>
        <v>13.78</v>
      </c>
      <c r="AR53">
        <v>0.01</v>
      </c>
      <c r="AS53">
        <v>0</v>
      </c>
      <c r="AT53">
        <v>64</v>
      </c>
      <c r="AU53">
        <v>36</v>
      </c>
      <c r="AV53">
        <v>1</v>
      </c>
      <c r="AW53">
        <v>1</v>
      </c>
      <c r="AZ53">
        <v>1</v>
      </c>
      <c r="BA53">
        <f>'1.Лок.смета.и.Акт'!J75</f>
        <v>14.28</v>
      </c>
      <c r="BB53">
        <f>'1.Лок.смета.и.Акт'!J76</f>
        <v>5.25</v>
      </c>
      <c r="BC53">
        <v>5.12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95</v>
      </c>
      <c r="BM53">
        <v>62001</v>
      </c>
      <c r="BN53">
        <v>0</v>
      </c>
      <c r="BO53" t="s">
        <v>3</v>
      </c>
      <c r="BP53">
        <v>0</v>
      </c>
      <c r="BQ53">
        <v>6</v>
      </c>
      <c r="BR53">
        <v>0</v>
      </c>
      <c r="BS53">
        <f>'1.Лок.смета.и.Акт'!J77</f>
        <v>14.28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80</v>
      </c>
      <c r="CA53">
        <v>50</v>
      </c>
      <c r="CE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 t="shared" si="33"/>
        <v>72</v>
      </c>
      <c r="CQ53">
        <f t="shared" si="34"/>
        <v>0</v>
      </c>
      <c r="CR53">
        <f t="shared" si="35"/>
        <v>3.4650000000000003</v>
      </c>
      <c r="CS53">
        <f t="shared" si="36"/>
        <v>1.7135999999999998</v>
      </c>
      <c r="CT53">
        <f t="shared" si="37"/>
        <v>1719.8832</v>
      </c>
      <c r="CU53">
        <f t="shared" si="38"/>
        <v>0</v>
      </c>
      <c r="CV53">
        <f t="shared" si="39"/>
        <v>13.78</v>
      </c>
      <c r="CW53">
        <f t="shared" si="40"/>
        <v>0.01</v>
      </c>
      <c r="CX53">
        <f t="shared" si="41"/>
        <v>0</v>
      </c>
      <c r="CY53">
        <f t="shared" si="42"/>
        <v>46.08</v>
      </c>
      <c r="CZ53">
        <f t="shared" si="43"/>
        <v>25.92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1005</v>
      </c>
      <c r="DV53" t="s">
        <v>16</v>
      </c>
      <c r="DW53" t="str">
        <f>'1.Лок.смета.и.Акт'!D73</f>
        <v>100 м2</v>
      </c>
      <c r="DX53">
        <v>100</v>
      </c>
      <c r="EE53">
        <v>32654666</v>
      </c>
      <c r="EF53">
        <v>6</v>
      </c>
      <c r="EG53" t="s">
        <v>18</v>
      </c>
      <c r="EH53">
        <v>0</v>
      </c>
      <c r="EI53" t="s">
        <v>3</v>
      </c>
      <c r="EJ53">
        <v>1</v>
      </c>
      <c r="EK53">
        <v>62001</v>
      </c>
      <c r="EL53" t="s">
        <v>72</v>
      </c>
      <c r="EM53" t="s">
        <v>73</v>
      </c>
      <c r="EO53" t="s">
        <v>3</v>
      </c>
      <c r="EQ53">
        <v>0</v>
      </c>
      <c r="ER53">
        <f>ES53+ET53+EV53</f>
        <v>189.07999999999998</v>
      </c>
      <c r="ES53">
        <v>67.98</v>
      </c>
      <c r="ET53" s="47">
        <f>'1.Лок.смета.и.Акт'!F76</f>
        <v>0.66</v>
      </c>
      <c r="EU53" s="47">
        <f>'1.Лок.смета.и.Акт'!F77</f>
        <v>0.12</v>
      </c>
      <c r="EV53" s="47">
        <f>'1.Лок.смета.и.Акт'!F75</f>
        <v>120.44</v>
      </c>
      <c r="EW53">
        <f>'1.Лок.смета.и.Акт'!E80</f>
        <v>13.78</v>
      </c>
      <c r="EX53">
        <v>0.01</v>
      </c>
      <c r="EY53">
        <v>1</v>
      </c>
      <c r="FQ53">
        <v>0</v>
      </c>
      <c r="FR53">
        <f t="shared" si="44"/>
        <v>0</v>
      </c>
      <c r="FS53">
        <v>0</v>
      </c>
      <c r="FV53" t="s">
        <v>21</v>
      </c>
      <c r="FW53" t="s">
        <v>22</v>
      </c>
      <c r="FX53">
        <v>80</v>
      </c>
      <c r="FY53">
        <v>50</v>
      </c>
      <c r="GA53" t="s">
        <v>3</v>
      </c>
      <c r="GD53">
        <v>1</v>
      </c>
      <c r="GF53">
        <v>-567490505</v>
      </c>
      <c r="GG53">
        <v>2</v>
      </c>
      <c r="GH53">
        <v>1</v>
      </c>
      <c r="GI53">
        <v>4</v>
      </c>
      <c r="GJ53">
        <v>0</v>
      </c>
      <c r="GK53">
        <v>0</v>
      </c>
      <c r="GL53">
        <f t="shared" si="45"/>
        <v>0</v>
      </c>
      <c r="GM53">
        <f t="shared" si="46"/>
        <v>144</v>
      </c>
      <c r="GN53">
        <f t="shared" si="47"/>
        <v>144</v>
      </c>
      <c r="GO53">
        <f t="shared" si="48"/>
        <v>0</v>
      </c>
      <c r="GP53">
        <f t="shared" si="49"/>
        <v>0</v>
      </c>
      <c r="GR53">
        <v>0</v>
      </c>
      <c r="GS53">
        <v>3</v>
      </c>
      <c r="GT53">
        <v>0</v>
      </c>
      <c r="GU53" t="s">
        <v>3</v>
      </c>
      <c r="GV53">
        <f t="shared" si="50"/>
        <v>0</v>
      </c>
      <c r="GW53">
        <v>1</v>
      </c>
      <c r="GX53">
        <f t="shared" si="51"/>
        <v>0</v>
      </c>
      <c r="HA53">
        <v>0</v>
      </c>
      <c r="HB53">
        <v>0</v>
      </c>
      <c r="HC53">
        <f t="shared" si="52"/>
        <v>0</v>
      </c>
      <c r="IK53">
        <v>0</v>
      </c>
      <c r="IL53" t="s">
        <v>348</v>
      </c>
      <c r="IM53">
        <v>4.2000000000000003E-2</v>
      </c>
    </row>
    <row r="54" spans="1:255" x14ac:dyDescent="0.2">
      <c r="A54" s="2">
        <v>18</v>
      </c>
      <c r="B54" s="2">
        <v>1</v>
      </c>
      <c r="C54" s="2">
        <v>66</v>
      </c>
      <c r="D54" s="2"/>
      <c r="E54" s="2" t="s">
        <v>96</v>
      </c>
      <c r="F54" s="2" t="s">
        <v>24</v>
      </c>
      <c r="G54" s="2" t="s">
        <v>97</v>
      </c>
      <c r="H54" s="2" t="s">
        <v>26</v>
      </c>
      <c r="I54" s="2">
        <f>I52*J54</f>
        <v>0.6552</v>
      </c>
      <c r="J54" s="2">
        <v>15.6</v>
      </c>
      <c r="K54" s="2"/>
      <c r="L54" s="2"/>
      <c r="M54" s="2"/>
      <c r="N54" s="2"/>
      <c r="O54" s="2">
        <f t="shared" si="14"/>
        <v>29</v>
      </c>
      <c r="P54" s="2">
        <f t="shared" si="15"/>
        <v>29</v>
      </c>
      <c r="Q54" s="2">
        <f t="shared" si="16"/>
        <v>0</v>
      </c>
      <c r="R54" s="2">
        <f t="shared" si="17"/>
        <v>0</v>
      </c>
      <c r="S54" s="2">
        <f t="shared" si="18"/>
        <v>0</v>
      </c>
      <c r="T54" s="2">
        <f t="shared" si="19"/>
        <v>0</v>
      </c>
      <c r="U54" s="2">
        <f t="shared" si="20"/>
        <v>0</v>
      </c>
      <c r="V54" s="2">
        <f t="shared" si="21"/>
        <v>0</v>
      </c>
      <c r="W54" s="2">
        <f t="shared" si="22"/>
        <v>0</v>
      </c>
      <c r="X54" s="2">
        <f t="shared" si="23"/>
        <v>0</v>
      </c>
      <c r="Y54" s="2">
        <f t="shared" si="24"/>
        <v>0</v>
      </c>
      <c r="Z54" s="2"/>
      <c r="AA54" s="2">
        <v>34579245</v>
      </c>
      <c r="AB54" s="2">
        <f t="shared" si="25"/>
        <v>43.51</v>
      </c>
      <c r="AC54" s="2">
        <f>ROUND((ES54),2)</f>
        <v>43.51</v>
      </c>
      <c r="AD54" s="2">
        <f t="shared" si="55"/>
        <v>0</v>
      </c>
      <c r="AE54" s="2">
        <f t="shared" si="56"/>
        <v>0</v>
      </c>
      <c r="AF54" s="2">
        <f t="shared" si="57"/>
        <v>0</v>
      </c>
      <c r="AG54" s="2">
        <f t="shared" si="29"/>
        <v>0</v>
      </c>
      <c r="AH54" s="2">
        <f t="shared" si="58"/>
        <v>0</v>
      </c>
      <c r="AI54" s="2">
        <f t="shared" si="59"/>
        <v>0</v>
      </c>
      <c r="AJ54" s="2">
        <f t="shared" si="32"/>
        <v>0</v>
      </c>
      <c r="AK54" s="2">
        <v>43.510000000000005</v>
      </c>
      <c r="AL54" s="2">
        <v>43.510000000000005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106</v>
      </c>
      <c r="AU54" s="2">
        <v>65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3</v>
      </c>
      <c r="BI54" s="2">
        <v>1</v>
      </c>
      <c r="BJ54" s="2" t="s">
        <v>3</v>
      </c>
      <c r="BK54" s="2"/>
      <c r="BL54" s="2"/>
      <c r="BM54" s="2">
        <v>0</v>
      </c>
      <c r="BN54" s="2">
        <v>0</v>
      </c>
      <c r="BO54" s="2" t="s">
        <v>3</v>
      </c>
      <c r="BP54" s="2">
        <v>0</v>
      </c>
      <c r="BQ54" s="2">
        <v>20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106</v>
      </c>
      <c r="CA54" s="2">
        <v>65</v>
      </c>
      <c r="CB54" s="2"/>
      <c r="CC54" s="2"/>
      <c r="CD54" s="2"/>
      <c r="CE54" s="2">
        <v>0</v>
      </c>
      <c r="CF54" s="2">
        <v>0</v>
      </c>
      <c r="CG54" s="2">
        <v>0</v>
      </c>
      <c r="CH54" s="2"/>
      <c r="CI54" s="2"/>
      <c r="CJ54" s="2"/>
      <c r="CK54" s="2"/>
      <c r="CL54" s="2"/>
      <c r="CM54" s="2">
        <v>0</v>
      </c>
      <c r="CN54" s="2" t="s">
        <v>3</v>
      </c>
      <c r="CO54" s="2">
        <v>0</v>
      </c>
      <c r="CP54" s="2">
        <f t="shared" si="33"/>
        <v>29</v>
      </c>
      <c r="CQ54" s="2">
        <f t="shared" si="34"/>
        <v>43.51</v>
      </c>
      <c r="CR54" s="2">
        <f t="shared" si="35"/>
        <v>0</v>
      </c>
      <c r="CS54" s="2">
        <f t="shared" si="36"/>
        <v>0</v>
      </c>
      <c r="CT54" s="2">
        <f t="shared" si="37"/>
        <v>0</v>
      </c>
      <c r="CU54" s="2">
        <f t="shared" si="38"/>
        <v>0</v>
      </c>
      <c r="CV54" s="2">
        <f t="shared" si="39"/>
        <v>0</v>
      </c>
      <c r="CW54" s="2">
        <f t="shared" si="40"/>
        <v>0</v>
      </c>
      <c r="CX54" s="2">
        <f t="shared" si="41"/>
        <v>0</v>
      </c>
      <c r="CY54" s="2">
        <f t="shared" si="42"/>
        <v>0</v>
      </c>
      <c r="CZ54" s="2">
        <f t="shared" si="43"/>
        <v>0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</v>
      </c>
      <c r="DQ54" s="2">
        <v>1</v>
      </c>
      <c r="DR54" s="2"/>
      <c r="DS54" s="2"/>
      <c r="DT54" s="2"/>
      <c r="DU54" s="2">
        <v>1009</v>
      </c>
      <c r="DV54" s="2" t="s">
        <v>26</v>
      </c>
      <c r="DW54" s="2" t="s">
        <v>26</v>
      </c>
      <c r="DX54" s="2">
        <v>1</v>
      </c>
      <c r="DY54" s="2"/>
      <c r="DZ54" s="2"/>
      <c r="EA54" s="2"/>
      <c r="EB54" s="2"/>
      <c r="EC54" s="2"/>
      <c r="ED54" s="2"/>
      <c r="EE54" s="2">
        <v>32654523</v>
      </c>
      <c r="EF54" s="2">
        <v>20</v>
      </c>
      <c r="EG54" s="2" t="s">
        <v>27</v>
      </c>
      <c r="EH54" s="2">
        <v>0</v>
      </c>
      <c r="EI54" s="2" t="s">
        <v>3</v>
      </c>
      <c r="EJ54" s="2">
        <v>1</v>
      </c>
      <c r="EK54" s="2">
        <v>0</v>
      </c>
      <c r="EL54" s="2" t="s">
        <v>28</v>
      </c>
      <c r="EM54" s="2" t="s">
        <v>29</v>
      </c>
      <c r="EN54" s="2"/>
      <c r="EO54" s="2" t="s">
        <v>3</v>
      </c>
      <c r="EP54" s="2"/>
      <c r="EQ54" s="2">
        <v>0</v>
      </c>
      <c r="ER54" s="2">
        <v>145</v>
      </c>
      <c r="ES54" s="2">
        <v>43.510000000000005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f t="shared" si="44"/>
        <v>0</v>
      </c>
      <c r="FS54" s="2">
        <v>0</v>
      </c>
      <c r="FT54" s="2"/>
      <c r="FU54" s="2"/>
      <c r="FV54" s="2"/>
      <c r="FW54" s="2"/>
      <c r="FX54" s="2">
        <v>106</v>
      </c>
      <c r="FY54" s="2">
        <v>65</v>
      </c>
      <c r="FZ54" s="2"/>
      <c r="GA54" s="2" t="s">
        <v>98</v>
      </c>
      <c r="GB54" s="2"/>
      <c r="GC54" s="2"/>
      <c r="GD54" s="2">
        <v>1</v>
      </c>
      <c r="GE54" s="2"/>
      <c r="GF54" s="2">
        <v>288022913</v>
      </c>
      <c r="GG54" s="2">
        <v>2</v>
      </c>
      <c r="GH54" s="2">
        <v>4</v>
      </c>
      <c r="GI54" s="2">
        <v>-2</v>
      </c>
      <c r="GJ54" s="2">
        <v>0</v>
      </c>
      <c r="GK54" s="2">
        <v>0</v>
      </c>
      <c r="GL54" s="2">
        <f t="shared" si="45"/>
        <v>0</v>
      </c>
      <c r="GM54" s="2">
        <f t="shared" si="46"/>
        <v>29</v>
      </c>
      <c r="GN54" s="2">
        <f t="shared" si="47"/>
        <v>29</v>
      </c>
      <c r="GO54" s="2">
        <f t="shared" si="48"/>
        <v>0</v>
      </c>
      <c r="GP54" s="2">
        <f t="shared" si="49"/>
        <v>0</v>
      </c>
      <c r="GQ54" s="2"/>
      <c r="GR54" s="2">
        <v>0</v>
      </c>
      <c r="GS54" s="2">
        <v>2</v>
      </c>
      <c r="GT54" s="2">
        <v>0</v>
      </c>
      <c r="GU54" s="2" t="s">
        <v>3</v>
      </c>
      <c r="GV54" s="2">
        <f t="shared" si="50"/>
        <v>0</v>
      </c>
      <c r="GW54" s="2">
        <v>1</v>
      </c>
      <c r="GX54" s="2">
        <f t="shared" si="51"/>
        <v>0</v>
      </c>
      <c r="GY54" s="2"/>
      <c r="GZ54" s="2"/>
      <c r="HA54" s="2">
        <v>0</v>
      </c>
      <c r="HB54" s="2">
        <v>0</v>
      </c>
      <c r="HC54" s="2">
        <f t="shared" si="52"/>
        <v>0</v>
      </c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">
      <c r="A55">
        <v>18</v>
      </c>
      <c r="B55">
        <v>1</v>
      </c>
      <c r="C55">
        <v>70</v>
      </c>
      <c r="E55" t="s">
        <v>96</v>
      </c>
      <c r="F55" t="str">
        <f>'1.Лок.смета.и.Акт'!B81</f>
        <v>по прайсу</v>
      </c>
      <c r="G55" t="str">
        <f>'1.Лок.смета.и.Акт'!C81</f>
        <v>Краски ПФ-115 (т.коричневая)</v>
      </c>
      <c r="H55" t="s">
        <v>26</v>
      </c>
      <c r="I55">
        <f>I53*J55</f>
        <v>0.6552</v>
      </c>
      <c r="J55">
        <v>15.6</v>
      </c>
      <c r="O55">
        <f t="shared" si="14"/>
        <v>146</v>
      </c>
      <c r="P55">
        <f t="shared" si="15"/>
        <v>146</v>
      </c>
      <c r="Q55">
        <f t="shared" si="16"/>
        <v>0</v>
      </c>
      <c r="R55">
        <f t="shared" si="17"/>
        <v>0</v>
      </c>
      <c r="S55">
        <f t="shared" si="18"/>
        <v>0</v>
      </c>
      <c r="T55">
        <f t="shared" si="19"/>
        <v>0</v>
      </c>
      <c r="U55">
        <f t="shared" si="20"/>
        <v>0</v>
      </c>
      <c r="V55">
        <f t="shared" si="21"/>
        <v>0</v>
      </c>
      <c r="W55">
        <f t="shared" si="22"/>
        <v>0</v>
      </c>
      <c r="X55">
        <f t="shared" si="23"/>
        <v>0</v>
      </c>
      <c r="Y55">
        <f t="shared" si="24"/>
        <v>0</v>
      </c>
      <c r="AA55">
        <v>34579267</v>
      </c>
      <c r="AB55">
        <f t="shared" si="25"/>
        <v>43.51</v>
      </c>
      <c r="AC55">
        <f>ROUND((ES55),2)</f>
        <v>43.51</v>
      </c>
      <c r="AD55">
        <f t="shared" si="55"/>
        <v>0</v>
      </c>
      <c r="AE55">
        <f t="shared" si="56"/>
        <v>0</v>
      </c>
      <c r="AF55">
        <f t="shared" si="57"/>
        <v>0</v>
      </c>
      <c r="AG55">
        <f t="shared" si="29"/>
        <v>0</v>
      </c>
      <c r="AH55">
        <f t="shared" si="58"/>
        <v>0</v>
      </c>
      <c r="AI55">
        <f t="shared" si="59"/>
        <v>0</v>
      </c>
      <c r="AJ55">
        <f t="shared" si="32"/>
        <v>0</v>
      </c>
      <c r="AK55">
        <v>43.510000000000005</v>
      </c>
      <c r="AL55" s="47">
        <f>'1.Лок.смета.и.Акт'!F81</f>
        <v>43.510000000000005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85</v>
      </c>
      <c r="AU55">
        <v>47</v>
      </c>
      <c r="AV55">
        <v>1</v>
      </c>
      <c r="AW55">
        <v>1</v>
      </c>
      <c r="AZ55">
        <v>1</v>
      </c>
      <c r="BA55">
        <v>1</v>
      </c>
      <c r="BB55">
        <v>1</v>
      </c>
      <c r="BC55">
        <f>'1.Лок.смета.и.Акт'!J81</f>
        <v>5.12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3</v>
      </c>
      <c r="BM55">
        <v>0</v>
      </c>
      <c r="BN55">
        <v>0</v>
      </c>
      <c r="BO55" t="s">
        <v>3</v>
      </c>
      <c r="BP55">
        <v>0</v>
      </c>
      <c r="BQ55">
        <v>20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106</v>
      </c>
      <c r="CA55">
        <v>65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33"/>
        <v>146</v>
      </c>
      <c r="CQ55">
        <f t="shared" si="34"/>
        <v>222.77119999999999</v>
      </c>
      <c r="CR55">
        <f t="shared" si="35"/>
        <v>0</v>
      </c>
      <c r="CS55">
        <f t="shared" si="36"/>
        <v>0</v>
      </c>
      <c r="CT55">
        <f t="shared" si="37"/>
        <v>0</v>
      </c>
      <c r="CU55">
        <f t="shared" si="38"/>
        <v>0</v>
      </c>
      <c r="CV55">
        <f t="shared" si="39"/>
        <v>0</v>
      </c>
      <c r="CW55">
        <f t="shared" si="40"/>
        <v>0</v>
      </c>
      <c r="CX55">
        <f t="shared" si="41"/>
        <v>0</v>
      </c>
      <c r="CY55">
        <f t="shared" si="42"/>
        <v>0</v>
      </c>
      <c r="CZ55">
        <f t="shared" si="43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1009</v>
      </c>
      <c r="DV55" t="s">
        <v>26</v>
      </c>
      <c r="DW55" t="str">
        <f>'1.Лок.смета.и.Акт'!D81</f>
        <v>кг</v>
      </c>
      <c r="DX55">
        <v>1</v>
      </c>
      <c r="EE55">
        <v>32654523</v>
      </c>
      <c r="EF55">
        <v>20</v>
      </c>
      <c r="EG55" t="s">
        <v>27</v>
      </c>
      <c r="EH55">
        <v>0</v>
      </c>
      <c r="EI55" t="s">
        <v>3</v>
      </c>
      <c r="EJ55">
        <v>1</v>
      </c>
      <c r="EK55">
        <v>0</v>
      </c>
      <c r="EL55" t="s">
        <v>28</v>
      </c>
      <c r="EM55" t="s">
        <v>29</v>
      </c>
      <c r="EO55" t="s">
        <v>3</v>
      </c>
      <c r="EQ55">
        <v>0</v>
      </c>
      <c r="ER55">
        <v>43.510000000000005</v>
      </c>
      <c r="ES55" s="47">
        <f>'1.Лок.смета.и.Акт'!F81</f>
        <v>43.510000000000005</v>
      </c>
      <c r="ET55">
        <v>0</v>
      </c>
      <c r="EU55">
        <v>0</v>
      </c>
      <c r="EV55">
        <v>0</v>
      </c>
      <c r="EW55">
        <v>0</v>
      </c>
      <c r="EX55">
        <v>0</v>
      </c>
      <c r="EZ55">
        <v>5</v>
      </c>
      <c r="FC55">
        <v>0</v>
      </c>
      <c r="FD55">
        <v>18</v>
      </c>
      <c r="FF55">
        <v>210</v>
      </c>
      <c r="FQ55">
        <v>0</v>
      </c>
      <c r="FR55">
        <f t="shared" si="44"/>
        <v>0</v>
      </c>
      <c r="FS55">
        <v>0</v>
      </c>
      <c r="FV55" t="s">
        <v>21</v>
      </c>
      <c r="FW55" t="s">
        <v>22</v>
      </c>
      <c r="FX55">
        <v>106</v>
      </c>
      <c r="FY55">
        <v>65</v>
      </c>
      <c r="GA55" t="s">
        <v>98</v>
      </c>
      <c r="GD55">
        <v>1</v>
      </c>
      <c r="GF55">
        <v>288022913</v>
      </c>
      <c r="GG55">
        <v>2</v>
      </c>
      <c r="GH55">
        <v>3</v>
      </c>
      <c r="GI55">
        <v>4</v>
      </c>
      <c r="GJ55">
        <v>0</v>
      </c>
      <c r="GK55">
        <v>0</v>
      </c>
      <c r="GL55">
        <f t="shared" si="45"/>
        <v>0</v>
      </c>
      <c r="GM55">
        <f t="shared" si="46"/>
        <v>146</v>
      </c>
      <c r="GN55">
        <f t="shared" si="47"/>
        <v>146</v>
      </c>
      <c r="GO55">
        <f t="shared" si="48"/>
        <v>0</v>
      </c>
      <c r="GP55">
        <f t="shared" si="49"/>
        <v>0</v>
      </c>
      <c r="GR55">
        <v>1</v>
      </c>
      <c r="GS55">
        <v>1</v>
      </c>
      <c r="GT55">
        <v>0</v>
      </c>
      <c r="GU55" t="s">
        <v>3</v>
      </c>
      <c r="GV55">
        <f t="shared" si="50"/>
        <v>0</v>
      </c>
      <c r="GW55">
        <v>1</v>
      </c>
      <c r="GX55">
        <f t="shared" si="51"/>
        <v>0</v>
      </c>
      <c r="HA55">
        <v>0</v>
      </c>
      <c r="HB55">
        <v>0</v>
      </c>
      <c r="HC55">
        <f t="shared" si="52"/>
        <v>0</v>
      </c>
      <c r="IK55">
        <v>0</v>
      </c>
    </row>
    <row r="56" spans="1:255" x14ac:dyDescent="0.2">
      <c r="A56" s="2">
        <v>17</v>
      </c>
      <c r="B56" s="2">
        <v>1</v>
      </c>
      <c r="C56" s="2">
        <f>ROW(SmtRes!A74)</f>
        <v>74</v>
      </c>
      <c r="D56" s="2">
        <f>ROW(EtalonRes!A92)</f>
        <v>92</v>
      </c>
      <c r="E56" s="2" t="s">
        <v>99</v>
      </c>
      <c r="F56" s="2" t="s">
        <v>100</v>
      </c>
      <c r="G56" s="2" t="s">
        <v>101</v>
      </c>
      <c r="H56" s="2" t="s">
        <v>16</v>
      </c>
      <c r="I56" s="2">
        <f>'1.Лок.смета.и.Акт'!E84</f>
        <v>4.6100000000000002E-2</v>
      </c>
      <c r="J56" s="2">
        <v>0</v>
      </c>
      <c r="K56" s="2"/>
      <c r="L56" s="2"/>
      <c r="M56" s="2"/>
      <c r="N56" s="2"/>
      <c r="O56" s="2">
        <f t="shared" ref="O56:O77" si="60">ROUND(CP56,0)</f>
        <v>32</v>
      </c>
      <c r="P56" s="2">
        <f t="shared" ref="P56:P77" si="61">ROUND(CQ56*I56,0)</f>
        <v>0</v>
      </c>
      <c r="Q56" s="2">
        <f t="shared" ref="Q56:Q77" si="62">ROUND(CR56*I56,0)</f>
        <v>0</v>
      </c>
      <c r="R56" s="2">
        <f t="shared" ref="R56:R77" si="63">ROUND(CS56*I56,0)</f>
        <v>0</v>
      </c>
      <c r="S56" s="2">
        <f t="shared" ref="S56:S77" si="64">ROUND(CT56*I56,0)</f>
        <v>32</v>
      </c>
      <c r="T56" s="2">
        <f t="shared" ref="T56:T77" si="65">ROUND(CU56*I56,0)</f>
        <v>0</v>
      </c>
      <c r="U56" s="2">
        <f t="shared" ref="U56:U77" si="66">CV56*I56</f>
        <v>3.7216530000000003</v>
      </c>
      <c r="V56" s="2">
        <f t="shared" ref="V56:V77" si="67">CW56*I56</f>
        <v>4.6100000000000004E-4</v>
      </c>
      <c r="W56" s="2">
        <f t="shared" ref="W56:W77" si="68">ROUND(CX56*I56,0)</f>
        <v>0</v>
      </c>
      <c r="X56" s="2">
        <f t="shared" ref="X56:X77" si="69">ROUND(CY56,0)</f>
        <v>26</v>
      </c>
      <c r="Y56" s="2">
        <f t="shared" ref="Y56:Y77" si="70">ROUND(CZ56,0)</f>
        <v>16</v>
      </c>
      <c r="Z56" s="2"/>
      <c r="AA56" s="2">
        <v>34579245</v>
      </c>
      <c r="AB56" s="2">
        <f t="shared" ref="AB56:AB77" si="71">ROUND((AC56+AD56+AF56),2)</f>
        <v>698.17</v>
      </c>
      <c r="AC56" s="2">
        <f>ROUND((ES56+(SUM(SmtRes!BC71:'SmtRes'!BC74)+SUM(EtalonRes!AL87:'EtalonRes'!AL92))),2)</f>
        <v>0</v>
      </c>
      <c r="AD56" s="2">
        <f t="shared" si="55"/>
        <v>0.66</v>
      </c>
      <c r="AE56" s="2">
        <f t="shared" si="56"/>
        <v>0.12</v>
      </c>
      <c r="AF56" s="2">
        <f t="shared" si="57"/>
        <v>697.51</v>
      </c>
      <c r="AG56" s="2">
        <f t="shared" ref="AG56:AG77" si="72">ROUND((AP56),2)</f>
        <v>0</v>
      </c>
      <c r="AH56" s="2">
        <f t="shared" si="58"/>
        <v>80.73</v>
      </c>
      <c r="AI56" s="2">
        <f t="shared" si="59"/>
        <v>0.01</v>
      </c>
      <c r="AJ56" s="2">
        <f t="shared" ref="AJ56:AJ77" si="73">(AS56)</f>
        <v>0</v>
      </c>
      <c r="AK56" s="2">
        <v>817</v>
      </c>
      <c r="AL56" s="2">
        <v>118.83</v>
      </c>
      <c r="AM56" s="2">
        <v>0.66</v>
      </c>
      <c r="AN56" s="2">
        <v>0.12</v>
      </c>
      <c r="AO56" s="2">
        <v>697.51</v>
      </c>
      <c r="AP56" s="2">
        <v>0</v>
      </c>
      <c r="AQ56" s="2">
        <v>80.73</v>
      </c>
      <c r="AR56" s="2">
        <v>0.01</v>
      </c>
      <c r="AS56" s="2">
        <v>0</v>
      </c>
      <c r="AT56" s="2">
        <v>80</v>
      </c>
      <c r="AU56" s="2">
        <v>50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0</v>
      </c>
      <c r="BI56" s="2">
        <v>1</v>
      </c>
      <c r="BJ56" s="2" t="s">
        <v>102</v>
      </c>
      <c r="BK56" s="2"/>
      <c r="BL56" s="2"/>
      <c r="BM56" s="2">
        <v>62001</v>
      </c>
      <c r="BN56" s="2">
        <v>0</v>
      </c>
      <c r="BO56" s="2" t="s">
        <v>3</v>
      </c>
      <c r="BP56" s="2">
        <v>0</v>
      </c>
      <c r="BQ56" s="2">
        <v>6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80</v>
      </c>
      <c r="CA56" s="2">
        <v>50</v>
      </c>
      <c r="CB56" s="2"/>
      <c r="CC56" s="2"/>
      <c r="CD56" s="2"/>
      <c r="CE56" s="2">
        <v>0</v>
      </c>
      <c r="CF56" s="2">
        <v>0</v>
      </c>
      <c r="CG56" s="2">
        <v>0</v>
      </c>
      <c r="CH56" s="2"/>
      <c r="CI56" s="2"/>
      <c r="CJ56" s="2"/>
      <c r="CK56" s="2"/>
      <c r="CL56" s="2"/>
      <c r="CM56" s="2">
        <v>0</v>
      </c>
      <c r="CN56" s="2" t="s">
        <v>3</v>
      </c>
      <c r="CO56" s="2">
        <v>0</v>
      </c>
      <c r="CP56" s="2">
        <f t="shared" ref="CP56:CP77" si="74">(P56+Q56+S56)</f>
        <v>32</v>
      </c>
      <c r="CQ56" s="2">
        <f t="shared" ref="CQ56:CQ77" si="75">AC56*BC56</f>
        <v>0</v>
      </c>
      <c r="CR56" s="2">
        <f t="shared" ref="CR56:CR77" si="76">AD56*BB56</f>
        <v>0.66</v>
      </c>
      <c r="CS56" s="2">
        <f t="shared" ref="CS56:CS77" si="77">AE56*BS56</f>
        <v>0.12</v>
      </c>
      <c r="CT56" s="2">
        <f t="shared" ref="CT56:CT77" si="78">AF56*BA56</f>
        <v>697.51</v>
      </c>
      <c r="CU56" s="2">
        <f t="shared" ref="CU56:CU77" si="79">AG56</f>
        <v>0</v>
      </c>
      <c r="CV56" s="2">
        <f t="shared" ref="CV56:CV77" si="80">AH56</f>
        <v>80.73</v>
      </c>
      <c r="CW56" s="2">
        <f t="shared" ref="CW56:CW77" si="81">AI56</f>
        <v>0.01</v>
      </c>
      <c r="CX56" s="2">
        <f t="shared" ref="CX56:CX77" si="82">AJ56</f>
        <v>0</v>
      </c>
      <c r="CY56" s="2">
        <f t="shared" ref="CY56:CY77" si="83">(((S56+(R56*IF(0,0,1)))*AT56)/100)</f>
        <v>25.6</v>
      </c>
      <c r="CZ56" s="2">
        <f t="shared" ref="CZ56:CZ77" si="84">(((S56+(R56*IF(0,0,1)))*AU56)/100)</f>
        <v>16</v>
      </c>
      <c r="DA56" s="2"/>
      <c r="DB56" s="2"/>
      <c r="DC56" s="2" t="s">
        <v>3</v>
      </c>
      <c r="DD56" s="2" t="s">
        <v>3</v>
      </c>
      <c r="DE56" s="2" t="s">
        <v>3</v>
      </c>
      <c r="DF56" s="2" t="s">
        <v>3</v>
      </c>
      <c r="DG56" s="2" t="s">
        <v>3</v>
      </c>
      <c r="DH56" s="2" t="s">
        <v>3</v>
      </c>
      <c r="DI56" s="2" t="s">
        <v>3</v>
      </c>
      <c r="DJ56" s="2" t="s">
        <v>3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</v>
      </c>
      <c r="DQ56" s="2">
        <v>1</v>
      </c>
      <c r="DR56" s="2"/>
      <c r="DS56" s="2"/>
      <c r="DT56" s="2"/>
      <c r="DU56" s="2">
        <v>1005</v>
      </c>
      <c r="DV56" s="2" t="s">
        <v>16</v>
      </c>
      <c r="DW56" s="2" t="s">
        <v>16</v>
      </c>
      <c r="DX56" s="2">
        <v>100</v>
      </c>
      <c r="DY56" s="2"/>
      <c r="DZ56" s="2"/>
      <c r="EA56" s="2"/>
      <c r="EB56" s="2"/>
      <c r="EC56" s="2"/>
      <c r="ED56" s="2"/>
      <c r="EE56" s="2">
        <v>32654666</v>
      </c>
      <c r="EF56" s="2">
        <v>6</v>
      </c>
      <c r="EG56" s="2" t="s">
        <v>18</v>
      </c>
      <c r="EH56" s="2">
        <v>0</v>
      </c>
      <c r="EI56" s="2" t="s">
        <v>3</v>
      </c>
      <c r="EJ56" s="2">
        <v>1</v>
      </c>
      <c r="EK56" s="2">
        <v>62001</v>
      </c>
      <c r="EL56" s="2" t="s">
        <v>72</v>
      </c>
      <c r="EM56" s="2" t="s">
        <v>73</v>
      </c>
      <c r="EN56" s="2"/>
      <c r="EO56" s="2" t="s">
        <v>3</v>
      </c>
      <c r="EP56" s="2"/>
      <c r="EQ56" s="2">
        <v>0</v>
      </c>
      <c r="ER56" s="2">
        <v>817</v>
      </c>
      <c r="ES56" s="2">
        <v>118.83</v>
      </c>
      <c r="ET56" s="2">
        <v>0.66</v>
      </c>
      <c r="EU56" s="2">
        <v>0.12</v>
      </c>
      <c r="EV56" s="2">
        <v>697.51</v>
      </c>
      <c r="EW56" s="2">
        <v>80.73</v>
      </c>
      <c r="EX56" s="2">
        <v>0.01</v>
      </c>
      <c r="EY56" s="2">
        <v>1</v>
      </c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f t="shared" ref="FR56:FR77" si="85">ROUND(IF(AND(BH56=3,BI56=3),P56,0),0)</f>
        <v>0</v>
      </c>
      <c r="FS56" s="2">
        <v>0</v>
      </c>
      <c r="FT56" s="2"/>
      <c r="FU56" s="2"/>
      <c r="FV56" s="2"/>
      <c r="FW56" s="2"/>
      <c r="FX56" s="2">
        <v>80</v>
      </c>
      <c r="FY56" s="2">
        <v>50</v>
      </c>
      <c r="FZ56" s="2"/>
      <c r="GA56" s="2" t="s">
        <v>3</v>
      </c>
      <c r="GB56" s="2"/>
      <c r="GC56" s="2"/>
      <c r="GD56" s="2">
        <v>1</v>
      </c>
      <c r="GE56" s="2"/>
      <c r="GF56" s="2">
        <v>-659168871</v>
      </c>
      <c r="GG56" s="2">
        <v>2</v>
      </c>
      <c r="GH56" s="2">
        <v>1</v>
      </c>
      <c r="GI56" s="2">
        <v>-2</v>
      </c>
      <c r="GJ56" s="2">
        <v>0</v>
      </c>
      <c r="GK56" s="2">
        <v>0</v>
      </c>
      <c r="GL56" s="2">
        <f t="shared" ref="GL56:GL77" si="86">ROUND(IF(AND(BH56=3,BI56=3,FS56&lt;&gt;0),P56,0),0)</f>
        <v>0</v>
      </c>
      <c r="GM56" s="2">
        <f t="shared" ref="GM56:GM77" si="87">ROUND(O56+X56+Y56,0)+GX56</f>
        <v>74</v>
      </c>
      <c r="GN56" s="2">
        <f t="shared" ref="GN56:GN77" si="88">IF(OR(BI56=0,BI56=1),ROUND(O56+X56+Y56,0),0)</f>
        <v>74</v>
      </c>
      <c r="GO56" s="2">
        <f t="shared" ref="GO56:GO77" si="89">IF(BI56=2,ROUND(O56+X56+Y56,0),0)</f>
        <v>0</v>
      </c>
      <c r="GP56" s="2">
        <f t="shared" ref="GP56:GP77" si="90">IF(BI56=4,ROUND(O56+X56+Y56,0)+GX56,0)</f>
        <v>0</v>
      </c>
      <c r="GQ56" s="2"/>
      <c r="GR56" s="2">
        <v>0</v>
      </c>
      <c r="GS56" s="2">
        <v>3</v>
      </c>
      <c r="GT56" s="2">
        <v>0</v>
      </c>
      <c r="GU56" s="2" t="s">
        <v>3</v>
      </c>
      <c r="GV56" s="2">
        <f t="shared" ref="GV56:GV77" si="91">ROUND((GT56),2)</f>
        <v>0</v>
      </c>
      <c r="GW56" s="2">
        <v>1</v>
      </c>
      <c r="GX56" s="2">
        <f t="shared" ref="GX56:GX77" si="92">ROUND(HC56*I56,0)</f>
        <v>0</v>
      </c>
      <c r="GY56" s="2"/>
      <c r="GZ56" s="2"/>
      <c r="HA56" s="2">
        <v>0</v>
      </c>
      <c r="HB56" s="2">
        <v>0</v>
      </c>
      <c r="HC56" s="2">
        <f t="shared" ref="HC56:HC77" si="93">GV56*GW56</f>
        <v>0</v>
      </c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x14ac:dyDescent="0.2">
      <c r="A57">
        <v>17</v>
      </c>
      <c r="B57">
        <v>1</v>
      </c>
      <c r="C57">
        <f>ROW(SmtRes!A78)</f>
        <v>78</v>
      </c>
      <c r="D57">
        <f>ROW(EtalonRes!A98)</f>
        <v>98</v>
      </c>
      <c r="E57" t="s">
        <v>99</v>
      </c>
      <c r="F57" t="s">
        <v>100</v>
      </c>
      <c r="G57" t="s">
        <v>101</v>
      </c>
      <c r="H57" t="s">
        <v>16</v>
      </c>
      <c r="I57">
        <f>'1.Лок.смета.и.Акт'!E84</f>
        <v>4.6100000000000002E-2</v>
      </c>
      <c r="J57">
        <v>0</v>
      </c>
      <c r="O57">
        <f t="shared" si="60"/>
        <v>459</v>
      </c>
      <c r="P57">
        <f t="shared" si="61"/>
        <v>0</v>
      </c>
      <c r="Q57">
        <f t="shared" si="62"/>
        <v>0</v>
      </c>
      <c r="R57">
        <f t="shared" si="63"/>
        <v>0</v>
      </c>
      <c r="S57">
        <f t="shared" si="64"/>
        <v>459</v>
      </c>
      <c r="T57">
        <f t="shared" si="65"/>
        <v>0</v>
      </c>
      <c r="U57">
        <f t="shared" si="66"/>
        <v>3.7216530000000003</v>
      </c>
      <c r="V57">
        <f t="shared" si="67"/>
        <v>4.6100000000000004E-4</v>
      </c>
      <c r="W57">
        <f t="shared" si="68"/>
        <v>0</v>
      </c>
      <c r="X57">
        <f t="shared" si="69"/>
        <v>294</v>
      </c>
      <c r="Y57">
        <f t="shared" si="70"/>
        <v>165</v>
      </c>
      <c r="AA57">
        <v>34579267</v>
      </c>
      <c r="AB57">
        <f t="shared" si="71"/>
        <v>698.17</v>
      </c>
      <c r="AC57">
        <f>ROUND((ES57+(SUM(SmtRes!BC75:'SmtRes'!BC78)+SUM(EtalonRes!AL93:'EtalonRes'!AL98))),2)</f>
        <v>0</v>
      </c>
      <c r="AD57">
        <f t="shared" si="55"/>
        <v>0.66</v>
      </c>
      <c r="AE57">
        <f t="shared" si="56"/>
        <v>0.12</v>
      </c>
      <c r="AF57">
        <f t="shared" si="57"/>
        <v>697.51</v>
      </c>
      <c r="AG57">
        <f t="shared" si="72"/>
        <v>0</v>
      </c>
      <c r="AH57">
        <f t="shared" si="58"/>
        <v>80.73</v>
      </c>
      <c r="AI57">
        <f t="shared" si="59"/>
        <v>0.01</v>
      </c>
      <c r="AJ57">
        <f t="shared" si="73"/>
        <v>0</v>
      </c>
      <c r="AK57">
        <f>AL57+AM57+AO57</f>
        <v>817</v>
      </c>
      <c r="AL57">
        <v>118.83</v>
      </c>
      <c r="AM57" s="47">
        <f>'1.Лок.смета.и.Акт'!F86</f>
        <v>0.66</v>
      </c>
      <c r="AN57" s="47">
        <f>'1.Лок.смета.и.Акт'!F87</f>
        <v>0.12</v>
      </c>
      <c r="AO57" s="47">
        <f>'1.Лок.смета.и.Акт'!F85</f>
        <v>697.51</v>
      </c>
      <c r="AP57">
        <v>0</v>
      </c>
      <c r="AQ57">
        <f>'1.Лок.смета.и.Акт'!E90</f>
        <v>80.73</v>
      </c>
      <c r="AR57">
        <v>0.01</v>
      </c>
      <c r="AS57">
        <v>0</v>
      </c>
      <c r="AT57">
        <v>64</v>
      </c>
      <c r="AU57">
        <v>36</v>
      </c>
      <c r="AV57">
        <v>1</v>
      </c>
      <c r="AW57">
        <v>1</v>
      </c>
      <c r="AZ57">
        <v>1</v>
      </c>
      <c r="BA57">
        <f>'1.Лок.смета.и.Акт'!J85</f>
        <v>14.28</v>
      </c>
      <c r="BB57">
        <f>'1.Лок.смета.и.Акт'!J86</f>
        <v>5.25</v>
      </c>
      <c r="BC57">
        <v>5.12</v>
      </c>
      <c r="BD57" t="s">
        <v>3</v>
      </c>
      <c r="BE57" t="s">
        <v>3</v>
      </c>
      <c r="BF57" t="s">
        <v>3</v>
      </c>
      <c r="BG57" t="s">
        <v>3</v>
      </c>
      <c r="BH57">
        <v>0</v>
      </c>
      <c r="BI57">
        <v>1</v>
      </c>
      <c r="BJ57" t="s">
        <v>102</v>
      </c>
      <c r="BM57">
        <v>62001</v>
      </c>
      <c r="BN57">
        <v>0</v>
      </c>
      <c r="BO57" t="s">
        <v>3</v>
      </c>
      <c r="BP57">
        <v>0</v>
      </c>
      <c r="BQ57">
        <v>6</v>
      </c>
      <c r="BR57">
        <v>0</v>
      </c>
      <c r="BS57">
        <f>'1.Лок.смета.и.Акт'!J87</f>
        <v>14.28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80</v>
      </c>
      <c r="CA57">
        <v>50</v>
      </c>
      <c r="CE57">
        <v>0</v>
      </c>
      <c r="CF57">
        <v>0</v>
      </c>
      <c r="CG57">
        <v>0</v>
      </c>
      <c r="CM57">
        <v>0</v>
      </c>
      <c r="CN57" t="s">
        <v>3</v>
      </c>
      <c r="CO57">
        <v>0</v>
      </c>
      <c r="CP57">
        <f t="shared" si="74"/>
        <v>459</v>
      </c>
      <c r="CQ57">
        <f t="shared" si="75"/>
        <v>0</v>
      </c>
      <c r="CR57">
        <f t="shared" si="76"/>
        <v>3.4650000000000003</v>
      </c>
      <c r="CS57">
        <f t="shared" si="77"/>
        <v>1.7135999999999998</v>
      </c>
      <c r="CT57">
        <f t="shared" si="78"/>
        <v>9960.4427999999989</v>
      </c>
      <c r="CU57">
        <f t="shared" si="79"/>
        <v>0</v>
      </c>
      <c r="CV57">
        <f t="shared" si="80"/>
        <v>80.73</v>
      </c>
      <c r="CW57">
        <f t="shared" si="81"/>
        <v>0.01</v>
      </c>
      <c r="CX57">
        <f t="shared" si="82"/>
        <v>0</v>
      </c>
      <c r="CY57">
        <f t="shared" si="83"/>
        <v>293.76</v>
      </c>
      <c r="CZ57">
        <f t="shared" si="84"/>
        <v>165.24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1005</v>
      </c>
      <c r="DV57" t="s">
        <v>16</v>
      </c>
      <c r="DW57" t="str">
        <f>'1.Лок.смета.и.Акт'!D84</f>
        <v>100 м2</v>
      </c>
      <c r="DX57">
        <v>100</v>
      </c>
      <c r="EE57">
        <v>32654666</v>
      </c>
      <c r="EF57">
        <v>6</v>
      </c>
      <c r="EG57" t="s">
        <v>18</v>
      </c>
      <c r="EH57">
        <v>0</v>
      </c>
      <c r="EI57" t="s">
        <v>3</v>
      </c>
      <c r="EJ57">
        <v>1</v>
      </c>
      <c r="EK57">
        <v>62001</v>
      </c>
      <c r="EL57" t="s">
        <v>72</v>
      </c>
      <c r="EM57" t="s">
        <v>73</v>
      </c>
      <c r="EO57" t="s">
        <v>3</v>
      </c>
      <c r="EQ57">
        <v>0</v>
      </c>
      <c r="ER57">
        <f>ES57+ET57+EV57</f>
        <v>817</v>
      </c>
      <c r="ES57">
        <v>118.83</v>
      </c>
      <c r="ET57" s="47">
        <f>'1.Лок.смета.и.Акт'!F86</f>
        <v>0.66</v>
      </c>
      <c r="EU57" s="47">
        <f>'1.Лок.смета.и.Акт'!F87</f>
        <v>0.12</v>
      </c>
      <c r="EV57" s="47">
        <f>'1.Лок.смета.и.Акт'!F85</f>
        <v>697.51</v>
      </c>
      <c r="EW57">
        <f>'1.Лок.смета.и.Акт'!E90</f>
        <v>80.73</v>
      </c>
      <c r="EX57">
        <v>0.01</v>
      </c>
      <c r="EY57">
        <v>1</v>
      </c>
      <c r="FQ57">
        <v>0</v>
      </c>
      <c r="FR57">
        <f t="shared" si="85"/>
        <v>0</v>
      </c>
      <c r="FS57">
        <v>0</v>
      </c>
      <c r="FV57" t="s">
        <v>21</v>
      </c>
      <c r="FW57" t="s">
        <v>22</v>
      </c>
      <c r="FX57">
        <v>80</v>
      </c>
      <c r="FY57">
        <v>50</v>
      </c>
      <c r="GA57" t="s">
        <v>3</v>
      </c>
      <c r="GD57">
        <v>1</v>
      </c>
      <c r="GF57">
        <v>-659168871</v>
      </c>
      <c r="GG57">
        <v>2</v>
      </c>
      <c r="GH57">
        <v>1</v>
      </c>
      <c r="GI57">
        <v>4</v>
      </c>
      <c r="GJ57">
        <v>0</v>
      </c>
      <c r="GK57">
        <v>0</v>
      </c>
      <c r="GL57">
        <f t="shared" si="86"/>
        <v>0</v>
      </c>
      <c r="GM57">
        <f t="shared" si="87"/>
        <v>918</v>
      </c>
      <c r="GN57">
        <f t="shared" si="88"/>
        <v>918</v>
      </c>
      <c r="GO57">
        <f t="shared" si="89"/>
        <v>0</v>
      </c>
      <c r="GP57">
        <f t="shared" si="90"/>
        <v>0</v>
      </c>
      <c r="GR57">
        <v>0</v>
      </c>
      <c r="GS57">
        <v>3</v>
      </c>
      <c r="GT57">
        <v>0</v>
      </c>
      <c r="GU57" t="s">
        <v>3</v>
      </c>
      <c r="GV57">
        <f t="shared" si="91"/>
        <v>0</v>
      </c>
      <c r="GW57">
        <v>1</v>
      </c>
      <c r="GX57">
        <f t="shared" si="92"/>
        <v>0</v>
      </c>
      <c r="HA57">
        <v>0</v>
      </c>
      <c r="HB57">
        <v>0</v>
      </c>
      <c r="HC57">
        <f t="shared" si="93"/>
        <v>0</v>
      </c>
      <c r="IK57">
        <v>0</v>
      </c>
    </row>
    <row r="58" spans="1:255" x14ac:dyDescent="0.2">
      <c r="A58" s="2">
        <v>18</v>
      </c>
      <c r="B58" s="2">
        <v>1</v>
      </c>
      <c r="C58" s="2">
        <v>74</v>
      </c>
      <c r="D58" s="2"/>
      <c r="E58" s="2" t="s">
        <v>103</v>
      </c>
      <c r="F58" s="2" t="s">
        <v>104</v>
      </c>
      <c r="G58" s="2" t="s">
        <v>105</v>
      </c>
      <c r="H58" s="2" t="s">
        <v>26</v>
      </c>
      <c r="I58" s="2">
        <f>I56*J58</f>
        <v>0.62695999999999996</v>
      </c>
      <c r="J58" s="2">
        <v>13.599999999999998</v>
      </c>
      <c r="K58" s="2"/>
      <c r="L58" s="2"/>
      <c r="M58" s="2"/>
      <c r="N58" s="2"/>
      <c r="O58" s="2">
        <f t="shared" si="60"/>
        <v>20</v>
      </c>
      <c r="P58" s="2">
        <f t="shared" si="61"/>
        <v>20</v>
      </c>
      <c r="Q58" s="2">
        <f t="shared" si="62"/>
        <v>0</v>
      </c>
      <c r="R58" s="2">
        <f t="shared" si="63"/>
        <v>0</v>
      </c>
      <c r="S58" s="2">
        <f t="shared" si="64"/>
        <v>0</v>
      </c>
      <c r="T58" s="2">
        <f t="shared" si="65"/>
        <v>0</v>
      </c>
      <c r="U58" s="2">
        <f t="shared" si="66"/>
        <v>0</v>
      </c>
      <c r="V58" s="2">
        <f t="shared" si="67"/>
        <v>0</v>
      </c>
      <c r="W58" s="2">
        <f t="shared" si="68"/>
        <v>0</v>
      </c>
      <c r="X58" s="2">
        <f t="shared" si="69"/>
        <v>0</v>
      </c>
      <c r="Y58" s="2">
        <f t="shared" si="70"/>
        <v>0</v>
      </c>
      <c r="Z58" s="2"/>
      <c r="AA58" s="2">
        <v>34579245</v>
      </c>
      <c r="AB58" s="2">
        <f t="shared" si="71"/>
        <v>31.7</v>
      </c>
      <c r="AC58" s="2">
        <f t="shared" ref="AC58:AC63" si="94">ROUND((ES58),2)</f>
        <v>31.7</v>
      </c>
      <c r="AD58" s="2">
        <f t="shared" si="55"/>
        <v>0</v>
      </c>
      <c r="AE58" s="2">
        <f t="shared" si="56"/>
        <v>0</v>
      </c>
      <c r="AF58" s="2">
        <f t="shared" si="57"/>
        <v>0</v>
      </c>
      <c r="AG58" s="2">
        <f t="shared" si="72"/>
        <v>0</v>
      </c>
      <c r="AH58" s="2">
        <f t="shared" si="58"/>
        <v>0</v>
      </c>
      <c r="AI58" s="2">
        <f t="shared" si="59"/>
        <v>0</v>
      </c>
      <c r="AJ58" s="2">
        <f t="shared" si="73"/>
        <v>0</v>
      </c>
      <c r="AK58" s="2">
        <v>31.7</v>
      </c>
      <c r="AL58" s="2">
        <v>31.7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106</v>
      </c>
      <c r="AU58" s="2">
        <v>65</v>
      </c>
      <c r="AV58" s="2">
        <v>1</v>
      </c>
      <c r="AW58" s="2">
        <v>1</v>
      </c>
      <c r="AX58" s="2"/>
      <c r="AY58" s="2"/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3</v>
      </c>
      <c r="BI58" s="2">
        <v>1</v>
      </c>
      <c r="BJ58" s="2" t="s">
        <v>3</v>
      </c>
      <c r="BK58" s="2"/>
      <c r="BL58" s="2"/>
      <c r="BM58" s="2">
        <v>0</v>
      </c>
      <c r="BN58" s="2">
        <v>0</v>
      </c>
      <c r="BO58" s="2" t="s">
        <v>3</v>
      </c>
      <c r="BP58" s="2">
        <v>0</v>
      </c>
      <c r="BQ58" s="2">
        <v>20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106</v>
      </c>
      <c r="CA58" s="2">
        <v>65</v>
      </c>
      <c r="CB58" s="2"/>
      <c r="CC58" s="2"/>
      <c r="CD58" s="2"/>
      <c r="CE58" s="2">
        <v>0</v>
      </c>
      <c r="CF58" s="2">
        <v>0</v>
      </c>
      <c r="CG58" s="2">
        <v>0</v>
      </c>
      <c r="CH58" s="2"/>
      <c r="CI58" s="2"/>
      <c r="CJ58" s="2"/>
      <c r="CK58" s="2"/>
      <c r="CL58" s="2"/>
      <c r="CM58" s="2">
        <v>0</v>
      </c>
      <c r="CN58" s="2" t="s">
        <v>3</v>
      </c>
      <c r="CO58" s="2">
        <v>0</v>
      </c>
      <c r="CP58" s="2">
        <f t="shared" si="74"/>
        <v>20</v>
      </c>
      <c r="CQ58" s="2">
        <f t="shared" si="75"/>
        <v>31.7</v>
      </c>
      <c r="CR58" s="2">
        <f t="shared" si="76"/>
        <v>0</v>
      </c>
      <c r="CS58" s="2">
        <f t="shared" si="77"/>
        <v>0</v>
      </c>
      <c r="CT58" s="2">
        <f t="shared" si="78"/>
        <v>0</v>
      </c>
      <c r="CU58" s="2">
        <f t="shared" si="79"/>
        <v>0</v>
      </c>
      <c r="CV58" s="2">
        <f t="shared" si="80"/>
        <v>0</v>
      </c>
      <c r="CW58" s="2">
        <f t="shared" si="81"/>
        <v>0</v>
      </c>
      <c r="CX58" s="2">
        <f t="shared" si="82"/>
        <v>0</v>
      </c>
      <c r="CY58" s="2">
        <f t="shared" si="83"/>
        <v>0</v>
      </c>
      <c r="CZ58" s="2">
        <f t="shared" si="84"/>
        <v>0</v>
      </c>
      <c r="DA58" s="2"/>
      <c r="DB58" s="2"/>
      <c r="DC58" s="2" t="s">
        <v>3</v>
      </c>
      <c r="DD58" s="2" t="s">
        <v>3</v>
      </c>
      <c r="DE58" s="2" t="s">
        <v>3</v>
      </c>
      <c r="DF58" s="2" t="s">
        <v>3</v>
      </c>
      <c r="DG58" s="2" t="s">
        <v>3</v>
      </c>
      <c r="DH58" s="2" t="s">
        <v>3</v>
      </c>
      <c r="DI58" s="2" t="s">
        <v>3</v>
      </c>
      <c r="DJ58" s="2" t="s">
        <v>3</v>
      </c>
      <c r="DK58" s="2" t="s">
        <v>3</v>
      </c>
      <c r="DL58" s="2" t="s">
        <v>3</v>
      </c>
      <c r="DM58" s="2" t="s">
        <v>3</v>
      </c>
      <c r="DN58" s="2">
        <v>0</v>
      </c>
      <c r="DO58" s="2">
        <v>0</v>
      </c>
      <c r="DP58" s="2">
        <v>1</v>
      </c>
      <c r="DQ58" s="2">
        <v>1</v>
      </c>
      <c r="DR58" s="2"/>
      <c r="DS58" s="2"/>
      <c r="DT58" s="2"/>
      <c r="DU58" s="2">
        <v>1009</v>
      </c>
      <c r="DV58" s="2" t="s">
        <v>26</v>
      </c>
      <c r="DW58" s="2" t="s">
        <v>26</v>
      </c>
      <c r="DX58" s="2">
        <v>1</v>
      </c>
      <c r="DY58" s="2"/>
      <c r="DZ58" s="2"/>
      <c r="EA58" s="2"/>
      <c r="EB58" s="2"/>
      <c r="EC58" s="2"/>
      <c r="ED58" s="2"/>
      <c r="EE58" s="2">
        <v>32654523</v>
      </c>
      <c r="EF58" s="2">
        <v>20</v>
      </c>
      <c r="EG58" s="2" t="s">
        <v>27</v>
      </c>
      <c r="EH58" s="2">
        <v>0</v>
      </c>
      <c r="EI58" s="2" t="s">
        <v>3</v>
      </c>
      <c r="EJ58" s="2">
        <v>1</v>
      </c>
      <c r="EK58" s="2">
        <v>0</v>
      </c>
      <c r="EL58" s="2" t="s">
        <v>28</v>
      </c>
      <c r="EM58" s="2" t="s">
        <v>29</v>
      </c>
      <c r="EN58" s="2"/>
      <c r="EO58" s="2" t="s">
        <v>3</v>
      </c>
      <c r="EP58" s="2"/>
      <c r="EQ58" s="2">
        <v>0</v>
      </c>
      <c r="ER58" s="2">
        <v>145</v>
      </c>
      <c r="ES58" s="2">
        <v>31.7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>
        <v>0</v>
      </c>
      <c r="FR58" s="2">
        <f t="shared" si="85"/>
        <v>0</v>
      </c>
      <c r="FS58" s="2">
        <v>0</v>
      </c>
      <c r="FT58" s="2"/>
      <c r="FU58" s="2"/>
      <c r="FV58" s="2"/>
      <c r="FW58" s="2"/>
      <c r="FX58" s="2">
        <v>106</v>
      </c>
      <c r="FY58" s="2">
        <v>65</v>
      </c>
      <c r="FZ58" s="2"/>
      <c r="GA58" s="2" t="s">
        <v>106</v>
      </c>
      <c r="GB58" s="2"/>
      <c r="GC58" s="2"/>
      <c r="GD58" s="2">
        <v>1</v>
      </c>
      <c r="GE58" s="2"/>
      <c r="GF58" s="2">
        <v>-2075645155</v>
      </c>
      <c r="GG58" s="2">
        <v>2</v>
      </c>
      <c r="GH58" s="2">
        <v>4</v>
      </c>
      <c r="GI58" s="2">
        <v>-2</v>
      </c>
      <c r="GJ58" s="2">
        <v>0</v>
      </c>
      <c r="GK58" s="2">
        <v>0</v>
      </c>
      <c r="GL58" s="2">
        <f t="shared" si="86"/>
        <v>0</v>
      </c>
      <c r="GM58" s="2">
        <f t="shared" si="87"/>
        <v>20</v>
      </c>
      <c r="GN58" s="2">
        <f t="shared" si="88"/>
        <v>20</v>
      </c>
      <c r="GO58" s="2">
        <f t="shared" si="89"/>
        <v>0</v>
      </c>
      <c r="GP58" s="2">
        <f t="shared" si="90"/>
        <v>0</v>
      </c>
      <c r="GQ58" s="2"/>
      <c r="GR58" s="2">
        <v>0</v>
      </c>
      <c r="GS58" s="2">
        <v>2</v>
      </c>
      <c r="GT58" s="2">
        <v>0</v>
      </c>
      <c r="GU58" s="2" t="s">
        <v>3</v>
      </c>
      <c r="GV58" s="2">
        <f t="shared" si="91"/>
        <v>0</v>
      </c>
      <c r="GW58" s="2">
        <v>1</v>
      </c>
      <c r="GX58" s="2">
        <f t="shared" si="92"/>
        <v>0</v>
      </c>
      <c r="GY58" s="2"/>
      <c r="GZ58" s="2"/>
      <c r="HA58" s="2">
        <v>0</v>
      </c>
      <c r="HB58" s="2">
        <v>0</v>
      </c>
      <c r="HC58" s="2">
        <f t="shared" si="93"/>
        <v>0</v>
      </c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>
        <v>0</v>
      </c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x14ac:dyDescent="0.2">
      <c r="A59">
        <v>18</v>
      </c>
      <c r="B59">
        <v>1</v>
      </c>
      <c r="C59">
        <v>78</v>
      </c>
      <c r="E59" t="s">
        <v>103</v>
      </c>
      <c r="F59" t="str">
        <f>'1.Лок.смета.и.Акт'!B91</f>
        <v>ПО ПРАЙСУ</v>
      </c>
      <c r="G59" t="str">
        <f>'1.Лок.смета.и.Акт'!C91</f>
        <v>Краски ПФ-115</v>
      </c>
      <c r="H59" t="s">
        <v>26</v>
      </c>
      <c r="I59">
        <f>I57*J59</f>
        <v>0.62695999999999996</v>
      </c>
      <c r="J59">
        <v>13.599999999999998</v>
      </c>
      <c r="O59">
        <f t="shared" si="60"/>
        <v>102</v>
      </c>
      <c r="P59">
        <f t="shared" si="61"/>
        <v>102</v>
      </c>
      <c r="Q59">
        <f t="shared" si="62"/>
        <v>0</v>
      </c>
      <c r="R59">
        <f t="shared" si="63"/>
        <v>0</v>
      </c>
      <c r="S59">
        <f t="shared" si="64"/>
        <v>0</v>
      </c>
      <c r="T59">
        <f t="shared" si="65"/>
        <v>0</v>
      </c>
      <c r="U59">
        <f t="shared" si="66"/>
        <v>0</v>
      </c>
      <c r="V59">
        <f t="shared" si="67"/>
        <v>0</v>
      </c>
      <c r="W59">
        <f t="shared" si="68"/>
        <v>0</v>
      </c>
      <c r="X59">
        <f t="shared" si="69"/>
        <v>0</v>
      </c>
      <c r="Y59">
        <f t="shared" si="70"/>
        <v>0</v>
      </c>
      <c r="AA59">
        <v>34579267</v>
      </c>
      <c r="AB59">
        <f t="shared" si="71"/>
        <v>31.7</v>
      </c>
      <c r="AC59">
        <f t="shared" si="94"/>
        <v>31.7</v>
      </c>
      <c r="AD59">
        <f t="shared" si="55"/>
        <v>0</v>
      </c>
      <c r="AE59">
        <f t="shared" si="56"/>
        <v>0</v>
      </c>
      <c r="AF59">
        <f t="shared" si="57"/>
        <v>0</v>
      </c>
      <c r="AG59">
        <f t="shared" si="72"/>
        <v>0</v>
      </c>
      <c r="AH59">
        <f t="shared" si="58"/>
        <v>0</v>
      </c>
      <c r="AI59">
        <f t="shared" si="59"/>
        <v>0</v>
      </c>
      <c r="AJ59">
        <f t="shared" si="73"/>
        <v>0</v>
      </c>
      <c r="AK59">
        <v>31.7</v>
      </c>
      <c r="AL59" s="47">
        <f>'1.Лок.смета.и.Акт'!F91</f>
        <v>31.7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85</v>
      </c>
      <c r="AU59">
        <v>47</v>
      </c>
      <c r="AV59">
        <v>1</v>
      </c>
      <c r="AW59">
        <v>1</v>
      </c>
      <c r="AZ59">
        <v>1</v>
      </c>
      <c r="BA59">
        <v>1</v>
      </c>
      <c r="BB59">
        <v>1</v>
      </c>
      <c r="BC59">
        <f>'1.Лок.смета.и.Акт'!J91</f>
        <v>5.12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3</v>
      </c>
      <c r="BM59">
        <v>0</v>
      </c>
      <c r="BN59">
        <v>0</v>
      </c>
      <c r="BO59" t="s">
        <v>3</v>
      </c>
      <c r="BP59">
        <v>0</v>
      </c>
      <c r="BQ59">
        <v>20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106</v>
      </c>
      <c r="CA59">
        <v>65</v>
      </c>
      <c r="CE59">
        <v>0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74"/>
        <v>102</v>
      </c>
      <c r="CQ59">
        <f t="shared" si="75"/>
        <v>162.304</v>
      </c>
      <c r="CR59">
        <f t="shared" si="76"/>
        <v>0</v>
      </c>
      <c r="CS59">
        <f t="shared" si="77"/>
        <v>0</v>
      </c>
      <c r="CT59">
        <f t="shared" si="78"/>
        <v>0</v>
      </c>
      <c r="CU59">
        <f t="shared" si="79"/>
        <v>0</v>
      </c>
      <c r="CV59">
        <f t="shared" si="80"/>
        <v>0</v>
      </c>
      <c r="CW59">
        <f t="shared" si="81"/>
        <v>0</v>
      </c>
      <c r="CX59">
        <f t="shared" si="82"/>
        <v>0</v>
      </c>
      <c r="CY59">
        <f t="shared" si="83"/>
        <v>0</v>
      </c>
      <c r="CZ59">
        <f t="shared" si="84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1009</v>
      </c>
      <c r="DV59" t="s">
        <v>26</v>
      </c>
      <c r="DW59" t="str">
        <f>'1.Лок.смета.и.Акт'!D91</f>
        <v>кг</v>
      </c>
      <c r="DX59">
        <v>1</v>
      </c>
      <c r="EE59">
        <v>32654523</v>
      </c>
      <c r="EF59">
        <v>20</v>
      </c>
      <c r="EG59" t="s">
        <v>27</v>
      </c>
      <c r="EH59">
        <v>0</v>
      </c>
      <c r="EI59" t="s">
        <v>3</v>
      </c>
      <c r="EJ59">
        <v>1</v>
      </c>
      <c r="EK59">
        <v>0</v>
      </c>
      <c r="EL59" t="s">
        <v>28</v>
      </c>
      <c r="EM59" t="s">
        <v>29</v>
      </c>
      <c r="EO59" t="s">
        <v>3</v>
      </c>
      <c r="EQ59">
        <v>0</v>
      </c>
      <c r="ER59">
        <v>31.7</v>
      </c>
      <c r="ES59" s="47">
        <f>'1.Лок.смета.и.Акт'!F91</f>
        <v>31.7</v>
      </c>
      <c r="ET59">
        <v>0</v>
      </c>
      <c r="EU59">
        <v>0</v>
      </c>
      <c r="EV59">
        <v>0</v>
      </c>
      <c r="EW59">
        <v>0</v>
      </c>
      <c r="EX59">
        <v>0</v>
      </c>
      <c r="EZ59">
        <v>5</v>
      </c>
      <c r="FC59">
        <v>0</v>
      </c>
      <c r="FD59">
        <v>18</v>
      </c>
      <c r="FF59">
        <v>153</v>
      </c>
      <c r="FQ59">
        <v>0</v>
      </c>
      <c r="FR59">
        <f t="shared" si="85"/>
        <v>0</v>
      </c>
      <c r="FS59">
        <v>0</v>
      </c>
      <c r="FV59" t="s">
        <v>21</v>
      </c>
      <c r="FW59" t="s">
        <v>22</v>
      </c>
      <c r="FX59">
        <v>106</v>
      </c>
      <c r="FY59">
        <v>65</v>
      </c>
      <c r="GA59" t="s">
        <v>106</v>
      </c>
      <c r="GD59">
        <v>1</v>
      </c>
      <c r="GF59">
        <v>-2075645155</v>
      </c>
      <c r="GG59">
        <v>2</v>
      </c>
      <c r="GH59">
        <v>3</v>
      </c>
      <c r="GI59">
        <v>4</v>
      </c>
      <c r="GJ59">
        <v>0</v>
      </c>
      <c r="GK59">
        <v>0</v>
      </c>
      <c r="GL59">
        <f t="shared" si="86"/>
        <v>0</v>
      </c>
      <c r="GM59">
        <f t="shared" si="87"/>
        <v>102</v>
      </c>
      <c r="GN59">
        <f t="shared" si="88"/>
        <v>102</v>
      </c>
      <c r="GO59">
        <f t="shared" si="89"/>
        <v>0</v>
      </c>
      <c r="GP59">
        <f t="shared" si="90"/>
        <v>0</v>
      </c>
      <c r="GR59">
        <v>1</v>
      </c>
      <c r="GS59">
        <v>1</v>
      </c>
      <c r="GT59">
        <v>0</v>
      </c>
      <c r="GU59" t="s">
        <v>3</v>
      </c>
      <c r="GV59">
        <f t="shared" si="91"/>
        <v>0</v>
      </c>
      <c r="GW59">
        <v>1</v>
      </c>
      <c r="GX59">
        <f t="shared" si="92"/>
        <v>0</v>
      </c>
      <c r="HA59">
        <v>0</v>
      </c>
      <c r="HB59">
        <v>0</v>
      </c>
      <c r="HC59">
        <f t="shared" si="93"/>
        <v>0</v>
      </c>
      <c r="IK59">
        <v>0</v>
      </c>
    </row>
    <row r="60" spans="1:255" x14ac:dyDescent="0.2">
      <c r="A60" s="2">
        <v>17</v>
      </c>
      <c r="B60" s="2">
        <v>1</v>
      </c>
      <c r="C60" s="2">
        <f>ROW(SmtRes!A84)</f>
        <v>84</v>
      </c>
      <c r="D60" s="2">
        <f>ROW(EtalonRes!A104)</f>
        <v>104</v>
      </c>
      <c r="E60" s="2" t="s">
        <v>107</v>
      </c>
      <c r="F60" s="2" t="s">
        <v>108</v>
      </c>
      <c r="G60" s="2" t="s">
        <v>109</v>
      </c>
      <c r="H60" s="2" t="s">
        <v>16</v>
      </c>
      <c r="I60" s="2">
        <v>0</v>
      </c>
      <c r="J60" s="2">
        <v>0</v>
      </c>
      <c r="K60" s="2"/>
      <c r="L60" s="2"/>
      <c r="M60" s="2"/>
      <c r="N60" s="2"/>
      <c r="O60" s="2">
        <f t="shared" si="60"/>
        <v>0</v>
      </c>
      <c r="P60" s="2">
        <f t="shared" si="61"/>
        <v>0</v>
      </c>
      <c r="Q60" s="2">
        <f t="shared" si="62"/>
        <v>0</v>
      </c>
      <c r="R60" s="2">
        <f t="shared" si="63"/>
        <v>0</v>
      </c>
      <c r="S60" s="2">
        <f t="shared" si="64"/>
        <v>0</v>
      </c>
      <c r="T60" s="2">
        <f t="shared" si="65"/>
        <v>0</v>
      </c>
      <c r="U60" s="2">
        <f t="shared" si="66"/>
        <v>0</v>
      </c>
      <c r="V60" s="2">
        <f t="shared" si="67"/>
        <v>0</v>
      </c>
      <c r="W60" s="2">
        <f t="shared" si="68"/>
        <v>0</v>
      </c>
      <c r="X60" s="2">
        <f t="shared" si="69"/>
        <v>0</v>
      </c>
      <c r="Y60" s="2">
        <f t="shared" si="70"/>
        <v>0</v>
      </c>
      <c r="Z60" s="2"/>
      <c r="AA60" s="2">
        <v>34579245</v>
      </c>
      <c r="AB60" s="2">
        <f t="shared" si="71"/>
        <v>1687.56</v>
      </c>
      <c r="AC60" s="2">
        <f t="shared" si="94"/>
        <v>0</v>
      </c>
      <c r="AD60" s="2">
        <f t="shared" si="55"/>
        <v>739.02</v>
      </c>
      <c r="AE60" s="2">
        <f t="shared" si="56"/>
        <v>24.3</v>
      </c>
      <c r="AF60" s="2">
        <f t="shared" si="57"/>
        <v>948.54</v>
      </c>
      <c r="AG60" s="2">
        <f t="shared" si="72"/>
        <v>0</v>
      </c>
      <c r="AH60" s="2">
        <f t="shared" si="58"/>
        <v>111.2</v>
      </c>
      <c r="AI60" s="2">
        <f t="shared" si="59"/>
        <v>1.8</v>
      </c>
      <c r="AJ60" s="2">
        <f t="shared" si="73"/>
        <v>0</v>
      </c>
      <c r="AK60" s="2">
        <v>1687.56</v>
      </c>
      <c r="AL60" s="2">
        <v>0</v>
      </c>
      <c r="AM60" s="2">
        <v>739.02</v>
      </c>
      <c r="AN60" s="2">
        <v>24.3</v>
      </c>
      <c r="AO60" s="2">
        <v>948.54</v>
      </c>
      <c r="AP60" s="2">
        <v>0</v>
      </c>
      <c r="AQ60" s="2">
        <v>111.2</v>
      </c>
      <c r="AR60" s="2">
        <v>1.8</v>
      </c>
      <c r="AS60" s="2">
        <v>0</v>
      </c>
      <c r="AT60" s="2">
        <v>80</v>
      </c>
      <c r="AU60" s="2">
        <v>68</v>
      </c>
      <c r="AV60" s="2">
        <v>1</v>
      </c>
      <c r="AW60" s="2">
        <v>1</v>
      </c>
      <c r="AX60" s="2"/>
      <c r="AY60" s="2"/>
      <c r="AZ60" s="2">
        <v>1</v>
      </c>
      <c r="BA60" s="2">
        <v>1</v>
      </c>
      <c r="BB60" s="2">
        <v>1</v>
      </c>
      <c r="BC60" s="2">
        <v>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0</v>
      </c>
      <c r="BI60" s="2">
        <v>1</v>
      </c>
      <c r="BJ60" s="2" t="s">
        <v>110</v>
      </c>
      <c r="BK60" s="2"/>
      <c r="BL60" s="2"/>
      <c r="BM60" s="2">
        <v>57001</v>
      </c>
      <c r="BN60" s="2">
        <v>0</v>
      </c>
      <c r="BO60" s="2" t="s">
        <v>3</v>
      </c>
      <c r="BP60" s="2">
        <v>0</v>
      </c>
      <c r="BQ60" s="2">
        <v>6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80</v>
      </c>
      <c r="CA60" s="2">
        <v>68</v>
      </c>
      <c r="CB60" s="2"/>
      <c r="CC60" s="2"/>
      <c r="CD60" s="2"/>
      <c r="CE60" s="2">
        <v>0</v>
      </c>
      <c r="CF60" s="2">
        <v>0</v>
      </c>
      <c r="CG60" s="2">
        <v>0</v>
      </c>
      <c r="CH60" s="2"/>
      <c r="CI60" s="2"/>
      <c r="CJ60" s="2"/>
      <c r="CK60" s="2"/>
      <c r="CL60" s="2"/>
      <c r="CM60" s="2">
        <v>0</v>
      </c>
      <c r="CN60" s="2" t="s">
        <v>3</v>
      </c>
      <c r="CO60" s="2">
        <v>0</v>
      </c>
      <c r="CP60" s="2">
        <f t="shared" si="74"/>
        <v>0</v>
      </c>
      <c r="CQ60" s="2">
        <f t="shared" si="75"/>
        <v>0</v>
      </c>
      <c r="CR60" s="2">
        <f t="shared" si="76"/>
        <v>739.02</v>
      </c>
      <c r="CS60" s="2">
        <f t="shared" si="77"/>
        <v>24.3</v>
      </c>
      <c r="CT60" s="2">
        <f t="shared" si="78"/>
        <v>948.54</v>
      </c>
      <c r="CU60" s="2">
        <f t="shared" si="79"/>
        <v>0</v>
      </c>
      <c r="CV60" s="2">
        <f t="shared" si="80"/>
        <v>111.2</v>
      </c>
      <c r="CW60" s="2">
        <f t="shared" si="81"/>
        <v>1.8</v>
      </c>
      <c r="CX60" s="2">
        <f t="shared" si="82"/>
        <v>0</v>
      </c>
      <c r="CY60" s="2">
        <f t="shared" si="83"/>
        <v>0</v>
      </c>
      <c r="CZ60" s="2">
        <f t="shared" si="84"/>
        <v>0</v>
      </c>
      <c r="DA60" s="2"/>
      <c r="DB60" s="2"/>
      <c r="DC60" s="2" t="s">
        <v>3</v>
      </c>
      <c r="DD60" s="2" t="s">
        <v>3</v>
      </c>
      <c r="DE60" s="2" t="s">
        <v>3</v>
      </c>
      <c r="DF60" s="2" t="s">
        <v>3</v>
      </c>
      <c r="DG60" s="2" t="s">
        <v>3</v>
      </c>
      <c r="DH60" s="2" t="s">
        <v>3</v>
      </c>
      <c r="DI60" s="2" t="s">
        <v>3</v>
      </c>
      <c r="DJ60" s="2" t="s">
        <v>3</v>
      </c>
      <c r="DK60" s="2" t="s">
        <v>3</v>
      </c>
      <c r="DL60" s="2" t="s">
        <v>3</v>
      </c>
      <c r="DM60" s="2" t="s">
        <v>3</v>
      </c>
      <c r="DN60" s="2">
        <v>0</v>
      </c>
      <c r="DO60" s="2">
        <v>0</v>
      </c>
      <c r="DP60" s="2">
        <v>1</v>
      </c>
      <c r="DQ60" s="2">
        <v>1</v>
      </c>
      <c r="DR60" s="2"/>
      <c r="DS60" s="2"/>
      <c r="DT60" s="2"/>
      <c r="DU60" s="2">
        <v>1005</v>
      </c>
      <c r="DV60" s="2" t="s">
        <v>16</v>
      </c>
      <c r="DW60" s="2" t="s">
        <v>16</v>
      </c>
      <c r="DX60" s="2">
        <v>100</v>
      </c>
      <c r="DY60" s="2"/>
      <c r="DZ60" s="2"/>
      <c r="EA60" s="2"/>
      <c r="EB60" s="2"/>
      <c r="EC60" s="2"/>
      <c r="ED60" s="2"/>
      <c r="EE60" s="2">
        <v>32654661</v>
      </c>
      <c r="EF60" s="2">
        <v>6</v>
      </c>
      <c r="EG60" s="2" t="s">
        <v>18</v>
      </c>
      <c r="EH60" s="2">
        <v>0</v>
      </c>
      <c r="EI60" s="2" t="s">
        <v>3</v>
      </c>
      <c r="EJ60" s="2">
        <v>1</v>
      </c>
      <c r="EK60" s="2">
        <v>57001</v>
      </c>
      <c r="EL60" s="2" t="s">
        <v>38</v>
      </c>
      <c r="EM60" s="2" t="s">
        <v>39</v>
      </c>
      <c r="EN60" s="2"/>
      <c r="EO60" s="2" t="s">
        <v>3</v>
      </c>
      <c r="EP60" s="2"/>
      <c r="EQ60" s="2">
        <v>0</v>
      </c>
      <c r="ER60" s="2">
        <v>1687.56</v>
      </c>
      <c r="ES60" s="2">
        <v>0</v>
      </c>
      <c r="ET60" s="2">
        <v>739.02</v>
      </c>
      <c r="EU60" s="2">
        <v>24.3</v>
      </c>
      <c r="EV60" s="2">
        <v>948.54</v>
      </c>
      <c r="EW60" s="2">
        <v>111.2</v>
      </c>
      <c r="EX60" s="2">
        <v>1.8</v>
      </c>
      <c r="EY60" s="2">
        <v>0</v>
      </c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>
        <v>0</v>
      </c>
      <c r="FR60" s="2">
        <f t="shared" si="85"/>
        <v>0</v>
      </c>
      <c r="FS60" s="2">
        <v>0</v>
      </c>
      <c r="FT60" s="2"/>
      <c r="FU60" s="2"/>
      <c r="FV60" s="2"/>
      <c r="FW60" s="2"/>
      <c r="FX60" s="2">
        <v>80</v>
      </c>
      <c r="FY60" s="2">
        <v>68</v>
      </c>
      <c r="FZ60" s="2"/>
      <c r="GA60" s="2" t="s">
        <v>3</v>
      </c>
      <c r="GB60" s="2"/>
      <c r="GC60" s="2"/>
      <c r="GD60" s="2">
        <v>1</v>
      </c>
      <c r="GE60" s="2"/>
      <c r="GF60" s="2">
        <v>-320638340</v>
      </c>
      <c r="GG60" s="2">
        <v>2</v>
      </c>
      <c r="GH60" s="2">
        <v>1</v>
      </c>
      <c r="GI60" s="2">
        <v>-2</v>
      </c>
      <c r="GJ60" s="2">
        <v>0</v>
      </c>
      <c r="GK60" s="2">
        <v>0</v>
      </c>
      <c r="GL60" s="2">
        <f t="shared" si="86"/>
        <v>0</v>
      </c>
      <c r="GM60" s="2">
        <f t="shared" si="87"/>
        <v>0</v>
      </c>
      <c r="GN60" s="2">
        <f t="shared" si="88"/>
        <v>0</v>
      </c>
      <c r="GO60" s="2">
        <f t="shared" si="89"/>
        <v>0</v>
      </c>
      <c r="GP60" s="2">
        <f t="shared" si="90"/>
        <v>0</v>
      </c>
      <c r="GQ60" s="2"/>
      <c r="GR60" s="2">
        <v>0</v>
      </c>
      <c r="GS60" s="2">
        <v>3</v>
      </c>
      <c r="GT60" s="2">
        <v>0</v>
      </c>
      <c r="GU60" s="2" t="s">
        <v>3</v>
      </c>
      <c r="GV60" s="2">
        <f t="shared" si="91"/>
        <v>0</v>
      </c>
      <c r="GW60" s="2">
        <v>1</v>
      </c>
      <c r="GX60" s="2">
        <f t="shared" si="92"/>
        <v>0</v>
      </c>
      <c r="GY60" s="2"/>
      <c r="GZ60" s="2"/>
      <c r="HA60" s="2">
        <v>0</v>
      </c>
      <c r="HB60" s="2">
        <v>0</v>
      </c>
      <c r="HC60" s="2">
        <f t="shared" si="93"/>
        <v>0</v>
      </c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>
        <v>0</v>
      </c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x14ac:dyDescent="0.2">
      <c r="A61">
        <v>17</v>
      </c>
      <c r="B61">
        <v>1</v>
      </c>
      <c r="C61">
        <f>ROW(SmtRes!A90)</f>
        <v>90</v>
      </c>
      <c r="D61">
        <f>ROW(EtalonRes!A110)</f>
        <v>110</v>
      </c>
      <c r="E61" t="s">
        <v>107</v>
      </c>
      <c r="F61" t="s">
        <v>108</v>
      </c>
      <c r="G61" t="s">
        <v>109</v>
      </c>
      <c r="H61" t="s">
        <v>16</v>
      </c>
      <c r="I61">
        <v>0</v>
      </c>
      <c r="J61">
        <v>0</v>
      </c>
      <c r="O61">
        <f t="shared" si="60"/>
        <v>0</v>
      </c>
      <c r="P61">
        <f t="shared" si="61"/>
        <v>0</v>
      </c>
      <c r="Q61">
        <f t="shared" si="62"/>
        <v>0</v>
      </c>
      <c r="R61">
        <f t="shared" si="63"/>
        <v>0</v>
      </c>
      <c r="S61">
        <f t="shared" si="64"/>
        <v>0</v>
      </c>
      <c r="T61">
        <f t="shared" si="65"/>
        <v>0</v>
      </c>
      <c r="U61">
        <f t="shared" si="66"/>
        <v>0</v>
      </c>
      <c r="V61">
        <f t="shared" si="67"/>
        <v>0</v>
      </c>
      <c r="W61">
        <f t="shared" si="68"/>
        <v>0</v>
      </c>
      <c r="X61">
        <f t="shared" si="69"/>
        <v>0</v>
      </c>
      <c r="Y61">
        <f t="shared" si="70"/>
        <v>0</v>
      </c>
      <c r="AA61">
        <v>34579267</v>
      </c>
      <c r="AB61">
        <f t="shared" si="71"/>
        <v>1687.56</v>
      </c>
      <c r="AC61">
        <f t="shared" si="94"/>
        <v>0</v>
      </c>
      <c r="AD61">
        <f t="shared" si="55"/>
        <v>739.02</v>
      </c>
      <c r="AE61">
        <f t="shared" si="56"/>
        <v>24.3</v>
      </c>
      <c r="AF61">
        <f t="shared" si="57"/>
        <v>948.54</v>
      </c>
      <c r="AG61">
        <f t="shared" si="72"/>
        <v>0</v>
      </c>
      <c r="AH61">
        <f t="shared" si="58"/>
        <v>111.2</v>
      </c>
      <c r="AI61">
        <f t="shared" si="59"/>
        <v>1.8</v>
      </c>
      <c r="AJ61">
        <f t="shared" si="73"/>
        <v>0</v>
      </c>
      <c r="AK61">
        <v>1687.56</v>
      </c>
      <c r="AL61">
        <v>0</v>
      </c>
      <c r="AM61">
        <v>739.02</v>
      </c>
      <c r="AN61">
        <v>24.3</v>
      </c>
      <c r="AO61">
        <v>948.54</v>
      </c>
      <c r="AP61">
        <v>0</v>
      </c>
      <c r="AQ61">
        <v>111.2</v>
      </c>
      <c r="AR61">
        <v>1.8</v>
      </c>
      <c r="AS61">
        <v>0</v>
      </c>
      <c r="AT61">
        <v>64</v>
      </c>
      <c r="AU61">
        <v>49</v>
      </c>
      <c r="AV61">
        <v>1</v>
      </c>
      <c r="AW61">
        <v>1</v>
      </c>
      <c r="AZ61">
        <v>1</v>
      </c>
      <c r="BA61">
        <v>14.28</v>
      </c>
      <c r="BB61">
        <v>5.25</v>
      </c>
      <c r="BC61">
        <v>5.12</v>
      </c>
      <c r="BD61" t="s">
        <v>3</v>
      </c>
      <c r="BE61" t="s">
        <v>3</v>
      </c>
      <c r="BF61" t="s">
        <v>3</v>
      </c>
      <c r="BG61" t="s">
        <v>3</v>
      </c>
      <c r="BH61">
        <v>0</v>
      </c>
      <c r="BI61">
        <v>1</v>
      </c>
      <c r="BJ61" t="s">
        <v>110</v>
      </c>
      <c r="BM61">
        <v>57001</v>
      </c>
      <c r="BN61">
        <v>0</v>
      </c>
      <c r="BO61" t="s">
        <v>3</v>
      </c>
      <c r="BP61">
        <v>0</v>
      </c>
      <c r="BQ61">
        <v>6</v>
      </c>
      <c r="BR61">
        <v>0</v>
      </c>
      <c r="BS61">
        <v>14.28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80</v>
      </c>
      <c r="CA61">
        <v>68</v>
      </c>
      <c r="CE61">
        <v>0</v>
      </c>
      <c r="CF61">
        <v>0</v>
      </c>
      <c r="CG61">
        <v>0</v>
      </c>
      <c r="CM61">
        <v>0</v>
      </c>
      <c r="CN61" t="s">
        <v>3</v>
      </c>
      <c r="CO61">
        <v>0</v>
      </c>
      <c r="CP61">
        <f t="shared" si="74"/>
        <v>0</v>
      </c>
      <c r="CQ61">
        <f t="shared" si="75"/>
        <v>0</v>
      </c>
      <c r="CR61">
        <f t="shared" si="76"/>
        <v>3879.855</v>
      </c>
      <c r="CS61">
        <f t="shared" si="77"/>
        <v>347.00400000000002</v>
      </c>
      <c r="CT61">
        <f t="shared" si="78"/>
        <v>13545.151199999998</v>
      </c>
      <c r="CU61">
        <f t="shared" si="79"/>
        <v>0</v>
      </c>
      <c r="CV61">
        <f t="shared" si="80"/>
        <v>111.2</v>
      </c>
      <c r="CW61">
        <f t="shared" si="81"/>
        <v>1.8</v>
      </c>
      <c r="CX61">
        <f t="shared" si="82"/>
        <v>0</v>
      </c>
      <c r="CY61">
        <f t="shared" si="83"/>
        <v>0</v>
      </c>
      <c r="CZ61">
        <f t="shared" si="84"/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1005</v>
      </c>
      <c r="DV61" t="s">
        <v>16</v>
      </c>
      <c r="DW61" t="s">
        <v>16</v>
      </c>
      <c r="DX61">
        <v>100</v>
      </c>
      <c r="EE61">
        <v>32654661</v>
      </c>
      <c r="EF61">
        <v>6</v>
      </c>
      <c r="EG61" t="s">
        <v>18</v>
      </c>
      <c r="EH61">
        <v>0</v>
      </c>
      <c r="EI61" t="s">
        <v>3</v>
      </c>
      <c r="EJ61">
        <v>1</v>
      </c>
      <c r="EK61">
        <v>57001</v>
      </c>
      <c r="EL61" t="s">
        <v>38</v>
      </c>
      <c r="EM61" t="s">
        <v>39</v>
      </c>
      <c r="EO61" t="s">
        <v>3</v>
      </c>
      <c r="EQ61">
        <v>0</v>
      </c>
      <c r="ER61">
        <v>1687.56</v>
      </c>
      <c r="ES61">
        <v>0</v>
      </c>
      <c r="ET61">
        <v>739.02</v>
      </c>
      <c r="EU61">
        <v>24.3</v>
      </c>
      <c r="EV61">
        <v>948.54</v>
      </c>
      <c r="EW61">
        <v>111.2</v>
      </c>
      <c r="EX61">
        <v>1.8</v>
      </c>
      <c r="EY61">
        <v>0</v>
      </c>
      <c r="FQ61">
        <v>0</v>
      </c>
      <c r="FR61">
        <f t="shared" si="85"/>
        <v>0</v>
      </c>
      <c r="FS61">
        <v>0</v>
      </c>
      <c r="FV61" t="s">
        <v>21</v>
      </c>
      <c r="FW61" t="s">
        <v>22</v>
      </c>
      <c r="FX61">
        <v>80</v>
      </c>
      <c r="FY61">
        <v>68</v>
      </c>
      <c r="GA61" t="s">
        <v>3</v>
      </c>
      <c r="GD61">
        <v>1</v>
      </c>
      <c r="GF61">
        <v>-320638340</v>
      </c>
      <c r="GG61">
        <v>2</v>
      </c>
      <c r="GH61">
        <v>1</v>
      </c>
      <c r="GI61">
        <v>4</v>
      </c>
      <c r="GJ61">
        <v>0</v>
      </c>
      <c r="GK61">
        <v>0</v>
      </c>
      <c r="GL61">
        <f t="shared" si="86"/>
        <v>0</v>
      </c>
      <c r="GM61">
        <f t="shared" si="87"/>
        <v>0</v>
      </c>
      <c r="GN61">
        <f t="shared" si="88"/>
        <v>0</v>
      </c>
      <c r="GO61">
        <f t="shared" si="89"/>
        <v>0</v>
      </c>
      <c r="GP61">
        <f t="shared" si="90"/>
        <v>0</v>
      </c>
      <c r="GR61">
        <v>0</v>
      </c>
      <c r="GS61">
        <v>3</v>
      </c>
      <c r="GT61">
        <v>0</v>
      </c>
      <c r="GU61" t="s">
        <v>3</v>
      </c>
      <c r="GV61">
        <f t="shared" si="91"/>
        <v>0</v>
      </c>
      <c r="GW61">
        <v>1</v>
      </c>
      <c r="GX61">
        <f t="shared" si="92"/>
        <v>0</v>
      </c>
      <c r="HA61">
        <v>0</v>
      </c>
      <c r="HB61">
        <v>0</v>
      </c>
      <c r="HC61">
        <f t="shared" si="93"/>
        <v>0</v>
      </c>
      <c r="IK61">
        <v>0</v>
      </c>
    </row>
    <row r="62" spans="1:255" x14ac:dyDescent="0.2">
      <c r="A62" s="2">
        <v>18</v>
      </c>
      <c r="B62" s="2">
        <v>1</v>
      </c>
      <c r="C62" s="2">
        <v>84</v>
      </c>
      <c r="D62" s="2"/>
      <c r="E62" s="2" t="s">
        <v>111</v>
      </c>
      <c r="F62" s="2" t="s">
        <v>41</v>
      </c>
      <c r="G62" s="2" t="s">
        <v>42</v>
      </c>
      <c r="H62" s="2" t="s">
        <v>43</v>
      </c>
      <c r="I62" s="2">
        <f>I60*J62</f>
        <v>0</v>
      </c>
      <c r="J62" s="2">
        <v>6.6</v>
      </c>
      <c r="K62" s="2"/>
      <c r="L62" s="2"/>
      <c r="M62" s="2"/>
      <c r="N62" s="2"/>
      <c r="O62" s="2">
        <f t="shared" si="60"/>
        <v>0</v>
      </c>
      <c r="P62" s="2">
        <f t="shared" si="61"/>
        <v>0</v>
      </c>
      <c r="Q62" s="2">
        <f t="shared" si="62"/>
        <v>0</v>
      </c>
      <c r="R62" s="2">
        <f t="shared" si="63"/>
        <v>0</v>
      </c>
      <c r="S62" s="2">
        <f t="shared" si="64"/>
        <v>0</v>
      </c>
      <c r="T62" s="2">
        <f t="shared" si="65"/>
        <v>0</v>
      </c>
      <c r="U62" s="2">
        <f t="shared" si="66"/>
        <v>0</v>
      </c>
      <c r="V62" s="2">
        <f t="shared" si="67"/>
        <v>0</v>
      </c>
      <c r="W62" s="2">
        <f t="shared" si="68"/>
        <v>0</v>
      </c>
      <c r="X62" s="2">
        <f t="shared" si="69"/>
        <v>0</v>
      </c>
      <c r="Y62" s="2">
        <f t="shared" si="70"/>
        <v>0</v>
      </c>
      <c r="Z62" s="2"/>
      <c r="AA62" s="2">
        <v>34579245</v>
      </c>
      <c r="AB62" s="2">
        <f t="shared" si="71"/>
        <v>0</v>
      </c>
      <c r="AC62" s="2">
        <f t="shared" si="94"/>
        <v>0</v>
      </c>
      <c r="AD62" s="2">
        <f t="shared" si="55"/>
        <v>0</v>
      </c>
      <c r="AE62" s="2">
        <f t="shared" si="56"/>
        <v>0</v>
      </c>
      <c r="AF62" s="2">
        <f t="shared" si="57"/>
        <v>0</v>
      </c>
      <c r="AG62" s="2">
        <f t="shared" si="72"/>
        <v>0</v>
      </c>
      <c r="AH62" s="2">
        <f t="shared" si="58"/>
        <v>0</v>
      </c>
      <c r="AI62" s="2">
        <f t="shared" si="59"/>
        <v>0</v>
      </c>
      <c r="AJ62" s="2">
        <f t="shared" si="73"/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106</v>
      </c>
      <c r="AU62" s="2">
        <v>65</v>
      </c>
      <c r="AV62" s="2">
        <v>1</v>
      </c>
      <c r="AW62" s="2">
        <v>1</v>
      </c>
      <c r="AX62" s="2"/>
      <c r="AY62" s="2"/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3</v>
      </c>
      <c r="BI62" s="2">
        <v>1</v>
      </c>
      <c r="BJ62" s="2" t="s">
        <v>3</v>
      </c>
      <c r="BK62" s="2"/>
      <c r="BL62" s="2"/>
      <c r="BM62" s="2">
        <v>0</v>
      </c>
      <c r="BN62" s="2">
        <v>0</v>
      </c>
      <c r="BO62" s="2" t="s">
        <v>3</v>
      </c>
      <c r="BP62" s="2">
        <v>0</v>
      </c>
      <c r="BQ62" s="2">
        <v>20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106</v>
      </c>
      <c r="CA62" s="2">
        <v>65</v>
      </c>
      <c r="CB62" s="2"/>
      <c r="CC62" s="2"/>
      <c r="CD62" s="2"/>
      <c r="CE62" s="2">
        <v>0</v>
      </c>
      <c r="CF62" s="2">
        <v>0</v>
      </c>
      <c r="CG62" s="2">
        <v>0</v>
      </c>
      <c r="CH62" s="2"/>
      <c r="CI62" s="2"/>
      <c r="CJ62" s="2"/>
      <c r="CK62" s="2"/>
      <c r="CL62" s="2"/>
      <c r="CM62" s="2">
        <v>0</v>
      </c>
      <c r="CN62" s="2" t="s">
        <v>3</v>
      </c>
      <c r="CO62" s="2">
        <v>0</v>
      </c>
      <c r="CP62" s="2">
        <f t="shared" si="74"/>
        <v>0</v>
      </c>
      <c r="CQ62" s="2">
        <f t="shared" si="75"/>
        <v>0</v>
      </c>
      <c r="CR62" s="2">
        <f t="shared" si="76"/>
        <v>0</v>
      </c>
      <c r="CS62" s="2">
        <f t="shared" si="77"/>
        <v>0</v>
      </c>
      <c r="CT62" s="2">
        <f t="shared" si="78"/>
        <v>0</v>
      </c>
      <c r="CU62" s="2">
        <f t="shared" si="79"/>
        <v>0</v>
      </c>
      <c r="CV62" s="2">
        <f t="shared" si="80"/>
        <v>0</v>
      </c>
      <c r="CW62" s="2">
        <f t="shared" si="81"/>
        <v>0</v>
      </c>
      <c r="CX62" s="2">
        <f t="shared" si="82"/>
        <v>0</v>
      </c>
      <c r="CY62" s="2">
        <f t="shared" si="83"/>
        <v>0</v>
      </c>
      <c r="CZ62" s="2">
        <f t="shared" si="84"/>
        <v>0</v>
      </c>
      <c r="DA62" s="2"/>
      <c r="DB62" s="2"/>
      <c r="DC62" s="2" t="s">
        <v>3</v>
      </c>
      <c r="DD62" s="2" t="s">
        <v>3</v>
      </c>
      <c r="DE62" s="2" t="s">
        <v>3</v>
      </c>
      <c r="DF62" s="2" t="s">
        <v>3</v>
      </c>
      <c r="DG62" s="2" t="s">
        <v>3</v>
      </c>
      <c r="DH62" s="2" t="s">
        <v>3</v>
      </c>
      <c r="DI62" s="2" t="s">
        <v>3</v>
      </c>
      <c r="DJ62" s="2" t="s">
        <v>3</v>
      </c>
      <c r="DK62" s="2" t="s">
        <v>3</v>
      </c>
      <c r="DL62" s="2" t="s">
        <v>3</v>
      </c>
      <c r="DM62" s="2" t="s">
        <v>3</v>
      </c>
      <c r="DN62" s="2">
        <v>0</v>
      </c>
      <c r="DO62" s="2">
        <v>0</v>
      </c>
      <c r="DP62" s="2">
        <v>1</v>
      </c>
      <c r="DQ62" s="2">
        <v>1</v>
      </c>
      <c r="DR62" s="2"/>
      <c r="DS62" s="2"/>
      <c r="DT62" s="2"/>
      <c r="DU62" s="2">
        <v>1009</v>
      </c>
      <c r="DV62" s="2" t="s">
        <v>43</v>
      </c>
      <c r="DW62" s="2" t="s">
        <v>43</v>
      </c>
      <c r="DX62" s="2">
        <v>1000</v>
      </c>
      <c r="DY62" s="2"/>
      <c r="DZ62" s="2"/>
      <c r="EA62" s="2"/>
      <c r="EB62" s="2"/>
      <c r="EC62" s="2"/>
      <c r="ED62" s="2"/>
      <c r="EE62" s="2">
        <v>32654523</v>
      </c>
      <c r="EF62" s="2">
        <v>20</v>
      </c>
      <c r="EG62" s="2" t="s">
        <v>27</v>
      </c>
      <c r="EH62" s="2">
        <v>0</v>
      </c>
      <c r="EI62" s="2" t="s">
        <v>3</v>
      </c>
      <c r="EJ62" s="2">
        <v>1</v>
      </c>
      <c r="EK62" s="2">
        <v>0</v>
      </c>
      <c r="EL62" s="2" t="s">
        <v>28</v>
      </c>
      <c r="EM62" s="2" t="s">
        <v>29</v>
      </c>
      <c r="EN62" s="2"/>
      <c r="EO62" s="2" t="s">
        <v>3</v>
      </c>
      <c r="EP62" s="2"/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>
        <v>0</v>
      </c>
      <c r="FR62" s="2">
        <f t="shared" si="85"/>
        <v>0</v>
      </c>
      <c r="FS62" s="2">
        <v>0</v>
      </c>
      <c r="FT62" s="2"/>
      <c r="FU62" s="2"/>
      <c r="FV62" s="2"/>
      <c r="FW62" s="2"/>
      <c r="FX62" s="2">
        <v>106</v>
      </c>
      <c r="FY62" s="2">
        <v>65</v>
      </c>
      <c r="FZ62" s="2"/>
      <c r="GA62" s="2" t="s">
        <v>3</v>
      </c>
      <c r="GB62" s="2"/>
      <c r="GC62" s="2"/>
      <c r="GD62" s="2">
        <v>1</v>
      </c>
      <c r="GE62" s="2"/>
      <c r="GF62" s="2">
        <v>-179832266</v>
      </c>
      <c r="GG62" s="2">
        <v>2</v>
      </c>
      <c r="GH62" s="2">
        <v>1</v>
      </c>
      <c r="GI62" s="2">
        <v>-2</v>
      </c>
      <c r="GJ62" s="2">
        <v>0</v>
      </c>
      <c r="GK62" s="2">
        <v>0</v>
      </c>
      <c r="GL62" s="2">
        <f t="shared" si="86"/>
        <v>0</v>
      </c>
      <c r="GM62" s="2">
        <f t="shared" si="87"/>
        <v>0</v>
      </c>
      <c r="GN62" s="2">
        <f t="shared" si="88"/>
        <v>0</v>
      </c>
      <c r="GO62" s="2">
        <f t="shared" si="89"/>
        <v>0</v>
      </c>
      <c r="GP62" s="2">
        <f t="shared" si="90"/>
        <v>0</v>
      </c>
      <c r="GQ62" s="2"/>
      <c r="GR62" s="2">
        <v>0</v>
      </c>
      <c r="GS62" s="2">
        <v>3</v>
      </c>
      <c r="GT62" s="2">
        <v>0</v>
      </c>
      <c r="GU62" s="2" t="s">
        <v>3</v>
      </c>
      <c r="GV62" s="2">
        <f t="shared" si="91"/>
        <v>0</v>
      </c>
      <c r="GW62" s="2">
        <v>1</v>
      </c>
      <c r="GX62" s="2">
        <f t="shared" si="92"/>
        <v>0</v>
      </c>
      <c r="GY62" s="2"/>
      <c r="GZ62" s="2"/>
      <c r="HA62" s="2">
        <v>0</v>
      </c>
      <c r="HB62" s="2">
        <v>0</v>
      </c>
      <c r="HC62" s="2">
        <f t="shared" si="93"/>
        <v>0</v>
      </c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>
        <v>0</v>
      </c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x14ac:dyDescent="0.2">
      <c r="A63">
        <v>18</v>
      </c>
      <c r="B63">
        <v>1</v>
      </c>
      <c r="C63">
        <v>90</v>
      </c>
      <c r="E63" t="s">
        <v>111</v>
      </c>
      <c r="F63" t="s">
        <v>41</v>
      </c>
      <c r="G63" t="s">
        <v>42</v>
      </c>
      <c r="H63" t="s">
        <v>43</v>
      </c>
      <c r="I63">
        <f>I61*J63</f>
        <v>0</v>
      </c>
      <c r="J63">
        <v>6.6</v>
      </c>
      <c r="O63">
        <f t="shared" si="60"/>
        <v>0</v>
      </c>
      <c r="P63">
        <f t="shared" si="61"/>
        <v>0</v>
      </c>
      <c r="Q63">
        <f t="shared" si="62"/>
        <v>0</v>
      </c>
      <c r="R63">
        <f t="shared" si="63"/>
        <v>0</v>
      </c>
      <c r="S63">
        <f t="shared" si="64"/>
        <v>0</v>
      </c>
      <c r="T63">
        <f t="shared" si="65"/>
        <v>0</v>
      </c>
      <c r="U63">
        <f t="shared" si="66"/>
        <v>0</v>
      </c>
      <c r="V63">
        <f t="shared" si="67"/>
        <v>0</v>
      </c>
      <c r="W63">
        <f t="shared" si="68"/>
        <v>0</v>
      </c>
      <c r="X63">
        <f t="shared" si="69"/>
        <v>0</v>
      </c>
      <c r="Y63">
        <f t="shared" si="70"/>
        <v>0</v>
      </c>
      <c r="AA63">
        <v>34579267</v>
      </c>
      <c r="AB63">
        <f t="shared" si="71"/>
        <v>0</v>
      </c>
      <c r="AC63">
        <f t="shared" si="94"/>
        <v>0</v>
      </c>
      <c r="AD63">
        <f t="shared" si="55"/>
        <v>0</v>
      </c>
      <c r="AE63">
        <f t="shared" si="56"/>
        <v>0</v>
      </c>
      <c r="AF63">
        <f t="shared" si="57"/>
        <v>0</v>
      </c>
      <c r="AG63">
        <f t="shared" si="72"/>
        <v>0</v>
      </c>
      <c r="AH63">
        <f t="shared" si="58"/>
        <v>0</v>
      </c>
      <c r="AI63">
        <f t="shared" si="59"/>
        <v>0</v>
      </c>
      <c r="AJ63">
        <f t="shared" si="73"/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85</v>
      </c>
      <c r="AU63">
        <v>47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5.12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3</v>
      </c>
      <c r="BM63">
        <v>0</v>
      </c>
      <c r="BN63">
        <v>0</v>
      </c>
      <c r="BO63" t="s">
        <v>3</v>
      </c>
      <c r="BP63">
        <v>0</v>
      </c>
      <c r="BQ63">
        <v>20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106</v>
      </c>
      <c r="CA63">
        <v>65</v>
      </c>
      <c r="CE63">
        <v>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74"/>
        <v>0</v>
      </c>
      <c r="CQ63">
        <f t="shared" si="75"/>
        <v>0</v>
      </c>
      <c r="CR63">
        <f t="shared" si="76"/>
        <v>0</v>
      </c>
      <c r="CS63">
        <f t="shared" si="77"/>
        <v>0</v>
      </c>
      <c r="CT63">
        <f t="shared" si="78"/>
        <v>0</v>
      </c>
      <c r="CU63">
        <f t="shared" si="79"/>
        <v>0</v>
      </c>
      <c r="CV63">
        <f t="shared" si="80"/>
        <v>0</v>
      </c>
      <c r="CW63">
        <f t="shared" si="81"/>
        <v>0</v>
      </c>
      <c r="CX63">
        <f t="shared" si="82"/>
        <v>0</v>
      </c>
      <c r="CY63">
        <f t="shared" si="83"/>
        <v>0</v>
      </c>
      <c r="CZ63">
        <f t="shared" si="84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1009</v>
      </c>
      <c r="DV63" t="s">
        <v>43</v>
      </c>
      <c r="DW63" t="s">
        <v>43</v>
      </c>
      <c r="DX63">
        <v>1000</v>
      </c>
      <c r="EE63">
        <v>32654523</v>
      </c>
      <c r="EF63">
        <v>20</v>
      </c>
      <c r="EG63" t="s">
        <v>27</v>
      </c>
      <c r="EH63">
        <v>0</v>
      </c>
      <c r="EI63" t="s">
        <v>3</v>
      </c>
      <c r="EJ63">
        <v>1</v>
      </c>
      <c r="EK63">
        <v>0</v>
      </c>
      <c r="EL63" t="s">
        <v>28</v>
      </c>
      <c r="EM63" t="s">
        <v>29</v>
      </c>
      <c r="EO63" t="s">
        <v>3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f t="shared" si="85"/>
        <v>0</v>
      </c>
      <c r="FS63">
        <v>0</v>
      </c>
      <c r="FV63" t="s">
        <v>21</v>
      </c>
      <c r="FW63" t="s">
        <v>22</v>
      </c>
      <c r="FX63">
        <v>106</v>
      </c>
      <c r="FY63">
        <v>65</v>
      </c>
      <c r="GA63" t="s">
        <v>3</v>
      </c>
      <c r="GD63">
        <v>1</v>
      </c>
      <c r="GF63">
        <v>-179832266</v>
      </c>
      <c r="GG63">
        <v>2</v>
      </c>
      <c r="GH63">
        <v>1</v>
      </c>
      <c r="GI63">
        <v>4</v>
      </c>
      <c r="GJ63">
        <v>0</v>
      </c>
      <c r="GK63">
        <v>0</v>
      </c>
      <c r="GL63">
        <f t="shared" si="86"/>
        <v>0</v>
      </c>
      <c r="GM63">
        <f t="shared" si="87"/>
        <v>0</v>
      </c>
      <c r="GN63">
        <f t="shared" si="88"/>
        <v>0</v>
      </c>
      <c r="GO63">
        <f t="shared" si="89"/>
        <v>0</v>
      </c>
      <c r="GP63">
        <f t="shared" si="90"/>
        <v>0</v>
      </c>
      <c r="GR63">
        <v>0</v>
      </c>
      <c r="GS63">
        <v>3</v>
      </c>
      <c r="GT63">
        <v>0</v>
      </c>
      <c r="GU63" t="s">
        <v>3</v>
      </c>
      <c r="GV63">
        <f t="shared" si="91"/>
        <v>0</v>
      </c>
      <c r="GW63">
        <v>1</v>
      </c>
      <c r="GX63">
        <f t="shared" si="92"/>
        <v>0</v>
      </c>
      <c r="HA63">
        <v>0</v>
      </c>
      <c r="HB63">
        <v>0</v>
      </c>
      <c r="HC63">
        <f t="shared" si="93"/>
        <v>0</v>
      </c>
      <c r="IK63">
        <v>0</v>
      </c>
    </row>
    <row r="64" spans="1:255" x14ac:dyDescent="0.2">
      <c r="A64" s="2">
        <v>17</v>
      </c>
      <c r="B64" s="2">
        <v>1</v>
      </c>
      <c r="C64" s="2">
        <f>ROW(SmtRes!A98)</f>
        <v>98</v>
      </c>
      <c r="D64" s="2">
        <f>ROW(EtalonRes!A121)</f>
        <v>121</v>
      </c>
      <c r="E64" s="2" t="s">
        <v>112</v>
      </c>
      <c r="F64" s="2" t="s">
        <v>113</v>
      </c>
      <c r="G64" s="2" t="s">
        <v>114</v>
      </c>
      <c r="H64" s="2" t="s">
        <v>16</v>
      </c>
      <c r="I64" s="2">
        <v>0</v>
      </c>
      <c r="J64" s="2">
        <v>0</v>
      </c>
      <c r="K64" s="2"/>
      <c r="L64" s="2"/>
      <c r="M64" s="2"/>
      <c r="N64" s="2"/>
      <c r="O64" s="2">
        <f t="shared" si="60"/>
        <v>0</v>
      </c>
      <c r="P64" s="2">
        <f t="shared" si="61"/>
        <v>0</v>
      </c>
      <c r="Q64" s="2">
        <f t="shared" si="62"/>
        <v>0</v>
      </c>
      <c r="R64" s="2">
        <f t="shared" si="63"/>
        <v>0</v>
      </c>
      <c r="S64" s="2">
        <f t="shared" si="64"/>
        <v>0</v>
      </c>
      <c r="T64" s="2">
        <f t="shared" si="65"/>
        <v>0</v>
      </c>
      <c r="U64" s="2">
        <f t="shared" si="66"/>
        <v>0</v>
      </c>
      <c r="V64" s="2">
        <f t="shared" si="67"/>
        <v>0</v>
      </c>
      <c r="W64" s="2">
        <f t="shared" si="68"/>
        <v>0</v>
      </c>
      <c r="X64" s="2">
        <f t="shared" si="69"/>
        <v>0</v>
      </c>
      <c r="Y64" s="2">
        <f t="shared" si="70"/>
        <v>0</v>
      </c>
      <c r="Z64" s="2"/>
      <c r="AA64" s="2">
        <v>34579245</v>
      </c>
      <c r="AB64" s="2">
        <f t="shared" si="71"/>
        <v>1381.45</v>
      </c>
      <c r="AC64" s="2">
        <f>ROUND((ES64+(SUM(SmtRes!BC91:'SmtRes'!BC98)+SUM(EtalonRes!AL111:'EtalonRes'!AL121))),2)</f>
        <v>0</v>
      </c>
      <c r="AD64" s="2">
        <f>ROUND(((((ET64*1.25))-((EU64*1.25)))+AE64),2)</f>
        <v>177.54</v>
      </c>
      <c r="AE64" s="2">
        <f>ROUND(((EU64*1.25)),2)</f>
        <v>67.010000000000005</v>
      </c>
      <c r="AF64" s="2">
        <f>ROUND(((EV64*1.15)),2)</f>
        <v>1203.9100000000001</v>
      </c>
      <c r="AG64" s="2">
        <f t="shared" si="72"/>
        <v>0</v>
      </c>
      <c r="AH64" s="2">
        <f>((EW64*1.15))</f>
        <v>137.74699999999999</v>
      </c>
      <c r="AI64" s="2">
        <f>((EX64*1.25)+(SUM(SmtRes!BH91:'SmtRes'!BH98)+SUM(EtalonRes!AQ111:'EtalonRes'!AQ121)))</f>
        <v>4.5</v>
      </c>
      <c r="AJ64" s="2">
        <f t="shared" si="73"/>
        <v>0</v>
      </c>
      <c r="AK64" s="2">
        <v>9047.81</v>
      </c>
      <c r="AL64" s="2">
        <v>7858.9</v>
      </c>
      <c r="AM64" s="2">
        <v>142.03</v>
      </c>
      <c r="AN64" s="2">
        <v>53.61</v>
      </c>
      <c r="AO64" s="2">
        <v>1046.8800000000001</v>
      </c>
      <c r="AP64" s="2">
        <v>0</v>
      </c>
      <c r="AQ64" s="2">
        <v>119.78</v>
      </c>
      <c r="AR64" s="2">
        <v>4.5</v>
      </c>
      <c r="AS64" s="2">
        <v>0</v>
      </c>
      <c r="AT64" s="2">
        <v>111</v>
      </c>
      <c r="AU64" s="2">
        <v>64</v>
      </c>
      <c r="AV64" s="2">
        <v>1</v>
      </c>
      <c r="AW64" s="2">
        <v>1</v>
      </c>
      <c r="AX64" s="2"/>
      <c r="AY64" s="2"/>
      <c r="AZ64" s="2">
        <v>1</v>
      </c>
      <c r="BA64" s="2">
        <v>1</v>
      </c>
      <c r="BB64" s="2">
        <v>1</v>
      </c>
      <c r="BC64" s="2">
        <v>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0</v>
      </c>
      <c r="BI64" s="2">
        <v>1</v>
      </c>
      <c r="BJ64" s="2" t="s">
        <v>115</v>
      </c>
      <c r="BK64" s="2"/>
      <c r="BL64" s="2"/>
      <c r="BM64" s="2">
        <v>11001</v>
      </c>
      <c r="BN64" s="2">
        <v>0</v>
      </c>
      <c r="BO64" s="2" t="s">
        <v>3</v>
      </c>
      <c r="BP64" s="2">
        <v>0</v>
      </c>
      <c r="BQ64" s="2">
        <v>1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123</v>
      </c>
      <c r="CA64" s="2">
        <v>75</v>
      </c>
      <c r="CB64" s="2"/>
      <c r="CC64" s="2"/>
      <c r="CD64" s="2"/>
      <c r="CE64" s="2">
        <v>0</v>
      </c>
      <c r="CF64" s="2">
        <v>0</v>
      </c>
      <c r="CG64" s="2">
        <v>0</v>
      </c>
      <c r="CH64" s="2"/>
      <c r="CI64" s="2"/>
      <c r="CJ64" s="2"/>
      <c r="CK64" s="2"/>
      <c r="CL64" s="2"/>
      <c r="CM64" s="2">
        <v>0</v>
      </c>
      <c r="CN64" s="2" t="s">
        <v>48</v>
      </c>
      <c r="CO64" s="2">
        <v>0</v>
      </c>
      <c r="CP64" s="2">
        <f t="shared" si="74"/>
        <v>0</v>
      </c>
      <c r="CQ64" s="2">
        <f t="shared" si="75"/>
        <v>0</v>
      </c>
      <c r="CR64" s="2">
        <f t="shared" si="76"/>
        <v>177.54</v>
      </c>
      <c r="CS64" s="2">
        <f t="shared" si="77"/>
        <v>67.010000000000005</v>
      </c>
      <c r="CT64" s="2">
        <f t="shared" si="78"/>
        <v>1203.9100000000001</v>
      </c>
      <c r="CU64" s="2">
        <f t="shared" si="79"/>
        <v>0</v>
      </c>
      <c r="CV64" s="2">
        <f t="shared" si="80"/>
        <v>137.74699999999999</v>
      </c>
      <c r="CW64" s="2">
        <f t="shared" si="81"/>
        <v>4.5</v>
      </c>
      <c r="CX64" s="2">
        <f t="shared" si="82"/>
        <v>0</v>
      </c>
      <c r="CY64" s="2">
        <f t="shared" si="83"/>
        <v>0</v>
      </c>
      <c r="CZ64" s="2">
        <f t="shared" si="84"/>
        <v>0</v>
      </c>
      <c r="DA64" s="2"/>
      <c r="DB64" s="2"/>
      <c r="DC64" s="2" t="s">
        <v>3</v>
      </c>
      <c r="DD64" s="2" t="s">
        <v>3</v>
      </c>
      <c r="DE64" s="2" t="s">
        <v>49</v>
      </c>
      <c r="DF64" s="2" t="s">
        <v>49</v>
      </c>
      <c r="DG64" s="2" t="s">
        <v>50</v>
      </c>
      <c r="DH64" s="2" t="s">
        <v>3</v>
      </c>
      <c r="DI64" s="2" t="s">
        <v>50</v>
      </c>
      <c r="DJ64" s="2" t="s">
        <v>49</v>
      </c>
      <c r="DK64" s="2" t="s">
        <v>3</v>
      </c>
      <c r="DL64" s="2" t="s">
        <v>3</v>
      </c>
      <c r="DM64" s="2" t="s">
        <v>3</v>
      </c>
      <c r="DN64" s="2">
        <v>0</v>
      </c>
      <c r="DO64" s="2">
        <v>0</v>
      </c>
      <c r="DP64" s="2">
        <v>1</v>
      </c>
      <c r="DQ64" s="2">
        <v>1</v>
      </c>
      <c r="DR64" s="2"/>
      <c r="DS64" s="2"/>
      <c r="DT64" s="2"/>
      <c r="DU64" s="2">
        <v>1005</v>
      </c>
      <c r="DV64" s="2" t="s">
        <v>16</v>
      </c>
      <c r="DW64" s="2" t="s">
        <v>16</v>
      </c>
      <c r="DX64" s="2">
        <v>100</v>
      </c>
      <c r="DY64" s="2"/>
      <c r="DZ64" s="2"/>
      <c r="EA64" s="2"/>
      <c r="EB64" s="2"/>
      <c r="EC64" s="2"/>
      <c r="ED64" s="2"/>
      <c r="EE64" s="2">
        <v>32654583</v>
      </c>
      <c r="EF64" s="2">
        <v>1</v>
      </c>
      <c r="EG64" s="2" t="s">
        <v>51</v>
      </c>
      <c r="EH64" s="2">
        <v>0</v>
      </c>
      <c r="EI64" s="2" t="s">
        <v>3</v>
      </c>
      <c r="EJ64" s="2">
        <v>1</v>
      </c>
      <c r="EK64" s="2">
        <v>11001</v>
      </c>
      <c r="EL64" s="2" t="s">
        <v>38</v>
      </c>
      <c r="EM64" s="2" t="s">
        <v>52</v>
      </c>
      <c r="EN64" s="2"/>
      <c r="EO64" s="2" t="s">
        <v>53</v>
      </c>
      <c r="EP64" s="2"/>
      <c r="EQ64" s="2">
        <v>0</v>
      </c>
      <c r="ER64" s="2">
        <v>9047.81</v>
      </c>
      <c r="ES64" s="2">
        <v>7858.9</v>
      </c>
      <c r="ET64" s="2">
        <v>142.03</v>
      </c>
      <c r="EU64" s="2">
        <v>53.61</v>
      </c>
      <c r="EV64" s="2">
        <v>1046.8800000000001</v>
      </c>
      <c r="EW64" s="2">
        <v>119.78</v>
      </c>
      <c r="EX64" s="2">
        <v>4.5</v>
      </c>
      <c r="EY64" s="2">
        <v>1</v>
      </c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>
        <v>0</v>
      </c>
      <c r="FR64" s="2">
        <f t="shared" si="85"/>
        <v>0</v>
      </c>
      <c r="FS64" s="2">
        <v>0</v>
      </c>
      <c r="FT64" s="2" t="s">
        <v>54</v>
      </c>
      <c r="FU64" s="2" t="s">
        <v>55</v>
      </c>
      <c r="FV64" s="2" t="s">
        <v>54</v>
      </c>
      <c r="FW64" s="2" t="s">
        <v>55</v>
      </c>
      <c r="FX64" s="2">
        <v>111</v>
      </c>
      <c r="FY64" s="2">
        <v>64</v>
      </c>
      <c r="FZ64" s="2"/>
      <c r="GA64" s="2" t="s">
        <v>3</v>
      </c>
      <c r="GB64" s="2"/>
      <c r="GC64" s="2"/>
      <c r="GD64" s="2">
        <v>1</v>
      </c>
      <c r="GE64" s="2"/>
      <c r="GF64" s="2">
        <v>-1877248367</v>
      </c>
      <c r="GG64" s="2">
        <v>2</v>
      </c>
      <c r="GH64" s="2">
        <v>1</v>
      </c>
      <c r="GI64" s="2">
        <v>-2</v>
      </c>
      <c r="GJ64" s="2">
        <v>0</v>
      </c>
      <c r="GK64" s="2">
        <v>0</v>
      </c>
      <c r="GL64" s="2">
        <f t="shared" si="86"/>
        <v>0</v>
      </c>
      <c r="GM64" s="2">
        <f t="shared" si="87"/>
        <v>0</v>
      </c>
      <c r="GN64" s="2">
        <f t="shared" si="88"/>
        <v>0</v>
      </c>
      <c r="GO64" s="2">
        <f t="shared" si="89"/>
        <v>0</v>
      </c>
      <c r="GP64" s="2">
        <f t="shared" si="90"/>
        <v>0</v>
      </c>
      <c r="GQ64" s="2"/>
      <c r="GR64" s="2">
        <v>0</v>
      </c>
      <c r="GS64" s="2">
        <v>3</v>
      </c>
      <c r="GT64" s="2">
        <v>0</v>
      </c>
      <c r="GU64" s="2" t="s">
        <v>3</v>
      </c>
      <c r="GV64" s="2">
        <f t="shared" si="91"/>
        <v>0</v>
      </c>
      <c r="GW64" s="2">
        <v>1</v>
      </c>
      <c r="GX64" s="2">
        <f t="shared" si="92"/>
        <v>0</v>
      </c>
      <c r="GY64" s="2"/>
      <c r="GZ64" s="2"/>
      <c r="HA64" s="2">
        <v>0</v>
      </c>
      <c r="HB64" s="2">
        <v>0</v>
      </c>
      <c r="HC64" s="2">
        <f t="shared" si="93"/>
        <v>0</v>
      </c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>
        <v>0</v>
      </c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x14ac:dyDescent="0.2">
      <c r="A65">
        <v>17</v>
      </c>
      <c r="B65">
        <v>1</v>
      </c>
      <c r="C65">
        <f>ROW(SmtRes!A106)</f>
        <v>106</v>
      </c>
      <c r="D65">
        <f>ROW(EtalonRes!A132)</f>
        <v>132</v>
      </c>
      <c r="E65" t="s">
        <v>112</v>
      </c>
      <c r="F65" t="s">
        <v>113</v>
      </c>
      <c r="G65" t="s">
        <v>114</v>
      </c>
      <c r="H65" t="s">
        <v>16</v>
      </c>
      <c r="I65">
        <v>0</v>
      </c>
      <c r="J65">
        <v>0</v>
      </c>
      <c r="O65">
        <f t="shared" si="60"/>
        <v>0</v>
      </c>
      <c r="P65">
        <f t="shared" si="61"/>
        <v>0</v>
      </c>
      <c r="Q65">
        <f t="shared" si="62"/>
        <v>0</v>
      </c>
      <c r="R65">
        <f t="shared" si="63"/>
        <v>0</v>
      </c>
      <c r="S65">
        <f t="shared" si="64"/>
        <v>0</v>
      </c>
      <c r="T65">
        <f t="shared" si="65"/>
        <v>0</v>
      </c>
      <c r="U65">
        <f t="shared" si="66"/>
        <v>0</v>
      </c>
      <c r="V65">
        <f t="shared" si="67"/>
        <v>0</v>
      </c>
      <c r="W65">
        <f t="shared" si="68"/>
        <v>0</v>
      </c>
      <c r="X65">
        <f t="shared" si="69"/>
        <v>0</v>
      </c>
      <c r="Y65">
        <f t="shared" si="70"/>
        <v>0</v>
      </c>
      <c r="AA65">
        <v>34579267</v>
      </c>
      <c r="AB65">
        <f t="shared" si="71"/>
        <v>1381.45</v>
      </c>
      <c r="AC65">
        <f>ROUND((ES65+(SUM(SmtRes!BC99:'SmtRes'!BC106)+SUM(EtalonRes!AL122:'EtalonRes'!AL132))),2)</f>
        <v>0</v>
      </c>
      <c r="AD65">
        <f>ROUND(((((ET65*1.25))-((EU65*1.25)))+AE65),2)</f>
        <v>177.54</v>
      </c>
      <c r="AE65">
        <f>ROUND(((EU65*1.25)),2)</f>
        <v>67.010000000000005</v>
      </c>
      <c r="AF65">
        <f>ROUND(((EV65*1.15)),2)</f>
        <v>1203.9100000000001</v>
      </c>
      <c r="AG65">
        <f t="shared" si="72"/>
        <v>0</v>
      </c>
      <c r="AH65">
        <f>((EW65*1.15))</f>
        <v>137.74699999999999</v>
      </c>
      <c r="AI65">
        <f>((EX65*1.25)+(SUM(SmtRes!BH99:'SmtRes'!BH106)+SUM(EtalonRes!AQ122:'EtalonRes'!AQ132)))</f>
        <v>4.5</v>
      </c>
      <c r="AJ65">
        <f t="shared" si="73"/>
        <v>0</v>
      </c>
      <c r="AK65">
        <v>9047.81</v>
      </c>
      <c r="AL65">
        <v>7858.9</v>
      </c>
      <c r="AM65">
        <v>142.03</v>
      </c>
      <c r="AN65">
        <v>53.61</v>
      </c>
      <c r="AO65">
        <v>1046.8800000000001</v>
      </c>
      <c r="AP65">
        <v>0</v>
      </c>
      <c r="AQ65">
        <v>119.78</v>
      </c>
      <c r="AR65">
        <v>4.5</v>
      </c>
      <c r="AS65">
        <v>0</v>
      </c>
      <c r="AT65">
        <v>88</v>
      </c>
      <c r="AU65">
        <v>46</v>
      </c>
      <c r="AV65">
        <v>1</v>
      </c>
      <c r="AW65">
        <v>1</v>
      </c>
      <c r="AZ65">
        <v>1</v>
      </c>
      <c r="BA65">
        <v>14.28</v>
      </c>
      <c r="BB65">
        <v>5.25</v>
      </c>
      <c r="BC65">
        <v>5.12</v>
      </c>
      <c r="BD65" t="s">
        <v>3</v>
      </c>
      <c r="BE65" t="s">
        <v>3</v>
      </c>
      <c r="BF65" t="s">
        <v>3</v>
      </c>
      <c r="BG65" t="s">
        <v>3</v>
      </c>
      <c r="BH65">
        <v>0</v>
      </c>
      <c r="BI65">
        <v>1</v>
      </c>
      <c r="BJ65" t="s">
        <v>115</v>
      </c>
      <c r="BM65">
        <v>11001</v>
      </c>
      <c r="BN65">
        <v>0</v>
      </c>
      <c r="BO65" t="s">
        <v>3</v>
      </c>
      <c r="BP65">
        <v>0</v>
      </c>
      <c r="BQ65">
        <v>1</v>
      </c>
      <c r="BR65">
        <v>0</v>
      </c>
      <c r="BS65">
        <v>14.28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123</v>
      </c>
      <c r="CA65">
        <v>75</v>
      </c>
      <c r="CE65">
        <v>0</v>
      </c>
      <c r="CF65">
        <v>0</v>
      </c>
      <c r="CG65">
        <v>0</v>
      </c>
      <c r="CM65">
        <v>0</v>
      </c>
      <c r="CN65" t="s">
        <v>48</v>
      </c>
      <c r="CO65">
        <v>0</v>
      </c>
      <c r="CP65">
        <f t="shared" si="74"/>
        <v>0</v>
      </c>
      <c r="CQ65">
        <f t="shared" si="75"/>
        <v>0</v>
      </c>
      <c r="CR65">
        <f t="shared" si="76"/>
        <v>932.08499999999992</v>
      </c>
      <c r="CS65">
        <f t="shared" si="77"/>
        <v>956.90280000000007</v>
      </c>
      <c r="CT65">
        <f t="shared" si="78"/>
        <v>17191.834800000001</v>
      </c>
      <c r="CU65">
        <f t="shared" si="79"/>
        <v>0</v>
      </c>
      <c r="CV65">
        <f t="shared" si="80"/>
        <v>137.74699999999999</v>
      </c>
      <c r="CW65">
        <f t="shared" si="81"/>
        <v>4.5</v>
      </c>
      <c r="CX65">
        <f t="shared" si="82"/>
        <v>0</v>
      </c>
      <c r="CY65">
        <f t="shared" si="83"/>
        <v>0</v>
      </c>
      <c r="CZ65">
        <f t="shared" si="84"/>
        <v>0</v>
      </c>
      <c r="DC65" t="s">
        <v>3</v>
      </c>
      <c r="DD65" t="s">
        <v>3</v>
      </c>
      <c r="DE65" t="s">
        <v>49</v>
      </c>
      <c r="DF65" t="s">
        <v>49</v>
      </c>
      <c r="DG65" t="s">
        <v>50</v>
      </c>
      <c r="DH65" t="s">
        <v>3</v>
      </c>
      <c r="DI65" t="s">
        <v>50</v>
      </c>
      <c r="DJ65" t="s">
        <v>49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1005</v>
      </c>
      <c r="DV65" t="s">
        <v>16</v>
      </c>
      <c r="DW65" t="s">
        <v>16</v>
      </c>
      <c r="DX65">
        <v>100</v>
      </c>
      <c r="EE65">
        <v>32654583</v>
      </c>
      <c r="EF65">
        <v>1</v>
      </c>
      <c r="EG65" t="s">
        <v>51</v>
      </c>
      <c r="EH65">
        <v>0</v>
      </c>
      <c r="EI65" t="s">
        <v>3</v>
      </c>
      <c r="EJ65">
        <v>1</v>
      </c>
      <c r="EK65">
        <v>11001</v>
      </c>
      <c r="EL65" t="s">
        <v>38</v>
      </c>
      <c r="EM65" t="s">
        <v>52</v>
      </c>
      <c r="EO65" t="s">
        <v>53</v>
      </c>
      <c r="EQ65">
        <v>0</v>
      </c>
      <c r="ER65">
        <v>9047.81</v>
      </c>
      <c r="ES65">
        <v>7858.9</v>
      </c>
      <c r="ET65">
        <v>142.03</v>
      </c>
      <c r="EU65">
        <v>53.61</v>
      </c>
      <c r="EV65">
        <v>1046.8800000000001</v>
      </c>
      <c r="EW65">
        <v>119.78</v>
      </c>
      <c r="EX65">
        <v>4.5</v>
      </c>
      <c r="EY65">
        <v>1</v>
      </c>
      <c r="FQ65">
        <v>0</v>
      </c>
      <c r="FR65">
        <f t="shared" si="85"/>
        <v>0</v>
      </c>
      <c r="FS65">
        <v>0</v>
      </c>
      <c r="FT65" t="s">
        <v>54</v>
      </c>
      <c r="FU65" t="s">
        <v>55</v>
      </c>
      <c r="FV65" t="s">
        <v>56</v>
      </c>
      <c r="FW65" t="s">
        <v>57</v>
      </c>
      <c r="FX65">
        <v>111</v>
      </c>
      <c r="FY65">
        <v>64</v>
      </c>
      <c r="GA65" t="s">
        <v>3</v>
      </c>
      <c r="GD65">
        <v>1</v>
      </c>
      <c r="GF65">
        <v>-1877248367</v>
      </c>
      <c r="GG65">
        <v>2</v>
      </c>
      <c r="GH65">
        <v>1</v>
      </c>
      <c r="GI65">
        <v>4</v>
      </c>
      <c r="GJ65">
        <v>0</v>
      </c>
      <c r="GK65">
        <v>0</v>
      </c>
      <c r="GL65">
        <f t="shared" si="86"/>
        <v>0</v>
      </c>
      <c r="GM65">
        <f t="shared" si="87"/>
        <v>0</v>
      </c>
      <c r="GN65">
        <f t="shared" si="88"/>
        <v>0</v>
      </c>
      <c r="GO65">
        <f t="shared" si="89"/>
        <v>0</v>
      </c>
      <c r="GP65">
        <f t="shared" si="90"/>
        <v>0</v>
      </c>
      <c r="GR65">
        <v>0</v>
      </c>
      <c r="GS65">
        <v>3</v>
      </c>
      <c r="GT65">
        <v>0</v>
      </c>
      <c r="GU65" t="s">
        <v>3</v>
      </c>
      <c r="GV65">
        <f t="shared" si="91"/>
        <v>0</v>
      </c>
      <c r="GW65">
        <v>1</v>
      </c>
      <c r="GX65">
        <f t="shared" si="92"/>
        <v>0</v>
      </c>
      <c r="HA65">
        <v>0</v>
      </c>
      <c r="HB65">
        <v>0</v>
      </c>
      <c r="HC65">
        <f t="shared" si="93"/>
        <v>0</v>
      </c>
      <c r="IK65">
        <v>0</v>
      </c>
    </row>
    <row r="66" spans="1:255" x14ac:dyDescent="0.2">
      <c r="A66" s="2">
        <v>18</v>
      </c>
      <c r="B66" s="2">
        <v>1</v>
      </c>
      <c r="C66" s="2">
        <v>97</v>
      </c>
      <c r="D66" s="2"/>
      <c r="E66" s="2" t="s">
        <v>116</v>
      </c>
      <c r="F66" s="2" t="s">
        <v>24</v>
      </c>
      <c r="G66" s="2" t="s">
        <v>117</v>
      </c>
      <c r="H66" s="2" t="s">
        <v>118</v>
      </c>
      <c r="I66" s="2">
        <f>I64*J66</f>
        <v>0</v>
      </c>
      <c r="J66" s="2">
        <v>100</v>
      </c>
      <c r="K66" s="2"/>
      <c r="L66" s="2"/>
      <c r="M66" s="2"/>
      <c r="N66" s="2"/>
      <c r="O66" s="2">
        <f t="shared" si="60"/>
        <v>0</v>
      </c>
      <c r="P66" s="2">
        <f t="shared" si="61"/>
        <v>0</v>
      </c>
      <c r="Q66" s="2">
        <f t="shared" si="62"/>
        <v>0</v>
      </c>
      <c r="R66" s="2">
        <f t="shared" si="63"/>
        <v>0</v>
      </c>
      <c r="S66" s="2">
        <f t="shared" si="64"/>
        <v>0</v>
      </c>
      <c r="T66" s="2">
        <f t="shared" si="65"/>
        <v>0</v>
      </c>
      <c r="U66" s="2">
        <f t="shared" si="66"/>
        <v>0</v>
      </c>
      <c r="V66" s="2">
        <f t="shared" si="67"/>
        <v>0</v>
      </c>
      <c r="W66" s="2">
        <f t="shared" si="68"/>
        <v>0</v>
      </c>
      <c r="X66" s="2">
        <f t="shared" si="69"/>
        <v>0</v>
      </c>
      <c r="Y66" s="2">
        <f t="shared" si="70"/>
        <v>0</v>
      </c>
      <c r="Z66" s="2"/>
      <c r="AA66" s="2">
        <v>34579245</v>
      </c>
      <c r="AB66" s="2">
        <f t="shared" si="71"/>
        <v>0</v>
      </c>
      <c r="AC66" s="2">
        <f>ROUND((ES66),2)</f>
        <v>0</v>
      </c>
      <c r="AD66" s="2">
        <f t="shared" ref="AD66:AD77" si="95">ROUND((((ET66)-(EU66))+AE66),2)</f>
        <v>0</v>
      </c>
      <c r="AE66" s="2">
        <f t="shared" ref="AE66:AE77" si="96">ROUND((EU66),2)</f>
        <v>0</v>
      </c>
      <c r="AF66" s="2">
        <f t="shared" ref="AF66:AF77" si="97">ROUND((EV66),2)</f>
        <v>0</v>
      </c>
      <c r="AG66" s="2">
        <f t="shared" si="72"/>
        <v>0</v>
      </c>
      <c r="AH66" s="2">
        <f t="shared" ref="AH66:AH77" si="98">(EW66)</f>
        <v>0</v>
      </c>
      <c r="AI66" s="2">
        <f t="shared" ref="AI66:AI77" si="99">(EX66)</f>
        <v>0</v>
      </c>
      <c r="AJ66" s="2">
        <f t="shared" si="73"/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1</v>
      </c>
      <c r="AW66" s="2">
        <v>1</v>
      </c>
      <c r="AX66" s="2"/>
      <c r="AY66" s="2"/>
      <c r="AZ66" s="2">
        <v>1</v>
      </c>
      <c r="BA66" s="2">
        <v>1</v>
      </c>
      <c r="BB66" s="2">
        <v>1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3</v>
      </c>
      <c r="BI66" s="2">
        <v>1</v>
      </c>
      <c r="BJ66" s="2" t="s">
        <v>119</v>
      </c>
      <c r="BK66" s="2"/>
      <c r="BL66" s="2"/>
      <c r="BM66" s="2">
        <v>500001</v>
      </c>
      <c r="BN66" s="2">
        <v>0</v>
      </c>
      <c r="BO66" s="2" t="s">
        <v>3</v>
      </c>
      <c r="BP66" s="2">
        <v>0</v>
      </c>
      <c r="BQ66" s="2">
        <v>20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0</v>
      </c>
      <c r="CA66" s="2">
        <v>0</v>
      </c>
      <c r="CB66" s="2"/>
      <c r="CC66" s="2"/>
      <c r="CD66" s="2"/>
      <c r="CE66" s="2">
        <v>0</v>
      </c>
      <c r="CF66" s="2">
        <v>0</v>
      </c>
      <c r="CG66" s="2">
        <v>0</v>
      </c>
      <c r="CH66" s="2"/>
      <c r="CI66" s="2"/>
      <c r="CJ66" s="2"/>
      <c r="CK66" s="2"/>
      <c r="CL66" s="2"/>
      <c r="CM66" s="2">
        <v>0</v>
      </c>
      <c r="CN66" s="2" t="s">
        <v>3</v>
      </c>
      <c r="CO66" s="2">
        <v>0</v>
      </c>
      <c r="CP66" s="2">
        <f t="shared" si="74"/>
        <v>0</v>
      </c>
      <c r="CQ66" s="2">
        <f t="shared" si="75"/>
        <v>0</v>
      </c>
      <c r="CR66" s="2">
        <f t="shared" si="76"/>
        <v>0</v>
      </c>
      <c r="CS66" s="2">
        <f t="shared" si="77"/>
        <v>0</v>
      </c>
      <c r="CT66" s="2">
        <f t="shared" si="78"/>
        <v>0</v>
      </c>
      <c r="CU66" s="2">
        <f t="shared" si="79"/>
        <v>0</v>
      </c>
      <c r="CV66" s="2">
        <f t="shared" si="80"/>
        <v>0</v>
      </c>
      <c r="CW66" s="2">
        <f t="shared" si="81"/>
        <v>0</v>
      </c>
      <c r="CX66" s="2">
        <f t="shared" si="82"/>
        <v>0</v>
      </c>
      <c r="CY66" s="2">
        <f t="shared" si="83"/>
        <v>0</v>
      </c>
      <c r="CZ66" s="2">
        <f t="shared" si="84"/>
        <v>0</v>
      </c>
      <c r="DA66" s="2"/>
      <c r="DB66" s="2"/>
      <c r="DC66" s="2" t="s">
        <v>3</v>
      </c>
      <c r="DD66" s="2" t="s">
        <v>3</v>
      </c>
      <c r="DE66" s="2" t="s">
        <v>3</v>
      </c>
      <c r="DF66" s="2" t="s">
        <v>3</v>
      </c>
      <c r="DG66" s="2" t="s">
        <v>3</v>
      </c>
      <c r="DH66" s="2" t="s">
        <v>3</v>
      </c>
      <c r="DI66" s="2" t="s">
        <v>3</v>
      </c>
      <c r="DJ66" s="2" t="s">
        <v>3</v>
      </c>
      <c r="DK66" s="2" t="s">
        <v>3</v>
      </c>
      <c r="DL66" s="2" t="s">
        <v>3</v>
      </c>
      <c r="DM66" s="2" t="s">
        <v>3</v>
      </c>
      <c r="DN66" s="2">
        <v>0</v>
      </c>
      <c r="DO66" s="2">
        <v>0</v>
      </c>
      <c r="DP66" s="2">
        <v>1</v>
      </c>
      <c r="DQ66" s="2">
        <v>1</v>
      </c>
      <c r="DR66" s="2"/>
      <c r="DS66" s="2"/>
      <c r="DT66" s="2"/>
      <c r="DU66" s="2">
        <v>1005</v>
      </c>
      <c r="DV66" s="2" t="s">
        <v>118</v>
      </c>
      <c r="DW66" s="2" t="s">
        <v>118</v>
      </c>
      <c r="DX66" s="2">
        <v>1</v>
      </c>
      <c r="DY66" s="2"/>
      <c r="DZ66" s="2"/>
      <c r="EA66" s="2"/>
      <c r="EB66" s="2"/>
      <c r="EC66" s="2"/>
      <c r="ED66" s="2"/>
      <c r="EE66" s="2">
        <v>32654515</v>
      </c>
      <c r="EF66" s="2">
        <v>20</v>
      </c>
      <c r="EG66" s="2" t="s">
        <v>27</v>
      </c>
      <c r="EH66" s="2">
        <v>0</v>
      </c>
      <c r="EI66" s="2" t="s">
        <v>3</v>
      </c>
      <c r="EJ66" s="2">
        <v>1</v>
      </c>
      <c r="EK66" s="2">
        <v>500001</v>
      </c>
      <c r="EL66" s="2" t="s">
        <v>65</v>
      </c>
      <c r="EM66" s="2" t="s">
        <v>66</v>
      </c>
      <c r="EN66" s="2"/>
      <c r="EO66" s="2" t="s">
        <v>3</v>
      </c>
      <c r="EP66" s="2"/>
      <c r="EQ66" s="2">
        <v>0</v>
      </c>
      <c r="ER66" s="2">
        <v>2.44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>
        <v>0</v>
      </c>
      <c r="FR66" s="2">
        <f t="shared" si="85"/>
        <v>0</v>
      </c>
      <c r="FS66" s="2">
        <v>0</v>
      </c>
      <c r="FT66" s="2"/>
      <c r="FU66" s="2"/>
      <c r="FV66" s="2"/>
      <c r="FW66" s="2"/>
      <c r="FX66" s="2">
        <v>0</v>
      </c>
      <c r="FY66" s="2">
        <v>0</v>
      </c>
      <c r="FZ66" s="2"/>
      <c r="GA66" s="2" t="s">
        <v>120</v>
      </c>
      <c r="GB66" s="2"/>
      <c r="GC66" s="2"/>
      <c r="GD66" s="2">
        <v>1</v>
      </c>
      <c r="GE66" s="2"/>
      <c r="GF66" s="2">
        <v>-940886415</v>
      </c>
      <c r="GG66" s="2">
        <v>2</v>
      </c>
      <c r="GH66" s="2">
        <v>4</v>
      </c>
      <c r="GI66" s="2">
        <v>-2</v>
      </c>
      <c r="GJ66" s="2">
        <v>0</v>
      </c>
      <c r="GK66" s="2">
        <v>0</v>
      </c>
      <c r="GL66" s="2">
        <f t="shared" si="86"/>
        <v>0</v>
      </c>
      <c r="GM66" s="2">
        <f t="shared" si="87"/>
        <v>0</v>
      </c>
      <c r="GN66" s="2">
        <f t="shared" si="88"/>
        <v>0</v>
      </c>
      <c r="GO66" s="2">
        <f t="shared" si="89"/>
        <v>0</v>
      </c>
      <c r="GP66" s="2">
        <f t="shared" si="90"/>
        <v>0</v>
      </c>
      <c r="GQ66" s="2"/>
      <c r="GR66" s="2">
        <v>0</v>
      </c>
      <c r="GS66" s="2">
        <v>2</v>
      </c>
      <c r="GT66" s="2">
        <v>0</v>
      </c>
      <c r="GU66" s="2" t="s">
        <v>3</v>
      </c>
      <c r="GV66" s="2">
        <f t="shared" si="91"/>
        <v>0</v>
      </c>
      <c r="GW66" s="2">
        <v>1</v>
      </c>
      <c r="GX66" s="2">
        <f t="shared" si="92"/>
        <v>0</v>
      </c>
      <c r="GY66" s="2"/>
      <c r="GZ66" s="2"/>
      <c r="HA66" s="2">
        <v>0</v>
      </c>
      <c r="HB66" s="2">
        <v>0</v>
      </c>
      <c r="HC66" s="2">
        <f t="shared" si="93"/>
        <v>0</v>
      </c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>
        <v>0</v>
      </c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x14ac:dyDescent="0.2">
      <c r="A67">
        <v>18</v>
      </c>
      <c r="B67">
        <v>1</v>
      </c>
      <c r="C67">
        <v>105</v>
      </c>
      <c r="E67" t="s">
        <v>116</v>
      </c>
      <c r="F67" t="s">
        <v>24</v>
      </c>
      <c r="G67" t="s">
        <v>117</v>
      </c>
      <c r="H67" t="s">
        <v>118</v>
      </c>
      <c r="I67">
        <f>I65*J67</f>
        <v>0</v>
      </c>
      <c r="J67">
        <v>100</v>
      </c>
      <c r="O67">
        <f t="shared" si="60"/>
        <v>0</v>
      </c>
      <c r="P67">
        <f t="shared" si="61"/>
        <v>0</v>
      </c>
      <c r="Q67">
        <f t="shared" si="62"/>
        <v>0</v>
      </c>
      <c r="R67">
        <f t="shared" si="63"/>
        <v>0</v>
      </c>
      <c r="S67">
        <f t="shared" si="64"/>
        <v>0</v>
      </c>
      <c r="T67">
        <f t="shared" si="65"/>
        <v>0</v>
      </c>
      <c r="U67">
        <f t="shared" si="66"/>
        <v>0</v>
      </c>
      <c r="V67">
        <f t="shared" si="67"/>
        <v>0</v>
      </c>
      <c r="W67">
        <f t="shared" si="68"/>
        <v>0</v>
      </c>
      <c r="X67">
        <f t="shared" si="69"/>
        <v>0</v>
      </c>
      <c r="Y67">
        <f t="shared" si="70"/>
        <v>0</v>
      </c>
      <c r="AA67">
        <v>34579267</v>
      </c>
      <c r="AB67">
        <f t="shared" si="71"/>
        <v>0</v>
      </c>
      <c r="AC67">
        <f>ROUND((ES67),2)</f>
        <v>0</v>
      </c>
      <c r="AD67">
        <f t="shared" si="95"/>
        <v>0</v>
      </c>
      <c r="AE67">
        <f t="shared" si="96"/>
        <v>0</v>
      </c>
      <c r="AF67">
        <f t="shared" si="97"/>
        <v>0</v>
      </c>
      <c r="AG67">
        <f t="shared" si="72"/>
        <v>0</v>
      </c>
      <c r="AH67">
        <f t="shared" si="98"/>
        <v>0</v>
      </c>
      <c r="AI67">
        <f t="shared" si="99"/>
        <v>0</v>
      </c>
      <c r="AJ67">
        <f t="shared" si="73"/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5.12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119</v>
      </c>
      <c r="BM67">
        <v>500001</v>
      </c>
      <c r="BN67">
        <v>0</v>
      </c>
      <c r="BO67" t="s">
        <v>3</v>
      </c>
      <c r="BP67">
        <v>0</v>
      </c>
      <c r="BQ67">
        <v>20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0</v>
      </c>
      <c r="CA67">
        <v>0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74"/>
        <v>0</v>
      </c>
      <c r="CQ67">
        <f t="shared" si="75"/>
        <v>0</v>
      </c>
      <c r="CR67">
        <f t="shared" si="76"/>
        <v>0</v>
      </c>
      <c r="CS67">
        <f t="shared" si="77"/>
        <v>0</v>
      </c>
      <c r="CT67">
        <f t="shared" si="78"/>
        <v>0</v>
      </c>
      <c r="CU67">
        <f t="shared" si="79"/>
        <v>0</v>
      </c>
      <c r="CV67">
        <f t="shared" si="80"/>
        <v>0</v>
      </c>
      <c r="CW67">
        <f t="shared" si="81"/>
        <v>0</v>
      </c>
      <c r="CX67">
        <f t="shared" si="82"/>
        <v>0</v>
      </c>
      <c r="CY67">
        <f t="shared" si="83"/>
        <v>0</v>
      </c>
      <c r="CZ67">
        <f t="shared" si="84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1005</v>
      </c>
      <c r="DV67" t="s">
        <v>118</v>
      </c>
      <c r="DW67" t="s">
        <v>118</v>
      </c>
      <c r="DX67">
        <v>1</v>
      </c>
      <c r="EE67">
        <v>32654515</v>
      </c>
      <c r="EF67">
        <v>20</v>
      </c>
      <c r="EG67" t="s">
        <v>27</v>
      </c>
      <c r="EH67">
        <v>0</v>
      </c>
      <c r="EI67" t="s">
        <v>3</v>
      </c>
      <c r="EJ67">
        <v>1</v>
      </c>
      <c r="EK67">
        <v>500001</v>
      </c>
      <c r="EL67" t="s">
        <v>65</v>
      </c>
      <c r="EM67" t="s">
        <v>66</v>
      </c>
      <c r="EO67" t="s">
        <v>3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f t="shared" si="85"/>
        <v>0</v>
      </c>
      <c r="FS67">
        <v>0</v>
      </c>
      <c r="FX67">
        <v>0</v>
      </c>
      <c r="FY67">
        <v>0</v>
      </c>
      <c r="GA67" t="s">
        <v>120</v>
      </c>
      <c r="GD67">
        <v>1</v>
      </c>
      <c r="GF67">
        <v>-940886415</v>
      </c>
      <c r="GG67">
        <v>2</v>
      </c>
      <c r="GH67">
        <v>0</v>
      </c>
      <c r="GI67">
        <v>4</v>
      </c>
      <c r="GJ67">
        <v>0</v>
      </c>
      <c r="GK67">
        <v>0</v>
      </c>
      <c r="GL67">
        <f t="shared" si="86"/>
        <v>0</v>
      </c>
      <c r="GM67">
        <f t="shared" si="87"/>
        <v>0</v>
      </c>
      <c r="GN67">
        <f t="shared" si="88"/>
        <v>0</v>
      </c>
      <c r="GO67">
        <f t="shared" si="89"/>
        <v>0</v>
      </c>
      <c r="GP67">
        <f t="shared" si="90"/>
        <v>0</v>
      </c>
      <c r="GR67">
        <v>1</v>
      </c>
      <c r="GS67">
        <v>4</v>
      </c>
      <c r="GT67">
        <v>0</v>
      </c>
      <c r="GU67" t="s">
        <v>3</v>
      </c>
      <c r="GV67">
        <f t="shared" si="91"/>
        <v>0</v>
      </c>
      <c r="GW67">
        <v>1</v>
      </c>
      <c r="GX67">
        <f t="shared" si="92"/>
        <v>0</v>
      </c>
      <c r="HA67">
        <v>0</v>
      </c>
      <c r="HB67">
        <v>0</v>
      </c>
      <c r="HC67">
        <f t="shared" si="93"/>
        <v>0</v>
      </c>
      <c r="IK67">
        <v>0</v>
      </c>
    </row>
    <row r="68" spans="1:255" x14ac:dyDescent="0.2">
      <c r="A68" s="2">
        <v>18</v>
      </c>
      <c r="B68" s="2">
        <v>1</v>
      </c>
      <c r="C68" s="2">
        <v>98</v>
      </c>
      <c r="D68" s="2"/>
      <c r="E68" s="2" t="s">
        <v>121</v>
      </c>
      <c r="F68" s="2" t="s">
        <v>24</v>
      </c>
      <c r="G68" s="2" t="s">
        <v>60</v>
      </c>
      <c r="H68" s="2" t="s">
        <v>26</v>
      </c>
      <c r="I68" s="2">
        <f>I64*J68</f>
        <v>0</v>
      </c>
      <c r="J68" s="2">
        <v>450</v>
      </c>
      <c r="K68" s="2"/>
      <c r="L68" s="2"/>
      <c r="M68" s="2"/>
      <c r="N68" s="2"/>
      <c r="O68" s="2">
        <f t="shared" si="60"/>
        <v>0</v>
      </c>
      <c r="P68" s="2">
        <f t="shared" si="61"/>
        <v>0</v>
      </c>
      <c r="Q68" s="2">
        <f t="shared" si="62"/>
        <v>0</v>
      </c>
      <c r="R68" s="2">
        <f t="shared" si="63"/>
        <v>0</v>
      </c>
      <c r="S68" s="2">
        <f t="shared" si="64"/>
        <v>0</v>
      </c>
      <c r="T68" s="2">
        <f t="shared" si="65"/>
        <v>0</v>
      </c>
      <c r="U68" s="2">
        <f t="shared" si="66"/>
        <v>0</v>
      </c>
      <c r="V68" s="2">
        <f t="shared" si="67"/>
        <v>0</v>
      </c>
      <c r="W68" s="2">
        <f t="shared" si="68"/>
        <v>0</v>
      </c>
      <c r="X68" s="2">
        <f t="shared" si="69"/>
        <v>0</v>
      </c>
      <c r="Y68" s="2">
        <f t="shared" si="70"/>
        <v>0</v>
      </c>
      <c r="Z68" s="2"/>
      <c r="AA68" s="2">
        <v>34579245</v>
      </c>
      <c r="AB68" s="2">
        <f t="shared" si="71"/>
        <v>4.1500000000000004</v>
      </c>
      <c r="AC68" s="2">
        <f>ROUND((ES68),2)</f>
        <v>4.1500000000000004</v>
      </c>
      <c r="AD68" s="2">
        <f t="shared" si="95"/>
        <v>0</v>
      </c>
      <c r="AE68" s="2">
        <f t="shared" si="96"/>
        <v>0</v>
      </c>
      <c r="AF68" s="2">
        <f t="shared" si="97"/>
        <v>0</v>
      </c>
      <c r="AG68" s="2">
        <f t="shared" si="72"/>
        <v>0</v>
      </c>
      <c r="AH68" s="2">
        <f t="shared" si="98"/>
        <v>0</v>
      </c>
      <c r="AI68" s="2">
        <f t="shared" si="99"/>
        <v>0</v>
      </c>
      <c r="AJ68" s="2">
        <f t="shared" si="73"/>
        <v>0</v>
      </c>
      <c r="AK68" s="2">
        <v>4.1500000000000004</v>
      </c>
      <c r="AL68" s="2">
        <v>4.1500000000000004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1</v>
      </c>
      <c r="AW68" s="2">
        <v>1</v>
      </c>
      <c r="AX68" s="2"/>
      <c r="AY68" s="2"/>
      <c r="AZ68" s="2">
        <v>1</v>
      </c>
      <c r="BA68" s="2">
        <v>1</v>
      </c>
      <c r="BB68" s="2">
        <v>1</v>
      </c>
      <c r="BC68" s="2">
        <v>1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3</v>
      </c>
      <c r="BI68" s="2">
        <v>1</v>
      </c>
      <c r="BJ68" s="2" t="s">
        <v>122</v>
      </c>
      <c r="BK68" s="2"/>
      <c r="BL68" s="2"/>
      <c r="BM68" s="2">
        <v>500001</v>
      </c>
      <c r="BN68" s="2">
        <v>0</v>
      </c>
      <c r="BO68" s="2" t="s">
        <v>3</v>
      </c>
      <c r="BP68" s="2">
        <v>0</v>
      </c>
      <c r="BQ68" s="2">
        <v>20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0</v>
      </c>
      <c r="CA68" s="2">
        <v>0</v>
      </c>
      <c r="CB68" s="2"/>
      <c r="CC68" s="2"/>
      <c r="CD68" s="2"/>
      <c r="CE68" s="2">
        <v>0</v>
      </c>
      <c r="CF68" s="2">
        <v>0</v>
      </c>
      <c r="CG68" s="2">
        <v>0</v>
      </c>
      <c r="CH68" s="2"/>
      <c r="CI68" s="2"/>
      <c r="CJ68" s="2"/>
      <c r="CK68" s="2"/>
      <c r="CL68" s="2"/>
      <c r="CM68" s="2">
        <v>0</v>
      </c>
      <c r="CN68" s="2" t="s">
        <v>3</v>
      </c>
      <c r="CO68" s="2">
        <v>0</v>
      </c>
      <c r="CP68" s="2">
        <f t="shared" si="74"/>
        <v>0</v>
      </c>
      <c r="CQ68" s="2">
        <f t="shared" si="75"/>
        <v>4.1500000000000004</v>
      </c>
      <c r="CR68" s="2">
        <f t="shared" si="76"/>
        <v>0</v>
      </c>
      <c r="CS68" s="2">
        <f t="shared" si="77"/>
        <v>0</v>
      </c>
      <c r="CT68" s="2">
        <f t="shared" si="78"/>
        <v>0</v>
      </c>
      <c r="CU68" s="2">
        <f t="shared" si="79"/>
        <v>0</v>
      </c>
      <c r="CV68" s="2">
        <f t="shared" si="80"/>
        <v>0</v>
      </c>
      <c r="CW68" s="2">
        <f t="shared" si="81"/>
        <v>0</v>
      </c>
      <c r="CX68" s="2">
        <f t="shared" si="82"/>
        <v>0</v>
      </c>
      <c r="CY68" s="2">
        <f t="shared" si="83"/>
        <v>0</v>
      </c>
      <c r="CZ68" s="2">
        <f t="shared" si="84"/>
        <v>0</v>
      </c>
      <c r="DA68" s="2"/>
      <c r="DB68" s="2"/>
      <c r="DC68" s="2" t="s">
        <v>3</v>
      </c>
      <c r="DD68" s="2" t="s">
        <v>3</v>
      </c>
      <c r="DE68" s="2" t="s">
        <v>3</v>
      </c>
      <c r="DF68" s="2" t="s">
        <v>3</v>
      </c>
      <c r="DG68" s="2" t="s">
        <v>3</v>
      </c>
      <c r="DH68" s="2" t="s">
        <v>3</v>
      </c>
      <c r="DI68" s="2" t="s">
        <v>3</v>
      </c>
      <c r="DJ68" s="2" t="s">
        <v>3</v>
      </c>
      <c r="DK68" s="2" t="s">
        <v>3</v>
      </c>
      <c r="DL68" s="2" t="s">
        <v>3</v>
      </c>
      <c r="DM68" s="2" t="s">
        <v>3</v>
      </c>
      <c r="DN68" s="2">
        <v>0</v>
      </c>
      <c r="DO68" s="2">
        <v>0</v>
      </c>
      <c r="DP68" s="2">
        <v>1</v>
      </c>
      <c r="DQ68" s="2">
        <v>1</v>
      </c>
      <c r="DR68" s="2"/>
      <c r="DS68" s="2"/>
      <c r="DT68" s="2"/>
      <c r="DU68" s="2">
        <v>1009</v>
      </c>
      <c r="DV68" s="2" t="s">
        <v>26</v>
      </c>
      <c r="DW68" s="2" t="s">
        <v>26</v>
      </c>
      <c r="DX68" s="2">
        <v>1</v>
      </c>
      <c r="DY68" s="2"/>
      <c r="DZ68" s="2"/>
      <c r="EA68" s="2"/>
      <c r="EB68" s="2"/>
      <c r="EC68" s="2"/>
      <c r="ED68" s="2"/>
      <c r="EE68" s="2">
        <v>32654515</v>
      </c>
      <c r="EF68" s="2">
        <v>20</v>
      </c>
      <c r="EG68" s="2" t="s">
        <v>27</v>
      </c>
      <c r="EH68" s="2">
        <v>0</v>
      </c>
      <c r="EI68" s="2" t="s">
        <v>3</v>
      </c>
      <c r="EJ68" s="2">
        <v>1</v>
      </c>
      <c r="EK68" s="2">
        <v>500001</v>
      </c>
      <c r="EL68" s="2" t="s">
        <v>65</v>
      </c>
      <c r="EM68" s="2" t="s">
        <v>66</v>
      </c>
      <c r="EN68" s="2"/>
      <c r="EO68" s="2" t="s">
        <v>3</v>
      </c>
      <c r="EP68" s="2"/>
      <c r="EQ68" s="2">
        <v>0</v>
      </c>
      <c r="ER68" s="2">
        <v>1.37</v>
      </c>
      <c r="ES68" s="2">
        <v>4.1500000000000004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>
        <v>0</v>
      </c>
      <c r="FR68" s="2">
        <f t="shared" si="85"/>
        <v>0</v>
      </c>
      <c r="FS68" s="2">
        <v>0</v>
      </c>
      <c r="FT68" s="2"/>
      <c r="FU68" s="2"/>
      <c r="FV68" s="2"/>
      <c r="FW68" s="2"/>
      <c r="FX68" s="2">
        <v>0</v>
      </c>
      <c r="FY68" s="2">
        <v>0</v>
      </c>
      <c r="FZ68" s="2"/>
      <c r="GA68" s="2" t="s">
        <v>30</v>
      </c>
      <c r="GB68" s="2"/>
      <c r="GC68" s="2"/>
      <c r="GD68" s="2">
        <v>1</v>
      </c>
      <c r="GE68" s="2"/>
      <c r="GF68" s="2">
        <v>393141509</v>
      </c>
      <c r="GG68" s="2">
        <v>2</v>
      </c>
      <c r="GH68" s="2">
        <v>4</v>
      </c>
      <c r="GI68" s="2">
        <v>-2</v>
      </c>
      <c r="GJ68" s="2">
        <v>0</v>
      </c>
      <c r="GK68" s="2">
        <v>0</v>
      </c>
      <c r="GL68" s="2">
        <f t="shared" si="86"/>
        <v>0</v>
      </c>
      <c r="GM68" s="2">
        <f t="shared" si="87"/>
        <v>0</v>
      </c>
      <c r="GN68" s="2">
        <f t="shared" si="88"/>
        <v>0</v>
      </c>
      <c r="GO68" s="2">
        <f t="shared" si="89"/>
        <v>0</v>
      </c>
      <c r="GP68" s="2">
        <f t="shared" si="90"/>
        <v>0</v>
      </c>
      <c r="GQ68" s="2"/>
      <c r="GR68" s="2">
        <v>0</v>
      </c>
      <c r="GS68" s="2">
        <v>2</v>
      </c>
      <c r="GT68" s="2">
        <v>0</v>
      </c>
      <c r="GU68" s="2" t="s">
        <v>3</v>
      </c>
      <c r="GV68" s="2">
        <f t="shared" si="91"/>
        <v>0</v>
      </c>
      <c r="GW68" s="2">
        <v>1</v>
      </c>
      <c r="GX68" s="2">
        <f t="shared" si="92"/>
        <v>0</v>
      </c>
      <c r="GY68" s="2"/>
      <c r="GZ68" s="2"/>
      <c r="HA68" s="2">
        <v>0</v>
      </c>
      <c r="HB68" s="2">
        <v>0</v>
      </c>
      <c r="HC68" s="2">
        <f t="shared" si="93"/>
        <v>0</v>
      </c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>
        <v>0</v>
      </c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x14ac:dyDescent="0.2">
      <c r="A69">
        <v>18</v>
      </c>
      <c r="B69">
        <v>1</v>
      </c>
      <c r="C69">
        <v>106</v>
      </c>
      <c r="E69" t="s">
        <v>121</v>
      </c>
      <c r="F69" t="s">
        <v>24</v>
      </c>
      <c r="G69" t="s">
        <v>60</v>
      </c>
      <c r="H69" t="s">
        <v>26</v>
      </c>
      <c r="I69">
        <f>I65*J69</f>
        <v>0</v>
      </c>
      <c r="J69">
        <v>450</v>
      </c>
      <c r="O69">
        <f t="shared" si="60"/>
        <v>0</v>
      </c>
      <c r="P69">
        <f t="shared" si="61"/>
        <v>0</v>
      </c>
      <c r="Q69">
        <f t="shared" si="62"/>
        <v>0</v>
      </c>
      <c r="R69">
        <f t="shared" si="63"/>
        <v>0</v>
      </c>
      <c r="S69">
        <f t="shared" si="64"/>
        <v>0</v>
      </c>
      <c r="T69">
        <f t="shared" si="65"/>
        <v>0</v>
      </c>
      <c r="U69">
        <f t="shared" si="66"/>
        <v>0</v>
      </c>
      <c r="V69">
        <f t="shared" si="67"/>
        <v>0</v>
      </c>
      <c r="W69">
        <f t="shared" si="68"/>
        <v>0</v>
      </c>
      <c r="X69">
        <f t="shared" si="69"/>
        <v>0</v>
      </c>
      <c r="Y69">
        <f t="shared" si="70"/>
        <v>0</v>
      </c>
      <c r="AA69">
        <v>34579267</v>
      </c>
      <c r="AB69">
        <f t="shared" si="71"/>
        <v>4.1500000000000004</v>
      </c>
      <c r="AC69">
        <f>ROUND((ES69),2)</f>
        <v>4.1500000000000004</v>
      </c>
      <c r="AD69">
        <f t="shared" si="95"/>
        <v>0</v>
      </c>
      <c r="AE69">
        <f t="shared" si="96"/>
        <v>0</v>
      </c>
      <c r="AF69">
        <f t="shared" si="97"/>
        <v>0</v>
      </c>
      <c r="AG69">
        <f t="shared" si="72"/>
        <v>0</v>
      </c>
      <c r="AH69">
        <f t="shared" si="98"/>
        <v>0</v>
      </c>
      <c r="AI69">
        <f t="shared" si="99"/>
        <v>0</v>
      </c>
      <c r="AJ69">
        <f t="shared" si="73"/>
        <v>0</v>
      </c>
      <c r="AK69">
        <v>4.1500000000000004</v>
      </c>
      <c r="AL69">
        <v>4.1500000000000004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5.12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122</v>
      </c>
      <c r="BM69">
        <v>500001</v>
      </c>
      <c r="BN69">
        <v>0</v>
      </c>
      <c r="BO69" t="s">
        <v>3</v>
      </c>
      <c r="BP69">
        <v>0</v>
      </c>
      <c r="BQ69">
        <v>20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0</v>
      </c>
      <c r="CA69">
        <v>0</v>
      </c>
      <c r="CE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74"/>
        <v>0</v>
      </c>
      <c r="CQ69">
        <f t="shared" si="75"/>
        <v>21.248000000000001</v>
      </c>
      <c r="CR69">
        <f t="shared" si="76"/>
        <v>0</v>
      </c>
      <c r="CS69">
        <f t="shared" si="77"/>
        <v>0</v>
      </c>
      <c r="CT69">
        <f t="shared" si="78"/>
        <v>0</v>
      </c>
      <c r="CU69">
        <f t="shared" si="79"/>
        <v>0</v>
      </c>
      <c r="CV69">
        <f t="shared" si="80"/>
        <v>0</v>
      </c>
      <c r="CW69">
        <f t="shared" si="81"/>
        <v>0</v>
      </c>
      <c r="CX69">
        <f t="shared" si="82"/>
        <v>0</v>
      </c>
      <c r="CY69">
        <f t="shared" si="83"/>
        <v>0</v>
      </c>
      <c r="CZ69">
        <f t="shared" si="84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1009</v>
      </c>
      <c r="DV69" t="s">
        <v>26</v>
      </c>
      <c r="DW69" t="s">
        <v>26</v>
      </c>
      <c r="DX69">
        <v>1</v>
      </c>
      <c r="EE69">
        <v>32654515</v>
      </c>
      <c r="EF69">
        <v>20</v>
      </c>
      <c r="EG69" t="s">
        <v>27</v>
      </c>
      <c r="EH69">
        <v>0</v>
      </c>
      <c r="EI69" t="s">
        <v>3</v>
      </c>
      <c r="EJ69">
        <v>1</v>
      </c>
      <c r="EK69">
        <v>500001</v>
      </c>
      <c r="EL69" t="s">
        <v>65</v>
      </c>
      <c r="EM69" t="s">
        <v>66</v>
      </c>
      <c r="EO69" t="s">
        <v>3</v>
      </c>
      <c r="EQ69">
        <v>0</v>
      </c>
      <c r="ER69">
        <v>4.1500000000000004</v>
      </c>
      <c r="ES69">
        <v>4.1500000000000004</v>
      </c>
      <c r="ET69">
        <v>0</v>
      </c>
      <c r="EU69">
        <v>0</v>
      </c>
      <c r="EV69">
        <v>0</v>
      </c>
      <c r="EW69">
        <v>0</v>
      </c>
      <c r="EX69">
        <v>0</v>
      </c>
      <c r="EZ69">
        <v>5</v>
      </c>
      <c r="FC69">
        <v>0</v>
      </c>
      <c r="FD69">
        <v>18</v>
      </c>
      <c r="FF69">
        <v>20</v>
      </c>
      <c r="FQ69">
        <v>0</v>
      </c>
      <c r="FR69">
        <f t="shared" si="85"/>
        <v>0</v>
      </c>
      <c r="FS69">
        <v>0</v>
      </c>
      <c r="FX69">
        <v>0</v>
      </c>
      <c r="FY69">
        <v>0</v>
      </c>
      <c r="GA69" t="s">
        <v>30</v>
      </c>
      <c r="GD69">
        <v>1</v>
      </c>
      <c r="GF69">
        <v>393141509</v>
      </c>
      <c r="GG69">
        <v>2</v>
      </c>
      <c r="GH69">
        <v>3</v>
      </c>
      <c r="GI69">
        <v>4</v>
      </c>
      <c r="GJ69">
        <v>0</v>
      </c>
      <c r="GK69">
        <v>0</v>
      </c>
      <c r="GL69">
        <f t="shared" si="86"/>
        <v>0</v>
      </c>
      <c r="GM69">
        <f t="shared" si="87"/>
        <v>0</v>
      </c>
      <c r="GN69">
        <f t="shared" si="88"/>
        <v>0</v>
      </c>
      <c r="GO69">
        <f t="shared" si="89"/>
        <v>0</v>
      </c>
      <c r="GP69">
        <f t="shared" si="90"/>
        <v>0</v>
      </c>
      <c r="GR69">
        <v>1</v>
      </c>
      <c r="GS69">
        <v>1</v>
      </c>
      <c r="GT69">
        <v>0</v>
      </c>
      <c r="GU69" t="s">
        <v>3</v>
      </c>
      <c r="GV69">
        <f t="shared" si="91"/>
        <v>0</v>
      </c>
      <c r="GW69">
        <v>1</v>
      </c>
      <c r="GX69">
        <f t="shared" si="92"/>
        <v>0</v>
      </c>
      <c r="HA69">
        <v>0</v>
      </c>
      <c r="HB69">
        <v>0</v>
      </c>
      <c r="HC69">
        <f t="shared" si="93"/>
        <v>0</v>
      </c>
      <c r="IK69">
        <v>0</v>
      </c>
    </row>
    <row r="70" spans="1:255" x14ac:dyDescent="0.2">
      <c r="A70" s="2">
        <v>17</v>
      </c>
      <c r="B70" s="2">
        <v>1</v>
      </c>
      <c r="C70" s="2">
        <f>ROW(SmtRes!A112)</f>
        <v>112</v>
      </c>
      <c r="D70" s="2">
        <f>ROW(EtalonRes!A138)</f>
        <v>138</v>
      </c>
      <c r="E70" s="2" t="s">
        <v>123</v>
      </c>
      <c r="F70" s="2" t="s">
        <v>124</v>
      </c>
      <c r="G70" s="2" t="s">
        <v>125</v>
      </c>
      <c r="H70" s="2" t="s">
        <v>16</v>
      </c>
      <c r="I70" s="2">
        <v>0</v>
      </c>
      <c r="J70" s="2">
        <v>0</v>
      </c>
      <c r="K70" s="2"/>
      <c r="L70" s="2"/>
      <c r="M70" s="2"/>
      <c r="N70" s="2"/>
      <c r="O70" s="2">
        <f t="shared" si="60"/>
        <v>0</v>
      </c>
      <c r="P70" s="2">
        <f t="shared" si="61"/>
        <v>0</v>
      </c>
      <c r="Q70" s="2">
        <f t="shared" si="62"/>
        <v>0</v>
      </c>
      <c r="R70" s="2">
        <f t="shared" si="63"/>
        <v>0</v>
      </c>
      <c r="S70" s="2">
        <f t="shared" si="64"/>
        <v>0</v>
      </c>
      <c r="T70" s="2">
        <f t="shared" si="65"/>
        <v>0</v>
      </c>
      <c r="U70" s="2">
        <f t="shared" si="66"/>
        <v>0</v>
      </c>
      <c r="V70" s="2">
        <f t="shared" si="67"/>
        <v>0</v>
      </c>
      <c r="W70" s="2">
        <f t="shared" si="68"/>
        <v>0</v>
      </c>
      <c r="X70" s="2">
        <f t="shared" si="69"/>
        <v>0</v>
      </c>
      <c r="Y70" s="2">
        <f t="shared" si="70"/>
        <v>0</v>
      </c>
      <c r="Z70" s="2"/>
      <c r="AA70" s="2">
        <v>34579245</v>
      </c>
      <c r="AB70" s="2">
        <f t="shared" si="71"/>
        <v>508.31</v>
      </c>
      <c r="AC70" s="2">
        <f>ROUND((ES70+(SUM(SmtRes!BC107:'SmtRes'!BC112)+SUM(EtalonRes!AL133:'EtalonRes'!AL138))),2)</f>
        <v>0</v>
      </c>
      <c r="AD70" s="2">
        <f t="shared" si="95"/>
        <v>0.66</v>
      </c>
      <c r="AE70" s="2">
        <f t="shared" si="96"/>
        <v>0.12</v>
      </c>
      <c r="AF70" s="2">
        <f t="shared" si="97"/>
        <v>507.65</v>
      </c>
      <c r="AG70" s="2">
        <f t="shared" si="72"/>
        <v>0</v>
      </c>
      <c r="AH70" s="2">
        <f t="shared" si="98"/>
        <v>62.75</v>
      </c>
      <c r="AI70" s="2">
        <f t="shared" si="99"/>
        <v>0.01</v>
      </c>
      <c r="AJ70" s="2">
        <f t="shared" si="73"/>
        <v>0</v>
      </c>
      <c r="AK70" s="2">
        <v>576.29</v>
      </c>
      <c r="AL70" s="2">
        <v>67.98</v>
      </c>
      <c r="AM70" s="2">
        <v>0.66</v>
      </c>
      <c r="AN70" s="2">
        <v>0.12</v>
      </c>
      <c r="AO70" s="2">
        <v>507.65</v>
      </c>
      <c r="AP70" s="2">
        <v>0</v>
      </c>
      <c r="AQ70" s="2">
        <v>62.75</v>
      </c>
      <c r="AR70" s="2">
        <v>0.01</v>
      </c>
      <c r="AS70" s="2">
        <v>0</v>
      </c>
      <c r="AT70" s="2">
        <v>80</v>
      </c>
      <c r="AU70" s="2">
        <v>50</v>
      </c>
      <c r="AV70" s="2">
        <v>1</v>
      </c>
      <c r="AW70" s="2">
        <v>1</v>
      </c>
      <c r="AX70" s="2"/>
      <c r="AY70" s="2"/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0</v>
      </c>
      <c r="BI70" s="2">
        <v>1</v>
      </c>
      <c r="BJ70" s="2" t="s">
        <v>126</v>
      </c>
      <c r="BK70" s="2"/>
      <c r="BL70" s="2"/>
      <c r="BM70" s="2">
        <v>62001</v>
      </c>
      <c r="BN70" s="2">
        <v>0</v>
      </c>
      <c r="BO70" s="2" t="s">
        <v>3</v>
      </c>
      <c r="BP70" s="2">
        <v>0</v>
      </c>
      <c r="BQ70" s="2">
        <v>6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80</v>
      </c>
      <c r="CA70" s="2">
        <v>50</v>
      </c>
      <c r="CB70" s="2"/>
      <c r="CC70" s="2"/>
      <c r="CD70" s="2"/>
      <c r="CE70" s="2">
        <v>0</v>
      </c>
      <c r="CF70" s="2">
        <v>0</v>
      </c>
      <c r="CG70" s="2">
        <v>0</v>
      </c>
      <c r="CH70" s="2"/>
      <c r="CI70" s="2"/>
      <c r="CJ70" s="2"/>
      <c r="CK70" s="2"/>
      <c r="CL70" s="2"/>
      <c r="CM70" s="2">
        <v>0</v>
      </c>
      <c r="CN70" s="2" t="s">
        <v>3</v>
      </c>
      <c r="CO70" s="2">
        <v>0</v>
      </c>
      <c r="CP70" s="2">
        <f t="shared" si="74"/>
        <v>0</v>
      </c>
      <c r="CQ70" s="2">
        <f t="shared" si="75"/>
        <v>0</v>
      </c>
      <c r="CR70" s="2">
        <f t="shared" si="76"/>
        <v>0.66</v>
      </c>
      <c r="CS70" s="2">
        <f t="shared" si="77"/>
        <v>0.12</v>
      </c>
      <c r="CT70" s="2">
        <f t="shared" si="78"/>
        <v>507.65</v>
      </c>
      <c r="CU70" s="2">
        <f t="shared" si="79"/>
        <v>0</v>
      </c>
      <c r="CV70" s="2">
        <f t="shared" si="80"/>
        <v>62.75</v>
      </c>
      <c r="CW70" s="2">
        <f t="shared" si="81"/>
        <v>0.01</v>
      </c>
      <c r="CX70" s="2">
        <f t="shared" si="82"/>
        <v>0</v>
      </c>
      <c r="CY70" s="2">
        <f t="shared" si="83"/>
        <v>0</v>
      </c>
      <c r="CZ70" s="2">
        <f t="shared" si="84"/>
        <v>0</v>
      </c>
      <c r="DA70" s="2"/>
      <c r="DB70" s="2"/>
      <c r="DC70" s="2" t="s">
        <v>3</v>
      </c>
      <c r="DD70" s="2" t="s">
        <v>3</v>
      </c>
      <c r="DE70" s="2" t="s">
        <v>3</v>
      </c>
      <c r="DF70" s="2" t="s">
        <v>3</v>
      </c>
      <c r="DG70" s="2" t="s">
        <v>3</v>
      </c>
      <c r="DH70" s="2" t="s">
        <v>3</v>
      </c>
      <c r="DI70" s="2" t="s">
        <v>3</v>
      </c>
      <c r="DJ70" s="2" t="s">
        <v>3</v>
      </c>
      <c r="DK70" s="2" t="s">
        <v>3</v>
      </c>
      <c r="DL70" s="2" t="s">
        <v>3</v>
      </c>
      <c r="DM70" s="2" t="s">
        <v>3</v>
      </c>
      <c r="DN70" s="2">
        <v>0</v>
      </c>
      <c r="DO70" s="2">
        <v>0</v>
      </c>
      <c r="DP70" s="2">
        <v>1</v>
      </c>
      <c r="DQ70" s="2">
        <v>1</v>
      </c>
      <c r="DR70" s="2"/>
      <c r="DS70" s="2"/>
      <c r="DT70" s="2"/>
      <c r="DU70" s="2">
        <v>1005</v>
      </c>
      <c r="DV70" s="2" t="s">
        <v>16</v>
      </c>
      <c r="DW70" s="2" t="s">
        <v>16</v>
      </c>
      <c r="DX70" s="2">
        <v>100</v>
      </c>
      <c r="DY70" s="2"/>
      <c r="DZ70" s="2"/>
      <c r="EA70" s="2"/>
      <c r="EB70" s="2"/>
      <c r="EC70" s="2"/>
      <c r="ED70" s="2"/>
      <c r="EE70" s="2">
        <v>32654666</v>
      </c>
      <c r="EF70" s="2">
        <v>6</v>
      </c>
      <c r="EG70" s="2" t="s">
        <v>18</v>
      </c>
      <c r="EH70" s="2">
        <v>0</v>
      </c>
      <c r="EI70" s="2" t="s">
        <v>3</v>
      </c>
      <c r="EJ70" s="2">
        <v>1</v>
      </c>
      <c r="EK70" s="2">
        <v>62001</v>
      </c>
      <c r="EL70" s="2" t="s">
        <v>72</v>
      </c>
      <c r="EM70" s="2" t="s">
        <v>73</v>
      </c>
      <c r="EN70" s="2"/>
      <c r="EO70" s="2" t="s">
        <v>3</v>
      </c>
      <c r="EP70" s="2"/>
      <c r="EQ70" s="2">
        <v>0</v>
      </c>
      <c r="ER70" s="2">
        <v>576.29</v>
      </c>
      <c r="ES70" s="2">
        <v>67.98</v>
      </c>
      <c r="ET70" s="2">
        <v>0.66</v>
      </c>
      <c r="EU70" s="2">
        <v>0.12</v>
      </c>
      <c r="EV70" s="2">
        <v>507.65</v>
      </c>
      <c r="EW70" s="2">
        <v>62.75</v>
      </c>
      <c r="EX70" s="2">
        <v>0.01</v>
      </c>
      <c r="EY70" s="2">
        <v>1</v>
      </c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>
        <v>0</v>
      </c>
      <c r="FR70" s="2">
        <f t="shared" si="85"/>
        <v>0</v>
      </c>
      <c r="FS70" s="2">
        <v>0</v>
      </c>
      <c r="FT70" s="2"/>
      <c r="FU70" s="2"/>
      <c r="FV70" s="2"/>
      <c r="FW70" s="2"/>
      <c r="FX70" s="2">
        <v>80</v>
      </c>
      <c r="FY70" s="2">
        <v>50</v>
      </c>
      <c r="FZ70" s="2"/>
      <c r="GA70" s="2" t="s">
        <v>3</v>
      </c>
      <c r="GB70" s="2"/>
      <c r="GC70" s="2"/>
      <c r="GD70" s="2">
        <v>1</v>
      </c>
      <c r="GE70" s="2"/>
      <c r="GF70" s="2">
        <v>540190569</v>
      </c>
      <c r="GG70" s="2">
        <v>2</v>
      </c>
      <c r="GH70" s="2">
        <v>1</v>
      </c>
      <c r="GI70" s="2">
        <v>-2</v>
      </c>
      <c r="GJ70" s="2">
        <v>0</v>
      </c>
      <c r="GK70" s="2">
        <v>0</v>
      </c>
      <c r="GL70" s="2">
        <f t="shared" si="86"/>
        <v>0</v>
      </c>
      <c r="GM70" s="2">
        <f t="shared" si="87"/>
        <v>0</v>
      </c>
      <c r="GN70" s="2">
        <f t="shared" si="88"/>
        <v>0</v>
      </c>
      <c r="GO70" s="2">
        <f t="shared" si="89"/>
        <v>0</v>
      </c>
      <c r="GP70" s="2">
        <f t="shared" si="90"/>
        <v>0</v>
      </c>
      <c r="GQ70" s="2"/>
      <c r="GR70" s="2">
        <v>0</v>
      </c>
      <c r="GS70" s="2">
        <v>3</v>
      </c>
      <c r="GT70" s="2">
        <v>0</v>
      </c>
      <c r="GU70" s="2" t="s">
        <v>3</v>
      </c>
      <c r="GV70" s="2">
        <f t="shared" si="91"/>
        <v>0</v>
      </c>
      <c r="GW70" s="2">
        <v>1</v>
      </c>
      <c r="GX70" s="2">
        <f t="shared" si="92"/>
        <v>0</v>
      </c>
      <c r="GY70" s="2"/>
      <c r="GZ70" s="2"/>
      <c r="HA70" s="2">
        <v>0</v>
      </c>
      <c r="HB70" s="2">
        <v>0</v>
      </c>
      <c r="HC70" s="2">
        <f t="shared" si="93"/>
        <v>0</v>
      </c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>
        <v>0</v>
      </c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 spans="1:255" x14ac:dyDescent="0.2">
      <c r="A71">
        <v>17</v>
      </c>
      <c r="B71">
        <v>1</v>
      </c>
      <c r="C71">
        <f>ROW(SmtRes!A118)</f>
        <v>118</v>
      </c>
      <c r="D71">
        <f>ROW(EtalonRes!A144)</f>
        <v>144</v>
      </c>
      <c r="E71" t="s">
        <v>123</v>
      </c>
      <c r="F71" t="s">
        <v>124</v>
      </c>
      <c r="G71" t="s">
        <v>125</v>
      </c>
      <c r="H71" t="s">
        <v>16</v>
      </c>
      <c r="I71">
        <v>0</v>
      </c>
      <c r="J71">
        <v>0</v>
      </c>
      <c r="O71">
        <f t="shared" si="60"/>
        <v>0</v>
      </c>
      <c r="P71">
        <f t="shared" si="61"/>
        <v>0</v>
      </c>
      <c r="Q71">
        <f t="shared" si="62"/>
        <v>0</v>
      </c>
      <c r="R71">
        <f t="shared" si="63"/>
        <v>0</v>
      </c>
      <c r="S71">
        <f t="shared" si="64"/>
        <v>0</v>
      </c>
      <c r="T71">
        <f t="shared" si="65"/>
        <v>0</v>
      </c>
      <c r="U71">
        <f t="shared" si="66"/>
        <v>0</v>
      </c>
      <c r="V71">
        <f t="shared" si="67"/>
        <v>0</v>
      </c>
      <c r="W71">
        <f t="shared" si="68"/>
        <v>0</v>
      </c>
      <c r="X71">
        <f t="shared" si="69"/>
        <v>0</v>
      </c>
      <c r="Y71">
        <f t="shared" si="70"/>
        <v>0</v>
      </c>
      <c r="AA71">
        <v>34579267</v>
      </c>
      <c r="AB71">
        <f t="shared" si="71"/>
        <v>508.31</v>
      </c>
      <c r="AC71">
        <f>ROUND((ES71+(SUM(SmtRes!BC113:'SmtRes'!BC118)+SUM(EtalonRes!AL139:'EtalonRes'!AL144))),2)</f>
        <v>0</v>
      </c>
      <c r="AD71">
        <f t="shared" si="95"/>
        <v>0.66</v>
      </c>
      <c r="AE71">
        <f t="shared" si="96"/>
        <v>0.12</v>
      </c>
      <c r="AF71">
        <f t="shared" si="97"/>
        <v>507.65</v>
      </c>
      <c r="AG71">
        <f t="shared" si="72"/>
        <v>0</v>
      </c>
      <c r="AH71">
        <f t="shared" si="98"/>
        <v>62.75</v>
      </c>
      <c r="AI71">
        <f t="shared" si="99"/>
        <v>0.01</v>
      </c>
      <c r="AJ71">
        <f t="shared" si="73"/>
        <v>0</v>
      </c>
      <c r="AK71">
        <v>576.29</v>
      </c>
      <c r="AL71">
        <v>67.98</v>
      </c>
      <c r="AM71">
        <v>0.66</v>
      </c>
      <c r="AN71">
        <v>0.12</v>
      </c>
      <c r="AO71">
        <v>507.65</v>
      </c>
      <c r="AP71">
        <v>0</v>
      </c>
      <c r="AQ71">
        <v>62.75</v>
      </c>
      <c r="AR71">
        <v>0.01</v>
      </c>
      <c r="AS71">
        <v>0</v>
      </c>
      <c r="AT71">
        <v>64</v>
      </c>
      <c r="AU71">
        <v>36</v>
      </c>
      <c r="AV71">
        <v>1</v>
      </c>
      <c r="AW71">
        <v>1</v>
      </c>
      <c r="AZ71">
        <v>1</v>
      </c>
      <c r="BA71">
        <v>14.28</v>
      </c>
      <c r="BB71">
        <v>5.25</v>
      </c>
      <c r="BC71">
        <v>5.12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1</v>
      </c>
      <c r="BJ71" t="s">
        <v>126</v>
      </c>
      <c r="BM71">
        <v>62001</v>
      </c>
      <c r="BN71">
        <v>0</v>
      </c>
      <c r="BO71" t="s">
        <v>3</v>
      </c>
      <c r="BP71">
        <v>0</v>
      </c>
      <c r="BQ71">
        <v>6</v>
      </c>
      <c r="BR71">
        <v>0</v>
      </c>
      <c r="BS71">
        <v>14.28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80</v>
      </c>
      <c r="CA71">
        <v>50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74"/>
        <v>0</v>
      </c>
      <c r="CQ71">
        <f t="shared" si="75"/>
        <v>0</v>
      </c>
      <c r="CR71">
        <f t="shared" si="76"/>
        <v>3.4650000000000003</v>
      </c>
      <c r="CS71">
        <f t="shared" si="77"/>
        <v>1.7135999999999998</v>
      </c>
      <c r="CT71">
        <f t="shared" si="78"/>
        <v>7249.2419999999993</v>
      </c>
      <c r="CU71">
        <f t="shared" si="79"/>
        <v>0</v>
      </c>
      <c r="CV71">
        <f t="shared" si="80"/>
        <v>62.75</v>
      </c>
      <c r="CW71">
        <f t="shared" si="81"/>
        <v>0.01</v>
      </c>
      <c r="CX71">
        <f t="shared" si="82"/>
        <v>0</v>
      </c>
      <c r="CY71">
        <f t="shared" si="83"/>
        <v>0</v>
      </c>
      <c r="CZ71">
        <f t="shared" si="84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1005</v>
      </c>
      <c r="DV71" t="s">
        <v>16</v>
      </c>
      <c r="DW71" t="s">
        <v>16</v>
      </c>
      <c r="DX71">
        <v>100</v>
      </c>
      <c r="EE71">
        <v>32654666</v>
      </c>
      <c r="EF71">
        <v>6</v>
      </c>
      <c r="EG71" t="s">
        <v>18</v>
      </c>
      <c r="EH71">
        <v>0</v>
      </c>
      <c r="EI71" t="s">
        <v>3</v>
      </c>
      <c r="EJ71">
        <v>1</v>
      </c>
      <c r="EK71">
        <v>62001</v>
      </c>
      <c r="EL71" t="s">
        <v>72</v>
      </c>
      <c r="EM71" t="s">
        <v>73</v>
      </c>
      <c r="EO71" t="s">
        <v>3</v>
      </c>
      <c r="EQ71">
        <v>0</v>
      </c>
      <c r="ER71">
        <v>576.29</v>
      </c>
      <c r="ES71">
        <v>67.98</v>
      </c>
      <c r="ET71">
        <v>0.66</v>
      </c>
      <c r="EU71">
        <v>0.12</v>
      </c>
      <c r="EV71">
        <v>507.65</v>
      </c>
      <c r="EW71">
        <v>62.75</v>
      </c>
      <c r="EX71">
        <v>0.01</v>
      </c>
      <c r="EY71">
        <v>1</v>
      </c>
      <c r="FQ71">
        <v>0</v>
      </c>
      <c r="FR71">
        <f t="shared" si="85"/>
        <v>0</v>
      </c>
      <c r="FS71">
        <v>0</v>
      </c>
      <c r="FV71" t="s">
        <v>21</v>
      </c>
      <c r="FW71" t="s">
        <v>22</v>
      </c>
      <c r="FX71">
        <v>80</v>
      </c>
      <c r="FY71">
        <v>50</v>
      </c>
      <c r="GA71" t="s">
        <v>3</v>
      </c>
      <c r="GD71">
        <v>1</v>
      </c>
      <c r="GF71">
        <v>540190569</v>
      </c>
      <c r="GG71">
        <v>2</v>
      </c>
      <c r="GH71">
        <v>1</v>
      </c>
      <c r="GI71">
        <v>4</v>
      </c>
      <c r="GJ71">
        <v>0</v>
      </c>
      <c r="GK71">
        <v>0</v>
      </c>
      <c r="GL71">
        <f t="shared" si="86"/>
        <v>0</v>
      </c>
      <c r="GM71">
        <f t="shared" si="87"/>
        <v>0</v>
      </c>
      <c r="GN71">
        <f t="shared" si="88"/>
        <v>0</v>
      </c>
      <c r="GO71">
        <f t="shared" si="89"/>
        <v>0</v>
      </c>
      <c r="GP71">
        <f t="shared" si="90"/>
        <v>0</v>
      </c>
      <c r="GR71">
        <v>0</v>
      </c>
      <c r="GS71">
        <v>3</v>
      </c>
      <c r="GT71">
        <v>0</v>
      </c>
      <c r="GU71" t="s">
        <v>3</v>
      </c>
      <c r="GV71">
        <f t="shared" si="91"/>
        <v>0</v>
      </c>
      <c r="GW71">
        <v>1</v>
      </c>
      <c r="GX71">
        <f t="shared" si="92"/>
        <v>0</v>
      </c>
      <c r="HA71">
        <v>0</v>
      </c>
      <c r="HB71">
        <v>0</v>
      </c>
      <c r="HC71">
        <f t="shared" si="93"/>
        <v>0</v>
      </c>
      <c r="IK71">
        <v>0</v>
      </c>
    </row>
    <row r="72" spans="1:255" x14ac:dyDescent="0.2">
      <c r="A72" s="2">
        <v>18</v>
      </c>
      <c r="B72" s="2">
        <v>1</v>
      </c>
      <c r="C72" s="2">
        <v>110</v>
      </c>
      <c r="D72" s="2"/>
      <c r="E72" s="2" t="s">
        <v>127</v>
      </c>
      <c r="F72" s="2" t="s">
        <v>128</v>
      </c>
      <c r="G72" s="2" t="s">
        <v>129</v>
      </c>
      <c r="H72" s="2" t="s">
        <v>26</v>
      </c>
      <c r="I72" s="2">
        <f>I70*J72</f>
        <v>0</v>
      </c>
      <c r="J72" s="2">
        <v>0.1</v>
      </c>
      <c r="K72" s="2"/>
      <c r="L72" s="2"/>
      <c r="M72" s="2"/>
      <c r="N72" s="2"/>
      <c r="O72" s="2">
        <f t="shared" si="60"/>
        <v>0</v>
      </c>
      <c r="P72" s="2">
        <f t="shared" si="61"/>
        <v>0</v>
      </c>
      <c r="Q72" s="2">
        <f t="shared" si="62"/>
        <v>0</v>
      </c>
      <c r="R72" s="2">
        <f t="shared" si="63"/>
        <v>0</v>
      </c>
      <c r="S72" s="2">
        <f t="shared" si="64"/>
        <v>0</v>
      </c>
      <c r="T72" s="2">
        <f t="shared" si="65"/>
        <v>0</v>
      </c>
      <c r="U72" s="2">
        <f t="shared" si="66"/>
        <v>0</v>
      </c>
      <c r="V72" s="2">
        <f t="shared" si="67"/>
        <v>0</v>
      </c>
      <c r="W72" s="2">
        <f t="shared" si="68"/>
        <v>0</v>
      </c>
      <c r="X72" s="2">
        <f t="shared" si="69"/>
        <v>0</v>
      </c>
      <c r="Y72" s="2">
        <f t="shared" si="70"/>
        <v>0</v>
      </c>
      <c r="Z72" s="2"/>
      <c r="AA72" s="2">
        <v>34579245</v>
      </c>
      <c r="AB72" s="2">
        <f t="shared" si="71"/>
        <v>1.82</v>
      </c>
      <c r="AC72" s="2">
        <f t="shared" ref="AC72:AC77" si="100">ROUND((ES72),2)</f>
        <v>1.82</v>
      </c>
      <c r="AD72" s="2">
        <f t="shared" si="95"/>
        <v>0</v>
      </c>
      <c r="AE72" s="2">
        <f t="shared" si="96"/>
        <v>0</v>
      </c>
      <c r="AF72" s="2">
        <f t="shared" si="97"/>
        <v>0</v>
      </c>
      <c r="AG72" s="2">
        <f t="shared" si="72"/>
        <v>0</v>
      </c>
      <c r="AH72" s="2">
        <f t="shared" si="98"/>
        <v>0</v>
      </c>
      <c r="AI72" s="2">
        <f t="shared" si="99"/>
        <v>0</v>
      </c>
      <c r="AJ72" s="2">
        <f t="shared" si="73"/>
        <v>0</v>
      </c>
      <c r="AK72" s="2">
        <v>1.82</v>
      </c>
      <c r="AL72" s="2">
        <v>1.82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1</v>
      </c>
      <c r="AW72" s="2">
        <v>1</v>
      </c>
      <c r="AX72" s="2"/>
      <c r="AY72" s="2"/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3</v>
      </c>
      <c r="BI72" s="2">
        <v>1</v>
      </c>
      <c r="BJ72" s="2" t="s">
        <v>130</v>
      </c>
      <c r="BK72" s="2"/>
      <c r="BL72" s="2"/>
      <c r="BM72" s="2">
        <v>500001</v>
      </c>
      <c r="BN72" s="2">
        <v>0</v>
      </c>
      <c r="BO72" s="2" t="s">
        <v>3</v>
      </c>
      <c r="BP72" s="2">
        <v>0</v>
      </c>
      <c r="BQ72" s="2">
        <v>20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0</v>
      </c>
      <c r="CA72" s="2">
        <v>0</v>
      </c>
      <c r="CB72" s="2"/>
      <c r="CC72" s="2"/>
      <c r="CD72" s="2"/>
      <c r="CE72" s="2">
        <v>0</v>
      </c>
      <c r="CF72" s="2">
        <v>0</v>
      </c>
      <c r="CG72" s="2">
        <v>0</v>
      </c>
      <c r="CH72" s="2"/>
      <c r="CI72" s="2"/>
      <c r="CJ72" s="2"/>
      <c r="CK72" s="2"/>
      <c r="CL72" s="2"/>
      <c r="CM72" s="2">
        <v>0</v>
      </c>
      <c r="CN72" s="2" t="s">
        <v>3</v>
      </c>
      <c r="CO72" s="2">
        <v>0</v>
      </c>
      <c r="CP72" s="2">
        <f t="shared" si="74"/>
        <v>0</v>
      </c>
      <c r="CQ72" s="2">
        <f t="shared" si="75"/>
        <v>1.82</v>
      </c>
      <c r="CR72" s="2">
        <f t="shared" si="76"/>
        <v>0</v>
      </c>
      <c r="CS72" s="2">
        <f t="shared" si="77"/>
        <v>0</v>
      </c>
      <c r="CT72" s="2">
        <f t="shared" si="78"/>
        <v>0</v>
      </c>
      <c r="CU72" s="2">
        <f t="shared" si="79"/>
        <v>0</v>
      </c>
      <c r="CV72" s="2">
        <f t="shared" si="80"/>
        <v>0</v>
      </c>
      <c r="CW72" s="2">
        <f t="shared" si="81"/>
        <v>0</v>
      </c>
      <c r="CX72" s="2">
        <f t="shared" si="82"/>
        <v>0</v>
      </c>
      <c r="CY72" s="2">
        <f t="shared" si="83"/>
        <v>0</v>
      </c>
      <c r="CZ72" s="2">
        <f t="shared" si="84"/>
        <v>0</v>
      </c>
      <c r="DA72" s="2"/>
      <c r="DB72" s="2"/>
      <c r="DC72" s="2" t="s">
        <v>3</v>
      </c>
      <c r="DD72" s="2" t="s">
        <v>3</v>
      </c>
      <c r="DE72" s="2" t="s">
        <v>3</v>
      </c>
      <c r="DF72" s="2" t="s">
        <v>3</v>
      </c>
      <c r="DG72" s="2" t="s">
        <v>3</v>
      </c>
      <c r="DH72" s="2" t="s">
        <v>3</v>
      </c>
      <c r="DI72" s="2" t="s">
        <v>3</v>
      </c>
      <c r="DJ72" s="2" t="s">
        <v>3</v>
      </c>
      <c r="DK72" s="2" t="s">
        <v>3</v>
      </c>
      <c r="DL72" s="2" t="s">
        <v>3</v>
      </c>
      <c r="DM72" s="2" t="s">
        <v>3</v>
      </c>
      <c r="DN72" s="2">
        <v>0</v>
      </c>
      <c r="DO72" s="2">
        <v>0</v>
      </c>
      <c r="DP72" s="2">
        <v>1</v>
      </c>
      <c r="DQ72" s="2">
        <v>1</v>
      </c>
      <c r="DR72" s="2"/>
      <c r="DS72" s="2"/>
      <c r="DT72" s="2"/>
      <c r="DU72" s="2">
        <v>1009</v>
      </c>
      <c r="DV72" s="2" t="s">
        <v>26</v>
      </c>
      <c r="DW72" s="2" t="s">
        <v>26</v>
      </c>
      <c r="DX72" s="2">
        <v>1</v>
      </c>
      <c r="DY72" s="2"/>
      <c r="DZ72" s="2"/>
      <c r="EA72" s="2"/>
      <c r="EB72" s="2"/>
      <c r="EC72" s="2"/>
      <c r="ED72" s="2"/>
      <c r="EE72" s="2">
        <v>32654515</v>
      </c>
      <c r="EF72" s="2">
        <v>20</v>
      </c>
      <c r="EG72" s="2" t="s">
        <v>27</v>
      </c>
      <c r="EH72" s="2">
        <v>0</v>
      </c>
      <c r="EI72" s="2" t="s">
        <v>3</v>
      </c>
      <c r="EJ72" s="2">
        <v>1</v>
      </c>
      <c r="EK72" s="2">
        <v>500001</v>
      </c>
      <c r="EL72" s="2" t="s">
        <v>65</v>
      </c>
      <c r="EM72" s="2" t="s">
        <v>66</v>
      </c>
      <c r="EN72" s="2"/>
      <c r="EO72" s="2" t="s">
        <v>3</v>
      </c>
      <c r="EP72" s="2"/>
      <c r="EQ72" s="2">
        <v>0</v>
      </c>
      <c r="ER72" s="2">
        <v>1.82</v>
      </c>
      <c r="ES72" s="2">
        <v>1.82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>
        <v>0</v>
      </c>
      <c r="FR72" s="2">
        <f t="shared" si="85"/>
        <v>0</v>
      </c>
      <c r="FS72" s="2">
        <v>0</v>
      </c>
      <c r="FT72" s="2"/>
      <c r="FU72" s="2"/>
      <c r="FV72" s="2"/>
      <c r="FW72" s="2"/>
      <c r="FX72" s="2">
        <v>0</v>
      </c>
      <c r="FY72" s="2">
        <v>0</v>
      </c>
      <c r="FZ72" s="2"/>
      <c r="GA72" s="2" t="s">
        <v>3</v>
      </c>
      <c r="GB72" s="2"/>
      <c r="GC72" s="2"/>
      <c r="GD72" s="2">
        <v>1</v>
      </c>
      <c r="GE72" s="2"/>
      <c r="GF72" s="2">
        <v>813963326</v>
      </c>
      <c r="GG72" s="2">
        <v>2</v>
      </c>
      <c r="GH72" s="2">
        <v>1</v>
      </c>
      <c r="GI72" s="2">
        <v>-2</v>
      </c>
      <c r="GJ72" s="2">
        <v>0</v>
      </c>
      <c r="GK72" s="2">
        <v>0</v>
      </c>
      <c r="GL72" s="2">
        <f t="shared" si="86"/>
        <v>0</v>
      </c>
      <c r="GM72" s="2">
        <f t="shared" si="87"/>
        <v>0</v>
      </c>
      <c r="GN72" s="2">
        <f t="shared" si="88"/>
        <v>0</v>
      </c>
      <c r="GO72" s="2">
        <f t="shared" si="89"/>
        <v>0</v>
      </c>
      <c r="GP72" s="2">
        <f t="shared" si="90"/>
        <v>0</v>
      </c>
      <c r="GQ72" s="2"/>
      <c r="GR72" s="2">
        <v>0</v>
      </c>
      <c r="GS72" s="2">
        <v>3</v>
      </c>
      <c r="GT72" s="2">
        <v>0</v>
      </c>
      <c r="GU72" s="2" t="s">
        <v>3</v>
      </c>
      <c r="GV72" s="2">
        <f t="shared" si="91"/>
        <v>0</v>
      </c>
      <c r="GW72" s="2">
        <v>1</v>
      </c>
      <c r="GX72" s="2">
        <f t="shared" si="92"/>
        <v>0</v>
      </c>
      <c r="GY72" s="2"/>
      <c r="GZ72" s="2"/>
      <c r="HA72" s="2">
        <v>0</v>
      </c>
      <c r="HB72" s="2">
        <v>0</v>
      </c>
      <c r="HC72" s="2">
        <f t="shared" si="93"/>
        <v>0</v>
      </c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>
        <v>0</v>
      </c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5" x14ac:dyDescent="0.2">
      <c r="A73">
        <v>18</v>
      </c>
      <c r="B73">
        <v>1</v>
      </c>
      <c r="C73">
        <v>116</v>
      </c>
      <c r="E73" t="s">
        <v>127</v>
      </c>
      <c r="F73" t="s">
        <v>128</v>
      </c>
      <c r="G73" t="s">
        <v>129</v>
      </c>
      <c r="H73" t="s">
        <v>26</v>
      </c>
      <c r="I73">
        <f>I71*J73</f>
        <v>0</v>
      </c>
      <c r="J73">
        <v>0.1</v>
      </c>
      <c r="O73">
        <f t="shared" si="60"/>
        <v>0</v>
      </c>
      <c r="P73">
        <f t="shared" si="61"/>
        <v>0</v>
      </c>
      <c r="Q73">
        <f t="shared" si="62"/>
        <v>0</v>
      </c>
      <c r="R73">
        <f t="shared" si="63"/>
        <v>0</v>
      </c>
      <c r="S73">
        <f t="shared" si="64"/>
        <v>0</v>
      </c>
      <c r="T73">
        <f t="shared" si="65"/>
        <v>0</v>
      </c>
      <c r="U73">
        <f t="shared" si="66"/>
        <v>0</v>
      </c>
      <c r="V73">
        <f t="shared" si="67"/>
        <v>0</v>
      </c>
      <c r="W73">
        <f t="shared" si="68"/>
        <v>0</v>
      </c>
      <c r="X73">
        <f t="shared" si="69"/>
        <v>0</v>
      </c>
      <c r="Y73">
        <f t="shared" si="70"/>
        <v>0</v>
      </c>
      <c r="AA73">
        <v>34579267</v>
      </c>
      <c r="AB73">
        <f t="shared" si="71"/>
        <v>1.82</v>
      </c>
      <c r="AC73">
        <f t="shared" si="100"/>
        <v>1.82</v>
      </c>
      <c r="AD73">
        <f t="shared" si="95"/>
        <v>0</v>
      </c>
      <c r="AE73">
        <f t="shared" si="96"/>
        <v>0</v>
      </c>
      <c r="AF73">
        <f t="shared" si="97"/>
        <v>0</v>
      </c>
      <c r="AG73">
        <f t="shared" si="72"/>
        <v>0</v>
      </c>
      <c r="AH73">
        <f t="shared" si="98"/>
        <v>0</v>
      </c>
      <c r="AI73">
        <f t="shared" si="99"/>
        <v>0</v>
      </c>
      <c r="AJ73">
        <f t="shared" si="73"/>
        <v>0</v>
      </c>
      <c r="AK73">
        <v>1.82</v>
      </c>
      <c r="AL73">
        <v>1.82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5.12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130</v>
      </c>
      <c r="BM73">
        <v>500001</v>
      </c>
      <c r="BN73">
        <v>0</v>
      </c>
      <c r="BO73" t="s">
        <v>3</v>
      </c>
      <c r="BP73">
        <v>0</v>
      </c>
      <c r="BQ73">
        <v>20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0</v>
      </c>
      <c r="CA73">
        <v>0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74"/>
        <v>0</v>
      </c>
      <c r="CQ73">
        <f t="shared" si="75"/>
        <v>9.3184000000000005</v>
      </c>
      <c r="CR73">
        <f t="shared" si="76"/>
        <v>0</v>
      </c>
      <c r="CS73">
        <f t="shared" si="77"/>
        <v>0</v>
      </c>
      <c r="CT73">
        <f t="shared" si="78"/>
        <v>0</v>
      </c>
      <c r="CU73">
        <f t="shared" si="79"/>
        <v>0</v>
      </c>
      <c r="CV73">
        <f t="shared" si="80"/>
        <v>0</v>
      </c>
      <c r="CW73">
        <f t="shared" si="81"/>
        <v>0</v>
      </c>
      <c r="CX73">
        <f t="shared" si="82"/>
        <v>0</v>
      </c>
      <c r="CY73">
        <f t="shared" si="83"/>
        <v>0</v>
      </c>
      <c r="CZ73">
        <f t="shared" si="84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1009</v>
      </c>
      <c r="DV73" t="s">
        <v>26</v>
      </c>
      <c r="DW73" t="s">
        <v>26</v>
      </c>
      <c r="DX73">
        <v>1</v>
      </c>
      <c r="EE73">
        <v>32654515</v>
      </c>
      <c r="EF73">
        <v>20</v>
      </c>
      <c r="EG73" t="s">
        <v>27</v>
      </c>
      <c r="EH73">
        <v>0</v>
      </c>
      <c r="EI73" t="s">
        <v>3</v>
      </c>
      <c r="EJ73">
        <v>1</v>
      </c>
      <c r="EK73">
        <v>500001</v>
      </c>
      <c r="EL73" t="s">
        <v>65</v>
      </c>
      <c r="EM73" t="s">
        <v>66</v>
      </c>
      <c r="EO73" t="s">
        <v>3</v>
      </c>
      <c r="EQ73">
        <v>0</v>
      </c>
      <c r="ER73">
        <v>1.82</v>
      </c>
      <c r="ES73">
        <v>1.82</v>
      </c>
      <c r="ET73">
        <v>0</v>
      </c>
      <c r="EU73">
        <v>0</v>
      </c>
      <c r="EV73">
        <v>0</v>
      </c>
      <c r="EW73">
        <v>0</v>
      </c>
      <c r="EX73">
        <v>0</v>
      </c>
      <c r="FQ73">
        <v>0</v>
      </c>
      <c r="FR73">
        <f t="shared" si="85"/>
        <v>0</v>
      </c>
      <c r="FS73">
        <v>0</v>
      </c>
      <c r="FX73">
        <v>0</v>
      </c>
      <c r="FY73">
        <v>0</v>
      </c>
      <c r="GA73" t="s">
        <v>3</v>
      </c>
      <c r="GD73">
        <v>1</v>
      </c>
      <c r="GF73">
        <v>813963326</v>
      </c>
      <c r="GG73">
        <v>2</v>
      </c>
      <c r="GH73">
        <v>1</v>
      </c>
      <c r="GI73">
        <v>4</v>
      </c>
      <c r="GJ73">
        <v>0</v>
      </c>
      <c r="GK73">
        <v>0</v>
      </c>
      <c r="GL73">
        <f t="shared" si="86"/>
        <v>0</v>
      </c>
      <c r="GM73">
        <f t="shared" si="87"/>
        <v>0</v>
      </c>
      <c r="GN73">
        <f t="shared" si="88"/>
        <v>0</v>
      </c>
      <c r="GO73">
        <f t="shared" si="89"/>
        <v>0</v>
      </c>
      <c r="GP73">
        <f t="shared" si="90"/>
        <v>0</v>
      </c>
      <c r="GR73">
        <v>0</v>
      </c>
      <c r="GS73">
        <v>3</v>
      </c>
      <c r="GT73">
        <v>0</v>
      </c>
      <c r="GU73" t="s">
        <v>3</v>
      </c>
      <c r="GV73">
        <f t="shared" si="91"/>
        <v>0</v>
      </c>
      <c r="GW73">
        <v>1</v>
      </c>
      <c r="GX73">
        <f t="shared" si="92"/>
        <v>0</v>
      </c>
      <c r="HA73">
        <v>0</v>
      </c>
      <c r="HB73">
        <v>0</v>
      </c>
      <c r="HC73">
        <f t="shared" si="93"/>
        <v>0</v>
      </c>
      <c r="IK73">
        <v>0</v>
      </c>
    </row>
    <row r="74" spans="1:255" x14ac:dyDescent="0.2">
      <c r="A74" s="2">
        <v>18</v>
      </c>
      <c r="B74" s="2">
        <v>1</v>
      </c>
      <c r="C74" s="2">
        <v>112</v>
      </c>
      <c r="D74" s="2"/>
      <c r="E74" s="2" t="s">
        <v>131</v>
      </c>
      <c r="F74" s="2" t="s">
        <v>24</v>
      </c>
      <c r="G74" s="2" t="s">
        <v>132</v>
      </c>
      <c r="H74" s="2" t="s">
        <v>43</v>
      </c>
      <c r="I74" s="2">
        <f>I70*J74</f>
        <v>0</v>
      </c>
      <c r="J74" s="2">
        <v>1.55E-2</v>
      </c>
      <c r="K74" s="2"/>
      <c r="L74" s="2"/>
      <c r="M74" s="2"/>
      <c r="N74" s="2"/>
      <c r="O74" s="2">
        <f t="shared" si="60"/>
        <v>0</v>
      </c>
      <c r="P74" s="2">
        <f t="shared" si="61"/>
        <v>0</v>
      </c>
      <c r="Q74" s="2">
        <f t="shared" si="62"/>
        <v>0</v>
      </c>
      <c r="R74" s="2">
        <f t="shared" si="63"/>
        <v>0</v>
      </c>
      <c r="S74" s="2">
        <f t="shared" si="64"/>
        <v>0</v>
      </c>
      <c r="T74" s="2">
        <f t="shared" si="65"/>
        <v>0</v>
      </c>
      <c r="U74" s="2">
        <f t="shared" si="66"/>
        <v>0</v>
      </c>
      <c r="V74" s="2">
        <f t="shared" si="67"/>
        <v>0</v>
      </c>
      <c r="W74" s="2">
        <f t="shared" si="68"/>
        <v>0</v>
      </c>
      <c r="X74" s="2">
        <f t="shared" si="69"/>
        <v>0</v>
      </c>
      <c r="Y74" s="2">
        <f t="shared" si="70"/>
        <v>0</v>
      </c>
      <c r="Z74" s="2"/>
      <c r="AA74" s="2">
        <v>34579245</v>
      </c>
      <c r="AB74" s="2">
        <f t="shared" si="71"/>
        <v>0</v>
      </c>
      <c r="AC74" s="2">
        <f t="shared" si="100"/>
        <v>0</v>
      </c>
      <c r="AD74" s="2">
        <f t="shared" si="95"/>
        <v>0</v>
      </c>
      <c r="AE74" s="2">
        <f t="shared" si="96"/>
        <v>0</v>
      </c>
      <c r="AF74" s="2">
        <f t="shared" si="97"/>
        <v>0</v>
      </c>
      <c r="AG74" s="2">
        <f t="shared" si="72"/>
        <v>0</v>
      </c>
      <c r="AH74" s="2">
        <f t="shared" si="98"/>
        <v>0</v>
      </c>
      <c r="AI74" s="2">
        <f t="shared" si="99"/>
        <v>0</v>
      </c>
      <c r="AJ74" s="2">
        <f t="shared" si="73"/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106</v>
      </c>
      <c r="AU74" s="2">
        <v>65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3</v>
      </c>
      <c r="BI74" s="2">
        <v>1</v>
      </c>
      <c r="BJ74" s="2" t="s">
        <v>3</v>
      </c>
      <c r="BK74" s="2"/>
      <c r="BL74" s="2"/>
      <c r="BM74" s="2">
        <v>0</v>
      </c>
      <c r="BN74" s="2">
        <v>0</v>
      </c>
      <c r="BO74" s="2" t="s">
        <v>3</v>
      </c>
      <c r="BP74" s="2">
        <v>0</v>
      </c>
      <c r="BQ74" s="2">
        <v>20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106</v>
      </c>
      <c r="CA74" s="2">
        <v>65</v>
      </c>
      <c r="CB74" s="2"/>
      <c r="CC74" s="2"/>
      <c r="CD74" s="2"/>
      <c r="CE74" s="2">
        <v>0</v>
      </c>
      <c r="CF74" s="2">
        <v>0</v>
      </c>
      <c r="CG74" s="2">
        <v>0</v>
      </c>
      <c r="CH74" s="2"/>
      <c r="CI74" s="2"/>
      <c r="CJ74" s="2"/>
      <c r="CK74" s="2"/>
      <c r="CL74" s="2"/>
      <c r="CM74" s="2">
        <v>0</v>
      </c>
      <c r="CN74" s="2" t="s">
        <v>3</v>
      </c>
      <c r="CO74" s="2">
        <v>0</v>
      </c>
      <c r="CP74" s="2">
        <f t="shared" si="74"/>
        <v>0</v>
      </c>
      <c r="CQ74" s="2">
        <f t="shared" si="75"/>
        <v>0</v>
      </c>
      <c r="CR74" s="2">
        <f t="shared" si="76"/>
        <v>0</v>
      </c>
      <c r="CS74" s="2">
        <f t="shared" si="77"/>
        <v>0</v>
      </c>
      <c r="CT74" s="2">
        <f t="shared" si="78"/>
        <v>0</v>
      </c>
      <c r="CU74" s="2">
        <f t="shared" si="79"/>
        <v>0</v>
      </c>
      <c r="CV74" s="2">
        <f t="shared" si="80"/>
        <v>0</v>
      </c>
      <c r="CW74" s="2">
        <f t="shared" si="81"/>
        <v>0</v>
      </c>
      <c r="CX74" s="2">
        <f t="shared" si="82"/>
        <v>0</v>
      </c>
      <c r="CY74" s="2">
        <f t="shared" si="83"/>
        <v>0</v>
      </c>
      <c r="CZ74" s="2">
        <f t="shared" si="84"/>
        <v>0</v>
      </c>
      <c r="DA74" s="2"/>
      <c r="DB74" s="2"/>
      <c r="DC74" s="2" t="s">
        <v>3</v>
      </c>
      <c r="DD74" s="2" t="s">
        <v>3</v>
      </c>
      <c r="DE74" s="2" t="s">
        <v>3</v>
      </c>
      <c r="DF74" s="2" t="s">
        <v>3</v>
      </c>
      <c r="DG74" s="2" t="s">
        <v>3</v>
      </c>
      <c r="DH74" s="2" t="s">
        <v>3</v>
      </c>
      <c r="DI74" s="2" t="s">
        <v>3</v>
      </c>
      <c r="DJ74" s="2" t="s">
        <v>3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</v>
      </c>
      <c r="DQ74" s="2">
        <v>1</v>
      </c>
      <c r="DR74" s="2"/>
      <c r="DS74" s="2"/>
      <c r="DT74" s="2"/>
      <c r="DU74" s="2">
        <v>1009</v>
      </c>
      <c r="DV74" s="2" t="s">
        <v>43</v>
      </c>
      <c r="DW74" s="2" t="s">
        <v>43</v>
      </c>
      <c r="DX74" s="2">
        <v>1000</v>
      </c>
      <c r="DY74" s="2"/>
      <c r="DZ74" s="2"/>
      <c r="EA74" s="2"/>
      <c r="EB74" s="2"/>
      <c r="EC74" s="2"/>
      <c r="ED74" s="2"/>
      <c r="EE74" s="2">
        <v>32654523</v>
      </c>
      <c r="EF74" s="2">
        <v>20</v>
      </c>
      <c r="EG74" s="2" t="s">
        <v>27</v>
      </c>
      <c r="EH74" s="2">
        <v>0</v>
      </c>
      <c r="EI74" s="2" t="s">
        <v>3</v>
      </c>
      <c r="EJ74" s="2">
        <v>1</v>
      </c>
      <c r="EK74" s="2">
        <v>0</v>
      </c>
      <c r="EL74" s="2" t="s">
        <v>28</v>
      </c>
      <c r="EM74" s="2" t="s">
        <v>29</v>
      </c>
      <c r="EN74" s="2"/>
      <c r="EO74" s="2" t="s">
        <v>3</v>
      </c>
      <c r="EP74" s="2"/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f t="shared" si="85"/>
        <v>0</v>
      </c>
      <c r="FS74" s="2">
        <v>0</v>
      </c>
      <c r="FT74" s="2"/>
      <c r="FU74" s="2"/>
      <c r="FV74" s="2"/>
      <c r="FW74" s="2"/>
      <c r="FX74" s="2">
        <v>106</v>
      </c>
      <c r="FY74" s="2">
        <v>65</v>
      </c>
      <c r="FZ74" s="2"/>
      <c r="GA74" s="2" t="s">
        <v>3</v>
      </c>
      <c r="GB74" s="2"/>
      <c r="GC74" s="2"/>
      <c r="GD74" s="2">
        <v>1</v>
      </c>
      <c r="GE74" s="2"/>
      <c r="GF74" s="2">
        <v>856715401</v>
      </c>
      <c r="GG74" s="2">
        <v>2</v>
      </c>
      <c r="GH74" s="2">
        <v>1</v>
      </c>
      <c r="GI74" s="2">
        <v>-2</v>
      </c>
      <c r="GJ74" s="2">
        <v>0</v>
      </c>
      <c r="GK74" s="2">
        <v>0</v>
      </c>
      <c r="GL74" s="2">
        <f t="shared" si="86"/>
        <v>0</v>
      </c>
      <c r="GM74" s="2">
        <f t="shared" si="87"/>
        <v>0</v>
      </c>
      <c r="GN74" s="2">
        <f t="shared" si="88"/>
        <v>0</v>
      </c>
      <c r="GO74" s="2">
        <f t="shared" si="89"/>
        <v>0</v>
      </c>
      <c r="GP74" s="2">
        <f t="shared" si="90"/>
        <v>0</v>
      </c>
      <c r="GQ74" s="2"/>
      <c r="GR74" s="2">
        <v>0</v>
      </c>
      <c r="GS74" s="2">
        <v>3</v>
      </c>
      <c r="GT74" s="2">
        <v>0</v>
      </c>
      <c r="GU74" s="2" t="s">
        <v>3</v>
      </c>
      <c r="GV74" s="2">
        <f t="shared" si="91"/>
        <v>0</v>
      </c>
      <c r="GW74" s="2">
        <v>1</v>
      </c>
      <c r="GX74" s="2">
        <f t="shared" si="92"/>
        <v>0</v>
      </c>
      <c r="GY74" s="2"/>
      <c r="GZ74" s="2"/>
      <c r="HA74" s="2">
        <v>0</v>
      </c>
      <c r="HB74" s="2">
        <v>0</v>
      </c>
      <c r="HC74" s="2">
        <f t="shared" si="93"/>
        <v>0</v>
      </c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">
      <c r="A75">
        <v>18</v>
      </c>
      <c r="B75">
        <v>1</v>
      </c>
      <c r="C75">
        <v>118</v>
      </c>
      <c r="E75" t="s">
        <v>131</v>
      </c>
      <c r="F75" t="s">
        <v>24</v>
      </c>
      <c r="G75" t="s">
        <v>132</v>
      </c>
      <c r="H75" t="s">
        <v>43</v>
      </c>
      <c r="I75">
        <f>I71*J75</f>
        <v>0</v>
      </c>
      <c r="J75">
        <v>1.55E-2</v>
      </c>
      <c r="O75">
        <f t="shared" si="60"/>
        <v>0</v>
      </c>
      <c r="P75">
        <f t="shared" si="61"/>
        <v>0</v>
      </c>
      <c r="Q75">
        <f t="shared" si="62"/>
        <v>0</v>
      </c>
      <c r="R75">
        <f t="shared" si="63"/>
        <v>0</v>
      </c>
      <c r="S75">
        <f t="shared" si="64"/>
        <v>0</v>
      </c>
      <c r="T75">
        <f t="shared" si="65"/>
        <v>0</v>
      </c>
      <c r="U75">
        <f t="shared" si="66"/>
        <v>0</v>
      </c>
      <c r="V75">
        <f t="shared" si="67"/>
        <v>0</v>
      </c>
      <c r="W75">
        <f t="shared" si="68"/>
        <v>0</v>
      </c>
      <c r="X75">
        <f t="shared" si="69"/>
        <v>0</v>
      </c>
      <c r="Y75">
        <f t="shared" si="70"/>
        <v>0</v>
      </c>
      <c r="AA75">
        <v>34579267</v>
      </c>
      <c r="AB75">
        <f t="shared" si="71"/>
        <v>0</v>
      </c>
      <c r="AC75">
        <f t="shared" si="100"/>
        <v>0</v>
      </c>
      <c r="AD75">
        <f t="shared" si="95"/>
        <v>0</v>
      </c>
      <c r="AE75">
        <f t="shared" si="96"/>
        <v>0</v>
      </c>
      <c r="AF75">
        <f t="shared" si="97"/>
        <v>0</v>
      </c>
      <c r="AG75">
        <f t="shared" si="72"/>
        <v>0</v>
      </c>
      <c r="AH75">
        <f t="shared" si="98"/>
        <v>0</v>
      </c>
      <c r="AI75">
        <f t="shared" si="99"/>
        <v>0</v>
      </c>
      <c r="AJ75">
        <f t="shared" si="73"/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85</v>
      </c>
      <c r="AU75">
        <v>47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5.12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1</v>
      </c>
      <c r="BJ75" t="s">
        <v>3</v>
      </c>
      <c r="BM75">
        <v>0</v>
      </c>
      <c r="BN75">
        <v>0</v>
      </c>
      <c r="BO75" t="s">
        <v>3</v>
      </c>
      <c r="BP75">
        <v>0</v>
      </c>
      <c r="BQ75">
        <v>20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106</v>
      </c>
      <c r="CA75">
        <v>65</v>
      </c>
      <c r="CE75">
        <v>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74"/>
        <v>0</v>
      </c>
      <c r="CQ75">
        <f t="shared" si="75"/>
        <v>0</v>
      </c>
      <c r="CR75">
        <f t="shared" si="76"/>
        <v>0</v>
      </c>
      <c r="CS75">
        <f t="shared" si="77"/>
        <v>0</v>
      </c>
      <c r="CT75">
        <f t="shared" si="78"/>
        <v>0</v>
      </c>
      <c r="CU75">
        <f t="shared" si="79"/>
        <v>0</v>
      </c>
      <c r="CV75">
        <f t="shared" si="80"/>
        <v>0</v>
      </c>
      <c r="CW75">
        <f t="shared" si="81"/>
        <v>0</v>
      </c>
      <c r="CX75">
        <f t="shared" si="82"/>
        <v>0</v>
      </c>
      <c r="CY75">
        <f t="shared" si="83"/>
        <v>0</v>
      </c>
      <c r="CZ75">
        <f t="shared" si="84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1009</v>
      </c>
      <c r="DV75" t="s">
        <v>43</v>
      </c>
      <c r="DW75" t="s">
        <v>43</v>
      </c>
      <c r="DX75">
        <v>1000</v>
      </c>
      <c r="EE75">
        <v>32654523</v>
      </c>
      <c r="EF75">
        <v>20</v>
      </c>
      <c r="EG75" t="s">
        <v>27</v>
      </c>
      <c r="EH75">
        <v>0</v>
      </c>
      <c r="EI75" t="s">
        <v>3</v>
      </c>
      <c r="EJ75">
        <v>1</v>
      </c>
      <c r="EK75">
        <v>0</v>
      </c>
      <c r="EL75" t="s">
        <v>28</v>
      </c>
      <c r="EM75" t="s">
        <v>29</v>
      </c>
      <c r="EO75" t="s">
        <v>3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FQ75">
        <v>0</v>
      </c>
      <c r="FR75">
        <f t="shared" si="85"/>
        <v>0</v>
      </c>
      <c r="FS75">
        <v>0</v>
      </c>
      <c r="FV75" t="s">
        <v>21</v>
      </c>
      <c r="FW75" t="s">
        <v>22</v>
      </c>
      <c r="FX75">
        <v>106</v>
      </c>
      <c r="FY75">
        <v>65</v>
      </c>
      <c r="GA75" t="s">
        <v>3</v>
      </c>
      <c r="GD75">
        <v>1</v>
      </c>
      <c r="GF75">
        <v>856715401</v>
      </c>
      <c r="GG75">
        <v>2</v>
      </c>
      <c r="GH75">
        <v>1</v>
      </c>
      <c r="GI75">
        <v>4</v>
      </c>
      <c r="GJ75">
        <v>0</v>
      </c>
      <c r="GK75">
        <v>0</v>
      </c>
      <c r="GL75">
        <f t="shared" si="86"/>
        <v>0</v>
      </c>
      <c r="GM75">
        <f t="shared" si="87"/>
        <v>0</v>
      </c>
      <c r="GN75">
        <f t="shared" si="88"/>
        <v>0</v>
      </c>
      <c r="GO75">
        <f t="shared" si="89"/>
        <v>0</v>
      </c>
      <c r="GP75">
        <f t="shared" si="90"/>
        <v>0</v>
      </c>
      <c r="GR75">
        <v>0</v>
      </c>
      <c r="GS75">
        <v>3</v>
      </c>
      <c r="GT75">
        <v>0</v>
      </c>
      <c r="GU75" t="s">
        <v>3</v>
      </c>
      <c r="GV75">
        <f t="shared" si="91"/>
        <v>0</v>
      </c>
      <c r="GW75">
        <v>1</v>
      </c>
      <c r="GX75">
        <f t="shared" si="92"/>
        <v>0</v>
      </c>
      <c r="HA75">
        <v>0</v>
      </c>
      <c r="HB75">
        <v>0</v>
      </c>
      <c r="HC75">
        <f t="shared" si="93"/>
        <v>0</v>
      </c>
      <c r="IK75">
        <v>0</v>
      </c>
    </row>
    <row r="76" spans="1:255" x14ac:dyDescent="0.2">
      <c r="A76" s="2">
        <v>18</v>
      </c>
      <c r="B76" s="2">
        <v>1</v>
      </c>
      <c r="C76" s="2">
        <v>111</v>
      </c>
      <c r="D76" s="2"/>
      <c r="E76" s="2" t="s">
        <v>133</v>
      </c>
      <c r="F76" s="2" t="s">
        <v>134</v>
      </c>
      <c r="G76" s="2" t="s">
        <v>135</v>
      </c>
      <c r="H76" s="2" t="s">
        <v>43</v>
      </c>
      <c r="I76" s="2">
        <f>I70*J76</f>
        <v>0</v>
      </c>
      <c r="J76" s="2">
        <v>4.0000000000000001E-3</v>
      </c>
      <c r="K76" s="2"/>
      <c r="L76" s="2"/>
      <c r="M76" s="2"/>
      <c r="N76" s="2"/>
      <c r="O76" s="2">
        <f t="shared" si="60"/>
        <v>0</v>
      </c>
      <c r="P76" s="2">
        <f t="shared" si="61"/>
        <v>0</v>
      </c>
      <c r="Q76" s="2">
        <f t="shared" si="62"/>
        <v>0</v>
      </c>
      <c r="R76" s="2">
        <f t="shared" si="63"/>
        <v>0</v>
      </c>
      <c r="S76" s="2">
        <f t="shared" si="64"/>
        <v>0</v>
      </c>
      <c r="T76" s="2">
        <f t="shared" si="65"/>
        <v>0</v>
      </c>
      <c r="U76" s="2">
        <f t="shared" si="66"/>
        <v>0</v>
      </c>
      <c r="V76" s="2">
        <f t="shared" si="67"/>
        <v>0</v>
      </c>
      <c r="W76" s="2">
        <f t="shared" si="68"/>
        <v>0</v>
      </c>
      <c r="X76" s="2">
        <f t="shared" si="69"/>
        <v>0</v>
      </c>
      <c r="Y76" s="2">
        <f t="shared" si="70"/>
        <v>0</v>
      </c>
      <c r="Z76" s="2"/>
      <c r="AA76" s="2">
        <v>34579245</v>
      </c>
      <c r="AB76" s="2">
        <f t="shared" si="71"/>
        <v>16950</v>
      </c>
      <c r="AC76" s="2">
        <f t="shared" si="100"/>
        <v>16950</v>
      </c>
      <c r="AD76" s="2">
        <f t="shared" si="95"/>
        <v>0</v>
      </c>
      <c r="AE76" s="2">
        <f t="shared" si="96"/>
        <v>0</v>
      </c>
      <c r="AF76" s="2">
        <f t="shared" si="97"/>
        <v>0</v>
      </c>
      <c r="AG76" s="2">
        <f t="shared" si="72"/>
        <v>0</v>
      </c>
      <c r="AH76" s="2">
        <f t="shared" si="98"/>
        <v>0</v>
      </c>
      <c r="AI76" s="2">
        <f t="shared" si="99"/>
        <v>0</v>
      </c>
      <c r="AJ76" s="2">
        <f t="shared" si="73"/>
        <v>0</v>
      </c>
      <c r="AK76" s="2">
        <v>16950</v>
      </c>
      <c r="AL76" s="2">
        <v>16950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3</v>
      </c>
      <c r="BI76" s="2">
        <v>1</v>
      </c>
      <c r="BJ76" s="2" t="s">
        <v>136</v>
      </c>
      <c r="BK76" s="2"/>
      <c r="BL76" s="2"/>
      <c r="BM76" s="2">
        <v>500001</v>
      </c>
      <c r="BN76" s="2">
        <v>0</v>
      </c>
      <c r="BO76" s="2" t="s">
        <v>3</v>
      </c>
      <c r="BP76" s="2">
        <v>0</v>
      </c>
      <c r="BQ76" s="2">
        <v>20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0</v>
      </c>
      <c r="CA76" s="2">
        <v>0</v>
      </c>
      <c r="CB76" s="2"/>
      <c r="CC76" s="2"/>
      <c r="CD76" s="2"/>
      <c r="CE76" s="2">
        <v>0</v>
      </c>
      <c r="CF76" s="2">
        <v>0</v>
      </c>
      <c r="CG76" s="2">
        <v>0</v>
      </c>
      <c r="CH76" s="2"/>
      <c r="CI76" s="2"/>
      <c r="CJ76" s="2"/>
      <c r="CK76" s="2"/>
      <c r="CL76" s="2"/>
      <c r="CM76" s="2">
        <v>0</v>
      </c>
      <c r="CN76" s="2" t="s">
        <v>3</v>
      </c>
      <c r="CO76" s="2">
        <v>0</v>
      </c>
      <c r="CP76" s="2">
        <f t="shared" si="74"/>
        <v>0</v>
      </c>
      <c r="CQ76" s="2">
        <f t="shared" si="75"/>
        <v>16950</v>
      </c>
      <c r="CR76" s="2">
        <f t="shared" si="76"/>
        <v>0</v>
      </c>
      <c r="CS76" s="2">
        <f t="shared" si="77"/>
        <v>0</v>
      </c>
      <c r="CT76" s="2">
        <f t="shared" si="78"/>
        <v>0</v>
      </c>
      <c r="CU76" s="2">
        <f t="shared" si="79"/>
        <v>0</v>
      </c>
      <c r="CV76" s="2">
        <f t="shared" si="80"/>
        <v>0</v>
      </c>
      <c r="CW76" s="2">
        <f t="shared" si="81"/>
        <v>0</v>
      </c>
      <c r="CX76" s="2">
        <f t="shared" si="82"/>
        <v>0</v>
      </c>
      <c r="CY76" s="2">
        <f t="shared" si="83"/>
        <v>0</v>
      </c>
      <c r="CZ76" s="2">
        <f t="shared" si="84"/>
        <v>0</v>
      </c>
      <c r="DA76" s="2"/>
      <c r="DB76" s="2"/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</v>
      </c>
      <c r="DQ76" s="2">
        <v>1</v>
      </c>
      <c r="DR76" s="2"/>
      <c r="DS76" s="2"/>
      <c r="DT76" s="2"/>
      <c r="DU76" s="2">
        <v>1009</v>
      </c>
      <c r="DV76" s="2" t="s">
        <v>43</v>
      </c>
      <c r="DW76" s="2" t="s">
        <v>43</v>
      </c>
      <c r="DX76" s="2">
        <v>1000</v>
      </c>
      <c r="DY76" s="2"/>
      <c r="DZ76" s="2"/>
      <c r="EA76" s="2"/>
      <c r="EB76" s="2"/>
      <c r="EC76" s="2"/>
      <c r="ED76" s="2"/>
      <c r="EE76" s="2">
        <v>32654515</v>
      </c>
      <c r="EF76" s="2">
        <v>20</v>
      </c>
      <c r="EG76" s="2" t="s">
        <v>27</v>
      </c>
      <c r="EH76" s="2">
        <v>0</v>
      </c>
      <c r="EI76" s="2" t="s">
        <v>3</v>
      </c>
      <c r="EJ76" s="2">
        <v>1</v>
      </c>
      <c r="EK76" s="2">
        <v>500001</v>
      </c>
      <c r="EL76" s="2" t="s">
        <v>65</v>
      </c>
      <c r="EM76" s="2" t="s">
        <v>66</v>
      </c>
      <c r="EN76" s="2"/>
      <c r="EO76" s="2" t="s">
        <v>3</v>
      </c>
      <c r="EP76" s="2"/>
      <c r="EQ76" s="2">
        <v>0</v>
      </c>
      <c r="ER76" s="2">
        <v>16950</v>
      </c>
      <c r="ES76" s="2">
        <v>16950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f t="shared" si="85"/>
        <v>0</v>
      </c>
      <c r="FS76" s="2">
        <v>0</v>
      </c>
      <c r="FT76" s="2"/>
      <c r="FU76" s="2"/>
      <c r="FV76" s="2"/>
      <c r="FW76" s="2"/>
      <c r="FX76" s="2">
        <v>0</v>
      </c>
      <c r="FY76" s="2">
        <v>0</v>
      </c>
      <c r="FZ76" s="2"/>
      <c r="GA76" s="2" t="s">
        <v>3</v>
      </c>
      <c r="GB76" s="2"/>
      <c r="GC76" s="2"/>
      <c r="GD76" s="2">
        <v>1</v>
      </c>
      <c r="GE76" s="2"/>
      <c r="GF76" s="2">
        <v>-909021926</v>
      </c>
      <c r="GG76" s="2">
        <v>2</v>
      </c>
      <c r="GH76" s="2">
        <v>1</v>
      </c>
      <c r="GI76" s="2">
        <v>-2</v>
      </c>
      <c r="GJ76" s="2">
        <v>0</v>
      </c>
      <c r="GK76" s="2">
        <v>0</v>
      </c>
      <c r="GL76" s="2">
        <f t="shared" si="86"/>
        <v>0</v>
      </c>
      <c r="GM76" s="2">
        <f t="shared" si="87"/>
        <v>0</v>
      </c>
      <c r="GN76" s="2">
        <f t="shared" si="88"/>
        <v>0</v>
      </c>
      <c r="GO76" s="2">
        <f t="shared" si="89"/>
        <v>0</v>
      </c>
      <c r="GP76" s="2">
        <f t="shared" si="90"/>
        <v>0</v>
      </c>
      <c r="GQ76" s="2"/>
      <c r="GR76" s="2">
        <v>0</v>
      </c>
      <c r="GS76" s="2">
        <v>3</v>
      </c>
      <c r="GT76" s="2">
        <v>0</v>
      </c>
      <c r="GU76" s="2" t="s">
        <v>3</v>
      </c>
      <c r="GV76" s="2">
        <f t="shared" si="91"/>
        <v>0</v>
      </c>
      <c r="GW76" s="2">
        <v>1</v>
      </c>
      <c r="GX76" s="2">
        <f t="shared" si="92"/>
        <v>0</v>
      </c>
      <c r="GY76" s="2"/>
      <c r="GZ76" s="2"/>
      <c r="HA76" s="2">
        <v>0</v>
      </c>
      <c r="HB76" s="2">
        <v>0</v>
      </c>
      <c r="HC76" s="2">
        <f t="shared" si="93"/>
        <v>0</v>
      </c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">
      <c r="A77">
        <v>18</v>
      </c>
      <c r="B77">
        <v>1</v>
      </c>
      <c r="C77">
        <v>117</v>
      </c>
      <c r="E77" t="s">
        <v>133</v>
      </c>
      <c r="F77" t="s">
        <v>134</v>
      </c>
      <c r="G77" t="s">
        <v>135</v>
      </c>
      <c r="H77" t="s">
        <v>43</v>
      </c>
      <c r="I77">
        <f>I71*J77</f>
        <v>0</v>
      </c>
      <c r="J77">
        <v>4.0000000000000001E-3</v>
      </c>
      <c r="O77">
        <f t="shared" si="60"/>
        <v>0</v>
      </c>
      <c r="P77">
        <f t="shared" si="61"/>
        <v>0</v>
      </c>
      <c r="Q77">
        <f t="shared" si="62"/>
        <v>0</v>
      </c>
      <c r="R77">
        <f t="shared" si="63"/>
        <v>0</v>
      </c>
      <c r="S77">
        <f t="shared" si="64"/>
        <v>0</v>
      </c>
      <c r="T77">
        <f t="shared" si="65"/>
        <v>0</v>
      </c>
      <c r="U77">
        <f t="shared" si="66"/>
        <v>0</v>
      </c>
      <c r="V77">
        <f t="shared" si="67"/>
        <v>0</v>
      </c>
      <c r="W77">
        <f t="shared" si="68"/>
        <v>0</v>
      </c>
      <c r="X77">
        <f t="shared" si="69"/>
        <v>0</v>
      </c>
      <c r="Y77">
        <f t="shared" si="70"/>
        <v>0</v>
      </c>
      <c r="AA77">
        <v>34579267</v>
      </c>
      <c r="AB77">
        <f t="shared" si="71"/>
        <v>16950</v>
      </c>
      <c r="AC77">
        <f t="shared" si="100"/>
        <v>16950</v>
      </c>
      <c r="AD77">
        <f t="shared" si="95"/>
        <v>0</v>
      </c>
      <c r="AE77">
        <f t="shared" si="96"/>
        <v>0</v>
      </c>
      <c r="AF77">
        <f t="shared" si="97"/>
        <v>0</v>
      </c>
      <c r="AG77">
        <f t="shared" si="72"/>
        <v>0</v>
      </c>
      <c r="AH77">
        <f t="shared" si="98"/>
        <v>0</v>
      </c>
      <c r="AI77">
        <f t="shared" si="99"/>
        <v>0</v>
      </c>
      <c r="AJ77">
        <f t="shared" si="73"/>
        <v>0</v>
      </c>
      <c r="AK77">
        <v>16950</v>
      </c>
      <c r="AL77">
        <v>16950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5.12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136</v>
      </c>
      <c r="BM77">
        <v>500001</v>
      </c>
      <c r="BN77">
        <v>0</v>
      </c>
      <c r="BO77" t="s">
        <v>3</v>
      </c>
      <c r="BP77">
        <v>0</v>
      </c>
      <c r="BQ77">
        <v>20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0</v>
      </c>
      <c r="CA77">
        <v>0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74"/>
        <v>0</v>
      </c>
      <c r="CQ77">
        <f t="shared" si="75"/>
        <v>86784</v>
      </c>
      <c r="CR77">
        <f t="shared" si="76"/>
        <v>0</v>
      </c>
      <c r="CS77">
        <f t="shared" si="77"/>
        <v>0</v>
      </c>
      <c r="CT77">
        <f t="shared" si="78"/>
        <v>0</v>
      </c>
      <c r="CU77">
        <f t="shared" si="79"/>
        <v>0</v>
      </c>
      <c r="CV77">
        <f t="shared" si="80"/>
        <v>0</v>
      </c>
      <c r="CW77">
        <f t="shared" si="81"/>
        <v>0</v>
      </c>
      <c r="CX77">
        <f t="shared" si="82"/>
        <v>0</v>
      </c>
      <c r="CY77">
        <f t="shared" si="83"/>
        <v>0</v>
      </c>
      <c r="CZ77">
        <f t="shared" si="84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1009</v>
      </c>
      <c r="DV77" t="s">
        <v>43</v>
      </c>
      <c r="DW77" t="s">
        <v>43</v>
      </c>
      <c r="DX77">
        <v>1000</v>
      </c>
      <c r="EE77">
        <v>32654515</v>
      </c>
      <c r="EF77">
        <v>20</v>
      </c>
      <c r="EG77" t="s">
        <v>27</v>
      </c>
      <c r="EH77">
        <v>0</v>
      </c>
      <c r="EI77" t="s">
        <v>3</v>
      </c>
      <c r="EJ77">
        <v>1</v>
      </c>
      <c r="EK77">
        <v>500001</v>
      </c>
      <c r="EL77" t="s">
        <v>65</v>
      </c>
      <c r="EM77" t="s">
        <v>66</v>
      </c>
      <c r="EO77" t="s">
        <v>3</v>
      </c>
      <c r="EQ77">
        <v>0</v>
      </c>
      <c r="ER77">
        <v>16950</v>
      </c>
      <c r="ES77">
        <v>16950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85"/>
        <v>0</v>
      </c>
      <c r="FS77">
        <v>0</v>
      </c>
      <c r="FX77">
        <v>0</v>
      </c>
      <c r="FY77">
        <v>0</v>
      </c>
      <c r="GA77" t="s">
        <v>3</v>
      </c>
      <c r="GD77">
        <v>1</v>
      </c>
      <c r="GF77">
        <v>-909021926</v>
      </c>
      <c r="GG77">
        <v>2</v>
      </c>
      <c r="GH77">
        <v>1</v>
      </c>
      <c r="GI77">
        <v>4</v>
      </c>
      <c r="GJ77">
        <v>0</v>
      </c>
      <c r="GK77">
        <v>0</v>
      </c>
      <c r="GL77">
        <f t="shared" si="86"/>
        <v>0</v>
      </c>
      <c r="GM77">
        <f t="shared" si="87"/>
        <v>0</v>
      </c>
      <c r="GN77">
        <f t="shared" si="88"/>
        <v>0</v>
      </c>
      <c r="GO77">
        <f t="shared" si="89"/>
        <v>0</v>
      </c>
      <c r="GP77">
        <f t="shared" si="90"/>
        <v>0</v>
      </c>
      <c r="GR77">
        <v>0</v>
      </c>
      <c r="GS77">
        <v>3</v>
      </c>
      <c r="GT77">
        <v>0</v>
      </c>
      <c r="GU77" t="s">
        <v>3</v>
      </c>
      <c r="GV77">
        <f t="shared" si="91"/>
        <v>0</v>
      </c>
      <c r="GW77">
        <v>1</v>
      </c>
      <c r="GX77">
        <f t="shared" si="92"/>
        <v>0</v>
      </c>
      <c r="HA77">
        <v>0</v>
      </c>
      <c r="HB77">
        <v>0</v>
      </c>
      <c r="HC77">
        <f t="shared" si="93"/>
        <v>0</v>
      </c>
      <c r="IK77">
        <v>0</v>
      </c>
    </row>
    <row r="79" spans="1:255" x14ac:dyDescent="0.2">
      <c r="A79" s="3">
        <v>51</v>
      </c>
      <c r="B79" s="3">
        <f>B20</f>
        <v>1</v>
      </c>
      <c r="C79" s="3">
        <f>A20</f>
        <v>3</v>
      </c>
      <c r="D79" s="3">
        <f>ROW(A20)</f>
        <v>20</v>
      </c>
      <c r="E79" s="3"/>
      <c r="F79" s="3" t="str">
        <f>IF(F20&lt;&gt;"",F20,"")</f>
        <v>Новая локальная смета</v>
      </c>
      <c r="G79" s="3" t="str">
        <f>IF(G20&lt;&gt;"",G20,"")</f>
        <v>Новая локальная смета</v>
      </c>
      <c r="H79" s="3">
        <v>0</v>
      </c>
      <c r="I79" s="3"/>
      <c r="J79" s="3"/>
      <c r="K79" s="3"/>
      <c r="L79" s="3"/>
      <c r="M79" s="3"/>
      <c r="N79" s="3"/>
      <c r="O79" s="3">
        <f t="shared" ref="O79:T79" si="101">ROUND(AB79,0)</f>
        <v>1703</v>
      </c>
      <c r="P79" s="3">
        <f t="shared" si="101"/>
        <v>1479</v>
      </c>
      <c r="Q79" s="3">
        <f t="shared" si="101"/>
        <v>40</v>
      </c>
      <c r="R79" s="3">
        <f t="shared" si="101"/>
        <v>4</v>
      </c>
      <c r="S79" s="3">
        <f t="shared" si="101"/>
        <v>184</v>
      </c>
      <c r="T79" s="3">
        <f t="shared" si="101"/>
        <v>0</v>
      </c>
      <c r="U79" s="3">
        <f>AH79</f>
        <v>21.065398999999999</v>
      </c>
      <c r="V79" s="3">
        <f>AI79</f>
        <v>0.42353099999999999</v>
      </c>
      <c r="W79" s="3">
        <f>ROUND(AJ79,0)</f>
        <v>0</v>
      </c>
      <c r="X79" s="3">
        <f>ROUND(AK79,0)</f>
        <v>153</v>
      </c>
      <c r="Y79" s="3">
        <f>ROUND(AL79,0)</f>
        <v>97</v>
      </c>
      <c r="Z79" s="3"/>
      <c r="AA79" s="3"/>
      <c r="AB79" s="3">
        <f>ROUND(SUMIF(AA24:AA77,"=34579245",O24:O77),0)</f>
        <v>1703</v>
      </c>
      <c r="AC79" s="3">
        <f>ROUND(SUMIF(AA24:AA77,"=34579245",P24:P77),0)</f>
        <v>1479</v>
      </c>
      <c r="AD79" s="3">
        <f>ROUND(SUMIF(AA24:AA77,"=34579245",Q24:Q77),0)</f>
        <v>40</v>
      </c>
      <c r="AE79" s="3">
        <f>ROUND(SUMIF(AA24:AA77,"=34579245",R24:R77),0)</f>
        <v>4</v>
      </c>
      <c r="AF79" s="3">
        <f>ROUND(SUMIF(AA24:AA77,"=34579245",S24:S77),0)</f>
        <v>184</v>
      </c>
      <c r="AG79" s="3">
        <f>ROUND(SUMIF(AA24:AA77,"=34579245",T24:T77),0)</f>
        <v>0</v>
      </c>
      <c r="AH79" s="3">
        <f>SUMIF(AA24:AA77,"=34579245",U24:U77)</f>
        <v>21.065398999999999</v>
      </c>
      <c r="AI79" s="3">
        <f>SUMIF(AA24:AA77,"=34579245",V24:V77)</f>
        <v>0.42353099999999999</v>
      </c>
      <c r="AJ79" s="3">
        <f>ROUND(SUMIF(AA24:AA77,"=34579245",W24:W77),0)</f>
        <v>0</v>
      </c>
      <c r="AK79" s="3">
        <f>ROUND(SUMIF(AA24:AA77,"=34579245",X24:X77),0)</f>
        <v>153</v>
      </c>
      <c r="AL79" s="3">
        <f>ROUND(SUMIF(AA24:AA77,"=34579245",Y24:Y77),0)</f>
        <v>97</v>
      </c>
      <c r="AM79" s="3"/>
      <c r="AN79" s="3"/>
      <c r="AO79" s="3">
        <f t="shared" ref="AO79:BC79" si="102">ROUND(BX79,0)</f>
        <v>0</v>
      </c>
      <c r="AP79" s="3">
        <f t="shared" si="102"/>
        <v>0</v>
      </c>
      <c r="AQ79" s="3">
        <f t="shared" si="102"/>
        <v>0</v>
      </c>
      <c r="AR79" s="3">
        <f t="shared" si="102"/>
        <v>1953</v>
      </c>
      <c r="AS79" s="3">
        <f t="shared" si="102"/>
        <v>1953</v>
      </c>
      <c r="AT79" s="3">
        <f t="shared" si="102"/>
        <v>0</v>
      </c>
      <c r="AU79" s="3">
        <f t="shared" si="102"/>
        <v>0</v>
      </c>
      <c r="AV79" s="3">
        <f t="shared" si="102"/>
        <v>1479</v>
      </c>
      <c r="AW79" s="3">
        <f t="shared" si="102"/>
        <v>1479</v>
      </c>
      <c r="AX79" s="3">
        <f t="shared" si="102"/>
        <v>0</v>
      </c>
      <c r="AY79" s="3">
        <f t="shared" si="102"/>
        <v>1479</v>
      </c>
      <c r="AZ79" s="3">
        <f t="shared" si="102"/>
        <v>0</v>
      </c>
      <c r="BA79" s="3">
        <f t="shared" si="102"/>
        <v>0</v>
      </c>
      <c r="BB79" s="3">
        <f t="shared" si="102"/>
        <v>0</v>
      </c>
      <c r="BC79" s="3">
        <f t="shared" si="102"/>
        <v>0</v>
      </c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>
        <f>ROUND(SUMIF(AA24:AA77,"=34579245",FQ24:FQ77),0)</f>
        <v>0</v>
      </c>
      <c r="BY79" s="3">
        <f>ROUND(SUMIF(AA24:AA77,"=34579245",FR24:FR77),0)</f>
        <v>0</v>
      </c>
      <c r="BZ79" s="3">
        <f>ROUND(SUMIF(AA24:AA77,"=34579245",GL24:GL77),0)</f>
        <v>0</v>
      </c>
      <c r="CA79" s="3">
        <f>ROUND(SUMIF(AA24:AA77,"=34579245",GM24:GM77),0)</f>
        <v>1953</v>
      </c>
      <c r="CB79" s="3">
        <f>ROUND(SUMIF(AA24:AA77,"=34579245",GN24:GN77),0)</f>
        <v>1953</v>
      </c>
      <c r="CC79" s="3">
        <f>ROUND(SUMIF(AA24:AA77,"=34579245",GO24:GO77),0)</f>
        <v>0</v>
      </c>
      <c r="CD79" s="3">
        <f>ROUND(SUMIF(AA24:AA77,"=34579245",GP24:GP77),0)</f>
        <v>0</v>
      </c>
      <c r="CE79" s="3">
        <f>AC79-BX79</f>
        <v>1479</v>
      </c>
      <c r="CF79" s="3">
        <f>AC79-BY79</f>
        <v>1479</v>
      </c>
      <c r="CG79" s="3">
        <f>BX79-BZ79</f>
        <v>0</v>
      </c>
      <c r="CH79" s="3">
        <f>AC79-BX79-BY79+BZ79</f>
        <v>1479</v>
      </c>
      <c r="CI79" s="3">
        <f>BY79-BZ79</f>
        <v>0</v>
      </c>
      <c r="CJ79" s="3">
        <f>ROUND(SUMIF(AA24:AA77,"=34579245",GX24:GX77),0)</f>
        <v>0</v>
      </c>
      <c r="CK79" s="3">
        <f>ROUND(SUMIF(AA24:AA77,"=34579245",GY24:GY77),0)</f>
        <v>0</v>
      </c>
      <c r="CL79" s="3">
        <f>ROUND(SUMIF(AA24:AA77,"=34579245",GZ24:GZ77),0)</f>
        <v>0</v>
      </c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4">
        <f t="shared" ref="DG79:DL79" si="103">ROUND(DT79,0)</f>
        <v>10409</v>
      </c>
      <c r="DH79" s="4">
        <f t="shared" si="103"/>
        <v>7566</v>
      </c>
      <c r="DI79" s="4">
        <f t="shared" si="103"/>
        <v>215</v>
      </c>
      <c r="DJ79" s="4">
        <f t="shared" si="103"/>
        <v>66</v>
      </c>
      <c r="DK79" s="4">
        <f t="shared" si="103"/>
        <v>2628</v>
      </c>
      <c r="DL79" s="4">
        <f t="shared" si="103"/>
        <v>0</v>
      </c>
      <c r="DM79" s="4">
        <f>DZ79</f>
        <v>21.065398999999999</v>
      </c>
      <c r="DN79" s="4">
        <f>EA79</f>
        <v>0.42353099999999999</v>
      </c>
      <c r="DO79" s="4">
        <f>ROUND(EB79,0)</f>
        <v>0</v>
      </c>
      <c r="DP79" s="4">
        <f>ROUND(EC79,0)</f>
        <v>1758</v>
      </c>
      <c r="DQ79" s="4">
        <f>ROUND(ED79,0)</f>
        <v>996</v>
      </c>
      <c r="DR79" s="4"/>
      <c r="DS79" s="4"/>
      <c r="DT79" s="4">
        <f>ROUND(SUMIF(AA24:AA77,"=34579267",O24:O77),0)</f>
        <v>10409</v>
      </c>
      <c r="DU79" s="4">
        <f>ROUND(SUMIF(AA24:AA77,"=34579267",P24:P77),0)</f>
        <v>7566</v>
      </c>
      <c r="DV79" s="4">
        <f>ROUND(SUMIF(AA24:AA77,"=34579267",Q24:Q77),0)</f>
        <v>215</v>
      </c>
      <c r="DW79" s="4">
        <f>ROUND(SUMIF(AA24:AA77,"=34579267",R24:R77),0)</f>
        <v>66</v>
      </c>
      <c r="DX79" s="4">
        <f>ROUND(SUMIF(AA24:AA77,"=34579267",S24:S77),0)</f>
        <v>2628</v>
      </c>
      <c r="DY79" s="4">
        <f>ROUND(SUMIF(AA24:AA77,"=34579267",T24:T77),0)</f>
        <v>0</v>
      </c>
      <c r="DZ79" s="4">
        <f>SUMIF(AA24:AA77,"=34579267",U24:U77)</f>
        <v>21.065398999999999</v>
      </c>
      <c r="EA79" s="4">
        <f>SUMIF(AA24:AA77,"=34579267",V24:V77)</f>
        <v>0.42353099999999999</v>
      </c>
      <c r="EB79" s="4">
        <f>ROUND(SUMIF(AA24:AA77,"=34579267",W24:W77),0)</f>
        <v>0</v>
      </c>
      <c r="EC79" s="4">
        <f>ROUND(SUMIF(AA24:AA77,"=34579267",X24:X77),0)</f>
        <v>1758</v>
      </c>
      <c r="ED79" s="4">
        <f>ROUND(SUMIF(AA24:AA77,"=34579267",Y24:Y77),0)</f>
        <v>996</v>
      </c>
      <c r="EE79" s="4"/>
      <c r="EF79" s="4"/>
      <c r="EG79" s="4">
        <f t="shared" ref="EG79:EU79" si="104">ROUND(FP79,0)</f>
        <v>0</v>
      </c>
      <c r="EH79" s="4">
        <f t="shared" si="104"/>
        <v>0</v>
      </c>
      <c r="EI79" s="4">
        <f t="shared" si="104"/>
        <v>0</v>
      </c>
      <c r="EJ79" s="4">
        <f t="shared" si="104"/>
        <v>13163</v>
      </c>
      <c r="EK79" s="4">
        <f t="shared" si="104"/>
        <v>13163</v>
      </c>
      <c r="EL79" s="4">
        <f t="shared" si="104"/>
        <v>0</v>
      </c>
      <c r="EM79" s="4">
        <f t="shared" si="104"/>
        <v>0</v>
      </c>
      <c r="EN79" s="4">
        <f t="shared" si="104"/>
        <v>7566</v>
      </c>
      <c r="EO79" s="4">
        <f t="shared" si="104"/>
        <v>7566</v>
      </c>
      <c r="EP79" s="4">
        <f t="shared" si="104"/>
        <v>0</v>
      </c>
      <c r="EQ79" s="4">
        <f t="shared" si="104"/>
        <v>7566</v>
      </c>
      <c r="ER79" s="4">
        <f t="shared" si="104"/>
        <v>0</v>
      </c>
      <c r="ES79" s="4">
        <f t="shared" si="104"/>
        <v>0</v>
      </c>
      <c r="ET79" s="4">
        <f t="shared" si="104"/>
        <v>0</v>
      </c>
      <c r="EU79" s="4">
        <f t="shared" si="104"/>
        <v>0</v>
      </c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>
        <f>ROUND(SUMIF(AA24:AA77,"=34579267",FQ24:FQ77),0)</f>
        <v>0</v>
      </c>
      <c r="FQ79" s="4">
        <f>ROUND(SUMIF(AA24:AA77,"=34579267",FR24:FR77),0)</f>
        <v>0</v>
      </c>
      <c r="FR79" s="4">
        <f>ROUND(SUMIF(AA24:AA77,"=34579267",GL24:GL77),0)</f>
        <v>0</v>
      </c>
      <c r="FS79" s="4">
        <f>ROUND(SUMIF(AA24:AA77,"=34579267",GM24:GM77),0)</f>
        <v>13163</v>
      </c>
      <c r="FT79" s="4">
        <f>ROUND(SUMIF(AA24:AA77,"=34579267",GN24:GN77),0)</f>
        <v>13163</v>
      </c>
      <c r="FU79" s="4">
        <f>ROUND(SUMIF(AA24:AA77,"=34579267",GO24:GO77),0)</f>
        <v>0</v>
      </c>
      <c r="FV79" s="4">
        <f>ROUND(SUMIF(AA24:AA77,"=34579267",GP24:GP77),0)</f>
        <v>0</v>
      </c>
      <c r="FW79" s="4">
        <f>DU79-FP79</f>
        <v>7566</v>
      </c>
      <c r="FX79" s="4">
        <f>DU79-FQ79</f>
        <v>7566</v>
      </c>
      <c r="FY79" s="4">
        <f>FP79-FR79</f>
        <v>0</v>
      </c>
      <c r="FZ79" s="4">
        <f>DU79-FP79-FQ79+FR79</f>
        <v>7566</v>
      </c>
      <c r="GA79" s="4">
        <f>FQ79-FR79</f>
        <v>0</v>
      </c>
      <c r="GB79" s="4">
        <f>ROUND(SUMIF(AA24:AA77,"=34579267",GX24:GX77),0)</f>
        <v>0</v>
      </c>
      <c r="GC79" s="4">
        <f>ROUND(SUMIF(AA24:AA77,"=34579267",GY24:GY77),0)</f>
        <v>0</v>
      </c>
      <c r="GD79" s="4">
        <f>ROUND(SUMIF(AA24:AA77,"=34579267",GZ24:GZ77),0)</f>
        <v>0</v>
      </c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>
        <v>0</v>
      </c>
    </row>
    <row r="81" spans="1:23" x14ac:dyDescent="0.2">
      <c r="A81" s="5">
        <v>50</v>
      </c>
      <c r="B81" s="5">
        <v>0</v>
      </c>
      <c r="C81" s="5">
        <v>0</v>
      </c>
      <c r="D81" s="5">
        <v>1</v>
      </c>
      <c r="E81" s="5">
        <v>201</v>
      </c>
      <c r="F81" s="5">
        <f>ROUND(Source!O79,O81)</f>
        <v>1703</v>
      </c>
      <c r="G81" s="5" t="s">
        <v>137</v>
      </c>
      <c r="H81" s="5" t="s">
        <v>138</v>
      </c>
      <c r="I81" s="5"/>
      <c r="J81" s="5"/>
      <c r="K81" s="5">
        <v>201</v>
      </c>
      <c r="L81" s="5">
        <v>1</v>
      </c>
      <c r="M81" s="5">
        <v>3</v>
      </c>
      <c r="N81" s="5" t="s">
        <v>3</v>
      </c>
      <c r="O81" s="5">
        <v>0</v>
      </c>
      <c r="P81" s="5">
        <f>ROUND(Source!DG79,O81)</f>
        <v>10409</v>
      </c>
      <c r="Q81" s="5"/>
      <c r="R81" s="5"/>
      <c r="S81" s="5"/>
      <c r="T81" s="5"/>
      <c r="U81" s="5"/>
      <c r="V81" s="5"/>
      <c r="W81" s="5"/>
    </row>
    <row r="82" spans="1:23" x14ac:dyDescent="0.2">
      <c r="A82" s="5">
        <v>50</v>
      </c>
      <c r="B82" s="5">
        <v>0</v>
      </c>
      <c r="C82" s="5">
        <v>0</v>
      </c>
      <c r="D82" s="5">
        <v>1</v>
      </c>
      <c r="E82" s="5">
        <v>202</v>
      </c>
      <c r="F82" s="5">
        <f>ROUND(Source!P79,O82)</f>
        <v>1479</v>
      </c>
      <c r="G82" s="5" t="s">
        <v>139</v>
      </c>
      <c r="H82" s="5" t="s">
        <v>140</v>
      </c>
      <c r="I82" s="5"/>
      <c r="J82" s="5"/>
      <c r="K82" s="5">
        <v>202</v>
      </c>
      <c r="L82" s="5">
        <v>2</v>
      </c>
      <c r="M82" s="5">
        <v>3</v>
      </c>
      <c r="N82" s="5" t="s">
        <v>3</v>
      </c>
      <c r="O82" s="5">
        <v>0</v>
      </c>
      <c r="P82" s="5">
        <f>ROUND(Source!DH79,O82)</f>
        <v>7566</v>
      </c>
      <c r="Q82" s="5"/>
      <c r="R82" s="5"/>
      <c r="S82" s="5"/>
      <c r="T82" s="5"/>
      <c r="U82" s="5"/>
      <c r="V82" s="5"/>
      <c r="W82" s="5"/>
    </row>
    <row r="83" spans="1:23" x14ac:dyDescent="0.2">
      <c r="A83" s="5">
        <v>50</v>
      </c>
      <c r="B83" s="5">
        <v>0</v>
      </c>
      <c r="C83" s="5">
        <v>0</v>
      </c>
      <c r="D83" s="5">
        <v>1</v>
      </c>
      <c r="E83" s="5">
        <v>222</v>
      </c>
      <c r="F83" s="5">
        <f>ROUND(Source!AO79,O83)</f>
        <v>0</v>
      </c>
      <c r="G83" s="5" t="s">
        <v>141</v>
      </c>
      <c r="H83" s="5" t="s">
        <v>142</v>
      </c>
      <c r="I83" s="5"/>
      <c r="J83" s="5"/>
      <c r="K83" s="5">
        <v>222</v>
      </c>
      <c r="L83" s="5">
        <v>3</v>
      </c>
      <c r="M83" s="5">
        <v>3</v>
      </c>
      <c r="N83" s="5" t="s">
        <v>3</v>
      </c>
      <c r="O83" s="5">
        <v>0</v>
      </c>
      <c r="P83" s="5">
        <f>ROUND(Source!EG79,O83)</f>
        <v>0</v>
      </c>
      <c r="Q83" s="5"/>
      <c r="R83" s="5"/>
      <c r="S83" s="5"/>
      <c r="T83" s="5"/>
      <c r="U83" s="5"/>
      <c r="V83" s="5"/>
      <c r="W83" s="5"/>
    </row>
    <row r="84" spans="1:23" x14ac:dyDescent="0.2">
      <c r="A84" s="5">
        <v>50</v>
      </c>
      <c r="B84" s="5">
        <v>0</v>
      </c>
      <c r="C84" s="5">
        <v>0</v>
      </c>
      <c r="D84" s="5">
        <v>1</v>
      </c>
      <c r="E84" s="5">
        <v>225</v>
      </c>
      <c r="F84" s="5">
        <f>ROUND(Source!AV79,O84)</f>
        <v>1479</v>
      </c>
      <c r="G84" s="5" t="s">
        <v>143</v>
      </c>
      <c r="H84" s="5" t="s">
        <v>144</v>
      </c>
      <c r="I84" s="5"/>
      <c r="J84" s="5"/>
      <c r="K84" s="5">
        <v>225</v>
      </c>
      <c r="L84" s="5">
        <v>4</v>
      </c>
      <c r="M84" s="5">
        <v>3</v>
      </c>
      <c r="N84" s="5" t="s">
        <v>3</v>
      </c>
      <c r="O84" s="5">
        <v>0</v>
      </c>
      <c r="P84" s="5">
        <f>ROUND(Source!EN79,O84)</f>
        <v>7566</v>
      </c>
      <c r="Q84" s="5"/>
      <c r="R84" s="5"/>
      <c r="S84" s="5"/>
      <c r="T84" s="5"/>
      <c r="U84" s="5"/>
      <c r="V84" s="5"/>
      <c r="W84" s="5"/>
    </row>
    <row r="85" spans="1:23" x14ac:dyDescent="0.2">
      <c r="A85" s="5">
        <v>50</v>
      </c>
      <c r="B85" s="5">
        <v>0</v>
      </c>
      <c r="C85" s="5">
        <v>0</v>
      </c>
      <c r="D85" s="5">
        <v>1</v>
      </c>
      <c r="E85" s="5">
        <v>226</v>
      </c>
      <c r="F85" s="5">
        <f>ROUND(Source!AW79,O85)</f>
        <v>1479</v>
      </c>
      <c r="G85" s="5" t="s">
        <v>145</v>
      </c>
      <c r="H85" s="5" t="s">
        <v>146</v>
      </c>
      <c r="I85" s="5"/>
      <c r="J85" s="5"/>
      <c r="K85" s="5">
        <v>226</v>
      </c>
      <c r="L85" s="5">
        <v>5</v>
      </c>
      <c r="M85" s="5">
        <v>3</v>
      </c>
      <c r="N85" s="5" t="s">
        <v>3</v>
      </c>
      <c r="O85" s="5">
        <v>0</v>
      </c>
      <c r="P85" s="5">
        <f>ROUND(Source!EO79,O85)</f>
        <v>7566</v>
      </c>
      <c r="Q85" s="5"/>
      <c r="R85" s="5"/>
      <c r="S85" s="5"/>
      <c r="T85" s="5"/>
      <c r="U85" s="5"/>
      <c r="V85" s="5"/>
      <c r="W85" s="5"/>
    </row>
    <row r="86" spans="1:23" x14ac:dyDescent="0.2">
      <c r="A86" s="5">
        <v>50</v>
      </c>
      <c r="B86" s="5">
        <v>0</v>
      </c>
      <c r="C86" s="5">
        <v>0</v>
      </c>
      <c r="D86" s="5">
        <v>1</v>
      </c>
      <c r="E86" s="5">
        <v>227</v>
      </c>
      <c r="F86" s="5">
        <f>ROUND(Source!AX79,O86)</f>
        <v>0</v>
      </c>
      <c r="G86" s="5" t="s">
        <v>147</v>
      </c>
      <c r="H86" s="5" t="s">
        <v>148</v>
      </c>
      <c r="I86" s="5"/>
      <c r="J86" s="5"/>
      <c r="K86" s="5">
        <v>227</v>
      </c>
      <c r="L86" s="5">
        <v>6</v>
      </c>
      <c r="M86" s="5">
        <v>3</v>
      </c>
      <c r="N86" s="5" t="s">
        <v>3</v>
      </c>
      <c r="O86" s="5">
        <v>0</v>
      </c>
      <c r="P86" s="5">
        <f>ROUND(Source!EP79,O86)</f>
        <v>0</v>
      </c>
      <c r="Q86" s="5"/>
      <c r="R86" s="5"/>
      <c r="S86" s="5"/>
      <c r="T86" s="5"/>
      <c r="U86" s="5"/>
      <c r="V86" s="5"/>
      <c r="W86" s="5"/>
    </row>
    <row r="87" spans="1:23" x14ac:dyDescent="0.2">
      <c r="A87" s="5">
        <v>50</v>
      </c>
      <c r="B87" s="5">
        <v>0</v>
      </c>
      <c r="C87" s="5">
        <v>0</v>
      </c>
      <c r="D87" s="5">
        <v>1</v>
      </c>
      <c r="E87" s="5">
        <v>228</v>
      </c>
      <c r="F87" s="5">
        <f>ROUND(Source!AY79,O87)</f>
        <v>1479</v>
      </c>
      <c r="G87" s="5" t="s">
        <v>149</v>
      </c>
      <c r="H87" s="5" t="s">
        <v>150</v>
      </c>
      <c r="I87" s="5"/>
      <c r="J87" s="5"/>
      <c r="K87" s="5">
        <v>228</v>
      </c>
      <c r="L87" s="5">
        <v>7</v>
      </c>
      <c r="M87" s="5">
        <v>3</v>
      </c>
      <c r="N87" s="5" t="s">
        <v>3</v>
      </c>
      <c r="O87" s="5">
        <v>0</v>
      </c>
      <c r="P87" s="5">
        <f>ROUND(Source!EQ79,O87)</f>
        <v>7566</v>
      </c>
      <c r="Q87" s="5"/>
      <c r="R87" s="5"/>
      <c r="S87" s="5"/>
      <c r="T87" s="5"/>
      <c r="U87" s="5"/>
      <c r="V87" s="5"/>
      <c r="W87" s="5"/>
    </row>
    <row r="88" spans="1:23" x14ac:dyDescent="0.2">
      <c r="A88" s="5">
        <v>50</v>
      </c>
      <c r="B88" s="5">
        <v>0</v>
      </c>
      <c r="C88" s="5">
        <v>0</v>
      </c>
      <c r="D88" s="5">
        <v>1</v>
      </c>
      <c r="E88" s="5">
        <v>216</v>
      </c>
      <c r="F88" s="5">
        <f>ROUND(Source!AP79,O88)</f>
        <v>0</v>
      </c>
      <c r="G88" s="5" t="s">
        <v>151</v>
      </c>
      <c r="H88" s="5" t="s">
        <v>152</v>
      </c>
      <c r="I88" s="5"/>
      <c r="J88" s="5"/>
      <c r="K88" s="5">
        <v>216</v>
      </c>
      <c r="L88" s="5">
        <v>8</v>
      </c>
      <c r="M88" s="5">
        <v>3</v>
      </c>
      <c r="N88" s="5" t="s">
        <v>3</v>
      </c>
      <c r="O88" s="5">
        <v>0</v>
      </c>
      <c r="P88" s="5">
        <f>ROUND(Source!EH79,O88)</f>
        <v>0</v>
      </c>
      <c r="Q88" s="5"/>
      <c r="R88" s="5"/>
      <c r="S88" s="5"/>
      <c r="T88" s="5"/>
      <c r="U88" s="5"/>
      <c r="V88" s="5"/>
      <c r="W88" s="5"/>
    </row>
    <row r="89" spans="1:23" x14ac:dyDescent="0.2">
      <c r="A89" s="5">
        <v>50</v>
      </c>
      <c r="B89" s="5">
        <v>0</v>
      </c>
      <c r="C89" s="5">
        <v>0</v>
      </c>
      <c r="D89" s="5">
        <v>1</v>
      </c>
      <c r="E89" s="5">
        <v>223</v>
      </c>
      <c r="F89" s="5">
        <f>ROUND(Source!AQ79,O89)</f>
        <v>0</v>
      </c>
      <c r="G89" s="5" t="s">
        <v>153</v>
      </c>
      <c r="H89" s="5" t="s">
        <v>154</v>
      </c>
      <c r="I89" s="5"/>
      <c r="J89" s="5"/>
      <c r="K89" s="5">
        <v>223</v>
      </c>
      <c r="L89" s="5">
        <v>9</v>
      </c>
      <c r="M89" s="5">
        <v>3</v>
      </c>
      <c r="N89" s="5" t="s">
        <v>3</v>
      </c>
      <c r="O89" s="5">
        <v>0</v>
      </c>
      <c r="P89" s="5">
        <f>ROUND(Source!EI79,O89)</f>
        <v>0</v>
      </c>
      <c r="Q89" s="5"/>
      <c r="R89" s="5"/>
      <c r="S89" s="5"/>
      <c r="T89" s="5"/>
      <c r="U89" s="5"/>
      <c r="V89" s="5"/>
      <c r="W89" s="5"/>
    </row>
    <row r="90" spans="1:23" x14ac:dyDescent="0.2">
      <c r="A90" s="5">
        <v>50</v>
      </c>
      <c r="B90" s="5">
        <v>0</v>
      </c>
      <c r="C90" s="5">
        <v>0</v>
      </c>
      <c r="D90" s="5">
        <v>1</v>
      </c>
      <c r="E90" s="5">
        <v>229</v>
      </c>
      <c r="F90" s="5">
        <f>ROUND(Source!AZ79,O90)</f>
        <v>0</v>
      </c>
      <c r="G90" s="5" t="s">
        <v>155</v>
      </c>
      <c r="H90" s="5" t="s">
        <v>156</v>
      </c>
      <c r="I90" s="5"/>
      <c r="J90" s="5"/>
      <c r="K90" s="5">
        <v>229</v>
      </c>
      <c r="L90" s="5">
        <v>10</v>
      </c>
      <c r="M90" s="5">
        <v>3</v>
      </c>
      <c r="N90" s="5" t="s">
        <v>3</v>
      </c>
      <c r="O90" s="5">
        <v>0</v>
      </c>
      <c r="P90" s="5">
        <f>ROUND(Source!ER79,O90)</f>
        <v>0</v>
      </c>
      <c r="Q90" s="5"/>
      <c r="R90" s="5"/>
      <c r="S90" s="5"/>
      <c r="T90" s="5"/>
      <c r="U90" s="5"/>
      <c r="V90" s="5"/>
      <c r="W90" s="5"/>
    </row>
    <row r="91" spans="1:23" x14ac:dyDescent="0.2">
      <c r="A91" s="5">
        <v>50</v>
      </c>
      <c r="B91" s="5">
        <v>0</v>
      </c>
      <c r="C91" s="5">
        <v>0</v>
      </c>
      <c r="D91" s="5">
        <v>1</v>
      </c>
      <c r="E91" s="5">
        <v>203</v>
      </c>
      <c r="F91" s="5">
        <f>ROUND(Source!Q79,O91)</f>
        <v>40</v>
      </c>
      <c r="G91" s="5" t="s">
        <v>157</v>
      </c>
      <c r="H91" s="5" t="s">
        <v>158</v>
      </c>
      <c r="I91" s="5"/>
      <c r="J91" s="5"/>
      <c r="K91" s="5">
        <v>203</v>
      </c>
      <c r="L91" s="5">
        <v>11</v>
      </c>
      <c r="M91" s="5">
        <v>3</v>
      </c>
      <c r="N91" s="5" t="s">
        <v>3</v>
      </c>
      <c r="O91" s="5">
        <v>0</v>
      </c>
      <c r="P91" s="5">
        <f>ROUND(Source!DI79,O91)</f>
        <v>215</v>
      </c>
      <c r="Q91" s="5"/>
      <c r="R91" s="5"/>
      <c r="S91" s="5"/>
      <c r="T91" s="5"/>
      <c r="U91" s="5"/>
      <c r="V91" s="5"/>
      <c r="W91" s="5"/>
    </row>
    <row r="92" spans="1:23" x14ac:dyDescent="0.2">
      <c r="A92" s="5">
        <v>50</v>
      </c>
      <c r="B92" s="5">
        <v>0</v>
      </c>
      <c r="C92" s="5">
        <v>0</v>
      </c>
      <c r="D92" s="5">
        <v>1</v>
      </c>
      <c r="E92" s="5">
        <v>231</v>
      </c>
      <c r="F92" s="5">
        <f>ROUND(Source!BB79,O92)</f>
        <v>0</v>
      </c>
      <c r="G92" s="5" t="s">
        <v>159</v>
      </c>
      <c r="H92" s="5" t="s">
        <v>160</v>
      </c>
      <c r="I92" s="5"/>
      <c r="J92" s="5"/>
      <c r="K92" s="5">
        <v>231</v>
      </c>
      <c r="L92" s="5">
        <v>12</v>
      </c>
      <c r="M92" s="5">
        <v>3</v>
      </c>
      <c r="N92" s="5" t="s">
        <v>3</v>
      </c>
      <c r="O92" s="5">
        <v>0</v>
      </c>
      <c r="P92" s="5">
        <f>ROUND(Source!ET79,O92)</f>
        <v>0</v>
      </c>
      <c r="Q92" s="5"/>
      <c r="R92" s="5"/>
      <c r="S92" s="5"/>
      <c r="T92" s="5"/>
      <c r="U92" s="5"/>
      <c r="V92" s="5"/>
      <c r="W92" s="5"/>
    </row>
    <row r="93" spans="1:23" x14ac:dyDescent="0.2">
      <c r="A93" s="5">
        <v>50</v>
      </c>
      <c r="B93" s="5">
        <v>0</v>
      </c>
      <c r="C93" s="5">
        <v>0</v>
      </c>
      <c r="D93" s="5">
        <v>1</v>
      </c>
      <c r="E93" s="5">
        <v>204</v>
      </c>
      <c r="F93" s="5">
        <f>ROUND(Source!R79,O93)</f>
        <v>4</v>
      </c>
      <c r="G93" s="5" t="s">
        <v>161</v>
      </c>
      <c r="H93" s="5" t="s">
        <v>162</v>
      </c>
      <c r="I93" s="5"/>
      <c r="J93" s="5"/>
      <c r="K93" s="5">
        <v>204</v>
      </c>
      <c r="L93" s="5">
        <v>13</v>
      </c>
      <c r="M93" s="5">
        <v>3</v>
      </c>
      <c r="N93" s="5" t="s">
        <v>3</v>
      </c>
      <c r="O93" s="5">
        <v>0</v>
      </c>
      <c r="P93" s="5">
        <f>ROUND(Source!DJ79,O93)</f>
        <v>66</v>
      </c>
      <c r="Q93" s="5"/>
      <c r="R93" s="5"/>
      <c r="S93" s="5"/>
      <c r="T93" s="5"/>
      <c r="U93" s="5"/>
      <c r="V93" s="5"/>
      <c r="W93" s="5"/>
    </row>
    <row r="94" spans="1:23" x14ac:dyDescent="0.2">
      <c r="A94" s="5">
        <v>50</v>
      </c>
      <c r="B94" s="5">
        <v>0</v>
      </c>
      <c r="C94" s="5">
        <v>0</v>
      </c>
      <c r="D94" s="5">
        <v>1</v>
      </c>
      <c r="E94" s="5">
        <v>205</v>
      </c>
      <c r="F94" s="5">
        <f>ROUND(Source!S79,O94)</f>
        <v>184</v>
      </c>
      <c r="G94" s="5" t="s">
        <v>163</v>
      </c>
      <c r="H94" s="5" t="s">
        <v>164</v>
      </c>
      <c r="I94" s="5"/>
      <c r="J94" s="5"/>
      <c r="K94" s="5">
        <v>205</v>
      </c>
      <c r="L94" s="5">
        <v>14</v>
      </c>
      <c r="M94" s="5">
        <v>3</v>
      </c>
      <c r="N94" s="5" t="s">
        <v>3</v>
      </c>
      <c r="O94" s="5">
        <v>0</v>
      </c>
      <c r="P94" s="5">
        <f>ROUND(Source!DK79,O94)</f>
        <v>2628</v>
      </c>
      <c r="Q94" s="5"/>
      <c r="R94" s="5"/>
      <c r="S94" s="5"/>
      <c r="T94" s="5"/>
      <c r="U94" s="5"/>
      <c r="V94" s="5"/>
      <c r="W94" s="5"/>
    </row>
    <row r="95" spans="1:23" x14ac:dyDescent="0.2">
      <c r="A95" s="5">
        <v>50</v>
      </c>
      <c r="B95" s="5">
        <v>0</v>
      </c>
      <c r="C95" s="5">
        <v>0</v>
      </c>
      <c r="D95" s="5">
        <v>1</v>
      </c>
      <c r="E95" s="5">
        <v>232</v>
      </c>
      <c r="F95" s="5">
        <f>ROUND(Source!BC79,O95)</f>
        <v>0</v>
      </c>
      <c r="G95" s="5" t="s">
        <v>165</v>
      </c>
      <c r="H95" s="5" t="s">
        <v>166</v>
      </c>
      <c r="I95" s="5"/>
      <c r="J95" s="5"/>
      <c r="K95" s="5">
        <v>232</v>
      </c>
      <c r="L95" s="5">
        <v>15</v>
      </c>
      <c r="M95" s="5">
        <v>3</v>
      </c>
      <c r="N95" s="5" t="s">
        <v>3</v>
      </c>
      <c r="O95" s="5">
        <v>0</v>
      </c>
      <c r="P95" s="5">
        <f>ROUND(Source!EU79,O95)</f>
        <v>0</v>
      </c>
      <c r="Q95" s="5"/>
      <c r="R95" s="5"/>
      <c r="S95" s="5"/>
      <c r="T95" s="5"/>
      <c r="U95" s="5"/>
      <c r="V95" s="5"/>
      <c r="W95" s="5"/>
    </row>
    <row r="96" spans="1:23" x14ac:dyDescent="0.2">
      <c r="A96" s="5">
        <v>50</v>
      </c>
      <c r="B96" s="5">
        <v>0</v>
      </c>
      <c r="C96" s="5">
        <v>0</v>
      </c>
      <c r="D96" s="5">
        <v>1</v>
      </c>
      <c r="E96" s="5">
        <v>214</v>
      </c>
      <c r="F96" s="5">
        <f>ROUND(Source!AS79,O96)</f>
        <v>1953</v>
      </c>
      <c r="G96" s="5" t="s">
        <v>167</v>
      </c>
      <c r="H96" s="5" t="s">
        <v>168</v>
      </c>
      <c r="I96" s="5"/>
      <c r="J96" s="5"/>
      <c r="K96" s="5">
        <v>214</v>
      </c>
      <c r="L96" s="5">
        <v>16</v>
      </c>
      <c r="M96" s="5">
        <v>3</v>
      </c>
      <c r="N96" s="5" t="s">
        <v>3</v>
      </c>
      <c r="O96" s="5">
        <v>0</v>
      </c>
      <c r="P96" s="5">
        <f>ROUND(Source!EK79,O96)</f>
        <v>13163</v>
      </c>
      <c r="Q96" s="5"/>
      <c r="R96" s="5"/>
      <c r="S96" s="5"/>
      <c r="T96" s="5"/>
      <c r="U96" s="5"/>
      <c r="V96" s="5"/>
      <c r="W96" s="5"/>
    </row>
    <row r="97" spans="1:206" x14ac:dyDescent="0.2">
      <c r="A97" s="5">
        <v>50</v>
      </c>
      <c r="B97" s="5">
        <v>0</v>
      </c>
      <c r="C97" s="5">
        <v>0</v>
      </c>
      <c r="D97" s="5">
        <v>1</v>
      </c>
      <c r="E97" s="5">
        <v>215</v>
      </c>
      <c r="F97" s="5">
        <f>ROUND(Source!AT79,O97)</f>
        <v>0</v>
      </c>
      <c r="G97" s="5" t="s">
        <v>169</v>
      </c>
      <c r="H97" s="5" t="s">
        <v>170</v>
      </c>
      <c r="I97" s="5"/>
      <c r="J97" s="5"/>
      <c r="K97" s="5">
        <v>215</v>
      </c>
      <c r="L97" s="5">
        <v>17</v>
      </c>
      <c r="M97" s="5">
        <v>3</v>
      </c>
      <c r="N97" s="5" t="s">
        <v>3</v>
      </c>
      <c r="O97" s="5">
        <v>0</v>
      </c>
      <c r="P97" s="5">
        <f>ROUND(Source!EL79,O97)</f>
        <v>0</v>
      </c>
      <c r="Q97" s="5"/>
      <c r="R97" s="5"/>
      <c r="S97" s="5"/>
      <c r="T97" s="5"/>
      <c r="U97" s="5"/>
      <c r="V97" s="5"/>
      <c r="W97" s="5"/>
    </row>
    <row r="98" spans="1:206" x14ac:dyDescent="0.2">
      <c r="A98" s="5">
        <v>50</v>
      </c>
      <c r="B98" s="5">
        <v>0</v>
      </c>
      <c r="C98" s="5">
        <v>0</v>
      </c>
      <c r="D98" s="5">
        <v>1</v>
      </c>
      <c r="E98" s="5">
        <v>217</v>
      </c>
      <c r="F98" s="5">
        <f>ROUND(Source!AU79,O98)</f>
        <v>0</v>
      </c>
      <c r="G98" s="5" t="s">
        <v>171</v>
      </c>
      <c r="H98" s="5" t="s">
        <v>172</v>
      </c>
      <c r="I98" s="5"/>
      <c r="J98" s="5"/>
      <c r="K98" s="5">
        <v>217</v>
      </c>
      <c r="L98" s="5">
        <v>18</v>
      </c>
      <c r="M98" s="5">
        <v>3</v>
      </c>
      <c r="N98" s="5" t="s">
        <v>3</v>
      </c>
      <c r="O98" s="5">
        <v>0</v>
      </c>
      <c r="P98" s="5">
        <f>ROUND(Source!EM79,O98)</f>
        <v>0</v>
      </c>
      <c r="Q98" s="5"/>
      <c r="R98" s="5"/>
      <c r="S98" s="5"/>
      <c r="T98" s="5"/>
      <c r="U98" s="5"/>
      <c r="V98" s="5"/>
      <c r="W98" s="5"/>
    </row>
    <row r="99" spans="1:206" x14ac:dyDescent="0.2">
      <c r="A99" s="5">
        <v>50</v>
      </c>
      <c r="B99" s="5">
        <v>0</v>
      </c>
      <c r="C99" s="5">
        <v>0</v>
      </c>
      <c r="D99" s="5">
        <v>1</v>
      </c>
      <c r="E99" s="5">
        <v>230</v>
      </c>
      <c r="F99" s="5">
        <f>ROUND(Source!BA79,O99)</f>
        <v>0</v>
      </c>
      <c r="G99" s="5" t="s">
        <v>173</v>
      </c>
      <c r="H99" s="5" t="s">
        <v>174</v>
      </c>
      <c r="I99" s="5"/>
      <c r="J99" s="5"/>
      <c r="K99" s="5">
        <v>230</v>
      </c>
      <c r="L99" s="5">
        <v>19</v>
      </c>
      <c r="M99" s="5">
        <v>3</v>
      </c>
      <c r="N99" s="5" t="s">
        <v>3</v>
      </c>
      <c r="O99" s="5">
        <v>0</v>
      </c>
      <c r="P99" s="5">
        <f>ROUND(Source!ES79,O99)</f>
        <v>0</v>
      </c>
      <c r="Q99" s="5"/>
      <c r="R99" s="5"/>
      <c r="S99" s="5"/>
      <c r="T99" s="5"/>
      <c r="U99" s="5"/>
      <c r="V99" s="5"/>
      <c r="W99" s="5"/>
    </row>
    <row r="100" spans="1:206" x14ac:dyDescent="0.2">
      <c r="A100" s="5">
        <v>50</v>
      </c>
      <c r="B100" s="5">
        <v>0</v>
      </c>
      <c r="C100" s="5">
        <v>0</v>
      </c>
      <c r="D100" s="5">
        <v>1</v>
      </c>
      <c r="E100" s="5">
        <v>206</v>
      </c>
      <c r="F100" s="5">
        <f>ROUND(Source!T79,O100)</f>
        <v>0</v>
      </c>
      <c r="G100" s="5" t="s">
        <v>175</v>
      </c>
      <c r="H100" s="5" t="s">
        <v>176</v>
      </c>
      <c r="I100" s="5"/>
      <c r="J100" s="5"/>
      <c r="K100" s="5">
        <v>206</v>
      </c>
      <c r="L100" s="5">
        <v>20</v>
      </c>
      <c r="M100" s="5">
        <v>3</v>
      </c>
      <c r="N100" s="5" t="s">
        <v>3</v>
      </c>
      <c r="O100" s="5">
        <v>0</v>
      </c>
      <c r="P100" s="5">
        <f>ROUND(Source!DL79,O100)</f>
        <v>0</v>
      </c>
      <c r="Q100" s="5"/>
      <c r="R100" s="5"/>
      <c r="S100" s="5"/>
      <c r="T100" s="5"/>
      <c r="U100" s="5"/>
      <c r="V100" s="5"/>
      <c r="W100" s="5"/>
    </row>
    <row r="101" spans="1:206" x14ac:dyDescent="0.2">
      <c r="A101" s="5">
        <v>50</v>
      </c>
      <c r="B101" s="5">
        <v>0</v>
      </c>
      <c r="C101" s="5">
        <v>0</v>
      </c>
      <c r="D101" s="5">
        <v>1</v>
      </c>
      <c r="E101" s="5">
        <v>207</v>
      </c>
      <c r="F101" s="5">
        <f>Source!U79</f>
        <v>21.065398999999999</v>
      </c>
      <c r="G101" s="5" t="s">
        <v>177</v>
      </c>
      <c r="H101" s="5" t="s">
        <v>178</v>
      </c>
      <c r="I101" s="5"/>
      <c r="J101" s="5"/>
      <c r="K101" s="5">
        <v>207</v>
      </c>
      <c r="L101" s="5">
        <v>21</v>
      </c>
      <c r="M101" s="5">
        <v>3</v>
      </c>
      <c r="N101" s="5" t="s">
        <v>3</v>
      </c>
      <c r="O101" s="5">
        <v>-1</v>
      </c>
      <c r="P101" s="5">
        <f>Source!DM79</f>
        <v>21.065398999999999</v>
      </c>
      <c r="Q101" s="5"/>
      <c r="R101" s="5"/>
      <c r="S101" s="5"/>
      <c r="T101" s="5"/>
      <c r="U101" s="5"/>
      <c r="V101" s="5"/>
      <c r="W101" s="5"/>
    </row>
    <row r="102" spans="1:206" x14ac:dyDescent="0.2">
      <c r="A102" s="5">
        <v>50</v>
      </c>
      <c r="B102" s="5">
        <v>0</v>
      </c>
      <c r="C102" s="5">
        <v>0</v>
      </c>
      <c r="D102" s="5">
        <v>1</v>
      </c>
      <c r="E102" s="5">
        <v>208</v>
      </c>
      <c r="F102" s="5">
        <f>Source!V79</f>
        <v>0.42353099999999999</v>
      </c>
      <c r="G102" s="5" t="s">
        <v>179</v>
      </c>
      <c r="H102" s="5" t="s">
        <v>180</v>
      </c>
      <c r="I102" s="5"/>
      <c r="J102" s="5"/>
      <c r="K102" s="5">
        <v>208</v>
      </c>
      <c r="L102" s="5">
        <v>22</v>
      </c>
      <c r="M102" s="5">
        <v>3</v>
      </c>
      <c r="N102" s="5" t="s">
        <v>3</v>
      </c>
      <c r="O102" s="5">
        <v>-1</v>
      </c>
      <c r="P102" s="5">
        <f>Source!DN79</f>
        <v>0.42353099999999999</v>
      </c>
      <c r="Q102" s="5"/>
      <c r="R102" s="5"/>
      <c r="S102" s="5"/>
      <c r="T102" s="5"/>
      <c r="U102" s="5"/>
      <c r="V102" s="5"/>
      <c r="W102" s="5"/>
    </row>
    <row r="103" spans="1:206" x14ac:dyDescent="0.2">
      <c r="A103" s="5">
        <v>50</v>
      </c>
      <c r="B103" s="5">
        <v>0</v>
      </c>
      <c r="C103" s="5">
        <v>0</v>
      </c>
      <c r="D103" s="5">
        <v>1</v>
      </c>
      <c r="E103" s="5">
        <v>209</v>
      </c>
      <c r="F103" s="5">
        <f>ROUND(Source!W79,O103)</f>
        <v>0</v>
      </c>
      <c r="G103" s="5" t="s">
        <v>181</v>
      </c>
      <c r="H103" s="5" t="s">
        <v>182</v>
      </c>
      <c r="I103" s="5"/>
      <c r="J103" s="5"/>
      <c r="K103" s="5">
        <v>209</v>
      </c>
      <c r="L103" s="5">
        <v>23</v>
      </c>
      <c r="M103" s="5">
        <v>3</v>
      </c>
      <c r="N103" s="5" t="s">
        <v>3</v>
      </c>
      <c r="O103" s="5">
        <v>0</v>
      </c>
      <c r="P103" s="5">
        <f>ROUND(Source!DO79,O103)</f>
        <v>0</v>
      </c>
      <c r="Q103" s="5"/>
      <c r="R103" s="5"/>
      <c r="S103" s="5"/>
      <c r="T103" s="5"/>
      <c r="U103" s="5"/>
      <c r="V103" s="5"/>
      <c r="W103" s="5"/>
    </row>
    <row r="104" spans="1:206" x14ac:dyDescent="0.2">
      <c r="A104" s="5">
        <v>50</v>
      </c>
      <c r="B104" s="5">
        <v>0</v>
      </c>
      <c r="C104" s="5">
        <v>0</v>
      </c>
      <c r="D104" s="5">
        <v>1</v>
      </c>
      <c r="E104" s="5">
        <v>210</v>
      </c>
      <c r="F104" s="5">
        <f>ROUND(Source!X79,O104)</f>
        <v>153</v>
      </c>
      <c r="G104" s="5" t="s">
        <v>183</v>
      </c>
      <c r="H104" s="5" t="s">
        <v>184</v>
      </c>
      <c r="I104" s="5"/>
      <c r="J104" s="5"/>
      <c r="K104" s="5">
        <v>210</v>
      </c>
      <c r="L104" s="5">
        <v>24</v>
      </c>
      <c r="M104" s="5">
        <v>3</v>
      </c>
      <c r="N104" s="5" t="s">
        <v>3</v>
      </c>
      <c r="O104" s="5">
        <v>0</v>
      </c>
      <c r="P104" s="5">
        <f>ROUND(Source!DP79,O104)</f>
        <v>1758</v>
      </c>
      <c r="Q104" s="5"/>
      <c r="R104" s="5"/>
      <c r="S104" s="5"/>
      <c r="T104" s="5"/>
      <c r="U104" s="5"/>
      <c r="V104" s="5"/>
      <c r="W104" s="5"/>
    </row>
    <row r="105" spans="1:206" x14ac:dyDescent="0.2">
      <c r="A105" s="5">
        <v>50</v>
      </c>
      <c r="B105" s="5">
        <v>0</v>
      </c>
      <c r="C105" s="5">
        <v>0</v>
      </c>
      <c r="D105" s="5">
        <v>1</v>
      </c>
      <c r="E105" s="5">
        <v>211</v>
      </c>
      <c r="F105" s="5">
        <f>ROUND(Source!Y79,O105)</f>
        <v>97</v>
      </c>
      <c r="G105" s="5" t="s">
        <v>185</v>
      </c>
      <c r="H105" s="5" t="s">
        <v>186</v>
      </c>
      <c r="I105" s="5"/>
      <c r="J105" s="5"/>
      <c r="K105" s="5">
        <v>211</v>
      </c>
      <c r="L105" s="5">
        <v>25</v>
      </c>
      <c r="M105" s="5">
        <v>3</v>
      </c>
      <c r="N105" s="5" t="s">
        <v>3</v>
      </c>
      <c r="O105" s="5">
        <v>0</v>
      </c>
      <c r="P105" s="5">
        <f>ROUND(Source!DQ79,O105)</f>
        <v>996</v>
      </c>
      <c r="Q105" s="5"/>
      <c r="R105" s="5"/>
      <c r="S105" s="5"/>
      <c r="T105" s="5"/>
      <c r="U105" s="5"/>
      <c r="V105" s="5"/>
      <c r="W105" s="5"/>
    </row>
    <row r="106" spans="1:206" x14ac:dyDescent="0.2">
      <c r="A106" s="5">
        <v>50</v>
      </c>
      <c r="B106" s="5">
        <v>0</v>
      </c>
      <c r="C106" s="5">
        <v>0</v>
      </c>
      <c r="D106" s="5">
        <v>1</v>
      </c>
      <c r="E106" s="5">
        <v>224</v>
      </c>
      <c r="F106" s="5">
        <f>ROUND(Source!AR79,O106)</f>
        <v>1953</v>
      </c>
      <c r="G106" s="5" t="s">
        <v>187</v>
      </c>
      <c r="H106" s="5" t="s">
        <v>188</v>
      </c>
      <c r="I106" s="5"/>
      <c r="J106" s="5"/>
      <c r="K106" s="5">
        <v>224</v>
      </c>
      <c r="L106" s="5">
        <v>26</v>
      </c>
      <c r="M106" s="5">
        <v>3</v>
      </c>
      <c r="N106" s="5" t="s">
        <v>3</v>
      </c>
      <c r="O106" s="5">
        <v>0</v>
      </c>
      <c r="P106" s="5">
        <f>ROUND(Source!EJ79,O106)</f>
        <v>13163</v>
      </c>
      <c r="Q106" s="5"/>
      <c r="R106" s="5"/>
      <c r="S106" s="5"/>
      <c r="T106" s="5"/>
      <c r="U106" s="5"/>
      <c r="V106" s="5"/>
      <c r="W106" s="5"/>
    </row>
    <row r="108" spans="1:206" x14ac:dyDescent="0.2">
      <c r="A108" s="3">
        <v>51</v>
      </c>
      <c r="B108" s="3">
        <f>B12</f>
        <v>171</v>
      </c>
      <c r="C108" s="3">
        <f>A12</f>
        <v>1</v>
      </c>
      <c r="D108" s="3">
        <f>ROW(A12)</f>
        <v>12</v>
      </c>
      <c r="E108" s="3"/>
      <c r="F108" s="3" t="str">
        <f>IF(F12&lt;&gt;"",F12,"")</f>
        <v>Новый объект</v>
      </c>
      <c r="G108" s="3" t="str">
        <f>IF(G12&lt;&gt;"",G12,"")</f>
        <v>Ремонт входной группы</v>
      </c>
      <c r="H108" s="3">
        <v>0</v>
      </c>
      <c r="I108" s="3"/>
      <c r="J108" s="3"/>
      <c r="K108" s="3"/>
      <c r="L108" s="3"/>
      <c r="M108" s="3"/>
      <c r="N108" s="3"/>
      <c r="O108" s="3">
        <f t="shared" ref="O108:T108" si="105">ROUND(O79,0)</f>
        <v>1703</v>
      </c>
      <c r="P108" s="3">
        <f t="shared" si="105"/>
        <v>1479</v>
      </c>
      <c r="Q108" s="3">
        <f t="shared" si="105"/>
        <v>40</v>
      </c>
      <c r="R108" s="3">
        <f t="shared" si="105"/>
        <v>4</v>
      </c>
      <c r="S108" s="3">
        <f t="shared" si="105"/>
        <v>184</v>
      </c>
      <c r="T108" s="3">
        <f t="shared" si="105"/>
        <v>0</v>
      </c>
      <c r="U108" s="3">
        <f>U79</f>
        <v>21.065398999999999</v>
      </c>
      <c r="V108" s="3">
        <f>V79</f>
        <v>0.42353099999999999</v>
      </c>
      <c r="W108" s="3">
        <f>ROUND(W79,0)</f>
        <v>0</v>
      </c>
      <c r="X108" s="3">
        <f>ROUND(X79,0)</f>
        <v>153</v>
      </c>
      <c r="Y108" s="3">
        <f>ROUND(Y79,0)</f>
        <v>97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>
        <f t="shared" ref="AO108:BC108" si="106">ROUND(AO79,0)</f>
        <v>0</v>
      </c>
      <c r="AP108" s="3">
        <f t="shared" si="106"/>
        <v>0</v>
      </c>
      <c r="AQ108" s="3">
        <f t="shared" si="106"/>
        <v>0</v>
      </c>
      <c r="AR108" s="3">
        <f t="shared" si="106"/>
        <v>1953</v>
      </c>
      <c r="AS108" s="3">
        <f t="shared" si="106"/>
        <v>1953</v>
      </c>
      <c r="AT108" s="3">
        <f t="shared" si="106"/>
        <v>0</v>
      </c>
      <c r="AU108" s="3">
        <f t="shared" si="106"/>
        <v>0</v>
      </c>
      <c r="AV108" s="3">
        <f t="shared" si="106"/>
        <v>1479</v>
      </c>
      <c r="AW108" s="3">
        <f t="shared" si="106"/>
        <v>1479</v>
      </c>
      <c r="AX108" s="3">
        <f t="shared" si="106"/>
        <v>0</v>
      </c>
      <c r="AY108" s="3">
        <f t="shared" si="106"/>
        <v>1479</v>
      </c>
      <c r="AZ108" s="3">
        <f t="shared" si="106"/>
        <v>0</v>
      </c>
      <c r="BA108" s="3">
        <f t="shared" si="106"/>
        <v>0</v>
      </c>
      <c r="BB108" s="3">
        <f t="shared" si="106"/>
        <v>0</v>
      </c>
      <c r="BC108" s="3">
        <f t="shared" si="106"/>
        <v>0</v>
      </c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4">
        <f t="shared" ref="DG108:DL108" si="107">ROUND(DG79,0)</f>
        <v>10409</v>
      </c>
      <c r="DH108" s="4">
        <f t="shared" si="107"/>
        <v>7566</v>
      </c>
      <c r="DI108" s="4">
        <f t="shared" si="107"/>
        <v>215</v>
      </c>
      <c r="DJ108" s="4">
        <f t="shared" si="107"/>
        <v>66</v>
      </c>
      <c r="DK108" s="4">
        <f t="shared" si="107"/>
        <v>2628</v>
      </c>
      <c r="DL108" s="4">
        <f t="shared" si="107"/>
        <v>0</v>
      </c>
      <c r="DM108" s="4">
        <f>DM79</f>
        <v>21.065398999999999</v>
      </c>
      <c r="DN108" s="4">
        <f>DN79</f>
        <v>0.42353099999999999</v>
      </c>
      <c r="DO108" s="4">
        <f>ROUND(DO79,0)</f>
        <v>0</v>
      </c>
      <c r="DP108" s="4">
        <f>ROUND(DP79,0)</f>
        <v>1758</v>
      </c>
      <c r="DQ108" s="4">
        <f>ROUND(DQ79,0)</f>
        <v>996</v>
      </c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>
        <f t="shared" ref="EG108:EU108" si="108">ROUND(EG79,0)</f>
        <v>0</v>
      </c>
      <c r="EH108" s="4">
        <f t="shared" si="108"/>
        <v>0</v>
      </c>
      <c r="EI108" s="4">
        <f t="shared" si="108"/>
        <v>0</v>
      </c>
      <c r="EJ108" s="4">
        <f t="shared" si="108"/>
        <v>13163</v>
      </c>
      <c r="EK108" s="4">
        <f t="shared" si="108"/>
        <v>13163</v>
      </c>
      <c r="EL108" s="4">
        <f t="shared" si="108"/>
        <v>0</v>
      </c>
      <c r="EM108" s="4">
        <f t="shared" si="108"/>
        <v>0</v>
      </c>
      <c r="EN108" s="4">
        <f t="shared" si="108"/>
        <v>7566</v>
      </c>
      <c r="EO108" s="4">
        <f t="shared" si="108"/>
        <v>7566</v>
      </c>
      <c r="EP108" s="4">
        <f t="shared" si="108"/>
        <v>0</v>
      </c>
      <c r="EQ108" s="4">
        <f t="shared" si="108"/>
        <v>7566</v>
      </c>
      <c r="ER108" s="4">
        <f t="shared" si="108"/>
        <v>0</v>
      </c>
      <c r="ES108" s="4">
        <f t="shared" si="108"/>
        <v>0</v>
      </c>
      <c r="ET108" s="4">
        <f t="shared" si="108"/>
        <v>0</v>
      </c>
      <c r="EU108" s="4">
        <f t="shared" si="108"/>
        <v>0</v>
      </c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>
        <v>0</v>
      </c>
    </row>
    <row r="110" spans="1:206" x14ac:dyDescent="0.2">
      <c r="A110" s="5">
        <v>50</v>
      </c>
      <c r="B110" s="5">
        <v>0</v>
      </c>
      <c r="C110" s="5">
        <v>0</v>
      </c>
      <c r="D110" s="5">
        <v>1</v>
      </c>
      <c r="E110" s="5">
        <v>201</v>
      </c>
      <c r="F110" s="5">
        <f>ROUND(Source!O108,O110)</f>
        <v>1703</v>
      </c>
      <c r="G110" s="5" t="s">
        <v>137</v>
      </c>
      <c r="H110" s="5" t="s">
        <v>138</v>
      </c>
      <c r="I110" s="5"/>
      <c r="J110" s="5"/>
      <c r="K110" s="5">
        <v>201</v>
      </c>
      <c r="L110" s="5">
        <v>1</v>
      </c>
      <c r="M110" s="5">
        <v>3</v>
      </c>
      <c r="N110" s="5" t="s">
        <v>3</v>
      </c>
      <c r="O110" s="5">
        <v>0</v>
      </c>
      <c r="P110" s="5">
        <f>ROUND(Source!DG108,O110)</f>
        <v>10409</v>
      </c>
      <c r="Q110" s="5"/>
      <c r="R110" s="5"/>
      <c r="S110" s="5"/>
      <c r="T110" s="5"/>
      <c r="U110" s="5"/>
      <c r="V110" s="5"/>
      <c r="W110" s="5"/>
    </row>
    <row r="111" spans="1:206" x14ac:dyDescent="0.2">
      <c r="A111" s="5">
        <v>50</v>
      </c>
      <c r="B111" s="5">
        <v>0</v>
      </c>
      <c r="C111" s="5">
        <v>0</v>
      </c>
      <c r="D111" s="5">
        <v>1</v>
      </c>
      <c r="E111" s="5">
        <v>202</v>
      </c>
      <c r="F111" s="5">
        <f>ROUND(Source!P108,O111)</f>
        <v>1479</v>
      </c>
      <c r="G111" s="5" t="s">
        <v>139</v>
      </c>
      <c r="H111" s="5" t="s">
        <v>140</v>
      </c>
      <c r="I111" s="5"/>
      <c r="J111" s="5"/>
      <c r="K111" s="5">
        <v>202</v>
      </c>
      <c r="L111" s="5">
        <v>2</v>
      </c>
      <c r="M111" s="5">
        <v>3</v>
      </c>
      <c r="N111" s="5" t="s">
        <v>3</v>
      </c>
      <c r="O111" s="5">
        <v>0</v>
      </c>
      <c r="P111" s="5">
        <f>ROUND(Source!DH108,O111)</f>
        <v>7566</v>
      </c>
      <c r="Q111" s="5"/>
      <c r="R111" s="5"/>
      <c r="S111" s="5"/>
      <c r="T111" s="5"/>
      <c r="U111" s="5"/>
      <c r="V111" s="5"/>
      <c r="W111" s="5"/>
    </row>
    <row r="112" spans="1:206" x14ac:dyDescent="0.2">
      <c r="A112" s="5">
        <v>50</v>
      </c>
      <c r="B112" s="5">
        <v>0</v>
      </c>
      <c r="C112" s="5">
        <v>0</v>
      </c>
      <c r="D112" s="5">
        <v>1</v>
      </c>
      <c r="E112" s="5">
        <v>222</v>
      </c>
      <c r="F112" s="5">
        <f>ROUND(Source!AO108,O112)</f>
        <v>0</v>
      </c>
      <c r="G112" s="5" t="s">
        <v>141</v>
      </c>
      <c r="H112" s="5" t="s">
        <v>142</v>
      </c>
      <c r="I112" s="5"/>
      <c r="J112" s="5"/>
      <c r="K112" s="5">
        <v>222</v>
      </c>
      <c r="L112" s="5">
        <v>3</v>
      </c>
      <c r="M112" s="5">
        <v>3</v>
      </c>
      <c r="N112" s="5" t="s">
        <v>3</v>
      </c>
      <c r="O112" s="5">
        <v>0</v>
      </c>
      <c r="P112" s="5">
        <f>ROUND(Source!EG108,O112)</f>
        <v>0</v>
      </c>
      <c r="Q112" s="5"/>
      <c r="R112" s="5"/>
      <c r="S112" s="5"/>
      <c r="T112" s="5"/>
      <c r="U112" s="5"/>
      <c r="V112" s="5"/>
      <c r="W112" s="5"/>
    </row>
    <row r="113" spans="1:23" x14ac:dyDescent="0.2">
      <c r="A113" s="5">
        <v>50</v>
      </c>
      <c r="B113" s="5">
        <v>0</v>
      </c>
      <c r="C113" s="5">
        <v>0</v>
      </c>
      <c r="D113" s="5">
        <v>1</v>
      </c>
      <c r="E113" s="5">
        <v>225</v>
      </c>
      <c r="F113" s="5">
        <f>ROUND(Source!AV108,O113)</f>
        <v>1479</v>
      </c>
      <c r="G113" s="5" t="s">
        <v>143</v>
      </c>
      <c r="H113" s="5" t="s">
        <v>144</v>
      </c>
      <c r="I113" s="5"/>
      <c r="J113" s="5"/>
      <c r="K113" s="5">
        <v>225</v>
      </c>
      <c r="L113" s="5">
        <v>4</v>
      </c>
      <c r="M113" s="5">
        <v>3</v>
      </c>
      <c r="N113" s="5" t="s">
        <v>3</v>
      </c>
      <c r="O113" s="5">
        <v>0</v>
      </c>
      <c r="P113" s="5">
        <f>ROUND(Source!EN108,O113)</f>
        <v>7566</v>
      </c>
      <c r="Q113" s="5"/>
      <c r="R113" s="5"/>
      <c r="S113" s="5"/>
      <c r="T113" s="5"/>
      <c r="U113" s="5"/>
      <c r="V113" s="5"/>
      <c r="W113" s="5"/>
    </row>
    <row r="114" spans="1:23" x14ac:dyDescent="0.2">
      <c r="A114" s="5">
        <v>50</v>
      </c>
      <c r="B114" s="5">
        <v>0</v>
      </c>
      <c r="C114" s="5">
        <v>0</v>
      </c>
      <c r="D114" s="5">
        <v>1</v>
      </c>
      <c r="E114" s="5">
        <v>226</v>
      </c>
      <c r="F114" s="5">
        <f>ROUND(Source!AW108,O114)</f>
        <v>1479</v>
      </c>
      <c r="G114" s="5" t="s">
        <v>145</v>
      </c>
      <c r="H114" s="5" t="s">
        <v>146</v>
      </c>
      <c r="I114" s="5"/>
      <c r="J114" s="5"/>
      <c r="K114" s="5">
        <v>226</v>
      </c>
      <c r="L114" s="5">
        <v>5</v>
      </c>
      <c r="M114" s="5">
        <v>3</v>
      </c>
      <c r="N114" s="5" t="s">
        <v>3</v>
      </c>
      <c r="O114" s="5">
        <v>0</v>
      </c>
      <c r="P114" s="5">
        <f>ROUND(Source!EO108,O114)</f>
        <v>7566</v>
      </c>
      <c r="Q114" s="5"/>
      <c r="R114" s="5"/>
      <c r="S114" s="5"/>
      <c r="T114" s="5"/>
      <c r="U114" s="5"/>
      <c r="V114" s="5"/>
      <c r="W114" s="5"/>
    </row>
    <row r="115" spans="1:23" x14ac:dyDescent="0.2">
      <c r="A115" s="5">
        <v>50</v>
      </c>
      <c r="B115" s="5">
        <v>0</v>
      </c>
      <c r="C115" s="5">
        <v>0</v>
      </c>
      <c r="D115" s="5">
        <v>1</v>
      </c>
      <c r="E115" s="5">
        <v>227</v>
      </c>
      <c r="F115" s="5">
        <f>ROUND(Source!AX108,O115)</f>
        <v>0</v>
      </c>
      <c r="G115" s="5" t="s">
        <v>147</v>
      </c>
      <c r="H115" s="5" t="s">
        <v>148</v>
      </c>
      <c r="I115" s="5"/>
      <c r="J115" s="5"/>
      <c r="K115" s="5">
        <v>227</v>
      </c>
      <c r="L115" s="5">
        <v>6</v>
      </c>
      <c r="M115" s="5">
        <v>3</v>
      </c>
      <c r="N115" s="5" t="s">
        <v>3</v>
      </c>
      <c r="O115" s="5">
        <v>0</v>
      </c>
      <c r="P115" s="5">
        <f>ROUND(Source!EP108,O115)</f>
        <v>0</v>
      </c>
      <c r="Q115" s="5"/>
      <c r="R115" s="5"/>
      <c r="S115" s="5"/>
      <c r="T115" s="5"/>
      <c r="U115" s="5"/>
      <c r="V115" s="5"/>
      <c r="W115" s="5"/>
    </row>
    <row r="116" spans="1:23" x14ac:dyDescent="0.2">
      <c r="A116" s="5">
        <v>50</v>
      </c>
      <c r="B116" s="5">
        <v>0</v>
      </c>
      <c r="C116" s="5">
        <v>0</v>
      </c>
      <c r="D116" s="5">
        <v>1</v>
      </c>
      <c r="E116" s="5">
        <v>228</v>
      </c>
      <c r="F116" s="5">
        <f>ROUND(Source!AY108,O116)</f>
        <v>1479</v>
      </c>
      <c r="G116" s="5" t="s">
        <v>149</v>
      </c>
      <c r="H116" s="5" t="s">
        <v>150</v>
      </c>
      <c r="I116" s="5"/>
      <c r="J116" s="5"/>
      <c r="K116" s="5">
        <v>228</v>
      </c>
      <c r="L116" s="5">
        <v>7</v>
      </c>
      <c r="M116" s="5">
        <v>3</v>
      </c>
      <c r="N116" s="5" t="s">
        <v>3</v>
      </c>
      <c r="O116" s="5">
        <v>0</v>
      </c>
      <c r="P116" s="5">
        <f>ROUND(Source!EQ108,O116)</f>
        <v>7566</v>
      </c>
      <c r="Q116" s="5"/>
      <c r="R116" s="5"/>
      <c r="S116" s="5"/>
      <c r="T116" s="5"/>
      <c r="U116" s="5"/>
      <c r="V116" s="5"/>
      <c r="W116" s="5"/>
    </row>
    <row r="117" spans="1:23" x14ac:dyDescent="0.2">
      <c r="A117" s="5">
        <v>50</v>
      </c>
      <c r="B117" s="5">
        <v>0</v>
      </c>
      <c r="C117" s="5">
        <v>0</v>
      </c>
      <c r="D117" s="5">
        <v>1</v>
      </c>
      <c r="E117" s="5">
        <v>216</v>
      </c>
      <c r="F117" s="5">
        <f>ROUND(Source!AP108,O117)</f>
        <v>0</v>
      </c>
      <c r="G117" s="5" t="s">
        <v>151</v>
      </c>
      <c r="H117" s="5" t="s">
        <v>152</v>
      </c>
      <c r="I117" s="5"/>
      <c r="J117" s="5"/>
      <c r="K117" s="5">
        <v>216</v>
      </c>
      <c r="L117" s="5">
        <v>8</v>
      </c>
      <c r="M117" s="5">
        <v>3</v>
      </c>
      <c r="N117" s="5" t="s">
        <v>3</v>
      </c>
      <c r="O117" s="5">
        <v>0</v>
      </c>
      <c r="P117" s="5">
        <f>ROUND(Source!EH108,O117)</f>
        <v>0</v>
      </c>
      <c r="Q117" s="5"/>
      <c r="R117" s="5"/>
      <c r="S117" s="5"/>
      <c r="T117" s="5"/>
      <c r="U117" s="5"/>
      <c r="V117" s="5"/>
      <c r="W117" s="5"/>
    </row>
    <row r="118" spans="1:23" x14ac:dyDescent="0.2">
      <c r="A118" s="5">
        <v>50</v>
      </c>
      <c r="B118" s="5">
        <v>0</v>
      </c>
      <c r="C118" s="5">
        <v>0</v>
      </c>
      <c r="D118" s="5">
        <v>1</v>
      </c>
      <c r="E118" s="5">
        <v>223</v>
      </c>
      <c r="F118" s="5">
        <f>ROUND(Source!AQ108,O118)</f>
        <v>0</v>
      </c>
      <c r="G118" s="5" t="s">
        <v>153</v>
      </c>
      <c r="H118" s="5" t="s">
        <v>154</v>
      </c>
      <c r="I118" s="5"/>
      <c r="J118" s="5"/>
      <c r="K118" s="5">
        <v>223</v>
      </c>
      <c r="L118" s="5">
        <v>9</v>
      </c>
      <c r="M118" s="5">
        <v>3</v>
      </c>
      <c r="N118" s="5" t="s">
        <v>3</v>
      </c>
      <c r="O118" s="5">
        <v>0</v>
      </c>
      <c r="P118" s="5">
        <f>ROUND(Source!EI108,O118)</f>
        <v>0</v>
      </c>
      <c r="Q118" s="5"/>
      <c r="R118" s="5"/>
      <c r="S118" s="5"/>
      <c r="T118" s="5"/>
      <c r="U118" s="5"/>
      <c r="V118" s="5"/>
      <c r="W118" s="5"/>
    </row>
    <row r="119" spans="1:23" x14ac:dyDescent="0.2">
      <c r="A119" s="5">
        <v>50</v>
      </c>
      <c r="B119" s="5">
        <v>0</v>
      </c>
      <c r="C119" s="5">
        <v>0</v>
      </c>
      <c r="D119" s="5">
        <v>1</v>
      </c>
      <c r="E119" s="5">
        <v>229</v>
      </c>
      <c r="F119" s="5">
        <f>ROUND(Source!AZ108,O119)</f>
        <v>0</v>
      </c>
      <c r="G119" s="5" t="s">
        <v>155</v>
      </c>
      <c r="H119" s="5" t="s">
        <v>156</v>
      </c>
      <c r="I119" s="5"/>
      <c r="J119" s="5"/>
      <c r="K119" s="5">
        <v>229</v>
      </c>
      <c r="L119" s="5">
        <v>10</v>
      </c>
      <c r="M119" s="5">
        <v>3</v>
      </c>
      <c r="N119" s="5" t="s">
        <v>3</v>
      </c>
      <c r="O119" s="5">
        <v>0</v>
      </c>
      <c r="P119" s="5">
        <f>ROUND(Source!ER108,O119)</f>
        <v>0</v>
      </c>
      <c r="Q119" s="5"/>
      <c r="R119" s="5"/>
      <c r="S119" s="5"/>
      <c r="T119" s="5"/>
      <c r="U119" s="5"/>
      <c r="V119" s="5"/>
      <c r="W119" s="5"/>
    </row>
    <row r="120" spans="1:23" x14ac:dyDescent="0.2">
      <c r="A120" s="5">
        <v>50</v>
      </c>
      <c r="B120" s="5">
        <v>0</v>
      </c>
      <c r="C120" s="5">
        <v>0</v>
      </c>
      <c r="D120" s="5">
        <v>1</v>
      </c>
      <c r="E120" s="5">
        <v>203</v>
      </c>
      <c r="F120" s="5">
        <f>ROUND(Source!Q108,O120)</f>
        <v>40</v>
      </c>
      <c r="G120" s="5" t="s">
        <v>157</v>
      </c>
      <c r="H120" s="5" t="s">
        <v>158</v>
      </c>
      <c r="I120" s="5"/>
      <c r="J120" s="5"/>
      <c r="K120" s="5">
        <v>203</v>
      </c>
      <c r="L120" s="5">
        <v>11</v>
      </c>
      <c r="M120" s="5">
        <v>3</v>
      </c>
      <c r="N120" s="5" t="s">
        <v>3</v>
      </c>
      <c r="O120" s="5">
        <v>0</v>
      </c>
      <c r="P120" s="5">
        <f>ROUND(Source!DI108,O120)</f>
        <v>215</v>
      </c>
      <c r="Q120" s="5"/>
      <c r="R120" s="5"/>
      <c r="S120" s="5"/>
      <c r="T120" s="5"/>
      <c r="U120" s="5"/>
      <c r="V120" s="5"/>
      <c r="W120" s="5"/>
    </row>
    <row r="121" spans="1:23" x14ac:dyDescent="0.2">
      <c r="A121" s="5">
        <v>50</v>
      </c>
      <c r="B121" s="5">
        <v>0</v>
      </c>
      <c r="C121" s="5">
        <v>0</v>
      </c>
      <c r="D121" s="5">
        <v>1</v>
      </c>
      <c r="E121" s="5">
        <v>231</v>
      </c>
      <c r="F121" s="5">
        <f>ROUND(Source!BB108,O121)</f>
        <v>0</v>
      </c>
      <c r="G121" s="5" t="s">
        <v>159</v>
      </c>
      <c r="H121" s="5" t="s">
        <v>160</v>
      </c>
      <c r="I121" s="5"/>
      <c r="J121" s="5"/>
      <c r="K121" s="5">
        <v>231</v>
      </c>
      <c r="L121" s="5">
        <v>12</v>
      </c>
      <c r="M121" s="5">
        <v>3</v>
      </c>
      <c r="N121" s="5" t="s">
        <v>3</v>
      </c>
      <c r="O121" s="5">
        <v>0</v>
      </c>
      <c r="P121" s="5">
        <f>ROUND(Source!ET108,O121)</f>
        <v>0</v>
      </c>
      <c r="Q121" s="5"/>
      <c r="R121" s="5"/>
      <c r="S121" s="5"/>
      <c r="T121" s="5"/>
      <c r="U121" s="5"/>
      <c r="V121" s="5"/>
      <c r="W121" s="5"/>
    </row>
    <row r="122" spans="1:23" x14ac:dyDescent="0.2">
      <c r="A122" s="5">
        <v>50</v>
      </c>
      <c r="B122" s="5">
        <v>0</v>
      </c>
      <c r="C122" s="5">
        <v>0</v>
      </c>
      <c r="D122" s="5">
        <v>1</v>
      </c>
      <c r="E122" s="5">
        <v>204</v>
      </c>
      <c r="F122" s="5">
        <f>ROUND(Source!R108,O122)</f>
        <v>4</v>
      </c>
      <c r="G122" s="5" t="s">
        <v>161</v>
      </c>
      <c r="H122" s="5" t="s">
        <v>162</v>
      </c>
      <c r="I122" s="5"/>
      <c r="J122" s="5"/>
      <c r="K122" s="5">
        <v>204</v>
      </c>
      <c r="L122" s="5">
        <v>13</v>
      </c>
      <c r="M122" s="5">
        <v>3</v>
      </c>
      <c r="N122" s="5" t="s">
        <v>3</v>
      </c>
      <c r="O122" s="5">
        <v>0</v>
      </c>
      <c r="P122" s="5">
        <f>ROUND(Source!DJ108,O122)</f>
        <v>66</v>
      </c>
      <c r="Q122" s="5"/>
      <c r="R122" s="5"/>
      <c r="S122" s="5"/>
      <c r="T122" s="5"/>
      <c r="U122" s="5"/>
      <c r="V122" s="5"/>
      <c r="W122" s="5"/>
    </row>
    <row r="123" spans="1:23" x14ac:dyDescent="0.2">
      <c r="A123" s="5">
        <v>50</v>
      </c>
      <c r="B123" s="5">
        <v>0</v>
      </c>
      <c r="C123" s="5">
        <v>0</v>
      </c>
      <c r="D123" s="5">
        <v>1</v>
      </c>
      <c r="E123" s="5">
        <v>205</v>
      </c>
      <c r="F123" s="5">
        <f>ROUND(Source!S108,O123)</f>
        <v>184</v>
      </c>
      <c r="G123" s="5" t="s">
        <v>163</v>
      </c>
      <c r="H123" s="5" t="s">
        <v>164</v>
      </c>
      <c r="I123" s="5"/>
      <c r="J123" s="5"/>
      <c r="K123" s="5">
        <v>205</v>
      </c>
      <c r="L123" s="5">
        <v>14</v>
      </c>
      <c r="M123" s="5">
        <v>3</v>
      </c>
      <c r="N123" s="5" t="s">
        <v>3</v>
      </c>
      <c r="O123" s="5">
        <v>0</v>
      </c>
      <c r="P123" s="5">
        <f>ROUND(Source!DK108,O123)</f>
        <v>2628</v>
      </c>
      <c r="Q123" s="5"/>
      <c r="R123" s="5"/>
      <c r="S123" s="5"/>
      <c r="T123" s="5"/>
      <c r="U123" s="5"/>
      <c r="V123" s="5"/>
      <c r="W123" s="5"/>
    </row>
    <row r="124" spans="1:23" x14ac:dyDescent="0.2">
      <c r="A124" s="5">
        <v>50</v>
      </c>
      <c r="B124" s="5">
        <v>0</v>
      </c>
      <c r="C124" s="5">
        <v>0</v>
      </c>
      <c r="D124" s="5">
        <v>1</v>
      </c>
      <c r="E124" s="5">
        <v>232</v>
      </c>
      <c r="F124" s="5">
        <f>ROUND(Source!BC108,O124)</f>
        <v>0</v>
      </c>
      <c r="G124" s="5" t="s">
        <v>165</v>
      </c>
      <c r="H124" s="5" t="s">
        <v>166</v>
      </c>
      <c r="I124" s="5"/>
      <c r="J124" s="5"/>
      <c r="K124" s="5">
        <v>232</v>
      </c>
      <c r="L124" s="5">
        <v>15</v>
      </c>
      <c r="M124" s="5">
        <v>3</v>
      </c>
      <c r="N124" s="5" t="s">
        <v>3</v>
      </c>
      <c r="O124" s="5">
        <v>0</v>
      </c>
      <c r="P124" s="5">
        <f>ROUND(Source!EU108,O124)</f>
        <v>0</v>
      </c>
      <c r="Q124" s="5"/>
      <c r="R124" s="5"/>
      <c r="S124" s="5"/>
      <c r="T124" s="5"/>
      <c r="U124" s="5"/>
      <c r="V124" s="5"/>
      <c r="W124" s="5"/>
    </row>
    <row r="125" spans="1:23" x14ac:dyDescent="0.2">
      <c r="A125" s="5">
        <v>50</v>
      </c>
      <c r="B125" s="5">
        <v>0</v>
      </c>
      <c r="C125" s="5">
        <v>0</v>
      </c>
      <c r="D125" s="5">
        <v>1</v>
      </c>
      <c r="E125" s="5">
        <v>214</v>
      </c>
      <c r="F125" s="5">
        <f>ROUND(Source!AS108,O125)</f>
        <v>1953</v>
      </c>
      <c r="G125" s="5" t="s">
        <v>167</v>
      </c>
      <c r="H125" s="5" t="s">
        <v>168</v>
      </c>
      <c r="I125" s="5"/>
      <c r="J125" s="5"/>
      <c r="K125" s="5">
        <v>214</v>
      </c>
      <c r="L125" s="5">
        <v>16</v>
      </c>
      <c r="M125" s="5">
        <v>3</v>
      </c>
      <c r="N125" s="5" t="s">
        <v>3</v>
      </c>
      <c r="O125" s="5">
        <v>0</v>
      </c>
      <c r="P125" s="5">
        <f>ROUND(Source!EK108,O125)</f>
        <v>13163</v>
      </c>
      <c r="Q125" s="5"/>
      <c r="R125" s="5"/>
      <c r="S125" s="5"/>
      <c r="T125" s="5"/>
      <c r="U125" s="5"/>
      <c r="V125" s="5"/>
      <c r="W125" s="5"/>
    </row>
    <row r="126" spans="1:23" x14ac:dyDescent="0.2">
      <c r="A126" s="5">
        <v>50</v>
      </c>
      <c r="B126" s="5">
        <v>0</v>
      </c>
      <c r="C126" s="5">
        <v>0</v>
      </c>
      <c r="D126" s="5">
        <v>1</v>
      </c>
      <c r="E126" s="5">
        <v>215</v>
      </c>
      <c r="F126" s="5">
        <f>ROUND(Source!AT108,O126)</f>
        <v>0</v>
      </c>
      <c r="G126" s="5" t="s">
        <v>169</v>
      </c>
      <c r="H126" s="5" t="s">
        <v>170</v>
      </c>
      <c r="I126" s="5"/>
      <c r="J126" s="5"/>
      <c r="K126" s="5">
        <v>215</v>
      </c>
      <c r="L126" s="5">
        <v>17</v>
      </c>
      <c r="M126" s="5">
        <v>3</v>
      </c>
      <c r="N126" s="5" t="s">
        <v>3</v>
      </c>
      <c r="O126" s="5">
        <v>0</v>
      </c>
      <c r="P126" s="5">
        <f>ROUND(Source!EL108,O126)</f>
        <v>0</v>
      </c>
      <c r="Q126" s="5"/>
      <c r="R126" s="5"/>
      <c r="S126" s="5"/>
      <c r="T126" s="5"/>
      <c r="U126" s="5"/>
      <c r="V126" s="5"/>
      <c r="W126" s="5"/>
    </row>
    <row r="127" spans="1:23" x14ac:dyDescent="0.2">
      <c r="A127" s="5">
        <v>50</v>
      </c>
      <c r="B127" s="5">
        <v>0</v>
      </c>
      <c r="C127" s="5">
        <v>0</v>
      </c>
      <c r="D127" s="5">
        <v>1</v>
      </c>
      <c r="E127" s="5">
        <v>217</v>
      </c>
      <c r="F127" s="5">
        <f>ROUND(Source!AU108,O127)</f>
        <v>0</v>
      </c>
      <c r="G127" s="5" t="s">
        <v>171</v>
      </c>
      <c r="H127" s="5" t="s">
        <v>172</v>
      </c>
      <c r="I127" s="5"/>
      <c r="J127" s="5"/>
      <c r="K127" s="5">
        <v>217</v>
      </c>
      <c r="L127" s="5">
        <v>18</v>
      </c>
      <c r="M127" s="5">
        <v>3</v>
      </c>
      <c r="N127" s="5" t="s">
        <v>3</v>
      </c>
      <c r="O127" s="5">
        <v>0</v>
      </c>
      <c r="P127" s="5">
        <f>ROUND(Source!EM108,O127)</f>
        <v>0</v>
      </c>
      <c r="Q127" s="5"/>
      <c r="R127" s="5"/>
      <c r="S127" s="5"/>
      <c r="T127" s="5"/>
      <c r="U127" s="5"/>
      <c r="V127" s="5"/>
      <c r="W127" s="5"/>
    </row>
    <row r="128" spans="1:23" x14ac:dyDescent="0.2">
      <c r="A128" s="5">
        <v>50</v>
      </c>
      <c r="B128" s="5">
        <v>0</v>
      </c>
      <c r="C128" s="5">
        <v>0</v>
      </c>
      <c r="D128" s="5">
        <v>1</v>
      </c>
      <c r="E128" s="5">
        <v>230</v>
      </c>
      <c r="F128" s="5">
        <f>ROUND(Source!BA108,O128)</f>
        <v>0</v>
      </c>
      <c r="G128" s="5" t="s">
        <v>173</v>
      </c>
      <c r="H128" s="5" t="s">
        <v>174</v>
      </c>
      <c r="I128" s="5"/>
      <c r="J128" s="5"/>
      <c r="K128" s="5">
        <v>230</v>
      </c>
      <c r="L128" s="5">
        <v>19</v>
      </c>
      <c r="M128" s="5">
        <v>3</v>
      </c>
      <c r="N128" s="5" t="s">
        <v>3</v>
      </c>
      <c r="O128" s="5">
        <v>0</v>
      </c>
      <c r="P128" s="5">
        <f>ROUND(Source!ES108,O128)</f>
        <v>0</v>
      </c>
      <c r="Q128" s="5"/>
      <c r="R128" s="5"/>
      <c r="S128" s="5"/>
      <c r="T128" s="5"/>
      <c r="U128" s="5"/>
      <c r="V128" s="5"/>
      <c r="W128" s="5"/>
    </row>
    <row r="129" spans="1:23" x14ac:dyDescent="0.2">
      <c r="A129" s="5">
        <v>50</v>
      </c>
      <c r="B129" s="5">
        <v>0</v>
      </c>
      <c r="C129" s="5">
        <v>0</v>
      </c>
      <c r="D129" s="5">
        <v>1</v>
      </c>
      <c r="E129" s="5">
        <v>206</v>
      </c>
      <c r="F129" s="5">
        <f>ROUND(Source!T108,O129)</f>
        <v>0</v>
      </c>
      <c r="G129" s="5" t="s">
        <v>175</v>
      </c>
      <c r="H129" s="5" t="s">
        <v>176</v>
      </c>
      <c r="I129" s="5"/>
      <c r="J129" s="5"/>
      <c r="K129" s="5">
        <v>206</v>
      </c>
      <c r="L129" s="5">
        <v>20</v>
      </c>
      <c r="M129" s="5">
        <v>3</v>
      </c>
      <c r="N129" s="5" t="s">
        <v>3</v>
      </c>
      <c r="O129" s="5">
        <v>0</v>
      </c>
      <c r="P129" s="5">
        <f>ROUND(Source!DL108,O129)</f>
        <v>0</v>
      </c>
      <c r="Q129" s="5"/>
      <c r="R129" s="5"/>
      <c r="S129" s="5"/>
      <c r="T129" s="5"/>
      <c r="U129" s="5"/>
      <c r="V129" s="5"/>
      <c r="W129" s="5"/>
    </row>
    <row r="130" spans="1:23" x14ac:dyDescent="0.2">
      <c r="A130" s="5">
        <v>50</v>
      </c>
      <c r="B130" s="5">
        <v>0</v>
      </c>
      <c r="C130" s="5">
        <v>0</v>
      </c>
      <c r="D130" s="5">
        <v>1</v>
      </c>
      <c r="E130" s="5">
        <v>207</v>
      </c>
      <c r="F130" s="5">
        <f>Source!U108</f>
        <v>21.065398999999999</v>
      </c>
      <c r="G130" s="5" t="s">
        <v>177</v>
      </c>
      <c r="H130" s="5" t="s">
        <v>178</v>
      </c>
      <c r="I130" s="5"/>
      <c r="J130" s="5"/>
      <c r="K130" s="5">
        <v>207</v>
      </c>
      <c r="L130" s="5">
        <v>21</v>
      </c>
      <c r="M130" s="5">
        <v>3</v>
      </c>
      <c r="N130" s="5" t="s">
        <v>3</v>
      </c>
      <c r="O130" s="5">
        <v>-1</v>
      </c>
      <c r="P130" s="5">
        <f>Source!DM108</f>
        <v>21.065398999999999</v>
      </c>
      <c r="Q130" s="5"/>
      <c r="R130" s="5"/>
      <c r="S130" s="5"/>
      <c r="T130" s="5"/>
      <c r="U130" s="5"/>
      <c r="V130" s="5"/>
      <c r="W130" s="5"/>
    </row>
    <row r="131" spans="1:23" x14ac:dyDescent="0.2">
      <c r="A131" s="5">
        <v>50</v>
      </c>
      <c r="B131" s="5">
        <v>0</v>
      </c>
      <c r="C131" s="5">
        <v>0</v>
      </c>
      <c r="D131" s="5">
        <v>1</v>
      </c>
      <c r="E131" s="5">
        <v>208</v>
      </c>
      <c r="F131" s="5">
        <f>Source!V108</f>
        <v>0.42353099999999999</v>
      </c>
      <c r="G131" s="5" t="s">
        <v>179</v>
      </c>
      <c r="H131" s="5" t="s">
        <v>180</v>
      </c>
      <c r="I131" s="5"/>
      <c r="J131" s="5"/>
      <c r="K131" s="5">
        <v>208</v>
      </c>
      <c r="L131" s="5">
        <v>22</v>
      </c>
      <c r="M131" s="5">
        <v>3</v>
      </c>
      <c r="N131" s="5" t="s">
        <v>3</v>
      </c>
      <c r="O131" s="5">
        <v>-1</v>
      </c>
      <c r="P131" s="5">
        <f>Source!DN108</f>
        <v>0.42353099999999999</v>
      </c>
      <c r="Q131" s="5"/>
      <c r="R131" s="5"/>
      <c r="S131" s="5"/>
      <c r="T131" s="5"/>
      <c r="U131" s="5"/>
      <c r="V131" s="5"/>
      <c r="W131" s="5"/>
    </row>
    <row r="132" spans="1:23" x14ac:dyDescent="0.2">
      <c r="A132" s="5">
        <v>50</v>
      </c>
      <c r="B132" s="5">
        <v>0</v>
      </c>
      <c r="C132" s="5">
        <v>0</v>
      </c>
      <c r="D132" s="5">
        <v>1</v>
      </c>
      <c r="E132" s="5">
        <v>209</v>
      </c>
      <c r="F132" s="5">
        <f>ROUND(Source!W108,O132)</f>
        <v>0</v>
      </c>
      <c r="G132" s="5" t="s">
        <v>181</v>
      </c>
      <c r="H132" s="5" t="s">
        <v>182</v>
      </c>
      <c r="I132" s="5"/>
      <c r="J132" s="5"/>
      <c r="K132" s="5">
        <v>209</v>
      </c>
      <c r="L132" s="5">
        <v>23</v>
      </c>
      <c r="M132" s="5">
        <v>3</v>
      </c>
      <c r="N132" s="5" t="s">
        <v>3</v>
      </c>
      <c r="O132" s="5">
        <v>0</v>
      </c>
      <c r="P132" s="5">
        <f>ROUND(Source!DO108,O132)</f>
        <v>0</v>
      </c>
      <c r="Q132" s="5"/>
      <c r="R132" s="5"/>
      <c r="S132" s="5"/>
      <c r="T132" s="5"/>
      <c r="U132" s="5"/>
      <c r="V132" s="5"/>
      <c r="W132" s="5"/>
    </row>
    <row r="133" spans="1:23" x14ac:dyDescent="0.2">
      <c r="A133" s="5">
        <v>50</v>
      </c>
      <c r="B133" s="5">
        <v>0</v>
      </c>
      <c r="C133" s="5">
        <v>0</v>
      </c>
      <c r="D133" s="5">
        <v>1</v>
      </c>
      <c r="E133" s="5">
        <v>210</v>
      </c>
      <c r="F133" s="5">
        <f>ROUND(Source!X108,O133)</f>
        <v>153</v>
      </c>
      <c r="G133" s="5" t="s">
        <v>183</v>
      </c>
      <c r="H133" s="5" t="s">
        <v>184</v>
      </c>
      <c r="I133" s="5"/>
      <c r="J133" s="5"/>
      <c r="K133" s="5">
        <v>210</v>
      </c>
      <c r="L133" s="5">
        <v>24</v>
      </c>
      <c r="M133" s="5">
        <v>3</v>
      </c>
      <c r="N133" s="5" t="s">
        <v>3</v>
      </c>
      <c r="O133" s="5">
        <v>0</v>
      </c>
      <c r="P133" s="5">
        <f>ROUND(Source!DP108,O133)</f>
        <v>1758</v>
      </c>
      <c r="Q133" s="5"/>
      <c r="R133" s="5"/>
      <c r="S133" s="5"/>
      <c r="T133" s="5"/>
      <c r="U133" s="5"/>
      <c r="V133" s="5"/>
      <c r="W133" s="5"/>
    </row>
    <row r="134" spans="1:23" x14ac:dyDescent="0.2">
      <c r="A134" s="5">
        <v>50</v>
      </c>
      <c r="B134" s="5">
        <v>0</v>
      </c>
      <c r="C134" s="5">
        <v>0</v>
      </c>
      <c r="D134" s="5">
        <v>1</v>
      </c>
      <c r="E134" s="5">
        <v>211</v>
      </c>
      <c r="F134" s="5">
        <f>ROUND(Source!Y108,O134)</f>
        <v>97</v>
      </c>
      <c r="G134" s="5" t="s">
        <v>185</v>
      </c>
      <c r="H134" s="5" t="s">
        <v>186</v>
      </c>
      <c r="I134" s="5"/>
      <c r="J134" s="5"/>
      <c r="K134" s="5">
        <v>211</v>
      </c>
      <c r="L134" s="5">
        <v>25</v>
      </c>
      <c r="M134" s="5">
        <v>3</v>
      </c>
      <c r="N134" s="5" t="s">
        <v>3</v>
      </c>
      <c r="O134" s="5">
        <v>0</v>
      </c>
      <c r="P134" s="5">
        <f>ROUND(Source!DQ108,O134)</f>
        <v>996</v>
      </c>
      <c r="Q134" s="5"/>
      <c r="R134" s="5"/>
      <c r="S134" s="5"/>
      <c r="T134" s="5"/>
      <c r="U134" s="5"/>
      <c r="V134" s="5"/>
      <c r="W134" s="5"/>
    </row>
    <row r="135" spans="1:23" x14ac:dyDescent="0.2">
      <c r="A135" s="5">
        <v>50</v>
      </c>
      <c r="B135" s="5">
        <v>0</v>
      </c>
      <c r="C135" s="5">
        <v>0</v>
      </c>
      <c r="D135" s="5">
        <v>1</v>
      </c>
      <c r="E135" s="5">
        <v>224</v>
      </c>
      <c r="F135" s="5">
        <f>ROUND(Source!AR108,O135)</f>
        <v>1953</v>
      </c>
      <c r="G135" s="5" t="s">
        <v>187</v>
      </c>
      <c r="H135" s="5" t="s">
        <v>188</v>
      </c>
      <c r="I135" s="5"/>
      <c r="J135" s="5"/>
      <c r="K135" s="5">
        <v>224</v>
      </c>
      <c r="L135" s="5">
        <v>26</v>
      </c>
      <c r="M135" s="5">
        <v>3</v>
      </c>
      <c r="N135" s="5" t="s">
        <v>3</v>
      </c>
      <c r="O135" s="5">
        <v>0</v>
      </c>
      <c r="P135" s="5">
        <f>ROUND(Source!EJ108,O135)</f>
        <v>13163</v>
      </c>
      <c r="Q135" s="5"/>
      <c r="R135" s="5"/>
      <c r="S135" s="5"/>
      <c r="T135" s="5"/>
      <c r="U135" s="5"/>
      <c r="V135" s="5"/>
      <c r="W135" s="5"/>
    </row>
    <row r="138" spans="1:23" x14ac:dyDescent="0.2">
      <c r="A138">
        <v>70</v>
      </c>
      <c r="B138">
        <v>1</v>
      </c>
      <c r="D138">
        <v>1</v>
      </c>
      <c r="E138" t="s">
        <v>189</v>
      </c>
      <c r="F138" t="s">
        <v>190</v>
      </c>
      <c r="G138">
        <v>1</v>
      </c>
      <c r="H138">
        <v>0</v>
      </c>
      <c r="I138" t="s">
        <v>191</v>
      </c>
      <c r="J138">
        <v>0</v>
      </c>
      <c r="K138">
        <v>0</v>
      </c>
      <c r="L138" t="s">
        <v>3</v>
      </c>
      <c r="M138" t="s">
        <v>3</v>
      </c>
      <c r="N138">
        <v>0</v>
      </c>
      <c r="O138">
        <v>1</v>
      </c>
    </row>
    <row r="139" spans="1:23" x14ac:dyDescent="0.2">
      <c r="A139">
        <v>70</v>
      </c>
      <c r="B139">
        <v>1</v>
      </c>
      <c r="D139">
        <v>2</v>
      </c>
      <c r="E139" t="s">
        <v>192</v>
      </c>
      <c r="F139" t="s">
        <v>193</v>
      </c>
      <c r="G139">
        <v>1</v>
      </c>
      <c r="H139">
        <v>0</v>
      </c>
      <c r="I139" t="s">
        <v>191</v>
      </c>
      <c r="J139">
        <v>0</v>
      </c>
      <c r="K139">
        <v>0</v>
      </c>
      <c r="L139" t="s">
        <v>3</v>
      </c>
      <c r="M139" t="s">
        <v>3</v>
      </c>
      <c r="N139">
        <v>0</v>
      </c>
      <c r="O139">
        <v>1</v>
      </c>
    </row>
    <row r="140" spans="1:23" x14ac:dyDescent="0.2">
      <c r="A140">
        <v>70</v>
      </c>
      <c r="B140">
        <v>1</v>
      </c>
      <c r="D140">
        <v>3</v>
      </c>
      <c r="E140" t="s">
        <v>194</v>
      </c>
      <c r="F140" t="s">
        <v>195</v>
      </c>
      <c r="G140">
        <v>0</v>
      </c>
      <c r="H140">
        <v>0</v>
      </c>
      <c r="I140" t="s">
        <v>191</v>
      </c>
      <c r="J140">
        <v>0</v>
      </c>
      <c r="K140">
        <v>0</v>
      </c>
      <c r="L140" t="s">
        <v>3</v>
      </c>
      <c r="M140" t="s">
        <v>3</v>
      </c>
      <c r="N140">
        <v>0</v>
      </c>
      <c r="O140">
        <v>0</v>
      </c>
    </row>
    <row r="141" spans="1:23" x14ac:dyDescent="0.2">
      <c r="A141">
        <v>70</v>
      </c>
      <c r="B141">
        <v>1</v>
      </c>
      <c r="D141">
        <v>4</v>
      </c>
      <c r="E141" t="s">
        <v>196</v>
      </c>
      <c r="F141" t="s">
        <v>197</v>
      </c>
      <c r="G141">
        <v>0</v>
      </c>
      <c r="H141">
        <v>0</v>
      </c>
      <c r="I141" t="s">
        <v>191</v>
      </c>
      <c r="J141">
        <v>0</v>
      </c>
      <c r="K141">
        <v>0</v>
      </c>
      <c r="L141" t="s">
        <v>3</v>
      </c>
      <c r="M141" t="s">
        <v>3</v>
      </c>
      <c r="N141">
        <v>0</v>
      </c>
      <c r="O141">
        <v>0</v>
      </c>
    </row>
    <row r="142" spans="1:23" x14ac:dyDescent="0.2">
      <c r="A142">
        <v>70</v>
      </c>
      <c r="B142">
        <v>1</v>
      </c>
      <c r="D142">
        <v>5</v>
      </c>
      <c r="E142" t="s">
        <v>198</v>
      </c>
      <c r="F142" t="s">
        <v>199</v>
      </c>
      <c r="G142">
        <v>0</v>
      </c>
      <c r="H142">
        <v>0</v>
      </c>
      <c r="I142" t="s">
        <v>191</v>
      </c>
      <c r="J142">
        <v>0</v>
      </c>
      <c r="K142">
        <v>0</v>
      </c>
      <c r="L142" t="s">
        <v>3</v>
      </c>
      <c r="M142" t="s">
        <v>3</v>
      </c>
      <c r="N142">
        <v>0</v>
      </c>
      <c r="O142">
        <v>0</v>
      </c>
    </row>
    <row r="143" spans="1:23" x14ac:dyDescent="0.2">
      <c r="A143">
        <v>70</v>
      </c>
      <c r="B143">
        <v>1</v>
      </c>
      <c r="D143">
        <v>6</v>
      </c>
      <c r="E143" t="s">
        <v>200</v>
      </c>
      <c r="F143" t="s">
        <v>201</v>
      </c>
      <c r="G143">
        <v>0</v>
      </c>
      <c r="H143">
        <v>0</v>
      </c>
      <c r="I143" t="s">
        <v>191</v>
      </c>
      <c r="J143">
        <v>0</v>
      </c>
      <c r="K143">
        <v>0</v>
      </c>
      <c r="L143" t="s">
        <v>3</v>
      </c>
      <c r="M143" t="s">
        <v>3</v>
      </c>
      <c r="N143">
        <v>0</v>
      </c>
      <c r="O143">
        <v>0</v>
      </c>
    </row>
    <row r="144" spans="1:23" x14ac:dyDescent="0.2">
      <c r="A144">
        <v>70</v>
      </c>
      <c r="B144">
        <v>1</v>
      </c>
      <c r="D144">
        <v>7</v>
      </c>
      <c r="E144" t="s">
        <v>202</v>
      </c>
      <c r="F144" t="s">
        <v>203</v>
      </c>
      <c r="G144">
        <v>0</v>
      </c>
      <c r="H144">
        <v>0</v>
      </c>
      <c r="I144" t="s">
        <v>191</v>
      </c>
      <c r="J144">
        <v>0</v>
      </c>
      <c r="K144">
        <v>0</v>
      </c>
      <c r="L144" t="s">
        <v>3</v>
      </c>
      <c r="M144" t="s">
        <v>3</v>
      </c>
      <c r="N144">
        <v>0</v>
      </c>
      <c r="O144">
        <v>0</v>
      </c>
    </row>
    <row r="145" spans="1:15" x14ac:dyDescent="0.2">
      <c r="A145">
        <v>70</v>
      </c>
      <c r="B145">
        <v>1</v>
      </c>
      <c r="D145">
        <v>8</v>
      </c>
      <c r="E145" t="s">
        <v>204</v>
      </c>
      <c r="F145" t="s">
        <v>205</v>
      </c>
      <c r="G145">
        <v>0</v>
      </c>
      <c r="H145">
        <v>0</v>
      </c>
      <c r="I145" t="s">
        <v>191</v>
      </c>
      <c r="J145">
        <v>0</v>
      </c>
      <c r="K145">
        <v>0</v>
      </c>
      <c r="L145" t="s">
        <v>3</v>
      </c>
      <c r="M145" t="s">
        <v>3</v>
      </c>
      <c r="N145">
        <v>0</v>
      </c>
      <c r="O145">
        <v>0</v>
      </c>
    </row>
    <row r="146" spans="1:15" x14ac:dyDescent="0.2">
      <c r="A146">
        <v>70</v>
      </c>
      <c r="B146">
        <v>1</v>
      </c>
      <c r="D146">
        <v>9</v>
      </c>
      <c r="E146" t="s">
        <v>206</v>
      </c>
      <c r="F146" t="s">
        <v>207</v>
      </c>
      <c r="G146">
        <v>0</v>
      </c>
      <c r="H146">
        <v>0</v>
      </c>
      <c r="I146" t="s">
        <v>191</v>
      </c>
      <c r="J146">
        <v>0</v>
      </c>
      <c r="K146">
        <v>0</v>
      </c>
      <c r="L146" t="s">
        <v>3</v>
      </c>
      <c r="M146" t="s">
        <v>3</v>
      </c>
      <c r="N146">
        <v>0</v>
      </c>
      <c r="O146">
        <v>0</v>
      </c>
    </row>
    <row r="147" spans="1:15" x14ac:dyDescent="0.2">
      <c r="A147">
        <v>70</v>
      </c>
      <c r="B147">
        <v>1</v>
      </c>
      <c r="D147">
        <v>1</v>
      </c>
      <c r="E147" t="s">
        <v>208</v>
      </c>
      <c r="F147" t="s">
        <v>209</v>
      </c>
      <c r="G147">
        <v>0.9</v>
      </c>
      <c r="H147">
        <v>1</v>
      </c>
      <c r="I147" t="s">
        <v>191</v>
      </c>
      <c r="J147">
        <v>0</v>
      </c>
      <c r="K147">
        <v>0</v>
      </c>
      <c r="L147" t="s">
        <v>3</v>
      </c>
      <c r="M147" t="s">
        <v>3</v>
      </c>
      <c r="N147">
        <v>0</v>
      </c>
      <c r="O147">
        <v>0.9</v>
      </c>
    </row>
    <row r="148" spans="1:15" x14ac:dyDescent="0.2">
      <c r="A148">
        <v>70</v>
      </c>
      <c r="B148">
        <v>1</v>
      </c>
      <c r="D148">
        <v>2</v>
      </c>
      <c r="E148" t="s">
        <v>210</v>
      </c>
      <c r="F148" t="s">
        <v>211</v>
      </c>
      <c r="G148">
        <v>0.85</v>
      </c>
      <c r="H148">
        <v>1</v>
      </c>
      <c r="I148" t="s">
        <v>191</v>
      </c>
      <c r="J148">
        <v>0</v>
      </c>
      <c r="K148">
        <v>0</v>
      </c>
      <c r="L148" t="s">
        <v>3</v>
      </c>
      <c r="M148" t="s">
        <v>3</v>
      </c>
      <c r="N148">
        <v>0</v>
      </c>
      <c r="O148">
        <v>0.85</v>
      </c>
    </row>
    <row r="149" spans="1:15" x14ac:dyDescent="0.2">
      <c r="A149">
        <v>70</v>
      </c>
      <c r="B149">
        <v>1</v>
      </c>
      <c r="D149">
        <v>3</v>
      </c>
      <c r="E149" t="s">
        <v>212</v>
      </c>
      <c r="F149" t="s">
        <v>213</v>
      </c>
      <c r="G149">
        <v>1</v>
      </c>
      <c r="H149">
        <v>0</v>
      </c>
      <c r="I149" t="s">
        <v>191</v>
      </c>
      <c r="J149">
        <v>0</v>
      </c>
      <c r="K149">
        <v>0</v>
      </c>
      <c r="L149" t="s">
        <v>3</v>
      </c>
      <c r="M149" t="s">
        <v>3</v>
      </c>
      <c r="N149">
        <v>0</v>
      </c>
      <c r="O149">
        <v>1</v>
      </c>
    </row>
    <row r="150" spans="1:15" x14ac:dyDescent="0.2">
      <c r="A150">
        <v>70</v>
      </c>
      <c r="B150">
        <v>1</v>
      </c>
      <c r="D150">
        <v>4</v>
      </c>
      <c r="E150" t="s">
        <v>214</v>
      </c>
      <c r="F150" t="s">
        <v>215</v>
      </c>
      <c r="G150">
        <v>1</v>
      </c>
      <c r="H150">
        <v>0</v>
      </c>
      <c r="I150" t="s">
        <v>191</v>
      </c>
      <c r="J150">
        <v>0</v>
      </c>
      <c r="K150">
        <v>0</v>
      </c>
      <c r="L150" t="s">
        <v>3</v>
      </c>
      <c r="M150" t="s">
        <v>3</v>
      </c>
      <c r="N150">
        <v>0</v>
      </c>
      <c r="O150">
        <v>1</v>
      </c>
    </row>
    <row r="151" spans="1:15" x14ac:dyDescent="0.2">
      <c r="A151">
        <v>70</v>
      </c>
      <c r="B151">
        <v>1</v>
      </c>
      <c r="D151">
        <v>5</v>
      </c>
      <c r="E151" t="s">
        <v>216</v>
      </c>
      <c r="F151" t="s">
        <v>217</v>
      </c>
      <c r="G151">
        <v>1</v>
      </c>
      <c r="H151">
        <v>0</v>
      </c>
      <c r="I151" t="s">
        <v>191</v>
      </c>
      <c r="J151">
        <v>0</v>
      </c>
      <c r="K151">
        <v>0</v>
      </c>
      <c r="L151" t="s">
        <v>3</v>
      </c>
      <c r="M151" t="s">
        <v>3</v>
      </c>
      <c r="N151">
        <v>0</v>
      </c>
      <c r="O151">
        <v>0.85</v>
      </c>
    </row>
    <row r="152" spans="1:15" x14ac:dyDescent="0.2">
      <c r="A152">
        <v>70</v>
      </c>
      <c r="B152">
        <v>1</v>
      </c>
      <c r="D152">
        <v>6</v>
      </c>
      <c r="E152" t="s">
        <v>218</v>
      </c>
      <c r="F152" t="s">
        <v>219</v>
      </c>
      <c r="G152">
        <v>1</v>
      </c>
      <c r="H152">
        <v>0</v>
      </c>
      <c r="I152" t="s">
        <v>191</v>
      </c>
      <c r="J152">
        <v>0</v>
      </c>
      <c r="K152">
        <v>0</v>
      </c>
      <c r="L152" t="s">
        <v>3</v>
      </c>
      <c r="M152" t="s">
        <v>3</v>
      </c>
      <c r="N152">
        <v>0</v>
      </c>
      <c r="O152">
        <v>0.8</v>
      </c>
    </row>
    <row r="153" spans="1:15" x14ac:dyDescent="0.2">
      <c r="A153">
        <v>70</v>
      </c>
      <c r="B153">
        <v>1</v>
      </c>
      <c r="D153">
        <v>7</v>
      </c>
      <c r="E153" t="s">
        <v>220</v>
      </c>
      <c r="F153" t="s">
        <v>221</v>
      </c>
      <c r="G153">
        <v>1</v>
      </c>
      <c r="H153">
        <v>0</v>
      </c>
      <c r="I153" t="s">
        <v>191</v>
      </c>
      <c r="J153">
        <v>0</v>
      </c>
      <c r="K153">
        <v>0</v>
      </c>
      <c r="L153" t="s">
        <v>3</v>
      </c>
      <c r="M153" t="s">
        <v>3</v>
      </c>
      <c r="N153">
        <v>0</v>
      </c>
      <c r="O153">
        <v>1</v>
      </c>
    </row>
    <row r="154" spans="1:15" x14ac:dyDescent="0.2">
      <c r="A154">
        <v>70</v>
      </c>
      <c r="B154">
        <v>1</v>
      </c>
      <c r="D154">
        <v>8</v>
      </c>
      <c r="E154" t="s">
        <v>222</v>
      </c>
      <c r="F154" t="s">
        <v>223</v>
      </c>
      <c r="G154">
        <v>1</v>
      </c>
      <c r="H154">
        <v>0.8</v>
      </c>
      <c r="I154" t="s">
        <v>191</v>
      </c>
      <c r="J154">
        <v>0</v>
      </c>
      <c r="K154">
        <v>0</v>
      </c>
      <c r="L154" t="s">
        <v>3</v>
      </c>
      <c r="M154" t="s">
        <v>3</v>
      </c>
      <c r="N154">
        <v>0</v>
      </c>
      <c r="O154">
        <v>1</v>
      </c>
    </row>
    <row r="155" spans="1:15" x14ac:dyDescent="0.2">
      <c r="A155">
        <v>70</v>
      </c>
      <c r="B155">
        <v>1</v>
      </c>
      <c r="D155">
        <v>9</v>
      </c>
      <c r="E155" t="s">
        <v>224</v>
      </c>
      <c r="F155" t="s">
        <v>225</v>
      </c>
      <c r="G155">
        <v>1</v>
      </c>
      <c r="H155">
        <v>0.85</v>
      </c>
      <c r="I155" t="s">
        <v>191</v>
      </c>
      <c r="J155">
        <v>0</v>
      </c>
      <c r="K155">
        <v>0</v>
      </c>
      <c r="L155" t="s">
        <v>3</v>
      </c>
      <c r="M155" t="s">
        <v>3</v>
      </c>
      <c r="N155">
        <v>0</v>
      </c>
      <c r="O155">
        <v>1</v>
      </c>
    </row>
    <row r="156" spans="1:15" x14ac:dyDescent="0.2">
      <c r="A156">
        <v>70</v>
      </c>
      <c r="B156">
        <v>1</v>
      </c>
      <c r="D156">
        <v>10</v>
      </c>
      <c r="E156" t="s">
        <v>226</v>
      </c>
      <c r="F156" t="s">
        <v>227</v>
      </c>
      <c r="G156">
        <v>1</v>
      </c>
      <c r="H156">
        <v>0</v>
      </c>
      <c r="I156" t="s">
        <v>191</v>
      </c>
      <c r="J156">
        <v>0</v>
      </c>
      <c r="K156">
        <v>0</v>
      </c>
      <c r="L156" t="s">
        <v>3</v>
      </c>
      <c r="M156" t="s">
        <v>3</v>
      </c>
      <c r="N156">
        <v>0</v>
      </c>
      <c r="O156">
        <v>1</v>
      </c>
    </row>
    <row r="157" spans="1:15" x14ac:dyDescent="0.2">
      <c r="A157">
        <v>70</v>
      </c>
      <c r="B157">
        <v>1</v>
      </c>
      <c r="D157">
        <v>11</v>
      </c>
      <c r="E157" t="s">
        <v>228</v>
      </c>
      <c r="F157" t="s">
        <v>229</v>
      </c>
      <c r="G157">
        <v>1</v>
      </c>
      <c r="H157">
        <v>0</v>
      </c>
      <c r="I157" t="s">
        <v>191</v>
      </c>
      <c r="J157">
        <v>0</v>
      </c>
      <c r="K157">
        <v>0</v>
      </c>
      <c r="L157" t="s">
        <v>3</v>
      </c>
      <c r="M157" t="s">
        <v>3</v>
      </c>
      <c r="N157">
        <v>0</v>
      </c>
      <c r="O157">
        <v>0.94</v>
      </c>
    </row>
    <row r="158" spans="1:15" x14ac:dyDescent="0.2">
      <c r="A158">
        <v>70</v>
      </c>
      <c r="B158">
        <v>1</v>
      </c>
      <c r="D158">
        <v>12</v>
      </c>
      <c r="E158" t="s">
        <v>230</v>
      </c>
      <c r="F158" t="s">
        <v>231</v>
      </c>
      <c r="G158">
        <v>1</v>
      </c>
      <c r="H158">
        <v>0</v>
      </c>
      <c r="I158" t="s">
        <v>191</v>
      </c>
      <c r="J158">
        <v>0</v>
      </c>
      <c r="K158">
        <v>0</v>
      </c>
      <c r="L158" t="s">
        <v>3</v>
      </c>
      <c r="M158" t="s">
        <v>3</v>
      </c>
      <c r="N158">
        <v>0</v>
      </c>
      <c r="O158">
        <v>0.9</v>
      </c>
    </row>
    <row r="159" spans="1:15" x14ac:dyDescent="0.2">
      <c r="A159">
        <v>70</v>
      </c>
      <c r="B159">
        <v>1</v>
      </c>
      <c r="D159">
        <v>13</v>
      </c>
      <c r="E159" t="s">
        <v>232</v>
      </c>
      <c r="F159" t="s">
        <v>233</v>
      </c>
      <c r="G159">
        <v>0.6</v>
      </c>
      <c r="H159">
        <v>0</v>
      </c>
      <c r="I159" t="s">
        <v>191</v>
      </c>
      <c r="J159">
        <v>0</v>
      </c>
      <c r="K159">
        <v>0</v>
      </c>
      <c r="L159" t="s">
        <v>3</v>
      </c>
      <c r="M159" t="s">
        <v>3</v>
      </c>
      <c r="N159">
        <v>0</v>
      </c>
      <c r="O159">
        <v>0.6</v>
      </c>
    </row>
    <row r="160" spans="1:15" x14ac:dyDescent="0.2">
      <c r="A160">
        <v>70</v>
      </c>
      <c r="B160">
        <v>1</v>
      </c>
      <c r="D160">
        <v>14</v>
      </c>
      <c r="E160" t="s">
        <v>234</v>
      </c>
      <c r="F160" t="s">
        <v>235</v>
      </c>
      <c r="G160">
        <v>1</v>
      </c>
      <c r="H160">
        <v>0</v>
      </c>
      <c r="I160" t="s">
        <v>191</v>
      </c>
      <c r="J160">
        <v>0</v>
      </c>
      <c r="K160">
        <v>0</v>
      </c>
      <c r="L160" t="s">
        <v>3</v>
      </c>
      <c r="M160" t="s">
        <v>3</v>
      </c>
      <c r="N160">
        <v>0</v>
      </c>
      <c r="O160">
        <v>1</v>
      </c>
    </row>
    <row r="161" spans="1:34" x14ac:dyDescent="0.2">
      <c r="A161">
        <v>70</v>
      </c>
      <c r="B161">
        <v>1</v>
      </c>
      <c r="D161">
        <v>15</v>
      </c>
      <c r="E161" t="s">
        <v>236</v>
      </c>
      <c r="F161" t="s">
        <v>237</v>
      </c>
      <c r="G161">
        <v>1.2</v>
      </c>
      <c r="H161">
        <v>0</v>
      </c>
      <c r="I161" t="s">
        <v>191</v>
      </c>
      <c r="J161">
        <v>0</v>
      </c>
      <c r="K161">
        <v>0</v>
      </c>
      <c r="L161" t="s">
        <v>3</v>
      </c>
      <c r="M161" t="s">
        <v>3</v>
      </c>
      <c r="N161">
        <v>0</v>
      </c>
      <c r="O161">
        <v>1.2</v>
      </c>
    </row>
    <row r="162" spans="1:34" x14ac:dyDescent="0.2">
      <c r="A162">
        <v>70</v>
      </c>
      <c r="B162">
        <v>1</v>
      </c>
      <c r="D162">
        <v>16</v>
      </c>
      <c r="E162" t="s">
        <v>238</v>
      </c>
      <c r="F162" t="s">
        <v>239</v>
      </c>
      <c r="G162">
        <v>1</v>
      </c>
      <c r="H162">
        <v>0</v>
      </c>
      <c r="I162" t="s">
        <v>191</v>
      </c>
      <c r="J162">
        <v>0</v>
      </c>
      <c r="K162">
        <v>0</v>
      </c>
      <c r="L162" t="s">
        <v>3</v>
      </c>
      <c r="M162" t="s">
        <v>3</v>
      </c>
      <c r="N162">
        <v>0</v>
      </c>
      <c r="O162">
        <v>1</v>
      </c>
    </row>
    <row r="163" spans="1:34" x14ac:dyDescent="0.2">
      <c r="A163">
        <v>70</v>
      </c>
      <c r="B163">
        <v>1</v>
      </c>
      <c r="D163">
        <v>17</v>
      </c>
      <c r="E163" t="s">
        <v>240</v>
      </c>
      <c r="F163" t="s">
        <v>241</v>
      </c>
      <c r="G163">
        <v>1</v>
      </c>
      <c r="H163">
        <v>0</v>
      </c>
      <c r="I163" t="s">
        <v>191</v>
      </c>
      <c r="J163">
        <v>0</v>
      </c>
      <c r="K163">
        <v>0</v>
      </c>
      <c r="L163" t="s">
        <v>3</v>
      </c>
      <c r="M163" t="s">
        <v>3</v>
      </c>
      <c r="N163">
        <v>0</v>
      </c>
      <c r="O163">
        <v>1</v>
      </c>
    </row>
    <row r="164" spans="1:34" x14ac:dyDescent="0.2">
      <c r="A164">
        <v>70</v>
      </c>
      <c r="B164">
        <v>1</v>
      </c>
      <c r="D164">
        <v>18</v>
      </c>
      <c r="E164" t="s">
        <v>242</v>
      </c>
      <c r="F164" t="s">
        <v>243</v>
      </c>
      <c r="G164">
        <v>1</v>
      </c>
      <c r="H164">
        <v>0</v>
      </c>
      <c r="I164" t="s">
        <v>191</v>
      </c>
      <c r="J164">
        <v>0</v>
      </c>
      <c r="K164">
        <v>0</v>
      </c>
      <c r="L164" t="s">
        <v>3</v>
      </c>
      <c r="M164" t="s">
        <v>3</v>
      </c>
      <c r="N164">
        <v>0</v>
      </c>
      <c r="O164">
        <v>1</v>
      </c>
    </row>
    <row r="165" spans="1:34" x14ac:dyDescent="0.2">
      <c r="A165">
        <v>70</v>
      </c>
      <c r="B165">
        <v>1</v>
      </c>
      <c r="D165">
        <v>19</v>
      </c>
      <c r="E165" t="s">
        <v>244</v>
      </c>
      <c r="F165" t="s">
        <v>241</v>
      </c>
      <c r="G165">
        <v>1</v>
      </c>
      <c r="H165">
        <v>0</v>
      </c>
      <c r="I165" t="s">
        <v>191</v>
      </c>
      <c r="J165">
        <v>0</v>
      </c>
      <c r="K165">
        <v>0</v>
      </c>
      <c r="L165" t="s">
        <v>3</v>
      </c>
      <c r="M165" t="s">
        <v>3</v>
      </c>
      <c r="N165">
        <v>0</v>
      </c>
      <c r="O165">
        <v>1</v>
      </c>
    </row>
    <row r="166" spans="1:34" x14ac:dyDescent="0.2">
      <c r="A166">
        <v>70</v>
      </c>
      <c r="B166">
        <v>1</v>
      </c>
      <c r="D166">
        <v>20</v>
      </c>
      <c r="E166" t="s">
        <v>245</v>
      </c>
      <c r="F166" t="s">
        <v>243</v>
      </c>
      <c r="G166">
        <v>1</v>
      </c>
      <c r="H166">
        <v>0</v>
      </c>
      <c r="I166" t="s">
        <v>191</v>
      </c>
      <c r="J166">
        <v>0</v>
      </c>
      <c r="K166">
        <v>0</v>
      </c>
      <c r="L166" t="s">
        <v>3</v>
      </c>
      <c r="M166" t="s">
        <v>3</v>
      </c>
      <c r="N166">
        <v>0</v>
      </c>
      <c r="O166">
        <v>1</v>
      </c>
    </row>
    <row r="167" spans="1:34" x14ac:dyDescent="0.2">
      <c r="A167">
        <v>70</v>
      </c>
      <c r="B167">
        <v>1</v>
      </c>
      <c r="D167">
        <v>21</v>
      </c>
      <c r="E167" t="s">
        <v>246</v>
      </c>
      <c r="F167" t="s">
        <v>247</v>
      </c>
      <c r="G167">
        <v>0</v>
      </c>
      <c r="H167">
        <v>0</v>
      </c>
      <c r="I167" t="s">
        <v>191</v>
      </c>
      <c r="J167">
        <v>0</v>
      </c>
      <c r="K167">
        <v>0</v>
      </c>
      <c r="L167" t="s">
        <v>3</v>
      </c>
      <c r="M167" t="s">
        <v>3</v>
      </c>
      <c r="N167">
        <v>0</v>
      </c>
      <c r="O167">
        <v>0</v>
      </c>
    </row>
    <row r="169" spans="1:34" x14ac:dyDescent="0.2">
      <c r="A169">
        <v>-1</v>
      </c>
    </row>
    <row r="171" spans="1:34" x14ac:dyDescent="0.2">
      <c r="A171" s="4">
        <v>75</v>
      </c>
      <c r="B171" s="4" t="s">
        <v>248</v>
      </c>
      <c r="C171" s="4">
        <v>2000</v>
      </c>
      <c r="D171" s="4">
        <v>0</v>
      </c>
      <c r="E171" s="4">
        <v>1</v>
      </c>
      <c r="F171" s="4">
        <v>0</v>
      </c>
      <c r="G171" s="4">
        <v>0</v>
      </c>
      <c r="H171" s="4">
        <v>1</v>
      </c>
      <c r="I171" s="4">
        <v>0</v>
      </c>
      <c r="J171" s="4">
        <v>4</v>
      </c>
      <c r="K171" s="4">
        <v>0</v>
      </c>
      <c r="L171" s="4">
        <v>0</v>
      </c>
      <c r="M171" s="4">
        <v>0</v>
      </c>
      <c r="N171" s="4">
        <v>34579245</v>
      </c>
      <c r="O171" s="4">
        <v>1</v>
      </c>
    </row>
    <row r="172" spans="1:34" x14ac:dyDescent="0.2">
      <c r="A172" s="4">
        <v>75</v>
      </c>
      <c r="B172" s="4" t="s">
        <v>249</v>
      </c>
      <c r="C172" s="4">
        <v>2019</v>
      </c>
      <c r="D172" s="4">
        <v>0</v>
      </c>
      <c r="E172" s="4">
        <v>4</v>
      </c>
      <c r="F172" s="4">
        <v>0</v>
      </c>
      <c r="G172" s="4">
        <v>0</v>
      </c>
      <c r="H172" s="4">
        <v>1</v>
      </c>
      <c r="I172" s="4">
        <v>0</v>
      </c>
      <c r="J172" s="4">
        <v>4</v>
      </c>
      <c r="K172" s="4">
        <v>0</v>
      </c>
      <c r="L172" s="4">
        <v>0</v>
      </c>
      <c r="M172" s="4">
        <v>1</v>
      </c>
      <c r="N172" s="4">
        <v>34579267</v>
      </c>
      <c r="O172" s="4">
        <v>2</v>
      </c>
    </row>
    <row r="173" spans="1:34" x14ac:dyDescent="0.2">
      <c r="A173" s="6">
        <v>3</v>
      </c>
      <c r="B173" s="6" t="s">
        <v>250</v>
      </c>
      <c r="C173" s="6">
        <v>6.71</v>
      </c>
      <c r="D173" s="6">
        <v>5.12</v>
      </c>
      <c r="E173" s="6">
        <v>5.25</v>
      </c>
      <c r="F173" s="6">
        <v>14.28</v>
      </c>
      <c r="G173" s="6">
        <v>14.28</v>
      </c>
      <c r="H173" s="6">
        <v>1</v>
      </c>
      <c r="I173" s="6">
        <v>1</v>
      </c>
      <c r="J173" s="6">
        <v>2</v>
      </c>
      <c r="K173" s="6">
        <v>1</v>
      </c>
      <c r="L173" s="6">
        <v>1</v>
      </c>
      <c r="M173" s="6">
        <v>6.71</v>
      </c>
      <c r="N173" s="6">
        <v>5.12</v>
      </c>
      <c r="O173" s="6">
        <v>1</v>
      </c>
      <c r="P173" s="6">
        <v>1</v>
      </c>
      <c r="Q173" s="6">
        <v>1</v>
      </c>
      <c r="R173" s="6">
        <v>1</v>
      </c>
      <c r="S173" s="6" t="s">
        <v>3</v>
      </c>
      <c r="T173" s="6" t="s">
        <v>3</v>
      </c>
      <c r="U173" s="6" t="s">
        <v>3</v>
      </c>
      <c r="V173" s="6" t="s">
        <v>3</v>
      </c>
      <c r="W173" s="6" t="s">
        <v>3</v>
      </c>
      <c r="X173" s="6" t="s">
        <v>3</v>
      </c>
      <c r="Y173" s="6" t="s">
        <v>3</v>
      </c>
      <c r="Z173" s="6" t="s">
        <v>3</v>
      </c>
      <c r="AA173" s="6" t="s">
        <v>3</v>
      </c>
      <c r="AB173" s="6" t="s">
        <v>3</v>
      </c>
      <c r="AC173" s="6" t="s">
        <v>3</v>
      </c>
      <c r="AD173" s="6" t="s">
        <v>3</v>
      </c>
      <c r="AE173" s="6" t="s">
        <v>3</v>
      </c>
      <c r="AF173" s="6" t="s">
        <v>3</v>
      </c>
      <c r="AG173" s="6" t="s">
        <v>3</v>
      </c>
      <c r="AH173" s="6" t="s">
        <v>3</v>
      </c>
    </row>
    <row r="177" spans="1:5" x14ac:dyDescent="0.2">
      <c r="A177">
        <v>65</v>
      </c>
      <c r="C177">
        <v>1</v>
      </c>
      <c r="D177">
        <v>0</v>
      </c>
      <c r="E17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251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62973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50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565769</v>
      </c>
      <c r="CI12" s="1" t="s">
        <v>3</v>
      </c>
      <c r="CJ12" s="1" t="s">
        <v>3</v>
      </c>
      <c r="CK12" s="1">
        <v>4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34579245</v>
      </c>
      <c r="E14" s="1">
        <v>34579267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12</v>
      </c>
      <c r="D16" s="7" t="s">
        <v>12</v>
      </c>
      <c r="E16" s="8">
        <f>(Source!F96)/1000</f>
        <v>1.9530000000000001</v>
      </c>
      <c r="F16" s="8">
        <f>(Source!F97)/1000</f>
        <v>0</v>
      </c>
      <c r="G16" s="8">
        <f>(Source!F88)/1000</f>
        <v>0</v>
      </c>
      <c r="H16" s="8">
        <f>(Source!F98)/1000+(Source!F99)/1000</f>
        <v>0</v>
      </c>
      <c r="I16" s="8">
        <f>E16+F16+G16+H16</f>
        <v>1.9530000000000001</v>
      </c>
      <c r="J16" s="8">
        <f>(Source!F94)/1000</f>
        <v>0.184</v>
      </c>
      <c r="T16" s="9">
        <f>(Source!P96)/1000</f>
        <v>13.163</v>
      </c>
      <c r="U16" s="9">
        <f>(Source!P97)/1000</f>
        <v>0</v>
      </c>
      <c r="V16" s="9">
        <f>(Source!P88)/1000</f>
        <v>0</v>
      </c>
      <c r="W16" s="9">
        <f>(Source!P98)/1000+(Source!P99)/1000</f>
        <v>0</v>
      </c>
      <c r="X16" s="9">
        <f>T16+U16+V16+W16</f>
        <v>13.163</v>
      </c>
      <c r="Y16" s="9">
        <f>(Source!P94)/1000</f>
        <v>2.6280000000000001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1703</v>
      </c>
      <c r="AU16" s="8">
        <v>1479</v>
      </c>
      <c r="AV16" s="8">
        <v>0</v>
      </c>
      <c r="AW16" s="8">
        <v>0</v>
      </c>
      <c r="AX16" s="8">
        <v>0</v>
      </c>
      <c r="AY16" s="8">
        <v>40</v>
      </c>
      <c r="AZ16" s="8">
        <v>4</v>
      </c>
      <c r="BA16" s="8">
        <v>184</v>
      </c>
      <c r="BB16" s="8">
        <v>1953</v>
      </c>
      <c r="BC16" s="8">
        <v>0</v>
      </c>
      <c r="BD16" s="8">
        <v>0</v>
      </c>
      <c r="BE16" s="8">
        <v>0</v>
      </c>
      <c r="BF16" s="8">
        <v>21.065398999999999</v>
      </c>
      <c r="BG16" s="8">
        <v>0.42353099999999999</v>
      </c>
      <c r="BH16" s="8">
        <v>0</v>
      </c>
      <c r="BI16" s="8">
        <v>153</v>
      </c>
      <c r="BJ16" s="8">
        <v>97</v>
      </c>
      <c r="BK16" s="8">
        <v>1953</v>
      </c>
      <c r="BR16" s="9">
        <v>10409</v>
      </c>
      <c r="BS16" s="9">
        <v>7566</v>
      </c>
      <c r="BT16" s="9">
        <v>0</v>
      </c>
      <c r="BU16" s="9">
        <v>0</v>
      </c>
      <c r="BV16" s="9">
        <v>0</v>
      </c>
      <c r="BW16" s="9">
        <v>215</v>
      </c>
      <c r="BX16" s="9">
        <v>66</v>
      </c>
      <c r="BY16" s="9">
        <v>2628</v>
      </c>
      <c r="BZ16" s="9">
        <v>13163</v>
      </c>
      <c r="CA16" s="9">
        <v>0</v>
      </c>
      <c r="CB16" s="9">
        <v>0</v>
      </c>
      <c r="CC16" s="9">
        <v>0</v>
      </c>
      <c r="CD16" s="9">
        <v>21.065398999999999</v>
      </c>
      <c r="CE16" s="9">
        <v>0.42353099999999999</v>
      </c>
      <c r="CF16" s="9">
        <v>0</v>
      </c>
      <c r="CG16" s="9">
        <v>1758</v>
      </c>
      <c r="CH16" s="9">
        <v>996</v>
      </c>
      <c r="CI16" s="9">
        <v>13163</v>
      </c>
    </row>
    <row r="18" spans="1:40" x14ac:dyDescent="0.2">
      <c r="A18">
        <v>51</v>
      </c>
      <c r="E18" s="10">
        <f>SUMIF(A16:A17,3,E16:E17)</f>
        <v>1.9530000000000001</v>
      </c>
      <c r="F18" s="10">
        <f>SUMIF(A16:A17,3,F16:F17)</f>
        <v>0</v>
      </c>
      <c r="G18" s="10">
        <f>SUMIF(A16:A17,3,G16:G17)</f>
        <v>0</v>
      </c>
      <c r="H18" s="10">
        <f>SUMIF(A16:A17,3,H16:H17)</f>
        <v>0</v>
      </c>
      <c r="I18" s="10">
        <f>SUMIF(A16:A17,3,I16:I17)</f>
        <v>1.9530000000000001</v>
      </c>
      <c r="J18" s="10">
        <f>SUMIF(A16:A17,3,J16:J17)</f>
        <v>0.184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13.163</v>
      </c>
      <c r="U18" s="3">
        <f>SUMIF(A16:A17,3,U16:U17)</f>
        <v>0</v>
      </c>
      <c r="V18" s="3">
        <f>SUMIF(A16:A17,3,V16:V17)</f>
        <v>0</v>
      </c>
      <c r="W18" s="3">
        <f>SUMIF(A16:A17,3,W16:W17)</f>
        <v>0</v>
      </c>
      <c r="X18" s="3">
        <f>SUMIF(A16:A17,3,X16:X17)</f>
        <v>13.163</v>
      </c>
      <c r="Y18" s="3">
        <f>SUMIF(A16:A17,3,Y16:Y17)</f>
        <v>2.6280000000000001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1703</v>
      </c>
      <c r="G20" s="5" t="s">
        <v>137</v>
      </c>
      <c r="H20" s="5" t="s">
        <v>138</v>
      </c>
      <c r="I20" s="5"/>
      <c r="J20" s="5"/>
      <c r="K20" s="5">
        <v>201</v>
      </c>
      <c r="L20" s="5">
        <v>1</v>
      </c>
      <c r="M20" s="5">
        <v>3</v>
      </c>
      <c r="N20" s="5" t="s">
        <v>3</v>
      </c>
      <c r="O20" s="5">
        <v>0</v>
      </c>
      <c r="P20" s="5">
        <v>10409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1479</v>
      </c>
      <c r="G21" s="5" t="s">
        <v>139</v>
      </c>
      <c r="H21" s="5" t="s">
        <v>140</v>
      </c>
      <c r="I21" s="5"/>
      <c r="J21" s="5"/>
      <c r="K21" s="5">
        <v>202</v>
      </c>
      <c r="L21" s="5">
        <v>2</v>
      </c>
      <c r="M21" s="5">
        <v>3</v>
      </c>
      <c r="N21" s="5" t="s">
        <v>3</v>
      </c>
      <c r="O21" s="5">
        <v>0</v>
      </c>
      <c r="P21" s="5">
        <v>7566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141</v>
      </c>
      <c r="H22" s="5" t="s">
        <v>142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0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1479</v>
      </c>
      <c r="G23" s="5" t="s">
        <v>143</v>
      </c>
      <c r="H23" s="5" t="s">
        <v>144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0</v>
      </c>
      <c r="P23" s="5">
        <v>7566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1479</v>
      </c>
      <c r="G24" s="5" t="s">
        <v>145</v>
      </c>
      <c r="H24" s="5" t="s">
        <v>146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0</v>
      </c>
      <c r="P24" s="5">
        <v>7566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147</v>
      </c>
      <c r="H25" s="5" t="s">
        <v>148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0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1479</v>
      </c>
      <c r="G26" s="5" t="s">
        <v>149</v>
      </c>
      <c r="H26" s="5" t="s">
        <v>150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0</v>
      </c>
      <c r="P26" s="5">
        <v>7566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151</v>
      </c>
      <c r="H27" s="5" t="s">
        <v>152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0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153</v>
      </c>
      <c r="H28" s="5" t="s">
        <v>154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0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155</v>
      </c>
      <c r="H29" s="5" t="s">
        <v>156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0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40</v>
      </c>
      <c r="G30" s="5" t="s">
        <v>157</v>
      </c>
      <c r="H30" s="5" t="s">
        <v>158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0</v>
      </c>
      <c r="P30" s="5">
        <v>215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159</v>
      </c>
      <c r="H31" s="5" t="s">
        <v>160</v>
      </c>
      <c r="I31" s="5"/>
      <c r="J31" s="5"/>
      <c r="K31" s="5">
        <v>231</v>
      </c>
      <c r="L31" s="5">
        <v>12</v>
      </c>
      <c r="M31" s="5">
        <v>3</v>
      </c>
      <c r="N31" s="5" t="s">
        <v>3</v>
      </c>
      <c r="O31" s="5">
        <v>0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4</v>
      </c>
      <c r="G32" s="5" t="s">
        <v>161</v>
      </c>
      <c r="H32" s="5" t="s">
        <v>162</v>
      </c>
      <c r="I32" s="5"/>
      <c r="J32" s="5"/>
      <c r="K32" s="5">
        <v>204</v>
      </c>
      <c r="L32" s="5">
        <v>13</v>
      </c>
      <c r="M32" s="5">
        <v>3</v>
      </c>
      <c r="N32" s="5" t="s">
        <v>3</v>
      </c>
      <c r="O32" s="5">
        <v>0</v>
      </c>
      <c r="P32" s="5">
        <v>66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184</v>
      </c>
      <c r="G33" s="5" t="s">
        <v>163</v>
      </c>
      <c r="H33" s="5" t="s">
        <v>164</v>
      </c>
      <c r="I33" s="5"/>
      <c r="J33" s="5"/>
      <c r="K33" s="5">
        <v>205</v>
      </c>
      <c r="L33" s="5">
        <v>14</v>
      </c>
      <c r="M33" s="5">
        <v>3</v>
      </c>
      <c r="N33" s="5" t="s">
        <v>3</v>
      </c>
      <c r="O33" s="5">
        <v>0</v>
      </c>
      <c r="P33" s="5">
        <v>2628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165</v>
      </c>
      <c r="H34" s="5" t="s">
        <v>166</v>
      </c>
      <c r="I34" s="5"/>
      <c r="J34" s="5"/>
      <c r="K34" s="5">
        <v>232</v>
      </c>
      <c r="L34" s="5">
        <v>15</v>
      </c>
      <c r="M34" s="5">
        <v>3</v>
      </c>
      <c r="N34" s="5" t="s">
        <v>3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1953</v>
      </c>
      <c r="G35" s="5" t="s">
        <v>167</v>
      </c>
      <c r="H35" s="5" t="s">
        <v>168</v>
      </c>
      <c r="I35" s="5"/>
      <c r="J35" s="5"/>
      <c r="K35" s="5">
        <v>214</v>
      </c>
      <c r="L35" s="5">
        <v>16</v>
      </c>
      <c r="M35" s="5">
        <v>3</v>
      </c>
      <c r="N35" s="5" t="s">
        <v>3</v>
      </c>
      <c r="O35" s="5">
        <v>0</v>
      </c>
      <c r="P35" s="5">
        <v>13163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169</v>
      </c>
      <c r="H36" s="5" t="s">
        <v>170</v>
      </c>
      <c r="I36" s="5"/>
      <c r="J36" s="5"/>
      <c r="K36" s="5">
        <v>215</v>
      </c>
      <c r="L36" s="5">
        <v>17</v>
      </c>
      <c r="M36" s="5">
        <v>3</v>
      </c>
      <c r="N36" s="5" t="s">
        <v>3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171</v>
      </c>
      <c r="H37" s="5" t="s">
        <v>172</v>
      </c>
      <c r="I37" s="5"/>
      <c r="J37" s="5"/>
      <c r="K37" s="5">
        <v>217</v>
      </c>
      <c r="L37" s="5">
        <v>18</v>
      </c>
      <c r="M37" s="5">
        <v>3</v>
      </c>
      <c r="N37" s="5" t="s">
        <v>3</v>
      </c>
      <c r="O37" s="5">
        <v>0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173</v>
      </c>
      <c r="H38" s="5" t="s">
        <v>174</v>
      </c>
      <c r="I38" s="5"/>
      <c r="J38" s="5"/>
      <c r="K38" s="5">
        <v>230</v>
      </c>
      <c r="L38" s="5">
        <v>19</v>
      </c>
      <c r="M38" s="5">
        <v>3</v>
      </c>
      <c r="N38" s="5" t="s">
        <v>3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175</v>
      </c>
      <c r="H39" s="5" t="s">
        <v>176</v>
      </c>
      <c r="I39" s="5"/>
      <c r="J39" s="5"/>
      <c r="K39" s="5">
        <v>206</v>
      </c>
      <c r="L39" s="5">
        <v>20</v>
      </c>
      <c r="M39" s="5">
        <v>3</v>
      </c>
      <c r="N39" s="5" t="s">
        <v>3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21.065398999999999</v>
      </c>
      <c r="G40" s="5" t="s">
        <v>177</v>
      </c>
      <c r="H40" s="5" t="s">
        <v>178</v>
      </c>
      <c r="I40" s="5"/>
      <c r="J40" s="5"/>
      <c r="K40" s="5">
        <v>207</v>
      </c>
      <c r="L40" s="5">
        <v>21</v>
      </c>
      <c r="M40" s="5">
        <v>3</v>
      </c>
      <c r="N40" s="5" t="s">
        <v>3</v>
      </c>
      <c r="O40" s="5">
        <v>-1</v>
      </c>
      <c r="P40" s="5">
        <v>21.065398999999999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0.42353099999999999</v>
      </c>
      <c r="G41" s="5" t="s">
        <v>179</v>
      </c>
      <c r="H41" s="5" t="s">
        <v>180</v>
      </c>
      <c r="I41" s="5"/>
      <c r="J41" s="5"/>
      <c r="K41" s="5">
        <v>208</v>
      </c>
      <c r="L41" s="5">
        <v>22</v>
      </c>
      <c r="M41" s="5">
        <v>3</v>
      </c>
      <c r="N41" s="5" t="s">
        <v>3</v>
      </c>
      <c r="O41" s="5">
        <v>-1</v>
      </c>
      <c r="P41" s="5">
        <v>0.42353099999999999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181</v>
      </c>
      <c r="H42" s="5" t="s">
        <v>182</v>
      </c>
      <c r="I42" s="5"/>
      <c r="J42" s="5"/>
      <c r="K42" s="5">
        <v>209</v>
      </c>
      <c r="L42" s="5">
        <v>23</v>
      </c>
      <c r="M42" s="5">
        <v>3</v>
      </c>
      <c r="N42" s="5" t="s">
        <v>3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210</v>
      </c>
      <c r="F43" s="5">
        <v>153</v>
      </c>
      <c r="G43" s="5" t="s">
        <v>183</v>
      </c>
      <c r="H43" s="5" t="s">
        <v>184</v>
      </c>
      <c r="I43" s="5"/>
      <c r="J43" s="5"/>
      <c r="K43" s="5">
        <v>210</v>
      </c>
      <c r="L43" s="5">
        <v>24</v>
      </c>
      <c r="M43" s="5">
        <v>3</v>
      </c>
      <c r="N43" s="5" t="s">
        <v>3</v>
      </c>
      <c r="O43" s="5">
        <v>0</v>
      </c>
      <c r="P43" s="5">
        <v>1758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211</v>
      </c>
      <c r="F44" s="5">
        <v>97</v>
      </c>
      <c r="G44" s="5" t="s">
        <v>185</v>
      </c>
      <c r="H44" s="5" t="s">
        <v>186</v>
      </c>
      <c r="I44" s="5"/>
      <c r="J44" s="5"/>
      <c r="K44" s="5">
        <v>211</v>
      </c>
      <c r="L44" s="5">
        <v>25</v>
      </c>
      <c r="M44" s="5">
        <v>3</v>
      </c>
      <c r="N44" s="5" t="s">
        <v>3</v>
      </c>
      <c r="O44" s="5">
        <v>0</v>
      </c>
      <c r="P44" s="5">
        <v>996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224</v>
      </c>
      <c r="F45" s="5">
        <v>1953</v>
      </c>
      <c r="G45" s="5" t="s">
        <v>187</v>
      </c>
      <c r="H45" s="5" t="s">
        <v>188</v>
      </c>
      <c r="I45" s="5"/>
      <c r="J45" s="5"/>
      <c r="K45" s="5">
        <v>224</v>
      </c>
      <c r="L45" s="5">
        <v>26</v>
      </c>
      <c r="M45" s="5">
        <v>3</v>
      </c>
      <c r="N45" s="5" t="s">
        <v>3</v>
      </c>
      <c r="O45" s="5">
        <v>0</v>
      </c>
      <c r="P45" s="5">
        <v>13163</v>
      </c>
    </row>
    <row r="47" spans="1:16" x14ac:dyDescent="0.2">
      <c r="A47">
        <v>-1</v>
      </c>
    </row>
    <row r="50" spans="1:34" x14ac:dyDescent="0.2">
      <c r="A50" s="4">
        <v>75</v>
      </c>
      <c r="B50" s="4" t="s">
        <v>248</v>
      </c>
      <c r="C50" s="4">
        <v>2000</v>
      </c>
      <c r="D50" s="4">
        <v>0</v>
      </c>
      <c r="E50" s="4">
        <v>1</v>
      </c>
      <c r="F50" s="4">
        <v>0</v>
      </c>
      <c r="G50" s="4">
        <v>0</v>
      </c>
      <c r="H50" s="4">
        <v>1</v>
      </c>
      <c r="I50" s="4">
        <v>0</v>
      </c>
      <c r="J50" s="4">
        <v>4</v>
      </c>
      <c r="K50" s="4">
        <v>0</v>
      </c>
      <c r="L50" s="4">
        <v>0</v>
      </c>
      <c r="M50" s="4">
        <v>0</v>
      </c>
      <c r="N50" s="4">
        <v>34579245</v>
      </c>
      <c r="O50" s="4">
        <v>1</v>
      </c>
    </row>
    <row r="51" spans="1:34" x14ac:dyDescent="0.2">
      <c r="A51" s="4">
        <v>75</v>
      </c>
      <c r="B51" s="4" t="s">
        <v>249</v>
      </c>
      <c r="C51" s="4">
        <v>2019</v>
      </c>
      <c r="D51" s="4">
        <v>0</v>
      </c>
      <c r="E51" s="4">
        <v>4</v>
      </c>
      <c r="F51" s="4">
        <v>0</v>
      </c>
      <c r="G51" s="4">
        <v>0</v>
      </c>
      <c r="H51" s="4">
        <v>1</v>
      </c>
      <c r="I51" s="4">
        <v>0</v>
      </c>
      <c r="J51" s="4">
        <v>4</v>
      </c>
      <c r="K51" s="4">
        <v>0</v>
      </c>
      <c r="L51" s="4">
        <v>0</v>
      </c>
      <c r="M51" s="4">
        <v>1</v>
      </c>
      <c r="N51" s="4">
        <v>34579267</v>
      </c>
      <c r="O51" s="4">
        <v>2</v>
      </c>
    </row>
    <row r="52" spans="1:34" x14ac:dyDescent="0.2">
      <c r="A52" s="6">
        <v>3</v>
      </c>
      <c r="B52" s="6" t="s">
        <v>250</v>
      </c>
      <c r="C52" s="6">
        <v>6.71</v>
      </c>
      <c r="D52" s="6">
        <v>5.12</v>
      </c>
      <c r="E52" s="6">
        <v>5.25</v>
      </c>
      <c r="F52" s="6">
        <v>14.28</v>
      </c>
      <c r="G52" s="6">
        <v>14.28</v>
      </c>
      <c r="H52" s="6">
        <v>1</v>
      </c>
      <c r="I52" s="6">
        <v>1</v>
      </c>
      <c r="J52" s="6">
        <v>2</v>
      </c>
      <c r="K52" s="6">
        <v>1</v>
      </c>
      <c r="L52" s="6">
        <v>1</v>
      </c>
      <c r="M52" s="6">
        <v>6.71</v>
      </c>
      <c r="N52" s="6">
        <v>5.12</v>
      </c>
      <c r="O52" s="6">
        <v>1</v>
      </c>
      <c r="P52" s="6">
        <v>1</v>
      </c>
      <c r="Q52" s="6">
        <v>1</v>
      </c>
      <c r="R52" s="6">
        <v>1</v>
      </c>
      <c r="S52" s="6" t="s">
        <v>3</v>
      </c>
      <c r="T52" s="6" t="s">
        <v>3</v>
      </c>
      <c r="U52" s="6" t="s">
        <v>3</v>
      </c>
      <c r="V52" s="6" t="s">
        <v>3</v>
      </c>
      <c r="W52" s="6" t="s">
        <v>3</v>
      </c>
      <c r="X52" s="6" t="s">
        <v>3</v>
      </c>
      <c r="Y52" s="6" t="s">
        <v>3</v>
      </c>
      <c r="Z52" s="6" t="s">
        <v>3</v>
      </c>
      <c r="AA52" s="6" t="s">
        <v>3</v>
      </c>
      <c r="AB52" s="6" t="s">
        <v>3</v>
      </c>
      <c r="AC52" s="6" t="s">
        <v>3</v>
      </c>
      <c r="AD52" s="6" t="s">
        <v>3</v>
      </c>
      <c r="AE52" s="6" t="s">
        <v>3</v>
      </c>
      <c r="AF52" s="6" t="s">
        <v>3</v>
      </c>
      <c r="AG52" s="6" t="s">
        <v>3</v>
      </c>
      <c r="AH52" s="6" t="s">
        <v>3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1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ROW(Source!A24)</f>
        <v>24</v>
      </c>
      <c r="B1">
        <v>34579245</v>
      </c>
      <c r="C1">
        <v>34579853</v>
      </c>
      <c r="D1">
        <v>31717056</v>
      </c>
      <c r="E1">
        <v>1</v>
      </c>
      <c r="F1">
        <v>1</v>
      </c>
      <c r="G1">
        <v>1</v>
      </c>
      <c r="H1">
        <v>1</v>
      </c>
      <c r="I1" t="s">
        <v>252</v>
      </c>
      <c r="J1" t="s">
        <v>3</v>
      </c>
      <c r="K1" t="s">
        <v>253</v>
      </c>
      <c r="L1">
        <v>1191</v>
      </c>
      <c r="N1">
        <v>1013</v>
      </c>
      <c r="O1" t="s">
        <v>254</v>
      </c>
      <c r="P1" t="s">
        <v>254</v>
      </c>
      <c r="Q1">
        <v>1</v>
      </c>
      <c r="W1">
        <v>0</v>
      </c>
      <c r="X1">
        <v>1145761654</v>
      </c>
      <c r="Y1">
        <v>62.91</v>
      </c>
      <c r="AA1">
        <v>0</v>
      </c>
      <c r="AB1">
        <v>0</v>
      </c>
      <c r="AC1">
        <v>0</v>
      </c>
      <c r="AD1">
        <v>10.65</v>
      </c>
      <c r="AE1">
        <v>0</v>
      </c>
      <c r="AF1">
        <v>0</v>
      </c>
      <c r="AG1">
        <v>0</v>
      </c>
      <c r="AH1">
        <v>10.65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62.91</v>
      </c>
      <c r="AU1" t="s">
        <v>3</v>
      </c>
      <c r="AV1">
        <v>1</v>
      </c>
      <c r="AW1">
        <v>2</v>
      </c>
      <c r="AX1">
        <v>34579854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3.5229599999999999</v>
      </c>
      <c r="CY1">
        <f>AD1</f>
        <v>10.65</v>
      </c>
      <c r="CZ1">
        <f>AH1</f>
        <v>10.65</v>
      </c>
      <c r="DA1">
        <f>AL1</f>
        <v>1</v>
      </c>
      <c r="DB1">
        <f t="shared" ref="DB1:DB20" si="0">ROUND(ROUND(AT1*CZ1,2),2)</f>
        <v>669.99</v>
      </c>
      <c r="DC1">
        <f t="shared" ref="DC1:DC20" si="1">ROUND(ROUND(AT1*AG1,2),2)</f>
        <v>0</v>
      </c>
    </row>
    <row r="2" spans="1:107" x14ac:dyDescent="0.2">
      <c r="A2">
        <f>ROW(Source!A24)</f>
        <v>24</v>
      </c>
      <c r="B2">
        <v>34579245</v>
      </c>
      <c r="C2">
        <v>34579853</v>
      </c>
      <c r="D2">
        <v>31709492</v>
      </c>
      <c r="E2">
        <v>1</v>
      </c>
      <c r="F2">
        <v>1</v>
      </c>
      <c r="G2">
        <v>1</v>
      </c>
      <c r="H2">
        <v>1</v>
      </c>
      <c r="I2" t="s">
        <v>255</v>
      </c>
      <c r="J2" t="s">
        <v>3</v>
      </c>
      <c r="K2" t="s">
        <v>256</v>
      </c>
      <c r="L2">
        <v>1191</v>
      </c>
      <c r="N2">
        <v>1013</v>
      </c>
      <c r="O2" t="s">
        <v>254</v>
      </c>
      <c r="P2" t="s">
        <v>254</v>
      </c>
      <c r="Q2">
        <v>1</v>
      </c>
      <c r="W2">
        <v>0</v>
      </c>
      <c r="X2">
        <v>-1417349443</v>
      </c>
      <c r="Y2">
        <v>6.21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6.21</v>
      </c>
      <c r="AU2" t="s">
        <v>3</v>
      </c>
      <c r="AV2">
        <v>2</v>
      </c>
      <c r="AW2">
        <v>2</v>
      </c>
      <c r="AX2">
        <v>34579855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0.34776000000000001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ROW(Source!A24)</f>
        <v>24</v>
      </c>
      <c r="B3">
        <v>34579245</v>
      </c>
      <c r="C3">
        <v>34579853</v>
      </c>
      <c r="D3">
        <v>31527047</v>
      </c>
      <c r="E3">
        <v>1</v>
      </c>
      <c r="F3">
        <v>1</v>
      </c>
      <c r="G3">
        <v>1</v>
      </c>
      <c r="H3">
        <v>2</v>
      </c>
      <c r="I3" t="s">
        <v>257</v>
      </c>
      <c r="J3" t="s">
        <v>258</v>
      </c>
      <c r="K3" t="s">
        <v>259</v>
      </c>
      <c r="L3">
        <v>1368</v>
      </c>
      <c r="N3">
        <v>1011</v>
      </c>
      <c r="O3" t="s">
        <v>260</v>
      </c>
      <c r="P3" t="s">
        <v>260</v>
      </c>
      <c r="Q3">
        <v>1</v>
      </c>
      <c r="W3">
        <v>0</v>
      </c>
      <c r="X3">
        <v>1188625873</v>
      </c>
      <c r="Y3">
        <v>0.56999999999999995</v>
      </c>
      <c r="AA3">
        <v>0</v>
      </c>
      <c r="AB3">
        <v>31.26</v>
      </c>
      <c r="AC3">
        <v>13.5</v>
      </c>
      <c r="AD3">
        <v>0</v>
      </c>
      <c r="AE3">
        <v>0</v>
      </c>
      <c r="AF3">
        <v>31.26</v>
      </c>
      <c r="AG3">
        <v>13.5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0.56999999999999995</v>
      </c>
      <c r="AU3" t="s">
        <v>3</v>
      </c>
      <c r="AV3">
        <v>0</v>
      </c>
      <c r="AW3">
        <v>2</v>
      </c>
      <c r="AX3">
        <v>34579856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3.1919999999999997E-2</v>
      </c>
      <c r="CY3">
        <f>AB3</f>
        <v>31.26</v>
      </c>
      <c r="CZ3">
        <f>AF3</f>
        <v>31.26</v>
      </c>
      <c r="DA3">
        <f>AJ3</f>
        <v>1</v>
      </c>
      <c r="DB3">
        <f t="shared" si="0"/>
        <v>17.82</v>
      </c>
      <c r="DC3">
        <f t="shared" si="1"/>
        <v>7.7</v>
      </c>
    </row>
    <row r="4" spans="1:107" x14ac:dyDescent="0.2">
      <c r="A4">
        <f>ROW(Source!A24)</f>
        <v>24</v>
      </c>
      <c r="B4">
        <v>34579245</v>
      </c>
      <c r="C4">
        <v>34579853</v>
      </c>
      <c r="D4">
        <v>31527216</v>
      </c>
      <c r="E4">
        <v>1</v>
      </c>
      <c r="F4">
        <v>1</v>
      </c>
      <c r="G4">
        <v>1</v>
      </c>
      <c r="H4">
        <v>2</v>
      </c>
      <c r="I4" t="s">
        <v>261</v>
      </c>
      <c r="J4" t="s">
        <v>262</v>
      </c>
      <c r="K4" t="s">
        <v>263</v>
      </c>
      <c r="L4">
        <v>1368</v>
      </c>
      <c r="N4">
        <v>1011</v>
      </c>
      <c r="O4" t="s">
        <v>260</v>
      </c>
      <c r="P4" t="s">
        <v>260</v>
      </c>
      <c r="Q4">
        <v>1</v>
      </c>
      <c r="W4">
        <v>0</v>
      </c>
      <c r="X4">
        <v>983187852</v>
      </c>
      <c r="Y4">
        <v>5.64</v>
      </c>
      <c r="AA4">
        <v>0</v>
      </c>
      <c r="AB4">
        <v>12.39</v>
      </c>
      <c r="AC4">
        <v>10.06</v>
      </c>
      <c r="AD4">
        <v>0</v>
      </c>
      <c r="AE4">
        <v>0</v>
      </c>
      <c r="AF4">
        <v>12.39</v>
      </c>
      <c r="AG4">
        <v>10.06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5.64</v>
      </c>
      <c r="AU4" t="s">
        <v>3</v>
      </c>
      <c r="AV4">
        <v>0</v>
      </c>
      <c r="AW4">
        <v>2</v>
      </c>
      <c r="AX4">
        <v>34579857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0.31584000000000001</v>
      </c>
      <c r="CY4">
        <f>AB4</f>
        <v>12.39</v>
      </c>
      <c r="CZ4">
        <f>AF4</f>
        <v>12.39</v>
      </c>
      <c r="DA4">
        <f>AJ4</f>
        <v>1</v>
      </c>
      <c r="DB4">
        <f t="shared" si="0"/>
        <v>69.88</v>
      </c>
      <c r="DC4">
        <f t="shared" si="1"/>
        <v>56.74</v>
      </c>
    </row>
    <row r="5" spans="1:107" x14ac:dyDescent="0.2">
      <c r="A5">
        <f>ROW(Source!A24)</f>
        <v>24</v>
      </c>
      <c r="B5">
        <v>34579245</v>
      </c>
      <c r="C5">
        <v>34579853</v>
      </c>
      <c r="D5">
        <v>0</v>
      </c>
      <c r="E5">
        <v>0</v>
      </c>
      <c r="F5">
        <v>1</v>
      </c>
      <c r="G5">
        <v>1</v>
      </c>
      <c r="H5">
        <v>3</v>
      </c>
      <c r="I5" t="s">
        <v>24</v>
      </c>
      <c r="J5" t="s">
        <v>3</v>
      </c>
      <c r="K5" t="s">
        <v>25</v>
      </c>
      <c r="L5">
        <v>1346</v>
      </c>
      <c r="N5">
        <v>1009</v>
      </c>
      <c r="O5" t="s">
        <v>26</v>
      </c>
      <c r="P5" t="s">
        <v>26</v>
      </c>
      <c r="Q5">
        <v>1</v>
      </c>
      <c r="W5">
        <v>0</v>
      </c>
      <c r="X5">
        <v>198952356</v>
      </c>
      <c r="Y5">
        <v>540</v>
      </c>
      <c r="AA5">
        <v>4.1500000000000004</v>
      </c>
      <c r="AB5">
        <v>0</v>
      </c>
      <c r="AC5">
        <v>0</v>
      </c>
      <c r="AD5">
        <v>0</v>
      </c>
      <c r="AE5">
        <v>4.1500000000000004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3</v>
      </c>
      <c r="AT5">
        <v>540</v>
      </c>
      <c r="AU5" t="s">
        <v>3</v>
      </c>
      <c r="AV5">
        <v>0</v>
      </c>
      <c r="AW5">
        <v>1</v>
      </c>
      <c r="AX5">
        <v>-1</v>
      </c>
      <c r="AY5">
        <v>0</v>
      </c>
      <c r="AZ5">
        <v>0</v>
      </c>
      <c r="BA5" t="s">
        <v>3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30.240000000000002</v>
      </c>
      <c r="CY5">
        <f>AA5</f>
        <v>4.1500000000000004</v>
      </c>
      <c r="CZ5">
        <f>AE5</f>
        <v>4.1500000000000004</v>
      </c>
      <c r="DA5">
        <f>AI5</f>
        <v>1</v>
      </c>
      <c r="DB5">
        <f t="shared" si="0"/>
        <v>2241</v>
      </c>
      <c r="DC5">
        <f t="shared" si="1"/>
        <v>0</v>
      </c>
    </row>
    <row r="6" spans="1:107" x14ac:dyDescent="0.2">
      <c r="A6">
        <f>ROW(Source!A24)</f>
        <v>24</v>
      </c>
      <c r="B6">
        <v>34579245</v>
      </c>
      <c r="C6">
        <v>34579853</v>
      </c>
      <c r="D6">
        <v>0</v>
      </c>
      <c r="E6">
        <v>0</v>
      </c>
      <c r="F6">
        <v>1</v>
      </c>
      <c r="G6">
        <v>1</v>
      </c>
      <c r="H6">
        <v>3</v>
      </c>
      <c r="I6" t="s">
        <v>24</v>
      </c>
      <c r="J6" t="s">
        <v>3</v>
      </c>
      <c r="K6" t="s">
        <v>32</v>
      </c>
      <c r="L6">
        <v>1346</v>
      </c>
      <c r="N6">
        <v>1009</v>
      </c>
      <c r="O6" t="s">
        <v>26</v>
      </c>
      <c r="P6" t="s">
        <v>26</v>
      </c>
      <c r="Q6">
        <v>1</v>
      </c>
      <c r="W6">
        <v>0</v>
      </c>
      <c r="X6">
        <v>1857687300</v>
      </c>
      <c r="Y6">
        <v>13</v>
      </c>
      <c r="AA6">
        <v>22.79</v>
      </c>
      <c r="AB6">
        <v>0</v>
      </c>
      <c r="AC6">
        <v>0</v>
      </c>
      <c r="AD6">
        <v>0</v>
      </c>
      <c r="AE6">
        <v>22.79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3</v>
      </c>
      <c r="AT6">
        <v>13</v>
      </c>
      <c r="AU6" t="s">
        <v>3</v>
      </c>
      <c r="AV6">
        <v>0</v>
      </c>
      <c r="AW6">
        <v>1</v>
      </c>
      <c r="AX6">
        <v>-1</v>
      </c>
      <c r="AY6">
        <v>0</v>
      </c>
      <c r="AZ6">
        <v>0</v>
      </c>
      <c r="BA6" t="s">
        <v>3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0.72799999999999998</v>
      </c>
      <c r="CY6">
        <f>AA6</f>
        <v>22.79</v>
      </c>
      <c r="CZ6">
        <f>AE6</f>
        <v>22.79</v>
      </c>
      <c r="DA6">
        <f>AI6</f>
        <v>1</v>
      </c>
      <c r="DB6">
        <f t="shared" si="0"/>
        <v>296.27</v>
      </c>
      <c r="DC6">
        <f t="shared" si="1"/>
        <v>0</v>
      </c>
    </row>
    <row r="7" spans="1:107" x14ac:dyDescent="0.2">
      <c r="A7">
        <f>ROW(Source!A25)</f>
        <v>25</v>
      </c>
      <c r="B7">
        <v>34579267</v>
      </c>
      <c r="C7">
        <v>34579853</v>
      </c>
      <c r="D7">
        <v>31717056</v>
      </c>
      <c r="E7">
        <v>1</v>
      </c>
      <c r="F7">
        <v>1</v>
      </c>
      <c r="G7">
        <v>1</v>
      </c>
      <c r="H7">
        <v>1</v>
      </c>
      <c r="I7" t="s">
        <v>252</v>
      </c>
      <c r="J7" t="s">
        <v>3</v>
      </c>
      <c r="K7" t="s">
        <v>253</v>
      </c>
      <c r="L7">
        <v>1191</v>
      </c>
      <c r="N7">
        <v>1013</v>
      </c>
      <c r="O7" t="s">
        <v>254</v>
      </c>
      <c r="P7" t="s">
        <v>254</v>
      </c>
      <c r="Q7">
        <v>1</v>
      </c>
      <c r="W7">
        <v>0</v>
      </c>
      <c r="X7">
        <v>1145761654</v>
      </c>
      <c r="Y7">
        <v>62.91</v>
      </c>
      <c r="AA7">
        <v>0</v>
      </c>
      <c r="AB7">
        <v>0</v>
      </c>
      <c r="AC7">
        <v>0</v>
      </c>
      <c r="AD7">
        <v>152.08000000000001</v>
      </c>
      <c r="AE7">
        <v>0</v>
      </c>
      <c r="AF7">
        <v>0</v>
      </c>
      <c r="AG7">
        <v>0</v>
      </c>
      <c r="AH7">
        <v>10.65</v>
      </c>
      <c r="AI7">
        <v>1</v>
      </c>
      <c r="AJ7">
        <v>1</v>
      </c>
      <c r="AK7">
        <v>1</v>
      </c>
      <c r="AL7">
        <v>14.28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62.91</v>
      </c>
      <c r="AU7" t="s">
        <v>3</v>
      </c>
      <c r="AV7">
        <v>1</v>
      </c>
      <c r="AW7">
        <v>2</v>
      </c>
      <c r="AX7">
        <v>34579854</v>
      </c>
      <c r="AY7">
        <v>1</v>
      </c>
      <c r="AZ7">
        <v>0</v>
      </c>
      <c r="BA7">
        <v>9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Y7*Source!I25</f>
        <v>3.5229599999999999</v>
      </c>
      <c r="CY7">
        <f>AD7</f>
        <v>152.08000000000001</v>
      </c>
      <c r="CZ7">
        <f>AH7</f>
        <v>10.65</v>
      </c>
      <c r="DA7">
        <f>AL7</f>
        <v>14.28</v>
      </c>
      <c r="DB7">
        <f t="shared" si="0"/>
        <v>669.99</v>
      </c>
      <c r="DC7">
        <f t="shared" si="1"/>
        <v>0</v>
      </c>
    </row>
    <row r="8" spans="1:107" x14ac:dyDescent="0.2">
      <c r="A8">
        <f>ROW(Source!A25)</f>
        <v>25</v>
      </c>
      <c r="B8">
        <v>34579267</v>
      </c>
      <c r="C8">
        <v>34579853</v>
      </c>
      <c r="D8">
        <v>31709492</v>
      </c>
      <c r="E8">
        <v>1</v>
      </c>
      <c r="F8">
        <v>1</v>
      </c>
      <c r="G8">
        <v>1</v>
      </c>
      <c r="H8">
        <v>1</v>
      </c>
      <c r="I8" t="s">
        <v>255</v>
      </c>
      <c r="J8" t="s">
        <v>3</v>
      </c>
      <c r="K8" t="s">
        <v>256</v>
      </c>
      <c r="L8">
        <v>1191</v>
      </c>
      <c r="N8">
        <v>1013</v>
      </c>
      <c r="O8" t="s">
        <v>254</v>
      </c>
      <c r="P8" t="s">
        <v>254</v>
      </c>
      <c r="Q8">
        <v>1</v>
      </c>
      <c r="W8">
        <v>0</v>
      </c>
      <c r="X8">
        <v>-1417349443</v>
      </c>
      <c r="Y8">
        <v>6.21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14.28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6.21</v>
      </c>
      <c r="AU8" t="s">
        <v>3</v>
      </c>
      <c r="AV8">
        <v>2</v>
      </c>
      <c r="AW8">
        <v>2</v>
      </c>
      <c r="AX8">
        <v>34579855</v>
      </c>
      <c r="AY8">
        <v>1</v>
      </c>
      <c r="AZ8">
        <v>0</v>
      </c>
      <c r="BA8">
        <v>10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Y8*Source!I25</f>
        <v>0.34776000000000001</v>
      </c>
      <c r="CY8">
        <f>AD8</f>
        <v>0</v>
      </c>
      <c r="CZ8">
        <f>AH8</f>
        <v>0</v>
      </c>
      <c r="DA8">
        <f>AL8</f>
        <v>1</v>
      </c>
      <c r="DB8">
        <f t="shared" si="0"/>
        <v>0</v>
      </c>
      <c r="DC8">
        <f t="shared" si="1"/>
        <v>0</v>
      </c>
    </row>
    <row r="9" spans="1:107" x14ac:dyDescent="0.2">
      <c r="A9">
        <f>ROW(Source!A25)</f>
        <v>25</v>
      </c>
      <c r="B9">
        <v>34579267</v>
      </c>
      <c r="C9">
        <v>34579853</v>
      </c>
      <c r="D9">
        <v>31527047</v>
      </c>
      <c r="E9">
        <v>1</v>
      </c>
      <c r="F9">
        <v>1</v>
      </c>
      <c r="G9">
        <v>1</v>
      </c>
      <c r="H9">
        <v>2</v>
      </c>
      <c r="I9" t="s">
        <v>257</v>
      </c>
      <c r="J9" t="s">
        <v>258</v>
      </c>
      <c r="K9" t="s">
        <v>259</v>
      </c>
      <c r="L9">
        <v>1368</v>
      </c>
      <c r="N9">
        <v>1011</v>
      </c>
      <c r="O9" t="s">
        <v>260</v>
      </c>
      <c r="P9" t="s">
        <v>260</v>
      </c>
      <c r="Q9">
        <v>1</v>
      </c>
      <c r="W9">
        <v>0</v>
      </c>
      <c r="X9">
        <v>1188625873</v>
      </c>
      <c r="Y9">
        <v>0.56999999999999995</v>
      </c>
      <c r="AA9">
        <v>0</v>
      </c>
      <c r="AB9">
        <v>164.12</v>
      </c>
      <c r="AC9">
        <v>192.78</v>
      </c>
      <c r="AD9">
        <v>0</v>
      </c>
      <c r="AE9">
        <v>0</v>
      </c>
      <c r="AF9">
        <v>31.26</v>
      </c>
      <c r="AG9">
        <v>13.5</v>
      </c>
      <c r="AH9">
        <v>0</v>
      </c>
      <c r="AI9">
        <v>1</v>
      </c>
      <c r="AJ9">
        <v>5.25</v>
      </c>
      <c r="AK9">
        <v>14.28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0.56999999999999995</v>
      </c>
      <c r="AU9" t="s">
        <v>3</v>
      </c>
      <c r="AV9">
        <v>0</v>
      </c>
      <c r="AW9">
        <v>2</v>
      </c>
      <c r="AX9">
        <v>34579856</v>
      </c>
      <c r="AY9">
        <v>1</v>
      </c>
      <c r="AZ9">
        <v>0</v>
      </c>
      <c r="BA9">
        <v>11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Y9*Source!I25</f>
        <v>3.1919999999999997E-2</v>
      </c>
      <c r="CY9">
        <f>AB9</f>
        <v>164.12</v>
      </c>
      <c r="CZ9">
        <f>AF9</f>
        <v>31.26</v>
      </c>
      <c r="DA9">
        <f>AJ9</f>
        <v>5.25</v>
      </c>
      <c r="DB9">
        <f t="shared" si="0"/>
        <v>17.82</v>
      </c>
      <c r="DC9">
        <f t="shared" si="1"/>
        <v>7.7</v>
      </c>
    </row>
    <row r="10" spans="1:107" x14ac:dyDescent="0.2">
      <c r="A10">
        <f>ROW(Source!A25)</f>
        <v>25</v>
      </c>
      <c r="B10">
        <v>34579267</v>
      </c>
      <c r="C10">
        <v>34579853</v>
      </c>
      <c r="D10">
        <v>31527216</v>
      </c>
      <c r="E10">
        <v>1</v>
      </c>
      <c r="F10">
        <v>1</v>
      </c>
      <c r="G10">
        <v>1</v>
      </c>
      <c r="H10">
        <v>2</v>
      </c>
      <c r="I10" t="s">
        <v>261</v>
      </c>
      <c r="J10" t="s">
        <v>262</v>
      </c>
      <c r="K10" t="s">
        <v>263</v>
      </c>
      <c r="L10">
        <v>1368</v>
      </c>
      <c r="N10">
        <v>1011</v>
      </c>
      <c r="O10" t="s">
        <v>260</v>
      </c>
      <c r="P10" t="s">
        <v>260</v>
      </c>
      <c r="Q10">
        <v>1</v>
      </c>
      <c r="W10">
        <v>0</v>
      </c>
      <c r="X10">
        <v>983187852</v>
      </c>
      <c r="Y10">
        <v>5.64</v>
      </c>
      <c r="AA10">
        <v>0</v>
      </c>
      <c r="AB10">
        <v>65.05</v>
      </c>
      <c r="AC10">
        <v>143.66</v>
      </c>
      <c r="AD10">
        <v>0</v>
      </c>
      <c r="AE10">
        <v>0</v>
      </c>
      <c r="AF10">
        <v>12.39</v>
      </c>
      <c r="AG10">
        <v>10.06</v>
      </c>
      <c r="AH10">
        <v>0</v>
      </c>
      <c r="AI10">
        <v>1</v>
      </c>
      <c r="AJ10">
        <v>5.25</v>
      </c>
      <c r="AK10">
        <v>14.28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5.64</v>
      </c>
      <c r="AU10" t="s">
        <v>3</v>
      </c>
      <c r="AV10">
        <v>0</v>
      </c>
      <c r="AW10">
        <v>2</v>
      </c>
      <c r="AX10">
        <v>34579857</v>
      </c>
      <c r="AY10">
        <v>1</v>
      </c>
      <c r="AZ10">
        <v>0</v>
      </c>
      <c r="BA10">
        <v>12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Y10*Source!I25</f>
        <v>0.31584000000000001</v>
      </c>
      <c r="CY10">
        <f>AB10</f>
        <v>65.05</v>
      </c>
      <c r="CZ10">
        <f>AF10</f>
        <v>12.39</v>
      </c>
      <c r="DA10">
        <f>AJ10</f>
        <v>5.25</v>
      </c>
      <c r="DB10">
        <f t="shared" si="0"/>
        <v>69.88</v>
      </c>
      <c r="DC10">
        <f t="shared" si="1"/>
        <v>56.74</v>
      </c>
    </row>
    <row r="11" spans="1:107" x14ac:dyDescent="0.2">
      <c r="A11">
        <f>ROW(Source!A25)</f>
        <v>25</v>
      </c>
      <c r="B11">
        <v>34579267</v>
      </c>
      <c r="C11">
        <v>34579853</v>
      </c>
      <c r="D11">
        <v>0</v>
      </c>
      <c r="E11">
        <v>0</v>
      </c>
      <c r="F11">
        <v>1</v>
      </c>
      <c r="G11">
        <v>1</v>
      </c>
      <c r="H11">
        <v>3</v>
      </c>
      <c r="I11" t="s">
        <v>24</v>
      </c>
      <c r="J11" t="s">
        <v>3</v>
      </c>
      <c r="K11" t="s">
        <v>25</v>
      </c>
      <c r="L11">
        <v>1346</v>
      </c>
      <c r="N11">
        <v>1009</v>
      </c>
      <c r="O11" t="s">
        <v>26</v>
      </c>
      <c r="P11" t="s">
        <v>26</v>
      </c>
      <c r="Q11">
        <v>1</v>
      </c>
      <c r="W11">
        <v>0</v>
      </c>
      <c r="X11">
        <v>198952356</v>
      </c>
      <c r="Y11">
        <v>540</v>
      </c>
      <c r="AA11">
        <v>20</v>
      </c>
      <c r="AB11">
        <v>0</v>
      </c>
      <c r="AC11">
        <v>0</v>
      </c>
      <c r="AD11">
        <v>0</v>
      </c>
      <c r="AE11">
        <v>4.1500000000000004</v>
      </c>
      <c r="AF11">
        <v>0</v>
      </c>
      <c r="AG11">
        <v>0</v>
      </c>
      <c r="AH11">
        <v>0</v>
      </c>
      <c r="AI11">
        <v>5.12</v>
      </c>
      <c r="AJ11">
        <v>1</v>
      </c>
      <c r="AK11">
        <v>1</v>
      </c>
      <c r="AL11">
        <v>1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3</v>
      </c>
      <c r="AT11">
        <v>540</v>
      </c>
      <c r="AU11" t="s">
        <v>3</v>
      </c>
      <c r="AV11">
        <v>0</v>
      </c>
      <c r="AW11">
        <v>1</v>
      </c>
      <c r="AX11">
        <v>-1</v>
      </c>
      <c r="AY11">
        <v>0</v>
      </c>
      <c r="AZ11">
        <v>0</v>
      </c>
      <c r="BA11" t="s">
        <v>3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Y11*Source!I25</f>
        <v>30.240000000000002</v>
      </c>
      <c r="CY11">
        <f>AA11</f>
        <v>20</v>
      </c>
      <c r="CZ11">
        <f>AE11</f>
        <v>4.1500000000000004</v>
      </c>
      <c r="DA11">
        <f>AI11</f>
        <v>5.12</v>
      </c>
      <c r="DB11">
        <f t="shared" si="0"/>
        <v>2241</v>
      </c>
      <c r="DC11">
        <f t="shared" si="1"/>
        <v>0</v>
      </c>
    </row>
    <row r="12" spans="1:107" x14ac:dyDescent="0.2">
      <c r="A12">
        <f>ROW(Source!A25)</f>
        <v>25</v>
      </c>
      <c r="B12">
        <v>34579267</v>
      </c>
      <c r="C12">
        <v>34579853</v>
      </c>
      <c r="D12">
        <v>0</v>
      </c>
      <c r="E12">
        <v>0</v>
      </c>
      <c r="F12">
        <v>1</v>
      </c>
      <c r="G12">
        <v>1</v>
      </c>
      <c r="H12">
        <v>3</v>
      </c>
      <c r="I12" t="s">
        <v>24</v>
      </c>
      <c r="J12" t="s">
        <v>3</v>
      </c>
      <c r="K12" t="s">
        <v>32</v>
      </c>
      <c r="L12">
        <v>1346</v>
      </c>
      <c r="N12">
        <v>1009</v>
      </c>
      <c r="O12" t="s">
        <v>26</v>
      </c>
      <c r="P12" t="s">
        <v>26</v>
      </c>
      <c r="Q12">
        <v>1</v>
      </c>
      <c r="W12">
        <v>0</v>
      </c>
      <c r="X12">
        <v>1857687300</v>
      </c>
      <c r="Y12">
        <v>13</v>
      </c>
      <c r="AA12">
        <v>110</v>
      </c>
      <c r="AB12">
        <v>0</v>
      </c>
      <c r="AC12">
        <v>0</v>
      </c>
      <c r="AD12">
        <v>0</v>
      </c>
      <c r="AE12">
        <v>22.79</v>
      </c>
      <c r="AF12">
        <v>0</v>
      </c>
      <c r="AG12">
        <v>0</v>
      </c>
      <c r="AH12">
        <v>0</v>
      </c>
      <c r="AI12">
        <v>5.12</v>
      </c>
      <c r="AJ12">
        <v>1</v>
      </c>
      <c r="AK12">
        <v>1</v>
      </c>
      <c r="AL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3</v>
      </c>
      <c r="AT12">
        <v>13</v>
      </c>
      <c r="AU12" t="s">
        <v>3</v>
      </c>
      <c r="AV12">
        <v>0</v>
      </c>
      <c r="AW12">
        <v>1</v>
      </c>
      <c r="AX12">
        <v>-1</v>
      </c>
      <c r="AY12">
        <v>0</v>
      </c>
      <c r="AZ12">
        <v>0</v>
      </c>
      <c r="BA12" t="s">
        <v>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Y12*Source!I25</f>
        <v>0.72799999999999998</v>
      </c>
      <c r="CY12">
        <f>AA12</f>
        <v>110</v>
      </c>
      <c r="CZ12">
        <f>AE12</f>
        <v>22.79</v>
      </c>
      <c r="DA12">
        <f>AI12</f>
        <v>5.12</v>
      </c>
      <c r="DB12">
        <f t="shared" si="0"/>
        <v>296.27</v>
      </c>
      <c r="DC12">
        <f t="shared" si="1"/>
        <v>0</v>
      </c>
    </row>
    <row r="13" spans="1:107" x14ac:dyDescent="0.2">
      <c r="A13">
        <f>ROW(Source!A30)</f>
        <v>30</v>
      </c>
      <c r="B13">
        <v>34579245</v>
      </c>
      <c r="C13">
        <v>34579937</v>
      </c>
      <c r="D13">
        <v>31709863</v>
      </c>
      <c r="E13">
        <v>1</v>
      </c>
      <c r="F13">
        <v>1</v>
      </c>
      <c r="G13">
        <v>1</v>
      </c>
      <c r="H13">
        <v>1</v>
      </c>
      <c r="I13" t="s">
        <v>264</v>
      </c>
      <c r="J13" t="s">
        <v>3</v>
      </c>
      <c r="K13" t="s">
        <v>265</v>
      </c>
      <c r="L13">
        <v>1191</v>
      </c>
      <c r="N13">
        <v>1013</v>
      </c>
      <c r="O13" t="s">
        <v>254</v>
      </c>
      <c r="P13" t="s">
        <v>254</v>
      </c>
      <c r="Q13">
        <v>1</v>
      </c>
      <c r="W13">
        <v>0</v>
      </c>
      <c r="X13">
        <v>-400197608</v>
      </c>
      <c r="Y13">
        <v>69.87</v>
      </c>
      <c r="AA13">
        <v>0</v>
      </c>
      <c r="AB13">
        <v>0</v>
      </c>
      <c r="AC13">
        <v>0</v>
      </c>
      <c r="AD13">
        <v>8.5299999999999994</v>
      </c>
      <c r="AE13">
        <v>0</v>
      </c>
      <c r="AF13">
        <v>0</v>
      </c>
      <c r="AG13">
        <v>0</v>
      </c>
      <c r="AH13">
        <v>8.5299999999999994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69.87</v>
      </c>
      <c r="AU13" t="s">
        <v>3</v>
      </c>
      <c r="AV13">
        <v>1</v>
      </c>
      <c r="AW13">
        <v>2</v>
      </c>
      <c r="AX13">
        <v>34579938</v>
      </c>
      <c r="AY13">
        <v>1</v>
      </c>
      <c r="AZ13">
        <v>0</v>
      </c>
      <c r="BA13">
        <v>17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Y13*Source!I30</f>
        <v>0.62883</v>
      </c>
      <c r="CY13">
        <f>AD13</f>
        <v>8.5299999999999994</v>
      </c>
      <c r="CZ13">
        <f>AH13</f>
        <v>8.5299999999999994</v>
      </c>
      <c r="DA13">
        <f>AL13</f>
        <v>1</v>
      </c>
      <c r="DB13">
        <f t="shared" si="0"/>
        <v>595.99</v>
      </c>
      <c r="DC13">
        <f t="shared" si="1"/>
        <v>0</v>
      </c>
    </row>
    <row r="14" spans="1:107" x14ac:dyDescent="0.2">
      <c r="A14">
        <f>ROW(Source!A30)</f>
        <v>30</v>
      </c>
      <c r="B14">
        <v>34579245</v>
      </c>
      <c r="C14">
        <v>34579937</v>
      </c>
      <c r="D14">
        <v>31709492</v>
      </c>
      <c r="E14">
        <v>1</v>
      </c>
      <c r="F14">
        <v>1</v>
      </c>
      <c r="G14">
        <v>1</v>
      </c>
      <c r="H14">
        <v>1</v>
      </c>
      <c r="I14" t="s">
        <v>255</v>
      </c>
      <c r="J14" t="s">
        <v>3</v>
      </c>
      <c r="K14" t="s">
        <v>256</v>
      </c>
      <c r="L14">
        <v>1191</v>
      </c>
      <c r="N14">
        <v>1013</v>
      </c>
      <c r="O14" t="s">
        <v>254</v>
      </c>
      <c r="P14" t="s">
        <v>254</v>
      </c>
      <c r="Q14">
        <v>1</v>
      </c>
      <c r="W14">
        <v>0</v>
      </c>
      <c r="X14">
        <v>-1417349443</v>
      </c>
      <c r="Y14">
        <v>1.44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1.44</v>
      </c>
      <c r="AU14" t="s">
        <v>3</v>
      </c>
      <c r="AV14">
        <v>2</v>
      </c>
      <c r="AW14">
        <v>2</v>
      </c>
      <c r="AX14">
        <v>34579939</v>
      </c>
      <c r="AY14">
        <v>1</v>
      </c>
      <c r="AZ14">
        <v>0</v>
      </c>
      <c r="BA14">
        <v>18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Y14*Source!I30</f>
        <v>1.2959999999999999E-2</v>
      </c>
      <c r="CY14">
        <f>AD14</f>
        <v>0</v>
      </c>
      <c r="CZ14">
        <f>AH14</f>
        <v>0</v>
      </c>
      <c r="DA14">
        <f>AL14</f>
        <v>1</v>
      </c>
      <c r="DB14">
        <f t="shared" si="0"/>
        <v>0</v>
      </c>
      <c r="DC14">
        <f t="shared" si="1"/>
        <v>0</v>
      </c>
    </row>
    <row r="15" spans="1:107" x14ac:dyDescent="0.2">
      <c r="A15">
        <f>ROW(Source!A30)</f>
        <v>30</v>
      </c>
      <c r="B15">
        <v>34579245</v>
      </c>
      <c r="C15">
        <v>34579937</v>
      </c>
      <c r="D15">
        <v>31527047</v>
      </c>
      <c r="E15">
        <v>1</v>
      </c>
      <c r="F15">
        <v>1</v>
      </c>
      <c r="G15">
        <v>1</v>
      </c>
      <c r="H15">
        <v>2</v>
      </c>
      <c r="I15" t="s">
        <v>257</v>
      </c>
      <c r="J15" t="s">
        <v>258</v>
      </c>
      <c r="K15" t="s">
        <v>259</v>
      </c>
      <c r="L15">
        <v>1368</v>
      </c>
      <c r="N15">
        <v>1011</v>
      </c>
      <c r="O15" t="s">
        <v>260</v>
      </c>
      <c r="P15" t="s">
        <v>260</v>
      </c>
      <c r="Q15">
        <v>1</v>
      </c>
      <c r="W15">
        <v>0</v>
      </c>
      <c r="X15">
        <v>1188625873</v>
      </c>
      <c r="Y15">
        <v>1.44</v>
      </c>
      <c r="AA15">
        <v>0</v>
      </c>
      <c r="AB15">
        <v>31.26</v>
      </c>
      <c r="AC15">
        <v>13.5</v>
      </c>
      <c r="AD15">
        <v>0</v>
      </c>
      <c r="AE15">
        <v>0</v>
      </c>
      <c r="AF15">
        <v>31.26</v>
      </c>
      <c r="AG15">
        <v>13.5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1.44</v>
      </c>
      <c r="AU15" t="s">
        <v>3</v>
      </c>
      <c r="AV15">
        <v>0</v>
      </c>
      <c r="AW15">
        <v>2</v>
      </c>
      <c r="AX15">
        <v>34579940</v>
      </c>
      <c r="AY15">
        <v>1</v>
      </c>
      <c r="AZ15">
        <v>0</v>
      </c>
      <c r="BA15">
        <v>19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Y15*Source!I30</f>
        <v>1.2959999999999999E-2</v>
      </c>
      <c r="CY15">
        <f>AB15</f>
        <v>31.26</v>
      </c>
      <c r="CZ15">
        <f>AF15</f>
        <v>31.26</v>
      </c>
      <c r="DA15">
        <f>AJ15</f>
        <v>1</v>
      </c>
      <c r="DB15">
        <f t="shared" si="0"/>
        <v>45.01</v>
      </c>
      <c r="DC15">
        <f t="shared" si="1"/>
        <v>19.440000000000001</v>
      </c>
    </row>
    <row r="16" spans="1:107" x14ac:dyDescent="0.2">
      <c r="A16">
        <f>ROW(Source!A30)</f>
        <v>30</v>
      </c>
      <c r="B16">
        <v>34579245</v>
      </c>
      <c r="C16">
        <v>34579937</v>
      </c>
      <c r="D16">
        <v>31443675</v>
      </c>
      <c r="E16">
        <v>17</v>
      </c>
      <c r="F16">
        <v>1</v>
      </c>
      <c r="G16">
        <v>1</v>
      </c>
      <c r="H16">
        <v>3</v>
      </c>
      <c r="I16" t="s">
        <v>41</v>
      </c>
      <c r="J16" t="s">
        <v>3</v>
      </c>
      <c r="K16" t="s">
        <v>42</v>
      </c>
      <c r="L16">
        <v>1348</v>
      </c>
      <c r="N16">
        <v>1009</v>
      </c>
      <c r="O16" t="s">
        <v>43</v>
      </c>
      <c r="P16" t="s">
        <v>43</v>
      </c>
      <c r="Q16">
        <v>1000</v>
      </c>
      <c r="W16">
        <v>0</v>
      </c>
      <c r="X16">
        <v>-179832266</v>
      </c>
      <c r="Y16">
        <v>5.2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3</v>
      </c>
      <c r="AT16">
        <v>5.2</v>
      </c>
      <c r="AU16" t="s">
        <v>3</v>
      </c>
      <c r="AV16">
        <v>0</v>
      </c>
      <c r="AW16">
        <v>2</v>
      </c>
      <c r="AX16">
        <v>34579941</v>
      </c>
      <c r="AY16">
        <v>1</v>
      </c>
      <c r="AZ16">
        <v>0</v>
      </c>
      <c r="BA16">
        <v>20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Y16*Source!I30</f>
        <v>4.6800000000000001E-2</v>
      </c>
      <c r="CY16">
        <f>AA16</f>
        <v>0</v>
      </c>
      <c r="CZ16">
        <f>AE16</f>
        <v>0</v>
      </c>
      <c r="DA16">
        <f>AI16</f>
        <v>1</v>
      </c>
      <c r="DB16">
        <f t="shared" si="0"/>
        <v>0</v>
      </c>
      <c r="DC16">
        <f t="shared" si="1"/>
        <v>0</v>
      </c>
    </row>
    <row r="17" spans="1:107" x14ac:dyDescent="0.2">
      <c r="A17">
        <f>ROW(Source!A31)</f>
        <v>31</v>
      </c>
      <c r="B17">
        <v>34579267</v>
      </c>
      <c r="C17">
        <v>34579937</v>
      </c>
      <c r="D17">
        <v>31709863</v>
      </c>
      <c r="E17">
        <v>1</v>
      </c>
      <c r="F17">
        <v>1</v>
      </c>
      <c r="G17">
        <v>1</v>
      </c>
      <c r="H17">
        <v>1</v>
      </c>
      <c r="I17" t="s">
        <v>264</v>
      </c>
      <c r="J17" t="s">
        <v>3</v>
      </c>
      <c r="K17" t="s">
        <v>265</v>
      </c>
      <c r="L17">
        <v>1191</v>
      </c>
      <c r="N17">
        <v>1013</v>
      </c>
      <c r="O17" t="s">
        <v>254</v>
      </c>
      <c r="P17" t="s">
        <v>254</v>
      </c>
      <c r="Q17">
        <v>1</v>
      </c>
      <c r="W17">
        <v>0</v>
      </c>
      <c r="X17">
        <v>-400197608</v>
      </c>
      <c r="Y17">
        <v>69.87</v>
      </c>
      <c r="AA17">
        <v>0</v>
      </c>
      <c r="AB17">
        <v>0</v>
      </c>
      <c r="AC17">
        <v>0</v>
      </c>
      <c r="AD17">
        <v>121.81</v>
      </c>
      <c r="AE17">
        <v>0</v>
      </c>
      <c r="AF17">
        <v>0</v>
      </c>
      <c r="AG17">
        <v>0</v>
      </c>
      <c r="AH17">
        <v>8.5299999999999994</v>
      </c>
      <c r="AI17">
        <v>1</v>
      </c>
      <c r="AJ17">
        <v>1</v>
      </c>
      <c r="AK17">
        <v>1</v>
      </c>
      <c r="AL17">
        <v>14.28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69.87</v>
      </c>
      <c r="AU17" t="s">
        <v>3</v>
      </c>
      <c r="AV17">
        <v>1</v>
      </c>
      <c r="AW17">
        <v>2</v>
      </c>
      <c r="AX17">
        <v>34579938</v>
      </c>
      <c r="AY17">
        <v>1</v>
      </c>
      <c r="AZ17">
        <v>0</v>
      </c>
      <c r="BA17">
        <v>21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Y17*Source!I31</f>
        <v>0.62883</v>
      </c>
      <c r="CY17">
        <f>AD17</f>
        <v>121.81</v>
      </c>
      <c r="CZ17">
        <f>AH17</f>
        <v>8.5299999999999994</v>
      </c>
      <c r="DA17">
        <f>AL17</f>
        <v>14.28</v>
      </c>
      <c r="DB17">
        <f t="shared" si="0"/>
        <v>595.99</v>
      </c>
      <c r="DC17">
        <f t="shared" si="1"/>
        <v>0</v>
      </c>
    </row>
    <row r="18" spans="1:107" x14ac:dyDescent="0.2">
      <c r="A18">
        <f>ROW(Source!A31)</f>
        <v>31</v>
      </c>
      <c r="B18">
        <v>34579267</v>
      </c>
      <c r="C18">
        <v>34579937</v>
      </c>
      <c r="D18">
        <v>31709492</v>
      </c>
      <c r="E18">
        <v>1</v>
      </c>
      <c r="F18">
        <v>1</v>
      </c>
      <c r="G18">
        <v>1</v>
      </c>
      <c r="H18">
        <v>1</v>
      </c>
      <c r="I18" t="s">
        <v>255</v>
      </c>
      <c r="J18" t="s">
        <v>3</v>
      </c>
      <c r="K18" t="s">
        <v>256</v>
      </c>
      <c r="L18">
        <v>1191</v>
      </c>
      <c r="N18">
        <v>1013</v>
      </c>
      <c r="O18" t="s">
        <v>254</v>
      </c>
      <c r="P18" t="s">
        <v>254</v>
      </c>
      <c r="Q18">
        <v>1</v>
      </c>
      <c r="W18">
        <v>0</v>
      </c>
      <c r="X18">
        <v>-1417349443</v>
      </c>
      <c r="Y18">
        <v>1.44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14.28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1.44</v>
      </c>
      <c r="AU18" t="s">
        <v>3</v>
      </c>
      <c r="AV18">
        <v>2</v>
      </c>
      <c r="AW18">
        <v>2</v>
      </c>
      <c r="AX18">
        <v>34579939</v>
      </c>
      <c r="AY18">
        <v>1</v>
      </c>
      <c r="AZ18">
        <v>0</v>
      </c>
      <c r="BA18">
        <v>22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Y18*Source!I31</f>
        <v>1.2959999999999999E-2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 x14ac:dyDescent="0.2">
      <c r="A19">
        <f>ROW(Source!A31)</f>
        <v>31</v>
      </c>
      <c r="B19">
        <v>34579267</v>
      </c>
      <c r="C19">
        <v>34579937</v>
      </c>
      <c r="D19">
        <v>31527047</v>
      </c>
      <c r="E19">
        <v>1</v>
      </c>
      <c r="F19">
        <v>1</v>
      </c>
      <c r="G19">
        <v>1</v>
      </c>
      <c r="H19">
        <v>2</v>
      </c>
      <c r="I19" t="s">
        <v>257</v>
      </c>
      <c r="J19" t="s">
        <v>258</v>
      </c>
      <c r="K19" t="s">
        <v>259</v>
      </c>
      <c r="L19">
        <v>1368</v>
      </c>
      <c r="N19">
        <v>1011</v>
      </c>
      <c r="O19" t="s">
        <v>260</v>
      </c>
      <c r="P19" t="s">
        <v>260</v>
      </c>
      <c r="Q19">
        <v>1</v>
      </c>
      <c r="W19">
        <v>0</v>
      </c>
      <c r="X19">
        <v>1188625873</v>
      </c>
      <c r="Y19">
        <v>1.44</v>
      </c>
      <c r="AA19">
        <v>0</v>
      </c>
      <c r="AB19">
        <v>164.12</v>
      </c>
      <c r="AC19">
        <v>192.78</v>
      </c>
      <c r="AD19">
        <v>0</v>
      </c>
      <c r="AE19">
        <v>0</v>
      </c>
      <c r="AF19">
        <v>31.26</v>
      </c>
      <c r="AG19">
        <v>13.5</v>
      </c>
      <c r="AH19">
        <v>0</v>
      </c>
      <c r="AI19">
        <v>1</v>
      </c>
      <c r="AJ19">
        <v>5.25</v>
      </c>
      <c r="AK19">
        <v>14.28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1.44</v>
      </c>
      <c r="AU19" t="s">
        <v>3</v>
      </c>
      <c r="AV19">
        <v>0</v>
      </c>
      <c r="AW19">
        <v>2</v>
      </c>
      <c r="AX19">
        <v>34579940</v>
      </c>
      <c r="AY19">
        <v>1</v>
      </c>
      <c r="AZ19">
        <v>0</v>
      </c>
      <c r="BA19">
        <v>23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Y19*Source!I31</f>
        <v>1.2959999999999999E-2</v>
      </c>
      <c r="CY19">
        <f>AB19</f>
        <v>164.12</v>
      </c>
      <c r="CZ19">
        <f>AF19</f>
        <v>31.26</v>
      </c>
      <c r="DA19">
        <f>AJ19</f>
        <v>5.25</v>
      </c>
      <c r="DB19">
        <f t="shared" si="0"/>
        <v>45.01</v>
      </c>
      <c r="DC19">
        <f t="shared" si="1"/>
        <v>19.440000000000001</v>
      </c>
    </row>
    <row r="20" spans="1:107" x14ac:dyDescent="0.2">
      <c r="A20">
        <f>ROW(Source!A31)</f>
        <v>31</v>
      </c>
      <c r="B20">
        <v>34579267</v>
      </c>
      <c r="C20">
        <v>34579937</v>
      </c>
      <c r="D20">
        <v>31443675</v>
      </c>
      <c r="E20">
        <v>17</v>
      </c>
      <c r="F20">
        <v>1</v>
      </c>
      <c r="G20">
        <v>1</v>
      </c>
      <c r="H20">
        <v>3</v>
      </c>
      <c r="I20" t="s">
        <v>41</v>
      </c>
      <c r="J20" t="s">
        <v>3</v>
      </c>
      <c r="K20" t="s">
        <v>42</v>
      </c>
      <c r="L20">
        <v>1348</v>
      </c>
      <c r="N20">
        <v>1009</v>
      </c>
      <c r="O20" t="s">
        <v>43</v>
      </c>
      <c r="P20" t="s">
        <v>43</v>
      </c>
      <c r="Q20">
        <v>1000</v>
      </c>
      <c r="W20">
        <v>0</v>
      </c>
      <c r="X20">
        <v>-179832266</v>
      </c>
      <c r="Y20">
        <v>5.2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5.12</v>
      </c>
      <c r="AJ20">
        <v>1</v>
      </c>
      <c r="AK20">
        <v>1</v>
      </c>
      <c r="AL20">
        <v>1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3</v>
      </c>
      <c r="AT20">
        <v>5.2</v>
      </c>
      <c r="AU20" t="s">
        <v>3</v>
      </c>
      <c r="AV20">
        <v>0</v>
      </c>
      <c r="AW20">
        <v>2</v>
      </c>
      <c r="AX20">
        <v>34579941</v>
      </c>
      <c r="AY20">
        <v>1</v>
      </c>
      <c r="AZ20">
        <v>0</v>
      </c>
      <c r="BA20">
        <v>24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Y20*Source!I31</f>
        <v>4.6800000000000001E-2</v>
      </c>
      <c r="CY20">
        <f>AA20</f>
        <v>0</v>
      </c>
      <c r="CZ20">
        <f>AE20</f>
        <v>0</v>
      </c>
      <c r="DA20">
        <f>AI20</f>
        <v>5.12</v>
      </c>
      <c r="DB20">
        <f t="shared" si="0"/>
        <v>0</v>
      </c>
      <c r="DC20">
        <f t="shared" si="1"/>
        <v>0</v>
      </c>
    </row>
    <row r="21" spans="1:107" x14ac:dyDescent="0.2">
      <c r="A21">
        <f>ROW(Source!A34)</f>
        <v>34</v>
      </c>
      <c r="B21">
        <v>34579245</v>
      </c>
      <c r="C21">
        <v>34579898</v>
      </c>
      <c r="D21">
        <v>31715109</v>
      </c>
      <c r="E21">
        <v>1</v>
      </c>
      <c r="F21">
        <v>1</v>
      </c>
      <c r="G21">
        <v>1</v>
      </c>
      <c r="H21">
        <v>1</v>
      </c>
      <c r="I21" t="s">
        <v>266</v>
      </c>
      <c r="J21" t="s">
        <v>3</v>
      </c>
      <c r="K21" t="s">
        <v>267</v>
      </c>
      <c r="L21">
        <v>1191</v>
      </c>
      <c r="N21">
        <v>1013</v>
      </c>
      <c r="O21" t="s">
        <v>254</v>
      </c>
      <c r="P21" t="s">
        <v>254</v>
      </c>
      <c r="Q21">
        <v>1</v>
      </c>
      <c r="W21">
        <v>0</v>
      </c>
      <c r="X21">
        <v>-784637506</v>
      </c>
      <c r="Y21">
        <v>137.74699999999999</v>
      </c>
      <c r="AA21">
        <v>0</v>
      </c>
      <c r="AB21">
        <v>0</v>
      </c>
      <c r="AC21">
        <v>0</v>
      </c>
      <c r="AD21">
        <v>8.74</v>
      </c>
      <c r="AE21">
        <v>0</v>
      </c>
      <c r="AF21">
        <v>0</v>
      </c>
      <c r="AG21">
        <v>0</v>
      </c>
      <c r="AH21">
        <v>8.74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119.78</v>
      </c>
      <c r="AU21" t="s">
        <v>50</v>
      </c>
      <c r="AV21">
        <v>1</v>
      </c>
      <c r="AW21">
        <v>2</v>
      </c>
      <c r="AX21">
        <v>34579899</v>
      </c>
      <c r="AY21">
        <v>1</v>
      </c>
      <c r="AZ21">
        <v>0</v>
      </c>
      <c r="BA21">
        <v>25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Y21*Source!I34</f>
        <v>1.2397229999999997</v>
      </c>
      <c r="CY21">
        <f>AD21</f>
        <v>8.74</v>
      </c>
      <c r="CZ21">
        <f>AH21</f>
        <v>8.74</v>
      </c>
      <c r="DA21">
        <f>AL21</f>
        <v>1</v>
      </c>
      <c r="DB21">
        <f>ROUND((ROUND(AT21*CZ21,2)*1.15),2)</f>
        <v>1203.9100000000001</v>
      </c>
      <c r="DC21">
        <f>ROUND((ROUND(AT21*AG21,2)*1.15),2)</f>
        <v>0</v>
      </c>
    </row>
    <row r="22" spans="1:107" x14ac:dyDescent="0.2">
      <c r="A22">
        <f>ROW(Source!A34)</f>
        <v>34</v>
      </c>
      <c r="B22">
        <v>34579245</v>
      </c>
      <c r="C22">
        <v>34579898</v>
      </c>
      <c r="D22">
        <v>31709492</v>
      </c>
      <c r="E22">
        <v>1</v>
      </c>
      <c r="F22">
        <v>1</v>
      </c>
      <c r="G22">
        <v>1</v>
      </c>
      <c r="H22">
        <v>1</v>
      </c>
      <c r="I22" t="s">
        <v>255</v>
      </c>
      <c r="J22" t="s">
        <v>3</v>
      </c>
      <c r="K22" t="s">
        <v>256</v>
      </c>
      <c r="L22">
        <v>1191</v>
      </c>
      <c r="N22">
        <v>1013</v>
      </c>
      <c r="O22" t="s">
        <v>254</v>
      </c>
      <c r="P22" t="s">
        <v>254</v>
      </c>
      <c r="Q22">
        <v>1</v>
      </c>
      <c r="W22">
        <v>0</v>
      </c>
      <c r="X22">
        <v>-1417349443</v>
      </c>
      <c r="Y22">
        <v>2.94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2.94</v>
      </c>
      <c r="AU22" t="s">
        <v>3</v>
      </c>
      <c r="AV22">
        <v>2</v>
      </c>
      <c r="AW22">
        <v>2</v>
      </c>
      <c r="AX22">
        <v>34579900</v>
      </c>
      <c r="AY22">
        <v>1</v>
      </c>
      <c r="AZ22">
        <v>2048</v>
      </c>
      <c r="BA22">
        <v>26</v>
      </c>
      <c r="BB22">
        <v>2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-0.73499999999999988</v>
      </c>
      <c r="BI22">
        <v>1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Y22*Source!I34</f>
        <v>2.6459999999999997E-2</v>
      </c>
      <c r="CY22">
        <f>AD22</f>
        <v>0</v>
      </c>
      <c r="CZ22">
        <f>AH22</f>
        <v>0</v>
      </c>
      <c r="DA22">
        <f>AL22</f>
        <v>1</v>
      </c>
      <c r="DB22">
        <f>ROUND(ROUND(AT22*CZ22,2),2)</f>
        <v>0</v>
      </c>
      <c r="DC22">
        <f>ROUND(ROUND(AT22*AG22,2),2)</f>
        <v>0</v>
      </c>
    </row>
    <row r="23" spans="1:107" x14ac:dyDescent="0.2">
      <c r="A23">
        <f>ROW(Source!A34)</f>
        <v>34</v>
      </c>
      <c r="B23">
        <v>34579245</v>
      </c>
      <c r="C23">
        <v>34579898</v>
      </c>
      <c r="D23">
        <v>31526978</v>
      </c>
      <c r="E23">
        <v>1</v>
      </c>
      <c r="F23">
        <v>1</v>
      </c>
      <c r="G23">
        <v>1</v>
      </c>
      <c r="H23">
        <v>2</v>
      </c>
      <c r="I23" t="s">
        <v>268</v>
      </c>
      <c r="J23" t="s">
        <v>269</v>
      </c>
      <c r="K23" t="s">
        <v>270</v>
      </c>
      <c r="L23">
        <v>1368</v>
      </c>
      <c r="N23">
        <v>1011</v>
      </c>
      <c r="O23" t="s">
        <v>260</v>
      </c>
      <c r="P23" t="s">
        <v>260</v>
      </c>
      <c r="Q23">
        <v>1</v>
      </c>
      <c r="W23">
        <v>0</v>
      </c>
      <c r="X23">
        <v>1225731627</v>
      </c>
      <c r="Y23">
        <v>0.44999999999999996</v>
      </c>
      <c r="AA23">
        <v>0</v>
      </c>
      <c r="AB23">
        <v>89.99</v>
      </c>
      <c r="AC23">
        <v>10.06</v>
      </c>
      <c r="AD23">
        <v>0</v>
      </c>
      <c r="AE23">
        <v>0</v>
      </c>
      <c r="AF23">
        <v>89.99</v>
      </c>
      <c r="AG23">
        <v>10.06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0.36</v>
      </c>
      <c r="AU23" t="s">
        <v>49</v>
      </c>
      <c r="AV23">
        <v>0</v>
      </c>
      <c r="AW23">
        <v>2</v>
      </c>
      <c r="AX23">
        <v>34579901</v>
      </c>
      <c r="AY23">
        <v>1</v>
      </c>
      <c r="AZ23">
        <v>0</v>
      </c>
      <c r="BA23">
        <v>27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Y23*Source!I34</f>
        <v>4.0499999999999989E-3</v>
      </c>
      <c r="CY23">
        <f>AB23</f>
        <v>89.99</v>
      </c>
      <c r="CZ23">
        <f>AF23</f>
        <v>89.99</v>
      </c>
      <c r="DA23">
        <f>AJ23</f>
        <v>1</v>
      </c>
      <c r="DB23">
        <f>ROUND((ROUND(AT23*CZ23,2)*1.25),2)</f>
        <v>40.5</v>
      </c>
      <c r="DC23">
        <f>ROUND((ROUND(AT23*AG23,2)*1.25),2)</f>
        <v>4.53</v>
      </c>
    </row>
    <row r="24" spans="1:107" x14ac:dyDescent="0.2">
      <c r="A24">
        <f>ROW(Source!A34)</f>
        <v>34</v>
      </c>
      <c r="B24">
        <v>34579245</v>
      </c>
      <c r="C24">
        <v>34579898</v>
      </c>
      <c r="D24">
        <v>31527047</v>
      </c>
      <c r="E24">
        <v>1</v>
      </c>
      <c r="F24">
        <v>1</v>
      </c>
      <c r="G24">
        <v>1</v>
      </c>
      <c r="H24">
        <v>2</v>
      </c>
      <c r="I24" t="s">
        <v>257</v>
      </c>
      <c r="J24" t="s">
        <v>258</v>
      </c>
      <c r="K24" t="s">
        <v>259</v>
      </c>
      <c r="L24">
        <v>1368</v>
      </c>
      <c r="N24">
        <v>1011</v>
      </c>
      <c r="O24" t="s">
        <v>260</v>
      </c>
      <c r="P24" t="s">
        <v>260</v>
      </c>
      <c r="Q24">
        <v>1</v>
      </c>
      <c r="W24">
        <v>0</v>
      </c>
      <c r="X24">
        <v>1188625873</v>
      </c>
      <c r="Y24">
        <v>2.875</v>
      </c>
      <c r="AA24">
        <v>0</v>
      </c>
      <c r="AB24">
        <v>31.26</v>
      </c>
      <c r="AC24">
        <v>13.5</v>
      </c>
      <c r="AD24">
        <v>0</v>
      </c>
      <c r="AE24">
        <v>0</v>
      </c>
      <c r="AF24">
        <v>31.26</v>
      </c>
      <c r="AG24">
        <v>13.5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2.2999999999999998</v>
      </c>
      <c r="AU24" t="s">
        <v>49</v>
      </c>
      <c r="AV24">
        <v>0</v>
      </c>
      <c r="AW24">
        <v>2</v>
      </c>
      <c r="AX24">
        <v>34579902</v>
      </c>
      <c r="AY24">
        <v>1</v>
      </c>
      <c r="AZ24">
        <v>0</v>
      </c>
      <c r="BA24">
        <v>28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Y24*Source!I34</f>
        <v>2.5874999999999999E-2</v>
      </c>
      <c r="CY24">
        <f>AB24</f>
        <v>31.26</v>
      </c>
      <c r="CZ24">
        <f>AF24</f>
        <v>31.26</v>
      </c>
      <c r="DA24">
        <f>AJ24</f>
        <v>1</v>
      </c>
      <c r="DB24">
        <f>ROUND((ROUND(AT24*CZ24,2)*1.25),2)</f>
        <v>89.88</v>
      </c>
      <c r="DC24">
        <f>ROUND((ROUND(AT24*AG24,2)*1.25),2)</f>
        <v>38.81</v>
      </c>
    </row>
    <row r="25" spans="1:107" x14ac:dyDescent="0.2">
      <c r="A25">
        <f>ROW(Source!A34)</f>
        <v>34</v>
      </c>
      <c r="B25">
        <v>34579245</v>
      </c>
      <c r="C25">
        <v>34579898</v>
      </c>
      <c r="D25">
        <v>31528142</v>
      </c>
      <c r="E25">
        <v>1</v>
      </c>
      <c r="F25">
        <v>1</v>
      </c>
      <c r="G25">
        <v>1</v>
      </c>
      <c r="H25">
        <v>2</v>
      </c>
      <c r="I25" t="s">
        <v>271</v>
      </c>
      <c r="J25" t="s">
        <v>272</v>
      </c>
      <c r="K25" t="s">
        <v>273</v>
      </c>
      <c r="L25">
        <v>1368</v>
      </c>
      <c r="N25">
        <v>1011</v>
      </c>
      <c r="O25" t="s">
        <v>260</v>
      </c>
      <c r="P25" t="s">
        <v>260</v>
      </c>
      <c r="Q25">
        <v>1</v>
      </c>
      <c r="W25">
        <v>0</v>
      </c>
      <c r="X25">
        <v>1372534845</v>
      </c>
      <c r="Y25">
        <v>0.35000000000000003</v>
      </c>
      <c r="AA25">
        <v>0</v>
      </c>
      <c r="AB25">
        <v>65.709999999999994</v>
      </c>
      <c r="AC25">
        <v>11.6</v>
      </c>
      <c r="AD25">
        <v>0</v>
      </c>
      <c r="AE25">
        <v>0</v>
      </c>
      <c r="AF25">
        <v>65.709999999999994</v>
      </c>
      <c r="AG25">
        <v>11.6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0.28000000000000003</v>
      </c>
      <c r="AU25" t="s">
        <v>49</v>
      </c>
      <c r="AV25">
        <v>0</v>
      </c>
      <c r="AW25">
        <v>2</v>
      </c>
      <c r="AX25">
        <v>34579903</v>
      </c>
      <c r="AY25">
        <v>1</v>
      </c>
      <c r="AZ25">
        <v>0</v>
      </c>
      <c r="BA25">
        <v>29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Y25*Source!I34</f>
        <v>3.15E-3</v>
      </c>
      <c r="CY25">
        <f>AB25</f>
        <v>65.709999999999994</v>
      </c>
      <c r="CZ25">
        <f>AF25</f>
        <v>65.709999999999994</v>
      </c>
      <c r="DA25">
        <f>AJ25</f>
        <v>1</v>
      </c>
      <c r="DB25">
        <f>ROUND((ROUND(AT25*CZ25,2)*1.25),2)</f>
        <v>23</v>
      </c>
      <c r="DC25">
        <f>ROUND((ROUND(AT25*AG25,2)*1.25),2)</f>
        <v>4.0599999999999996</v>
      </c>
    </row>
    <row r="26" spans="1:107" x14ac:dyDescent="0.2">
      <c r="A26">
        <f>ROW(Source!A34)</f>
        <v>34</v>
      </c>
      <c r="B26">
        <v>34579245</v>
      </c>
      <c r="C26">
        <v>34579898</v>
      </c>
      <c r="D26">
        <v>0</v>
      </c>
      <c r="E26">
        <v>0</v>
      </c>
      <c r="F26">
        <v>1</v>
      </c>
      <c r="G26">
        <v>1</v>
      </c>
      <c r="H26">
        <v>3</v>
      </c>
      <c r="I26" t="s">
        <v>24</v>
      </c>
      <c r="J26" t="s">
        <v>64</v>
      </c>
      <c r="K26" t="s">
        <v>62</v>
      </c>
      <c r="L26">
        <v>1354</v>
      </c>
      <c r="N26">
        <v>1010</v>
      </c>
      <c r="O26" t="s">
        <v>63</v>
      </c>
      <c r="P26" t="s">
        <v>63</v>
      </c>
      <c r="Q26">
        <v>1</v>
      </c>
      <c r="W26">
        <v>0</v>
      </c>
      <c r="X26">
        <v>-1312918378</v>
      </c>
      <c r="Y26">
        <v>1111.1111109999999</v>
      </c>
      <c r="AA26">
        <v>7.46</v>
      </c>
      <c r="AB26">
        <v>0</v>
      </c>
      <c r="AC26">
        <v>0</v>
      </c>
      <c r="AD26">
        <v>0</v>
      </c>
      <c r="AE26">
        <v>7.4600000000000009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0</v>
      </c>
      <c r="AP26">
        <v>0</v>
      </c>
      <c r="AQ26">
        <v>0</v>
      </c>
      <c r="AR26">
        <v>0</v>
      </c>
      <c r="AS26" t="s">
        <v>3</v>
      </c>
      <c r="AT26">
        <v>1111.1111109999999</v>
      </c>
      <c r="AU26" t="s">
        <v>3</v>
      </c>
      <c r="AV26">
        <v>0</v>
      </c>
      <c r="AW26">
        <v>1</v>
      </c>
      <c r="AX26">
        <v>-1</v>
      </c>
      <c r="AY26">
        <v>0</v>
      </c>
      <c r="AZ26">
        <v>0</v>
      </c>
      <c r="BA26" t="s">
        <v>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Y26*Source!I34</f>
        <v>9.9999999989999981</v>
      </c>
      <c r="CY26">
        <f>AA26</f>
        <v>7.46</v>
      </c>
      <c r="CZ26">
        <f>AE26</f>
        <v>7.4600000000000009</v>
      </c>
      <c r="DA26">
        <f>AI26</f>
        <v>1</v>
      </c>
      <c r="DB26">
        <f>ROUND(ROUND(AT26*CZ26,2),2)</f>
        <v>8288.89</v>
      </c>
      <c r="DC26">
        <f>ROUND(ROUND(AT26*AG26,2),2)</f>
        <v>0</v>
      </c>
    </row>
    <row r="27" spans="1:107" x14ac:dyDescent="0.2">
      <c r="A27">
        <f>ROW(Source!A34)</f>
        <v>34</v>
      </c>
      <c r="B27">
        <v>34579245</v>
      </c>
      <c r="C27">
        <v>34579898</v>
      </c>
      <c r="D27">
        <v>0</v>
      </c>
      <c r="E27">
        <v>0</v>
      </c>
      <c r="F27">
        <v>1</v>
      </c>
      <c r="G27">
        <v>1</v>
      </c>
      <c r="H27">
        <v>3</v>
      </c>
      <c r="I27" t="s">
        <v>59</v>
      </c>
      <c r="J27" t="s">
        <v>3</v>
      </c>
      <c r="K27" t="s">
        <v>60</v>
      </c>
      <c r="L27">
        <v>1346</v>
      </c>
      <c r="N27">
        <v>1009</v>
      </c>
      <c r="O27" t="s">
        <v>26</v>
      </c>
      <c r="P27" t="s">
        <v>26</v>
      </c>
      <c r="Q27">
        <v>1</v>
      </c>
      <c r="W27">
        <v>0</v>
      </c>
      <c r="X27">
        <v>1181739134</v>
      </c>
      <c r="Y27">
        <v>450</v>
      </c>
      <c r="AA27">
        <v>4.1500000000000004</v>
      </c>
      <c r="AB27">
        <v>0</v>
      </c>
      <c r="AC27">
        <v>0</v>
      </c>
      <c r="AD27">
        <v>0</v>
      </c>
      <c r="AE27">
        <v>4.1500000000000004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0</v>
      </c>
      <c r="AP27">
        <v>0</v>
      </c>
      <c r="AQ27">
        <v>0</v>
      </c>
      <c r="AR27">
        <v>0</v>
      </c>
      <c r="AS27" t="s">
        <v>3</v>
      </c>
      <c r="AT27">
        <v>450</v>
      </c>
      <c r="AU27" t="s">
        <v>3</v>
      </c>
      <c r="AV27">
        <v>0</v>
      </c>
      <c r="AW27">
        <v>1</v>
      </c>
      <c r="AX27">
        <v>-1</v>
      </c>
      <c r="AY27">
        <v>0</v>
      </c>
      <c r="AZ27">
        <v>0</v>
      </c>
      <c r="BA27" t="s">
        <v>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Y27*Source!I34</f>
        <v>4.05</v>
      </c>
      <c r="CY27">
        <f>AA27</f>
        <v>4.1500000000000004</v>
      </c>
      <c r="CZ27">
        <f>AE27</f>
        <v>4.1500000000000004</v>
      </c>
      <c r="DA27">
        <f>AI27</f>
        <v>1</v>
      </c>
      <c r="DB27">
        <f>ROUND(ROUND(AT27*CZ27,2),2)</f>
        <v>1867.5</v>
      </c>
      <c r="DC27">
        <f>ROUND(ROUND(AT27*AG27,2),2)</f>
        <v>0</v>
      </c>
    </row>
    <row r="28" spans="1:107" x14ac:dyDescent="0.2">
      <c r="A28">
        <f>ROW(Source!A35)</f>
        <v>35</v>
      </c>
      <c r="B28">
        <v>34579267</v>
      </c>
      <c r="C28">
        <v>34579898</v>
      </c>
      <c r="D28">
        <v>31715109</v>
      </c>
      <c r="E28">
        <v>1</v>
      </c>
      <c r="F28">
        <v>1</v>
      </c>
      <c r="G28">
        <v>1</v>
      </c>
      <c r="H28">
        <v>1</v>
      </c>
      <c r="I28" t="s">
        <v>266</v>
      </c>
      <c r="J28" t="s">
        <v>3</v>
      </c>
      <c r="K28" t="s">
        <v>267</v>
      </c>
      <c r="L28">
        <v>1191</v>
      </c>
      <c r="N28">
        <v>1013</v>
      </c>
      <c r="O28" t="s">
        <v>254</v>
      </c>
      <c r="P28" t="s">
        <v>254</v>
      </c>
      <c r="Q28">
        <v>1</v>
      </c>
      <c r="W28">
        <v>0</v>
      </c>
      <c r="X28">
        <v>-784637506</v>
      </c>
      <c r="Y28">
        <v>137.74699999999999</v>
      </c>
      <c r="AA28">
        <v>0</v>
      </c>
      <c r="AB28">
        <v>0</v>
      </c>
      <c r="AC28">
        <v>0</v>
      </c>
      <c r="AD28">
        <v>124.81</v>
      </c>
      <c r="AE28">
        <v>0</v>
      </c>
      <c r="AF28">
        <v>0</v>
      </c>
      <c r="AG28">
        <v>0</v>
      </c>
      <c r="AH28">
        <v>8.74</v>
      </c>
      <c r="AI28">
        <v>1</v>
      </c>
      <c r="AJ28">
        <v>1</v>
      </c>
      <c r="AK28">
        <v>1</v>
      </c>
      <c r="AL28">
        <v>14.28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119.78</v>
      </c>
      <c r="AU28" t="s">
        <v>50</v>
      </c>
      <c r="AV28">
        <v>1</v>
      </c>
      <c r="AW28">
        <v>2</v>
      </c>
      <c r="AX28">
        <v>34579899</v>
      </c>
      <c r="AY28">
        <v>1</v>
      </c>
      <c r="AZ28">
        <v>0</v>
      </c>
      <c r="BA28">
        <v>34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Y28*Source!I35</f>
        <v>1.2397229999999997</v>
      </c>
      <c r="CY28">
        <f>AD28</f>
        <v>124.81</v>
      </c>
      <c r="CZ28">
        <f>AH28</f>
        <v>8.74</v>
      </c>
      <c r="DA28">
        <f>AL28</f>
        <v>14.28</v>
      </c>
      <c r="DB28">
        <f>ROUND((ROUND(AT28*CZ28,2)*1.15),2)</f>
        <v>1203.9100000000001</v>
      </c>
      <c r="DC28">
        <f>ROUND((ROUND(AT28*AG28,2)*1.15),2)</f>
        <v>0</v>
      </c>
    </row>
    <row r="29" spans="1:107" x14ac:dyDescent="0.2">
      <c r="A29">
        <f>ROW(Source!A35)</f>
        <v>35</v>
      </c>
      <c r="B29">
        <v>34579267</v>
      </c>
      <c r="C29">
        <v>34579898</v>
      </c>
      <c r="D29">
        <v>31709492</v>
      </c>
      <c r="E29">
        <v>1</v>
      </c>
      <c r="F29">
        <v>1</v>
      </c>
      <c r="G29">
        <v>1</v>
      </c>
      <c r="H29">
        <v>1</v>
      </c>
      <c r="I29" t="s">
        <v>255</v>
      </c>
      <c r="J29" t="s">
        <v>3</v>
      </c>
      <c r="K29" t="s">
        <v>256</v>
      </c>
      <c r="L29">
        <v>1191</v>
      </c>
      <c r="N29">
        <v>1013</v>
      </c>
      <c r="O29" t="s">
        <v>254</v>
      </c>
      <c r="P29" t="s">
        <v>254</v>
      </c>
      <c r="Q29">
        <v>1</v>
      </c>
      <c r="W29">
        <v>0</v>
      </c>
      <c r="X29">
        <v>-1417349443</v>
      </c>
      <c r="Y29">
        <v>2.94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14.28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2.94</v>
      </c>
      <c r="AU29" t="s">
        <v>3</v>
      </c>
      <c r="AV29">
        <v>2</v>
      </c>
      <c r="AW29">
        <v>2</v>
      </c>
      <c r="AX29">
        <v>34579900</v>
      </c>
      <c r="AY29">
        <v>1</v>
      </c>
      <c r="AZ29">
        <v>2048</v>
      </c>
      <c r="BA29">
        <v>35</v>
      </c>
      <c r="BB29">
        <v>2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-0.73499999999999988</v>
      </c>
      <c r="BI29">
        <v>1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Y29*Source!I35</f>
        <v>2.6459999999999997E-2</v>
      </c>
      <c r="CY29">
        <f>AD29</f>
        <v>0</v>
      </c>
      <c r="CZ29">
        <f>AH29</f>
        <v>0</v>
      </c>
      <c r="DA29">
        <f>AL29</f>
        <v>1</v>
      </c>
      <c r="DB29">
        <f>ROUND(ROUND(AT29*CZ29,2),2)</f>
        <v>0</v>
      </c>
      <c r="DC29">
        <f>ROUND(ROUND(AT29*AG29,2),2)</f>
        <v>0</v>
      </c>
    </row>
    <row r="30" spans="1:107" x14ac:dyDescent="0.2">
      <c r="A30">
        <f>ROW(Source!A35)</f>
        <v>35</v>
      </c>
      <c r="B30">
        <v>34579267</v>
      </c>
      <c r="C30">
        <v>34579898</v>
      </c>
      <c r="D30">
        <v>31526978</v>
      </c>
      <c r="E30">
        <v>1</v>
      </c>
      <c r="F30">
        <v>1</v>
      </c>
      <c r="G30">
        <v>1</v>
      </c>
      <c r="H30">
        <v>2</v>
      </c>
      <c r="I30" t="s">
        <v>268</v>
      </c>
      <c r="J30" t="s">
        <v>269</v>
      </c>
      <c r="K30" t="s">
        <v>270</v>
      </c>
      <c r="L30">
        <v>1368</v>
      </c>
      <c r="N30">
        <v>1011</v>
      </c>
      <c r="O30" t="s">
        <v>260</v>
      </c>
      <c r="P30" t="s">
        <v>260</v>
      </c>
      <c r="Q30">
        <v>1</v>
      </c>
      <c r="W30">
        <v>0</v>
      </c>
      <c r="X30">
        <v>1225731627</v>
      </c>
      <c r="Y30">
        <v>0.44999999999999996</v>
      </c>
      <c r="AA30">
        <v>0</v>
      </c>
      <c r="AB30">
        <v>472.45</v>
      </c>
      <c r="AC30">
        <v>143.66</v>
      </c>
      <c r="AD30">
        <v>0</v>
      </c>
      <c r="AE30">
        <v>0</v>
      </c>
      <c r="AF30">
        <v>89.99</v>
      </c>
      <c r="AG30">
        <v>10.06</v>
      </c>
      <c r="AH30">
        <v>0</v>
      </c>
      <c r="AI30">
        <v>1</v>
      </c>
      <c r="AJ30">
        <v>5.25</v>
      </c>
      <c r="AK30">
        <v>14.28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0.36</v>
      </c>
      <c r="AU30" t="s">
        <v>49</v>
      </c>
      <c r="AV30">
        <v>0</v>
      </c>
      <c r="AW30">
        <v>2</v>
      </c>
      <c r="AX30">
        <v>34579901</v>
      </c>
      <c r="AY30">
        <v>1</v>
      </c>
      <c r="AZ30">
        <v>0</v>
      </c>
      <c r="BA30">
        <v>36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Y30*Source!I35</f>
        <v>4.0499999999999989E-3</v>
      </c>
      <c r="CY30">
        <f>AB30</f>
        <v>472.45</v>
      </c>
      <c r="CZ30">
        <f>AF30</f>
        <v>89.99</v>
      </c>
      <c r="DA30">
        <f>AJ30</f>
        <v>5.25</v>
      </c>
      <c r="DB30">
        <f>ROUND((ROUND(AT30*CZ30,2)*1.25),2)</f>
        <v>40.5</v>
      </c>
      <c r="DC30">
        <f>ROUND((ROUND(AT30*AG30,2)*1.25),2)</f>
        <v>4.53</v>
      </c>
    </row>
    <row r="31" spans="1:107" x14ac:dyDescent="0.2">
      <c r="A31">
        <f>ROW(Source!A35)</f>
        <v>35</v>
      </c>
      <c r="B31">
        <v>34579267</v>
      </c>
      <c r="C31">
        <v>34579898</v>
      </c>
      <c r="D31">
        <v>31527047</v>
      </c>
      <c r="E31">
        <v>1</v>
      </c>
      <c r="F31">
        <v>1</v>
      </c>
      <c r="G31">
        <v>1</v>
      </c>
      <c r="H31">
        <v>2</v>
      </c>
      <c r="I31" t="s">
        <v>257</v>
      </c>
      <c r="J31" t="s">
        <v>258</v>
      </c>
      <c r="K31" t="s">
        <v>259</v>
      </c>
      <c r="L31">
        <v>1368</v>
      </c>
      <c r="N31">
        <v>1011</v>
      </c>
      <c r="O31" t="s">
        <v>260</v>
      </c>
      <c r="P31" t="s">
        <v>260</v>
      </c>
      <c r="Q31">
        <v>1</v>
      </c>
      <c r="W31">
        <v>0</v>
      </c>
      <c r="X31">
        <v>1188625873</v>
      </c>
      <c r="Y31">
        <v>2.875</v>
      </c>
      <c r="AA31">
        <v>0</v>
      </c>
      <c r="AB31">
        <v>164.12</v>
      </c>
      <c r="AC31">
        <v>192.78</v>
      </c>
      <c r="AD31">
        <v>0</v>
      </c>
      <c r="AE31">
        <v>0</v>
      </c>
      <c r="AF31">
        <v>31.26</v>
      </c>
      <c r="AG31">
        <v>13.5</v>
      </c>
      <c r="AH31">
        <v>0</v>
      </c>
      <c r="AI31">
        <v>1</v>
      </c>
      <c r="AJ31">
        <v>5.25</v>
      </c>
      <c r="AK31">
        <v>14.28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2.2999999999999998</v>
      </c>
      <c r="AU31" t="s">
        <v>49</v>
      </c>
      <c r="AV31">
        <v>0</v>
      </c>
      <c r="AW31">
        <v>2</v>
      </c>
      <c r="AX31">
        <v>34579902</v>
      </c>
      <c r="AY31">
        <v>1</v>
      </c>
      <c r="AZ31">
        <v>0</v>
      </c>
      <c r="BA31">
        <v>37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Y31*Source!I35</f>
        <v>2.5874999999999999E-2</v>
      </c>
      <c r="CY31">
        <f>AB31</f>
        <v>164.12</v>
      </c>
      <c r="CZ31">
        <f>AF31</f>
        <v>31.26</v>
      </c>
      <c r="DA31">
        <f>AJ31</f>
        <v>5.25</v>
      </c>
      <c r="DB31">
        <f>ROUND((ROUND(AT31*CZ31,2)*1.25),2)</f>
        <v>89.88</v>
      </c>
      <c r="DC31">
        <f>ROUND((ROUND(AT31*AG31,2)*1.25),2)</f>
        <v>38.81</v>
      </c>
    </row>
    <row r="32" spans="1:107" x14ac:dyDescent="0.2">
      <c r="A32">
        <f>ROW(Source!A35)</f>
        <v>35</v>
      </c>
      <c r="B32">
        <v>34579267</v>
      </c>
      <c r="C32">
        <v>34579898</v>
      </c>
      <c r="D32">
        <v>31528142</v>
      </c>
      <c r="E32">
        <v>1</v>
      </c>
      <c r="F32">
        <v>1</v>
      </c>
      <c r="G32">
        <v>1</v>
      </c>
      <c r="H32">
        <v>2</v>
      </c>
      <c r="I32" t="s">
        <v>271</v>
      </c>
      <c r="J32" t="s">
        <v>272</v>
      </c>
      <c r="K32" t="s">
        <v>273</v>
      </c>
      <c r="L32">
        <v>1368</v>
      </c>
      <c r="N32">
        <v>1011</v>
      </c>
      <c r="O32" t="s">
        <v>260</v>
      </c>
      <c r="P32" t="s">
        <v>260</v>
      </c>
      <c r="Q32">
        <v>1</v>
      </c>
      <c r="W32">
        <v>0</v>
      </c>
      <c r="X32">
        <v>1372534845</v>
      </c>
      <c r="Y32">
        <v>0.35000000000000003</v>
      </c>
      <c r="AA32">
        <v>0</v>
      </c>
      <c r="AB32">
        <v>344.98</v>
      </c>
      <c r="AC32">
        <v>165.65</v>
      </c>
      <c r="AD32">
        <v>0</v>
      </c>
      <c r="AE32">
        <v>0</v>
      </c>
      <c r="AF32">
        <v>65.709999999999994</v>
      </c>
      <c r="AG32">
        <v>11.6</v>
      </c>
      <c r="AH32">
        <v>0</v>
      </c>
      <c r="AI32">
        <v>1</v>
      </c>
      <c r="AJ32">
        <v>5.25</v>
      </c>
      <c r="AK32">
        <v>14.28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0.28000000000000003</v>
      </c>
      <c r="AU32" t="s">
        <v>49</v>
      </c>
      <c r="AV32">
        <v>0</v>
      </c>
      <c r="AW32">
        <v>2</v>
      </c>
      <c r="AX32">
        <v>34579903</v>
      </c>
      <c r="AY32">
        <v>1</v>
      </c>
      <c r="AZ32">
        <v>0</v>
      </c>
      <c r="BA32">
        <v>38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Y32*Source!I35</f>
        <v>3.15E-3</v>
      </c>
      <c r="CY32">
        <f>AB32</f>
        <v>344.98</v>
      </c>
      <c r="CZ32">
        <f>AF32</f>
        <v>65.709999999999994</v>
      </c>
      <c r="DA32">
        <f>AJ32</f>
        <v>5.25</v>
      </c>
      <c r="DB32">
        <f>ROUND((ROUND(AT32*CZ32,2)*1.25),2)</f>
        <v>23</v>
      </c>
      <c r="DC32">
        <f>ROUND((ROUND(AT32*AG32,2)*1.25),2)</f>
        <v>4.0599999999999996</v>
      </c>
    </row>
    <row r="33" spans="1:107" x14ac:dyDescent="0.2">
      <c r="A33">
        <f>ROW(Source!A35)</f>
        <v>35</v>
      </c>
      <c r="B33">
        <v>34579267</v>
      </c>
      <c r="C33">
        <v>34579898</v>
      </c>
      <c r="D33">
        <v>0</v>
      </c>
      <c r="E33">
        <v>0</v>
      </c>
      <c r="F33">
        <v>1</v>
      </c>
      <c r="G33">
        <v>1</v>
      </c>
      <c r="H33">
        <v>3</v>
      </c>
      <c r="I33" t="s">
        <v>24</v>
      </c>
      <c r="J33" t="s">
        <v>64</v>
      </c>
      <c r="K33" t="s">
        <v>62</v>
      </c>
      <c r="L33">
        <v>1354</v>
      </c>
      <c r="N33">
        <v>1010</v>
      </c>
      <c r="O33" t="s">
        <v>63</v>
      </c>
      <c r="P33" t="s">
        <v>63</v>
      </c>
      <c r="Q33">
        <v>1</v>
      </c>
      <c r="W33">
        <v>0</v>
      </c>
      <c r="X33">
        <v>-1312918378</v>
      </c>
      <c r="Y33">
        <v>1111.1111109999999</v>
      </c>
      <c r="AA33">
        <v>36</v>
      </c>
      <c r="AB33">
        <v>0</v>
      </c>
      <c r="AC33">
        <v>0</v>
      </c>
      <c r="AD33">
        <v>0</v>
      </c>
      <c r="AE33">
        <v>7.4600000000000009</v>
      </c>
      <c r="AF33">
        <v>0</v>
      </c>
      <c r="AG33">
        <v>0</v>
      </c>
      <c r="AH33">
        <v>0</v>
      </c>
      <c r="AI33">
        <v>5.12</v>
      </c>
      <c r="AJ33">
        <v>1</v>
      </c>
      <c r="AK33">
        <v>1</v>
      </c>
      <c r="AL33">
        <v>1</v>
      </c>
      <c r="AN33">
        <v>0</v>
      </c>
      <c r="AO33">
        <v>0</v>
      </c>
      <c r="AP33">
        <v>0</v>
      </c>
      <c r="AQ33">
        <v>0</v>
      </c>
      <c r="AR33">
        <v>0</v>
      </c>
      <c r="AS33" t="s">
        <v>3</v>
      </c>
      <c r="AT33">
        <v>1111.1111109999999</v>
      </c>
      <c r="AU33" t="s">
        <v>3</v>
      </c>
      <c r="AV33">
        <v>0</v>
      </c>
      <c r="AW33">
        <v>1</v>
      </c>
      <c r="AX33">
        <v>-1</v>
      </c>
      <c r="AY33">
        <v>0</v>
      </c>
      <c r="AZ33">
        <v>0</v>
      </c>
      <c r="BA33" t="s">
        <v>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Y33*Source!I35</f>
        <v>9.9999999989999981</v>
      </c>
      <c r="CY33">
        <f>AA33</f>
        <v>36</v>
      </c>
      <c r="CZ33">
        <f>AE33</f>
        <v>7.4600000000000009</v>
      </c>
      <c r="DA33">
        <f>AI33</f>
        <v>5.12</v>
      </c>
      <c r="DB33">
        <f t="shared" ref="DB33:DB64" si="2">ROUND(ROUND(AT33*CZ33,2),2)</f>
        <v>8288.89</v>
      </c>
      <c r="DC33">
        <f t="shared" ref="DC33:DC64" si="3">ROUND(ROUND(AT33*AG33,2),2)</f>
        <v>0</v>
      </c>
    </row>
    <row r="34" spans="1:107" x14ac:dyDescent="0.2">
      <c r="A34">
        <f>ROW(Source!A35)</f>
        <v>35</v>
      </c>
      <c r="B34">
        <v>34579267</v>
      </c>
      <c r="C34">
        <v>34579898</v>
      </c>
      <c r="D34">
        <v>0</v>
      </c>
      <c r="E34">
        <v>0</v>
      </c>
      <c r="F34">
        <v>1</v>
      </c>
      <c r="G34">
        <v>1</v>
      </c>
      <c r="H34">
        <v>3</v>
      </c>
      <c r="I34" t="s">
        <v>59</v>
      </c>
      <c r="J34" t="s">
        <v>3</v>
      </c>
      <c r="K34" t="s">
        <v>60</v>
      </c>
      <c r="L34">
        <v>1346</v>
      </c>
      <c r="N34">
        <v>1009</v>
      </c>
      <c r="O34" t="s">
        <v>26</v>
      </c>
      <c r="P34" t="s">
        <v>26</v>
      </c>
      <c r="Q34">
        <v>1</v>
      </c>
      <c r="W34">
        <v>0</v>
      </c>
      <c r="X34">
        <v>1181739134</v>
      </c>
      <c r="Y34">
        <v>450</v>
      </c>
      <c r="AA34">
        <v>20</v>
      </c>
      <c r="AB34">
        <v>0</v>
      </c>
      <c r="AC34">
        <v>0</v>
      </c>
      <c r="AD34">
        <v>0</v>
      </c>
      <c r="AE34">
        <v>4.1500000000000004</v>
      </c>
      <c r="AF34">
        <v>0</v>
      </c>
      <c r="AG34">
        <v>0</v>
      </c>
      <c r="AH34">
        <v>0</v>
      </c>
      <c r="AI34">
        <v>5.12</v>
      </c>
      <c r="AJ34">
        <v>1</v>
      </c>
      <c r="AK34">
        <v>1</v>
      </c>
      <c r="AL34">
        <v>1</v>
      </c>
      <c r="AN34">
        <v>0</v>
      </c>
      <c r="AO34">
        <v>0</v>
      </c>
      <c r="AP34">
        <v>0</v>
      </c>
      <c r="AQ34">
        <v>0</v>
      </c>
      <c r="AR34">
        <v>0</v>
      </c>
      <c r="AS34" t="s">
        <v>3</v>
      </c>
      <c r="AT34">
        <v>450</v>
      </c>
      <c r="AU34" t="s">
        <v>3</v>
      </c>
      <c r="AV34">
        <v>0</v>
      </c>
      <c r="AW34">
        <v>1</v>
      </c>
      <c r="AX34">
        <v>-1</v>
      </c>
      <c r="AY34">
        <v>0</v>
      </c>
      <c r="AZ34">
        <v>0</v>
      </c>
      <c r="BA34" t="s">
        <v>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Y34*Source!I35</f>
        <v>4.05</v>
      </c>
      <c r="CY34">
        <f>AA34</f>
        <v>20</v>
      </c>
      <c r="CZ34">
        <f>AE34</f>
        <v>4.1500000000000004</v>
      </c>
      <c r="DA34">
        <f>AI34</f>
        <v>5.12</v>
      </c>
      <c r="DB34">
        <f t="shared" si="2"/>
        <v>1867.5</v>
      </c>
      <c r="DC34">
        <f t="shared" si="3"/>
        <v>0</v>
      </c>
    </row>
    <row r="35" spans="1:107" x14ac:dyDescent="0.2">
      <c r="A35">
        <f>ROW(Source!A40)</f>
        <v>40</v>
      </c>
      <c r="B35">
        <v>34579245</v>
      </c>
      <c r="C35">
        <v>34579656</v>
      </c>
      <c r="D35">
        <v>31709613</v>
      </c>
      <c r="E35">
        <v>1</v>
      </c>
      <c r="F35">
        <v>1</v>
      </c>
      <c r="G35">
        <v>1</v>
      </c>
      <c r="H35">
        <v>1</v>
      </c>
      <c r="I35" t="s">
        <v>274</v>
      </c>
      <c r="J35" t="s">
        <v>3</v>
      </c>
      <c r="K35" t="s">
        <v>275</v>
      </c>
      <c r="L35">
        <v>1191</v>
      </c>
      <c r="N35">
        <v>1013</v>
      </c>
      <c r="O35" t="s">
        <v>254</v>
      </c>
      <c r="P35" t="s">
        <v>254</v>
      </c>
      <c r="Q35">
        <v>1</v>
      </c>
      <c r="W35">
        <v>0</v>
      </c>
      <c r="X35">
        <v>735429535</v>
      </c>
      <c r="Y35">
        <v>20.8</v>
      </c>
      <c r="AA35">
        <v>0</v>
      </c>
      <c r="AB35">
        <v>0</v>
      </c>
      <c r="AC35">
        <v>0</v>
      </c>
      <c r="AD35">
        <v>7.8</v>
      </c>
      <c r="AE35">
        <v>0</v>
      </c>
      <c r="AF35">
        <v>0</v>
      </c>
      <c r="AG35">
        <v>0</v>
      </c>
      <c r="AH35">
        <v>7.8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20.8</v>
      </c>
      <c r="AU35" t="s">
        <v>3</v>
      </c>
      <c r="AV35">
        <v>1</v>
      </c>
      <c r="AW35">
        <v>2</v>
      </c>
      <c r="AX35">
        <v>34579657</v>
      </c>
      <c r="AY35">
        <v>1</v>
      </c>
      <c r="AZ35">
        <v>0</v>
      </c>
      <c r="BA35">
        <v>43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Y35*Source!I40</f>
        <v>6.1984000000000004</v>
      </c>
      <c r="CY35">
        <f>AD35</f>
        <v>7.8</v>
      </c>
      <c r="CZ35">
        <f>AH35</f>
        <v>7.8</v>
      </c>
      <c r="DA35">
        <f>AL35</f>
        <v>1</v>
      </c>
      <c r="DB35">
        <f t="shared" si="2"/>
        <v>162.24</v>
      </c>
      <c r="DC35">
        <f t="shared" si="3"/>
        <v>0</v>
      </c>
    </row>
    <row r="36" spans="1:107" x14ac:dyDescent="0.2">
      <c r="A36">
        <f>ROW(Source!A41)</f>
        <v>41</v>
      </c>
      <c r="B36">
        <v>34579267</v>
      </c>
      <c r="C36">
        <v>34579656</v>
      </c>
      <c r="D36">
        <v>31709613</v>
      </c>
      <c r="E36">
        <v>1</v>
      </c>
      <c r="F36">
        <v>1</v>
      </c>
      <c r="G36">
        <v>1</v>
      </c>
      <c r="H36">
        <v>1</v>
      </c>
      <c r="I36" t="s">
        <v>274</v>
      </c>
      <c r="J36" t="s">
        <v>3</v>
      </c>
      <c r="K36" t="s">
        <v>275</v>
      </c>
      <c r="L36">
        <v>1191</v>
      </c>
      <c r="N36">
        <v>1013</v>
      </c>
      <c r="O36" t="s">
        <v>254</v>
      </c>
      <c r="P36" t="s">
        <v>254</v>
      </c>
      <c r="Q36">
        <v>1</v>
      </c>
      <c r="W36">
        <v>0</v>
      </c>
      <c r="X36">
        <v>735429535</v>
      </c>
      <c r="Y36">
        <v>20.8</v>
      </c>
      <c r="AA36">
        <v>0</v>
      </c>
      <c r="AB36">
        <v>0</v>
      </c>
      <c r="AC36">
        <v>0</v>
      </c>
      <c r="AD36">
        <v>111.38</v>
      </c>
      <c r="AE36">
        <v>0</v>
      </c>
      <c r="AF36">
        <v>0</v>
      </c>
      <c r="AG36">
        <v>0</v>
      </c>
      <c r="AH36">
        <v>7.8</v>
      </c>
      <c r="AI36">
        <v>1</v>
      </c>
      <c r="AJ36">
        <v>1</v>
      </c>
      <c r="AK36">
        <v>1</v>
      </c>
      <c r="AL36">
        <v>14.28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20.8</v>
      </c>
      <c r="AU36" t="s">
        <v>3</v>
      </c>
      <c r="AV36">
        <v>1</v>
      </c>
      <c r="AW36">
        <v>2</v>
      </c>
      <c r="AX36">
        <v>34579657</v>
      </c>
      <c r="AY36">
        <v>1</v>
      </c>
      <c r="AZ36">
        <v>0</v>
      </c>
      <c r="BA36">
        <v>44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Y36*Source!I41</f>
        <v>6.1984000000000004</v>
      </c>
      <c r="CY36">
        <f>AD36</f>
        <v>111.38</v>
      </c>
      <c r="CZ36">
        <f>AH36</f>
        <v>7.8</v>
      </c>
      <c r="DA36">
        <f>AL36</f>
        <v>14.28</v>
      </c>
      <c r="DB36">
        <f t="shared" si="2"/>
        <v>162.24</v>
      </c>
      <c r="DC36">
        <f t="shared" si="3"/>
        <v>0</v>
      </c>
    </row>
    <row r="37" spans="1:107" x14ac:dyDescent="0.2">
      <c r="A37">
        <f>ROW(Source!A42)</f>
        <v>42</v>
      </c>
      <c r="B37">
        <v>34579245</v>
      </c>
      <c r="C37">
        <v>34579912</v>
      </c>
      <c r="D37">
        <v>31709863</v>
      </c>
      <c r="E37">
        <v>1</v>
      </c>
      <c r="F37">
        <v>1</v>
      </c>
      <c r="G37">
        <v>1</v>
      </c>
      <c r="H37">
        <v>1</v>
      </c>
      <c r="I37" t="s">
        <v>264</v>
      </c>
      <c r="J37" t="s">
        <v>3</v>
      </c>
      <c r="K37" t="s">
        <v>265</v>
      </c>
      <c r="L37">
        <v>1191</v>
      </c>
      <c r="N37">
        <v>1013</v>
      </c>
      <c r="O37" t="s">
        <v>254</v>
      </c>
      <c r="P37" t="s">
        <v>254</v>
      </c>
      <c r="Q37">
        <v>1</v>
      </c>
      <c r="W37">
        <v>0</v>
      </c>
      <c r="X37">
        <v>-400197608</v>
      </c>
      <c r="Y37">
        <v>27.59</v>
      </c>
      <c r="AA37">
        <v>0</v>
      </c>
      <c r="AB37">
        <v>0</v>
      </c>
      <c r="AC37">
        <v>0</v>
      </c>
      <c r="AD37">
        <v>8.5299999999999994</v>
      </c>
      <c r="AE37">
        <v>0</v>
      </c>
      <c r="AF37">
        <v>0</v>
      </c>
      <c r="AG37">
        <v>0</v>
      </c>
      <c r="AH37">
        <v>8.5299999999999994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27.59</v>
      </c>
      <c r="AU37" t="s">
        <v>3</v>
      </c>
      <c r="AV37">
        <v>1</v>
      </c>
      <c r="AW37">
        <v>2</v>
      </c>
      <c r="AX37">
        <v>34579913</v>
      </c>
      <c r="AY37">
        <v>1</v>
      </c>
      <c r="AZ37">
        <v>0</v>
      </c>
      <c r="BA37">
        <v>45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Y37*Source!I42</f>
        <v>0</v>
      </c>
      <c r="CY37">
        <f>AD37</f>
        <v>8.5299999999999994</v>
      </c>
      <c r="CZ37">
        <f>AH37</f>
        <v>8.5299999999999994</v>
      </c>
      <c r="DA37">
        <f>AL37</f>
        <v>1</v>
      </c>
      <c r="DB37">
        <f t="shared" si="2"/>
        <v>235.34</v>
      </c>
      <c r="DC37">
        <f t="shared" si="3"/>
        <v>0</v>
      </c>
    </row>
    <row r="38" spans="1:107" x14ac:dyDescent="0.2">
      <c r="A38">
        <f>ROW(Source!A42)</f>
        <v>42</v>
      </c>
      <c r="B38">
        <v>34579245</v>
      </c>
      <c r="C38">
        <v>34579912</v>
      </c>
      <c r="D38">
        <v>31709492</v>
      </c>
      <c r="E38">
        <v>1</v>
      </c>
      <c r="F38">
        <v>1</v>
      </c>
      <c r="G38">
        <v>1</v>
      </c>
      <c r="H38">
        <v>1</v>
      </c>
      <c r="I38" t="s">
        <v>255</v>
      </c>
      <c r="J38" t="s">
        <v>3</v>
      </c>
      <c r="K38" t="s">
        <v>256</v>
      </c>
      <c r="L38">
        <v>1191</v>
      </c>
      <c r="N38">
        <v>1013</v>
      </c>
      <c r="O38" t="s">
        <v>254</v>
      </c>
      <c r="P38" t="s">
        <v>254</v>
      </c>
      <c r="Q38">
        <v>1</v>
      </c>
      <c r="W38">
        <v>0</v>
      </c>
      <c r="X38">
        <v>-1417349443</v>
      </c>
      <c r="Y38">
        <v>0.02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0.02</v>
      </c>
      <c r="AU38" t="s">
        <v>3</v>
      </c>
      <c r="AV38">
        <v>2</v>
      </c>
      <c r="AW38">
        <v>2</v>
      </c>
      <c r="AX38">
        <v>34579914</v>
      </c>
      <c r="AY38">
        <v>1</v>
      </c>
      <c r="AZ38">
        <v>0</v>
      </c>
      <c r="BA38">
        <v>46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Y38*Source!I42</f>
        <v>0</v>
      </c>
      <c r="CY38">
        <f>AD38</f>
        <v>0</v>
      </c>
      <c r="CZ38">
        <f>AH38</f>
        <v>0</v>
      </c>
      <c r="DA38">
        <f>AL38</f>
        <v>1</v>
      </c>
      <c r="DB38">
        <f t="shared" si="2"/>
        <v>0</v>
      </c>
      <c r="DC38">
        <f t="shared" si="3"/>
        <v>0</v>
      </c>
    </row>
    <row r="39" spans="1:107" x14ac:dyDescent="0.2">
      <c r="A39">
        <f>ROW(Source!A42)</f>
        <v>42</v>
      </c>
      <c r="B39">
        <v>34579245</v>
      </c>
      <c r="C39">
        <v>34579912</v>
      </c>
      <c r="D39">
        <v>31526951</v>
      </c>
      <c r="E39">
        <v>1</v>
      </c>
      <c r="F39">
        <v>1</v>
      </c>
      <c r="G39">
        <v>1</v>
      </c>
      <c r="H39">
        <v>2</v>
      </c>
      <c r="I39" t="s">
        <v>276</v>
      </c>
      <c r="J39" t="s">
        <v>277</v>
      </c>
      <c r="K39" t="s">
        <v>278</v>
      </c>
      <c r="L39">
        <v>1368</v>
      </c>
      <c r="N39">
        <v>1011</v>
      </c>
      <c r="O39" t="s">
        <v>260</v>
      </c>
      <c r="P39" t="s">
        <v>260</v>
      </c>
      <c r="Q39">
        <v>1</v>
      </c>
      <c r="W39">
        <v>0</v>
      </c>
      <c r="X39">
        <v>1047452784</v>
      </c>
      <c r="Y39">
        <v>0.1</v>
      </c>
      <c r="AA39">
        <v>0</v>
      </c>
      <c r="AB39">
        <v>1.7</v>
      </c>
      <c r="AC39">
        <v>0</v>
      </c>
      <c r="AD39">
        <v>0</v>
      </c>
      <c r="AE39">
        <v>0</v>
      </c>
      <c r="AF39">
        <v>1.7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0.1</v>
      </c>
      <c r="AU39" t="s">
        <v>3</v>
      </c>
      <c r="AV39">
        <v>0</v>
      </c>
      <c r="AW39">
        <v>2</v>
      </c>
      <c r="AX39">
        <v>34579915</v>
      </c>
      <c r="AY39">
        <v>1</v>
      </c>
      <c r="AZ39">
        <v>0</v>
      </c>
      <c r="BA39">
        <v>47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Y39*Source!I42</f>
        <v>0</v>
      </c>
      <c r="CY39">
        <f>AB39</f>
        <v>1.7</v>
      </c>
      <c r="CZ39">
        <f>AF39</f>
        <v>1.7</v>
      </c>
      <c r="DA39">
        <f>AJ39</f>
        <v>1</v>
      </c>
      <c r="DB39">
        <f t="shared" si="2"/>
        <v>0.17</v>
      </c>
      <c r="DC39">
        <f t="shared" si="3"/>
        <v>0</v>
      </c>
    </row>
    <row r="40" spans="1:107" x14ac:dyDescent="0.2">
      <c r="A40">
        <f>ROW(Source!A42)</f>
        <v>42</v>
      </c>
      <c r="B40">
        <v>34579245</v>
      </c>
      <c r="C40">
        <v>34579912</v>
      </c>
      <c r="D40">
        <v>31528142</v>
      </c>
      <c r="E40">
        <v>1</v>
      </c>
      <c r="F40">
        <v>1</v>
      </c>
      <c r="G40">
        <v>1</v>
      </c>
      <c r="H40">
        <v>2</v>
      </c>
      <c r="I40" t="s">
        <v>271</v>
      </c>
      <c r="J40" t="s">
        <v>272</v>
      </c>
      <c r="K40" t="s">
        <v>273</v>
      </c>
      <c r="L40">
        <v>1368</v>
      </c>
      <c r="N40">
        <v>1011</v>
      </c>
      <c r="O40" t="s">
        <v>260</v>
      </c>
      <c r="P40" t="s">
        <v>260</v>
      </c>
      <c r="Q40">
        <v>1</v>
      </c>
      <c r="W40">
        <v>0</v>
      </c>
      <c r="X40">
        <v>1372534845</v>
      </c>
      <c r="Y40">
        <v>0.02</v>
      </c>
      <c r="AA40">
        <v>0</v>
      </c>
      <c r="AB40">
        <v>65.709999999999994</v>
      </c>
      <c r="AC40">
        <v>11.6</v>
      </c>
      <c r="AD40">
        <v>0</v>
      </c>
      <c r="AE40">
        <v>0</v>
      </c>
      <c r="AF40">
        <v>65.709999999999994</v>
      </c>
      <c r="AG40">
        <v>11.6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0.02</v>
      </c>
      <c r="AU40" t="s">
        <v>3</v>
      </c>
      <c r="AV40">
        <v>0</v>
      </c>
      <c r="AW40">
        <v>2</v>
      </c>
      <c r="AX40">
        <v>34579916</v>
      </c>
      <c r="AY40">
        <v>1</v>
      </c>
      <c r="AZ40">
        <v>0</v>
      </c>
      <c r="BA40">
        <v>48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Y40*Source!I42</f>
        <v>0</v>
      </c>
      <c r="CY40">
        <f>AB40</f>
        <v>65.709999999999994</v>
      </c>
      <c r="CZ40">
        <f>AF40</f>
        <v>65.709999999999994</v>
      </c>
      <c r="DA40">
        <f>AJ40</f>
        <v>1</v>
      </c>
      <c r="DB40">
        <f t="shared" si="2"/>
        <v>1.31</v>
      </c>
      <c r="DC40">
        <f t="shared" si="3"/>
        <v>0.23</v>
      </c>
    </row>
    <row r="41" spans="1:107" x14ac:dyDescent="0.2">
      <c r="A41">
        <f>ROW(Source!A42)</f>
        <v>42</v>
      </c>
      <c r="B41">
        <v>34579245</v>
      </c>
      <c r="C41">
        <v>34579912</v>
      </c>
      <c r="D41">
        <v>0</v>
      </c>
      <c r="E41">
        <v>0</v>
      </c>
      <c r="F41">
        <v>1</v>
      </c>
      <c r="G41">
        <v>1</v>
      </c>
      <c r="H41">
        <v>3</v>
      </c>
      <c r="I41" t="s">
        <v>24</v>
      </c>
      <c r="J41" t="s">
        <v>80</v>
      </c>
      <c r="K41" t="s">
        <v>79</v>
      </c>
      <c r="L41">
        <v>1346</v>
      </c>
      <c r="N41">
        <v>1009</v>
      </c>
      <c r="O41" t="s">
        <v>26</v>
      </c>
      <c r="P41" t="s">
        <v>26</v>
      </c>
      <c r="Q41">
        <v>1</v>
      </c>
      <c r="W41">
        <v>0</v>
      </c>
      <c r="X41">
        <v>-1522527590</v>
      </c>
      <c r="Y41">
        <v>50</v>
      </c>
      <c r="AA41">
        <v>6.21</v>
      </c>
      <c r="AB41">
        <v>0</v>
      </c>
      <c r="AC41">
        <v>0</v>
      </c>
      <c r="AD41">
        <v>0</v>
      </c>
      <c r="AE41">
        <v>6.2100000000000009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0</v>
      </c>
      <c r="AP41">
        <v>0</v>
      </c>
      <c r="AQ41">
        <v>0</v>
      </c>
      <c r="AR41">
        <v>0</v>
      </c>
      <c r="AS41" t="s">
        <v>3</v>
      </c>
      <c r="AT41">
        <v>50</v>
      </c>
      <c r="AU41" t="s">
        <v>3</v>
      </c>
      <c r="AV41">
        <v>0</v>
      </c>
      <c r="AW41">
        <v>1</v>
      </c>
      <c r="AX41">
        <v>-1</v>
      </c>
      <c r="AY41">
        <v>0</v>
      </c>
      <c r="AZ41">
        <v>0</v>
      </c>
      <c r="BA41" t="s">
        <v>3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Y41*Source!I42</f>
        <v>0</v>
      </c>
      <c r="CY41">
        <f>AA41</f>
        <v>6.21</v>
      </c>
      <c r="CZ41">
        <f>AE41</f>
        <v>6.2100000000000009</v>
      </c>
      <c r="DA41">
        <f>AI41</f>
        <v>1</v>
      </c>
      <c r="DB41">
        <f t="shared" si="2"/>
        <v>310.5</v>
      </c>
      <c r="DC41">
        <f t="shared" si="3"/>
        <v>0</v>
      </c>
    </row>
    <row r="42" spans="1:107" x14ac:dyDescent="0.2">
      <c r="A42">
        <f>ROW(Source!A43)</f>
        <v>43</v>
      </c>
      <c r="B42">
        <v>34579267</v>
      </c>
      <c r="C42">
        <v>34579912</v>
      </c>
      <c r="D42">
        <v>31709863</v>
      </c>
      <c r="E42">
        <v>1</v>
      </c>
      <c r="F42">
        <v>1</v>
      </c>
      <c r="G42">
        <v>1</v>
      </c>
      <c r="H42">
        <v>1</v>
      </c>
      <c r="I42" t="s">
        <v>264</v>
      </c>
      <c r="J42" t="s">
        <v>3</v>
      </c>
      <c r="K42" t="s">
        <v>265</v>
      </c>
      <c r="L42">
        <v>1191</v>
      </c>
      <c r="N42">
        <v>1013</v>
      </c>
      <c r="O42" t="s">
        <v>254</v>
      </c>
      <c r="P42" t="s">
        <v>254</v>
      </c>
      <c r="Q42">
        <v>1</v>
      </c>
      <c r="W42">
        <v>0</v>
      </c>
      <c r="X42">
        <v>-400197608</v>
      </c>
      <c r="Y42">
        <v>27.59</v>
      </c>
      <c r="AA42">
        <v>0</v>
      </c>
      <c r="AB42">
        <v>0</v>
      </c>
      <c r="AC42">
        <v>0</v>
      </c>
      <c r="AD42">
        <v>121.81</v>
      </c>
      <c r="AE42">
        <v>0</v>
      </c>
      <c r="AF42">
        <v>0</v>
      </c>
      <c r="AG42">
        <v>0</v>
      </c>
      <c r="AH42">
        <v>8.5299999999999994</v>
      </c>
      <c r="AI42">
        <v>1</v>
      </c>
      <c r="AJ42">
        <v>1</v>
      </c>
      <c r="AK42">
        <v>1</v>
      </c>
      <c r="AL42">
        <v>14.28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27.59</v>
      </c>
      <c r="AU42" t="s">
        <v>3</v>
      </c>
      <c r="AV42">
        <v>1</v>
      </c>
      <c r="AW42">
        <v>2</v>
      </c>
      <c r="AX42">
        <v>34579913</v>
      </c>
      <c r="AY42">
        <v>1</v>
      </c>
      <c r="AZ42">
        <v>0</v>
      </c>
      <c r="BA42">
        <v>51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Y42*Source!I43</f>
        <v>0</v>
      </c>
      <c r="CY42">
        <f>AD42</f>
        <v>121.81</v>
      </c>
      <c r="CZ42">
        <f>AH42</f>
        <v>8.5299999999999994</v>
      </c>
      <c r="DA42">
        <f>AL42</f>
        <v>14.28</v>
      </c>
      <c r="DB42">
        <f t="shared" si="2"/>
        <v>235.34</v>
      </c>
      <c r="DC42">
        <f t="shared" si="3"/>
        <v>0</v>
      </c>
    </row>
    <row r="43" spans="1:107" x14ac:dyDescent="0.2">
      <c r="A43">
        <f>ROW(Source!A43)</f>
        <v>43</v>
      </c>
      <c r="B43">
        <v>34579267</v>
      </c>
      <c r="C43">
        <v>34579912</v>
      </c>
      <c r="D43">
        <v>31709492</v>
      </c>
      <c r="E43">
        <v>1</v>
      </c>
      <c r="F43">
        <v>1</v>
      </c>
      <c r="G43">
        <v>1</v>
      </c>
      <c r="H43">
        <v>1</v>
      </c>
      <c r="I43" t="s">
        <v>255</v>
      </c>
      <c r="J43" t="s">
        <v>3</v>
      </c>
      <c r="K43" t="s">
        <v>256</v>
      </c>
      <c r="L43">
        <v>1191</v>
      </c>
      <c r="N43">
        <v>1013</v>
      </c>
      <c r="O43" t="s">
        <v>254</v>
      </c>
      <c r="P43" t="s">
        <v>254</v>
      </c>
      <c r="Q43">
        <v>1</v>
      </c>
      <c r="W43">
        <v>0</v>
      </c>
      <c r="X43">
        <v>-1417349443</v>
      </c>
      <c r="Y43">
        <v>0.02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14.28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0.02</v>
      </c>
      <c r="AU43" t="s">
        <v>3</v>
      </c>
      <c r="AV43">
        <v>2</v>
      </c>
      <c r="AW43">
        <v>2</v>
      </c>
      <c r="AX43">
        <v>34579914</v>
      </c>
      <c r="AY43">
        <v>1</v>
      </c>
      <c r="AZ43">
        <v>0</v>
      </c>
      <c r="BA43">
        <v>52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Y43*Source!I43</f>
        <v>0</v>
      </c>
      <c r="CY43">
        <f>AD43</f>
        <v>0</v>
      </c>
      <c r="CZ43">
        <f>AH43</f>
        <v>0</v>
      </c>
      <c r="DA43">
        <f>AL43</f>
        <v>1</v>
      </c>
      <c r="DB43">
        <f t="shared" si="2"/>
        <v>0</v>
      </c>
      <c r="DC43">
        <f t="shared" si="3"/>
        <v>0</v>
      </c>
    </row>
    <row r="44" spans="1:107" x14ac:dyDescent="0.2">
      <c r="A44">
        <f>ROW(Source!A43)</f>
        <v>43</v>
      </c>
      <c r="B44">
        <v>34579267</v>
      </c>
      <c r="C44">
        <v>34579912</v>
      </c>
      <c r="D44">
        <v>31526951</v>
      </c>
      <c r="E44">
        <v>1</v>
      </c>
      <c r="F44">
        <v>1</v>
      </c>
      <c r="G44">
        <v>1</v>
      </c>
      <c r="H44">
        <v>2</v>
      </c>
      <c r="I44" t="s">
        <v>276</v>
      </c>
      <c r="J44" t="s">
        <v>277</v>
      </c>
      <c r="K44" t="s">
        <v>278</v>
      </c>
      <c r="L44">
        <v>1368</v>
      </c>
      <c r="N44">
        <v>1011</v>
      </c>
      <c r="O44" t="s">
        <v>260</v>
      </c>
      <c r="P44" t="s">
        <v>260</v>
      </c>
      <c r="Q44">
        <v>1</v>
      </c>
      <c r="W44">
        <v>0</v>
      </c>
      <c r="X44">
        <v>1047452784</v>
      </c>
      <c r="Y44">
        <v>0.1</v>
      </c>
      <c r="AA44">
        <v>0</v>
      </c>
      <c r="AB44">
        <v>8.93</v>
      </c>
      <c r="AC44">
        <v>0</v>
      </c>
      <c r="AD44">
        <v>0</v>
      </c>
      <c r="AE44">
        <v>0</v>
      </c>
      <c r="AF44">
        <v>1.7</v>
      </c>
      <c r="AG44">
        <v>0</v>
      </c>
      <c r="AH44">
        <v>0</v>
      </c>
      <c r="AI44">
        <v>1</v>
      </c>
      <c r="AJ44">
        <v>5.25</v>
      </c>
      <c r="AK44">
        <v>14.28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</v>
      </c>
      <c r="AU44" t="s">
        <v>3</v>
      </c>
      <c r="AV44">
        <v>0</v>
      </c>
      <c r="AW44">
        <v>2</v>
      </c>
      <c r="AX44">
        <v>34579915</v>
      </c>
      <c r="AY44">
        <v>1</v>
      </c>
      <c r="AZ44">
        <v>0</v>
      </c>
      <c r="BA44">
        <v>53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Y44*Source!I43</f>
        <v>0</v>
      </c>
      <c r="CY44">
        <f>AB44</f>
        <v>8.93</v>
      </c>
      <c r="CZ44">
        <f>AF44</f>
        <v>1.7</v>
      </c>
      <c r="DA44">
        <f>AJ44</f>
        <v>5.25</v>
      </c>
      <c r="DB44">
        <f t="shared" si="2"/>
        <v>0.17</v>
      </c>
      <c r="DC44">
        <f t="shared" si="3"/>
        <v>0</v>
      </c>
    </row>
    <row r="45" spans="1:107" x14ac:dyDescent="0.2">
      <c r="A45">
        <f>ROW(Source!A43)</f>
        <v>43</v>
      </c>
      <c r="B45">
        <v>34579267</v>
      </c>
      <c r="C45">
        <v>34579912</v>
      </c>
      <c r="D45">
        <v>31528142</v>
      </c>
      <c r="E45">
        <v>1</v>
      </c>
      <c r="F45">
        <v>1</v>
      </c>
      <c r="G45">
        <v>1</v>
      </c>
      <c r="H45">
        <v>2</v>
      </c>
      <c r="I45" t="s">
        <v>271</v>
      </c>
      <c r="J45" t="s">
        <v>272</v>
      </c>
      <c r="K45" t="s">
        <v>273</v>
      </c>
      <c r="L45">
        <v>1368</v>
      </c>
      <c r="N45">
        <v>1011</v>
      </c>
      <c r="O45" t="s">
        <v>260</v>
      </c>
      <c r="P45" t="s">
        <v>260</v>
      </c>
      <c r="Q45">
        <v>1</v>
      </c>
      <c r="W45">
        <v>0</v>
      </c>
      <c r="X45">
        <v>1372534845</v>
      </c>
      <c r="Y45">
        <v>0.02</v>
      </c>
      <c r="AA45">
        <v>0</v>
      </c>
      <c r="AB45">
        <v>344.98</v>
      </c>
      <c r="AC45">
        <v>165.65</v>
      </c>
      <c r="AD45">
        <v>0</v>
      </c>
      <c r="AE45">
        <v>0</v>
      </c>
      <c r="AF45">
        <v>65.709999999999994</v>
      </c>
      <c r="AG45">
        <v>11.6</v>
      </c>
      <c r="AH45">
        <v>0</v>
      </c>
      <c r="AI45">
        <v>1</v>
      </c>
      <c r="AJ45">
        <v>5.25</v>
      </c>
      <c r="AK45">
        <v>14.28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0.02</v>
      </c>
      <c r="AU45" t="s">
        <v>3</v>
      </c>
      <c r="AV45">
        <v>0</v>
      </c>
      <c r="AW45">
        <v>2</v>
      </c>
      <c r="AX45">
        <v>34579916</v>
      </c>
      <c r="AY45">
        <v>1</v>
      </c>
      <c r="AZ45">
        <v>0</v>
      </c>
      <c r="BA45">
        <v>54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Y45*Source!I43</f>
        <v>0</v>
      </c>
      <c r="CY45">
        <f>AB45</f>
        <v>344.98</v>
      </c>
      <c r="CZ45">
        <f>AF45</f>
        <v>65.709999999999994</v>
      </c>
      <c r="DA45">
        <f>AJ45</f>
        <v>5.25</v>
      </c>
      <c r="DB45">
        <f t="shared" si="2"/>
        <v>1.31</v>
      </c>
      <c r="DC45">
        <f t="shared" si="3"/>
        <v>0.23</v>
      </c>
    </row>
    <row r="46" spans="1:107" x14ac:dyDescent="0.2">
      <c r="A46">
        <f>ROW(Source!A43)</f>
        <v>43</v>
      </c>
      <c r="B46">
        <v>34579267</v>
      </c>
      <c r="C46">
        <v>34579912</v>
      </c>
      <c r="D46">
        <v>0</v>
      </c>
      <c r="E46">
        <v>0</v>
      </c>
      <c r="F46">
        <v>1</v>
      </c>
      <c r="G46">
        <v>1</v>
      </c>
      <c r="H46">
        <v>3</v>
      </c>
      <c r="I46" t="s">
        <v>24</v>
      </c>
      <c r="J46" t="s">
        <v>80</v>
      </c>
      <c r="K46" t="s">
        <v>79</v>
      </c>
      <c r="L46">
        <v>1346</v>
      </c>
      <c r="N46">
        <v>1009</v>
      </c>
      <c r="O46" t="s">
        <v>26</v>
      </c>
      <c r="P46" t="s">
        <v>26</v>
      </c>
      <c r="Q46">
        <v>1</v>
      </c>
      <c r="W46">
        <v>0</v>
      </c>
      <c r="X46">
        <v>-1522527590</v>
      </c>
      <c r="Y46">
        <v>50</v>
      </c>
      <c r="AA46">
        <v>30</v>
      </c>
      <c r="AB46">
        <v>0</v>
      </c>
      <c r="AC46">
        <v>0</v>
      </c>
      <c r="AD46">
        <v>0</v>
      </c>
      <c r="AE46">
        <v>6.2100000000000009</v>
      </c>
      <c r="AF46">
        <v>0</v>
      </c>
      <c r="AG46">
        <v>0</v>
      </c>
      <c r="AH46">
        <v>0</v>
      </c>
      <c r="AI46">
        <v>5.12</v>
      </c>
      <c r="AJ46">
        <v>1</v>
      </c>
      <c r="AK46">
        <v>1</v>
      </c>
      <c r="AL46">
        <v>1</v>
      </c>
      <c r="AN46">
        <v>0</v>
      </c>
      <c r="AO46">
        <v>0</v>
      </c>
      <c r="AP46">
        <v>0</v>
      </c>
      <c r="AQ46">
        <v>0</v>
      </c>
      <c r="AR46">
        <v>0</v>
      </c>
      <c r="AS46" t="s">
        <v>3</v>
      </c>
      <c r="AT46">
        <v>50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Y46*Source!I43</f>
        <v>0</v>
      </c>
      <c r="CY46">
        <f>AA46</f>
        <v>30</v>
      </c>
      <c r="CZ46">
        <f>AE46</f>
        <v>6.2100000000000009</v>
      </c>
      <c r="DA46">
        <f>AI46</f>
        <v>5.12</v>
      </c>
      <c r="DB46">
        <f t="shared" si="2"/>
        <v>310.5</v>
      </c>
      <c r="DC46">
        <f t="shared" si="3"/>
        <v>0</v>
      </c>
    </row>
    <row r="47" spans="1:107" x14ac:dyDescent="0.2">
      <c r="A47">
        <f>ROW(Source!A46)</f>
        <v>46</v>
      </c>
      <c r="B47">
        <v>34579245</v>
      </c>
      <c r="C47">
        <v>34579585</v>
      </c>
      <c r="D47">
        <v>31714194</v>
      </c>
      <c r="E47">
        <v>1</v>
      </c>
      <c r="F47">
        <v>1</v>
      </c>
      <c r="G47">
        <v>1</v>
      </c>
      <c r="H47">
        <v>1</v>
      </c>
      <c r="I47" t="s">
        <v>279</v>
      </c>
      <c r="J47" t="s">
        <v>3</v>
      </c>
      <c r="K47" t="s">
        <v>280</v>
      </c>
      <c r="L47">
        <v>1191</v>
      </c>
      <c r="N47">
        <v>1013</v>
      </c>
      <c r="O47" t="s">
        <v>254</v>
      </c>
      <c r="P47" t="s">
        <v>254</v>
      </c>
      <c r="Q47">
        <v>1</v>
      </c>
      <c r="W47">
        <v>0</v>
      </c>
      <c r="X47">
        <v>1010519658</v>
      </c>
      <c r="Y47">
        <v>14.59</v>
      </c>
      <c r="AA47">
        <v>0</v>
      </c>
      <c r="AB47">
        <v>0</v>
      </c>
      <c r="AC47">
        <v>0</v>
      </c>
      <c r="AD47">
        <v>8.64</v>
      </c>
      <c r="AE47">
        <v>0</v>
      </c>
      <c r="AF47">
        <v>0</v>
      </c>
      <c r="AG47">
        <v>0</v>
      </c>
      <c r="AH47">
        <v>8.64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14.59</v>
      </c>
      <c r="AU47" t="s">
        <v>3</v>
      </c>
      <c r="AV47">
        <v>1</v>
      </c>
      <c r="AW47">
        <v>2</v>
      </c>
      <c r="AX47">
        <v>34579586</v>
      </c>
      <c r="AY47">
        <v>1</v>
      </c>
      <c r="AZ47">
        <v>0</v>
      </c>
      <c r="BA47">
        <v>57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Y47*Source!I46</f>
        <v>5.1750730000000003</v>
      </c>
      <c r="CY47">
        <f>AD47</f>
        <v>8.64</v>
      </c>
      <c r="CZ47">
        <f>AH47</f>
        <v>8.64</v>
      </c>
      <c r="DA47">
        <f>AL47</f>
        <v>1</v>
      </c>
      <c r="DB47">
        <f t="shared" si="2"/>
        <v>126.06</v>
      </c>
      <c r="DC47">
        <f t="shared" si="3"/>
        <v>0</v>
      </c>
    </row>
    <row r="48" spans="1:107" x14ac:dyDescent="0.2">
      <c r="A48">
        <f>ROW(Source!A46)</f>
        <v>46</v>
      </c>
      <c r="B48">
        <v>34579245</v>
      </c>
      <c r="C48">
        <v>34579585</v>
      </c>
      <c r="D48">
        <v>31709492</v>
      </c>
      <c r="E48">
        <v>1</v>
      </c>
      <c r="F48">
        <v>1</v>
      </c>
      <c r="G48">
        <v>1</v>
      </c>
      <c r="H48">
        <v>1</v>
      </c>
      <c r="I48" t="s">
        <v>255</v>
      </c>
      <c r="J48" t="s">
        <v>3</v>
      </c>
      <c r="K48" t="s">
        <v>256</v>
      </c>
      <c r="L48">
        <v>1191</v>
      </c>
      <c r="N48">
        <v>1013</v>
      </c>
      <c r="O48" t="s">
        <v>254</v>
      </c>
      <c r="P48" t="s">
        <v>254</v>
      </c>
      <c r="Q48">
        <v>1</v>
      </c>
      <c r="W48">
        <v>0</v>
      </c>
      <c r="X48">
        <v>-1417349443</v>
      </c>
      <c r="Y48">
        <v>0.1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0.1</v>
      </c>
      <c r="AU48" t="s">
        <v>3</v>
      </c>
      <c r="AV48">
        <v>2</v>
      </c>
      <c r="AW48">
        <v>2</v>
      </c>
      <c r="AX48">
        <v>34579587</v>
      </c>
      <c r="AY48">
        <v>1</v>
      </c>
      <c r="AZ48">
        <v>0</v>
      </c>
      <c r="BA48">
        <v>58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Y48*Source!I46</f>
        <v>3.5470000000000002E-2</v>
      </c>
      <c r="CY48">
        <f>AD48</f>
        <v>0</v>
      </c>
      <c r="CZ48">
        <f>AH48</f>
        <v>0</v>
      </c>
      <c r="DA48">
        <f>AL48</f>
        <v>1</v>
      </c>
      <c r="DB48">
        <f t="shared" si="2"/>
        <v>0</v>
      </c>
      <c r="DC48">
        <f t="shared" si="3"/>
        <v>0</v>
      </c>
    </row>
    <row r="49" spans="1:107" x14ac:dyDescent="0.2">
      <c r="A49">
        <f>ROW(Source!A46)</f>
        <v>46</v>
      </c>
      <c r="B49">
        <v>34579245</v>
      </c>
      <c r="C49">
        <v>34579585</v>
      </c>
      <c r="D49">
        <v>31526951</v>
      </c>
      <c r="E49">
        <v>1</v>
      </c>
      <c r="F49">
        <v>1</v>
      </c>
      <c r="G49">
        <v>1</v>
      </c>
      <c r="H49">
        <v>2</v>
      </c>
      <c r="I49" t="s">
        <v>276</v>
      </c>
      <c r="J49" t="s">
        <v>277</v>
      </c>
      <c r="K49" t="s">
        <v>278</v>
      </c>
      <c r="L49">
        <v>1368</v>
      </c>
      <c r="N49">
        <v>1011</v>
      </c>
      <c r="O49" t="s">
        <v>260</v>
      </c>
      <c r="P49" t="s">
        <v>260</v>
      </c>
      <c r="Q49">
        <v>1</v>
      </c>
      <c r="W49">
        <v>0</v>
      </c>
      <c r="X49">
        <v>1047452784</v>
      </c>
      <c r="Y49">
        <v>0.1</v>
      </c>
      <c r="AA49">
        <v>0</v>
      </c>
      <c r="AB49">
        <v>1.7</v>
      </c>
      <c r="AC49">
        <v>0</v>
      </c>
      <c r="AD49">
        <v>0</v>
      </c>
      <c r="AE49">
        <v>0</v>
      </c>
      <c r="AF49">
        <v>1.7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0.1</v>
      </c>
      <c r="AU49" t="s">
        <v>3</v>
      </c>
      <c r="AV49">
        <v>0</v>
      </c>
      <c r="AW49">
        <v>2</v>
      </c>
      <c r="AX49">
        <v>34579588</v>
      </c>
      <c r="AY49">
        <v>1</v>
      </c>
      <c r="AZ49">
        <v>0</v>
      </c>
      <c r="BA49">
        <v>59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Y49*Source!I46</f>
        <v>3.5470000000000002E-2</v>
      </c>
      <c r="CY49">
        <f>AB49</f>
        <v>1.7</v>
      </c>
      <c r="CZ49">
        <f>AF49</f>
        <v>1.7</v>
      </c>
      <c r="DA49">
        <f>AJ49</f>
        <v>1</v>
      </c>
      <c r="DB49">
        <f t="shared" si="2"/>
        <v>0.17</v>
      </c>
      <c r="DC49">
        <f t="shared" si="3"/>
        <v>0</v>
      </c>
    </row>
    <row r="50" spans="1:107" x14ac:dyDescent="0.2">
      <c r="A50">
        <f>ROW(Source!A46)</f>
        <v>46</v>
      </c>
      <c r="B50">
        <v>34579245</v>
      </c>
      <c r="C50">
        <v>34579585</v>
      </c>
      <c r="D50">
        <v>31528142</v>
      </c>
      <c r="E50">
        <v>1</v>
      </c>
      <c r="F50">
        <v>1</v>
      </c>
      <c r="G50">
        <v>1</v>
      </c>
      <c r="H50">
        <v>2</v>
      </c>
      <c r="I50" t="s">
        <v>271</v>
      </c>
      <c r="J50" t="s">
        <v>272</v>
      </c>
      <c r="K50" t="s">
        <v>273</v>
      </c>
      <c r="L50">
        <v>1368</v>
      </c>
      <c r="N50">
        <v>1011</v>
      </c>
      <c r="O50" t="s">
        <v>260</v>
      </c>
      <c r="P50" t="s">
        <v>260</v>
      </c>
      <c r="Q50">
        <v>1</v>
      </c>
      <c r="W50">
        <v>0</v>
      </c>
      <c r="X50">
        <v>1372534845</v>
      </c>
      <c r="Y50">
        <v>0.1</v>
      </c>
      <c r="AA50">
        <v>0</v>
      </c>
      <c r="AB50">
        <v>65.709999999999994</v>
      </c>
      <c r="AC50">
        <v>11.6</v>
      </c>
      <c r="AD50">
        <v>0</v>
      </c>
      <c r="AE50">
        <v>0</v>
      </c>
      <c r="AF50">
        <v>65.709999999999994</v>
      </c>
      <c r="AG50">
        <v>11.6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0.1</v>
      </c>
      <c r="AU50" t="s">
        <v>3</v>
      </c>
      <c r="AV50">
        <v>0</v>
      </c>
      <c r="AW50">
        <v>2</v>
      </c>
      <c r="AX50">
        <v>34579589</v>
      </c>
      <c r="AY50">
        <v>1</v>
      </c>
      <c r="AZ50">
        <v>0</v>
      </c>
      <c r="BA50">
        <v>60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Y50*Source!I46</f>
        <v>3.5470000000000002E-2</v>
      </c>
      <c r="CY50">
        <f>AB50</f>
        <v>65.709999999999994</v>
      </c>
      <c r="CZ50">
        <f>AF50</f>
        <v>65.709999999999994</v>
      </c>
      <c r="DA50">
        <f>AJ50</f>
        <v>1</v>
      </c>
      <c r="DB50">
        <f t="shared" si="2"/>
        <v>6.57</v>
      </c>
      <c r="DC50">
        <f t="shared" si="3"/>
        <v>1.1599999999999999</v>
      </c>
    </row>
    <row r="51" spans="1:107" x14ac:dyDescent="0.2">
      <c r="A51">
        <f>ROW(Source!A46)</f>
        <v>46</v>
      </c>
      <c r="B51">
        <v>34579245</v>
      </c>
      <c r="C51">
        <v>34579585</v>
      </c>
      <c r="D51">
        <v>31528470</v>
      </c>
      <c r="E51">
        <v>1</v>
      </c>
      <c r="F51">
        <v>1</v>
      </c>
      <c r="G51">
        <v>1</v>
      </c>
      <c r="H51">
        <v>2</v>
      </c>
      <c r="I51" t="s">
        <v>281</v>
      </c>
      <c r="J51" t="s">
        <v>282</v>
      </c>
      <c r="K51" t="s">
        <v>283</v>
      </c>
      <c r="L51">
        <v>1368</v>
      </c>
      <c r="N51">
        <v>1011</v>
      </c>
      <c r="O51" t="s">
        <v>260</v>
      </c>
      <c r="P51" t="s">
        <v>260</v>
      </c>
      <c r="Q51">
        <v>1</v>
      </c>
      <c r="W51">
        <v>0</v>
      </c>
      <c r="X51">
        <v>1732048522</v>
      </c>
      <c r="Y51">
        <v>6.03</v>
      </c>
      <c r="AA51">
        <v>0</v>
      </c>
      <c r="AB51">
        <v>3.7</v>
      </c>
      <c r="AC51">
        <v>0</v>
      </c>
      <c r="AD51">
        <v>0</v>
      </c>
      <c r="AE51">
        <v>0</v>
      </c>
      <c r="AF51">
        <v>3.7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6.03</v>
      </c>
      <c r="AU51" t="s">
        <v>3</v>
      </c>
      <c r="AV51">
        <v>0</v>
      </c>
      <c r="AW51">
        <v>2</v>
      </c>
      <c r="AX51">
        <v>34579590</v>
      </c>
      <c r="AY51">
        <v>1</v>
      </c>
      <c r="AZ51">
        <v>0</v>
      </c>
      <c r="BA51">
        <v>61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Y51*Source!I46</f>
        <v>2.1388410000000002</v>
      </c>
      <c r="CY51">
        <f>AB51</f>
        <v>3.7</v>
      </c>
      <c r="CZ51">
        <f>AF51</f>
        <v>3.7</v>
      </c>
      <c r="DA51">
        <f>AJ51</f>
        <v>1</v>
      </c>
      <c r="DB51">
        <f t="shared" si="2"/>
        <v>22.31</v>
      </c>
      <c r="DC51">
        <f t="shared" si="3"/>
        <v>0</v>
      </c>
    </row>
    <row r="52" spans="1:107" x14ac:dyDescent="0.2">
      <c r="A52">
        <f>ROW(Source!A46)</f>
        <v>46</v>
      </c>
      <c r="B52">
        <v>34579245</v>
      </c>
      <c r="C52">
        <v>34579585</v>
      </c>
      <c r="D52">
        <v>31529008</v>
      </c>
      <c r="E52">
        <v>1</v>
      </c>
      <c r="F52">
        <v>1</v>
      </c>
      <c r="G52">
        <v>1</v>
      </c>
      <c r="H52">
        <v>2</v>
      </c>
      <c r="I52" t="s">
        <v>284</v>
      </c>
      <c r="J52" t="s">
        <v>285</v>
      </c>
      <c r="K52" t="s">
        <v>286</v>
      </c>
      <c r="L52">
        <v>1368</v>
      </c>
      <c r="N52">
        <v>1011</v>
      </c>
      <c r="O52" t="s">
        <v>260</v>
      </c>
      <c r="P52" t="s">
        <v>260</v>
      </c>
      <c r="Q52">
        <v>1</v>
      </c>
      <c r="W52">
        <v>0</v>
      </c>
      <c r="X52">
        <v>-1588809239</v>
      </c>
      <c r="Y52">
        <v>12.06</v>
      </c>
      <c r="AA52">
        <v>0</v>
      </c>
      <c r="AB52">
        <v>5.59</v>
      </c>
      <c r="AC52">
        <v>0</v>
      </c>
      <c r="AD52">
        <v>0</v>
      </c>
      <c r="AE52">
        <v>0</v>
      </c>
      <c r="AF52">
        <v>5.59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12.06</v>
      </c>
      <c r="AU52" t="s">
        <v>3</v>
      </c>
      <c r="AV52">
        <v>0</v>
      </c>
      <c r="AW52">
        <v>2</v>
      </c>
      <c r="AX52">
        <v>34579591</v>
      </c>
      <c r="AY52">
        <v>1</v>
      </c>
      <c r="AZ52">
        <v>0</v>
      </c>
      <c r="BA52">
        <v>62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Y52*Source!I46</f>
        <v>4.2776820000000004</v>
      </c>
      <c r="CY52">
        <f>AB52</f>
        <v>5.59</v>
      </c>
      <c r="CZ52">
        <f>AF52</f>
        <v>5.59</v>
      </c>
      <c r="DA52">
        <f>AJ52</f>
        <v>1</v>
      </c>
      <c r="DB52">
        <f t="shared" si="2"/>
        <v>67.42</v>
      </c>
      <c r="DC52">
        <f t="shared" si="3"/>
        <v>0</v>
      </c>
    </row>
    <row r="53" spans="1:107" x14ac:dyDescent="0.2">
      <c r="A53">
        <f>ROW(Source!A46)</f>
        <v>46</v>
      </c>
      <c r="B53">
        <v>34579245</v>
      </c>
      <c r="C53">
        <v>34579585</v>
      </c>
      <c r="D53">
        <v>0</v>
      </c>
      <c r="E53">
        <v>0</v>
      </c>
      <c r="F53">
        <v>1</v>
      </c>
      <c r="G53">
        <v>1</v>
      </c>
      <c r="H53">
        <v>3</v>
      </c>
      <c r="I53" t="s">
        <v>24</v>
      </c>
      <c r="J53" t="s">
        <v>3</v>
      </c>
      <c r="K53" t="s">
        <v>87</v>
      </c>
      <c r="L53">
        <v>1346</v>
      </c>
      <c r="N53">
        <v>1009</v>
      </c>
      <c r="O53" t="s">
        <v>26</v>
      </c>
      <c r="P53" t="s">
        <v>26</v>
      </c>
      <c r="Q53">
        <v>1</v>
      </c>
      <c r="W53">
        <v>0</v>
      </c>
      <c r="X53">
        <v>634870483</v>
      </c>
      <c r="Y53">
        <v>53.8</v>
      </c>
      <c r="AA53">
        <v>53.87</v>
      </c>
      <c r="AB53">
        <v>0</v>
      </c>
      <c r="AC53">
        <v>0</v>
      </c>
      <c r="AD53">
        <v>0</v>
      </c>
      <c r="AE53">
        <v>53.870000000000005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0</v>
      </c>
      <c r="AP53">
        <v>0</v>
      </c>
      <c r="AQ53">
        <v>0</v>
      </c>
      <c r="AR53">
        <v>0</v>
      </c>
      <c r="AS53" t="s">
        <v>3</v>
      </c>
      <c r="AT53">
        <v>53.8</v>
      </c>
      <c r="AU53" t="s">
        <v>3</v>
      </c>
      <c r="AV53">
        <v>0</v>
      </c>
      <c r="AW53">
        <v>1</v>
      </c>
      <c r="AX53">
        <v>-1</v>
      </c>
      <c r="AY53">
        <v>0</v>
      </c>
      <c r="AZ53">
        <v>0</v>
      </c>
      <c r="BA53" t="s">
        <v>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Y53*Source!I46</f>
        <v>19.08286</v>
      </c>
      <c r="CY53">
        <f>AA53</f>
        <v>53.87</v>
      </c>
      <c r="CZ53">
        <f>AE53</f>
        <v>53.870000000000005</v>
      </c>
      <c r="DA53">
        <f>AI53</f>
        <v>1</v>
      </c>
      <c r="DB53">
        <f t="shared" si="2"/>
        <v>2898.21</v>
      </c>
      <c r="DC53">
        <f t="shared" si="3"/>
        <v>0</v>
      </c>
    </row>
    <row r="54" spans="1:107" x14ac:dyDescent="0.2">
      <c r="A54">
        <f>ROW(Source!A46)</f>
        <v>46</v>
      </c>
      <c r="B54">
        <v>34579245</v>
      </c>
      <c r="C54">
        <v>34579585</v>
      </c>
      <c r="D54">
        <v>0</v>
      </c>
      <c r="E54">
        <v>0</v>
      </c>
      <c r="F54">
        <v>1</v>
      </c>
      <c r="G54">
        <v>1</v>
      </c>
      <c r="H54">
        <v>3</v>
      </c>
      <c r="I54" t="s">
        <v>24</v>
      </c>
      <c r="J54" t="s">
        <v>3</v>
      </c>
      <c r="K54" t="s">
        <v>90</v>
      </c>
      <c r="L54">
        <v>1354</v>
      </c>
      <c r="N54">
        <v>1010</v>
      </c>
      <c r="O54" t="s">
        <v>63</v>
      </c>
      <c r="P54" t="s">
        <v>63</v>
      </c>
      <c r="Q54">
        <v>1</v>
      </c>
      <c r="W54">
        <v>0</v>
      </c>
      <c r="X54">
        <v>548745011</v>
      </c>
      <c r="Y54">
        <v>8.4578520000000008</v>
      </c>
      <c r="AA54">
        <v>55.94</v>
      </c>
      <c r="AB54">
        <v>0</v>
      </c>
      <c r="AC54">
        <v>0</v>
      </c>
      <c r="AD54">
        <v>0</v>
      </c>
      <c r="AE54">
        <v>55.94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0</v>
      </c>
      <c r="AP54">
        <v>0</v>
      </c>
      <c r="AQ54">
        <v>0</v>
      </c>
      <c r="AR54">
        <v>0</v>
      </c>
      <c r="AS54" t="s">
        <v>3</v>
      </c>
      <c r="AT54">
        <v>8.4578520000000008</v>
      </c>
      <c r="AU54" t="s">
        <v>3</v>
      </c>
      <c r="AV54">
        <v>0</v>
      </c>
      <c r="AW54">
        <v>1</v>
      </c>
      <c r="AX54">
        <v>-1</v>
      </c>
      <c r="AY54">
        <v>0</v>
      </c>
      <c r="AZ54">
        <v>0</v>
      </c>
      <c r="BA54" t="s">
        <v>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Y54*Source!I46</f>
        <v>3.0000001044000002</v>
      </c>
      <c r="CY54">
        <f>AA54</f>
        <v>55.94</v>
      </c>
      <c r="CZ54">
        <f>AE54</f>
        <v>55.94</v>
      </c>
      <c r="DA54">
        <f>AI54</f>
        <v>1</v>
      </c>
      <c r="DB54">
        <f t="shared" si="2"/>
        <v>473.13</v>
      </c>
      <c r="DC54">
        <f t="shared" si="3"/>
        <v>0</v>
      </c>
    </row>
    <row r="55" spans="1:107" x14ac:dyDescent="0.2">
      <c r="A55">
        <f>ROW(Source!A47)</f>
        <v>47</v>
      </c>
      <c r="B55">
        <v>34579267</v>
      </c>
      <c r="C55">
        <v>34579585</v>
      </c>
      <c r="D55">
        <v>31714194</v>
      </c>
      <c r="E55">
        <v>1</v>
      </c>
      <c r="F55">
        <v>1</v>
      </c>
      <c r="G55">
        <v>1</v>
      </c>
      <c r="H55">
        <v>1</v>
      </c>
      <c r="I55" t="s">
        <v>279</v>
      </c>
      <c r="J55" t="s">
        <v>3</v>
      </c>
      <c r="K55" t="s">
        <v>280</v>
      </c>
      <c r="L55">
        <v>1191</v>
      </c>
      <c r="N55">
        <v>1013</v>
      </c>
      <c r="O55" t="s">
        <v>254</v>
      </c>
      <c r="P55" t="s">
        <v>254</v>
      </c>
      <c r="Q55">
        <v>1</v>
      </c>
      <c r="W55">
        <v>0</v>
      </c>
      <c r="X55">
        <v>1010519658</v>
      </c>
      <c r="Y55">
        <v>14.59</v>
      </c>
      <c r="AA55">
        <v>0</v>
      </c>
      <c r="AB55">
        <v>0</v>
      </c>
      <c r="AC55">
        <v>0</v>
      </c>
      <c r="AD55">
        <v>123.38</v>
      </c>
      <c r="AE55">
        <v>0</v>
      </c>
      <c r="AF55">
        <v>0</v>
      </c>
      <c r="AG55">
        <v>0</v>
      </c>
      <c r="AH55">
        <v>8.64</v>
      </c>
      <c r="AI55">
        <v>1</v>
      </c>
      <c r="AJ55">
        <v>1</v>
      </c>
      <c r="AK55">
        <v>1</v>
      </c>
      <c r="AL55">
        <v>14.28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14.59</v>
      </c>
      <c r="AU55" t="s">
        <v>3</v>
      </c>
      <c r="AV55">
        <v>1</v>
      </c>
      <c r="AW55">
        <v>2</v>
      </c>
      <c r="AX55">
        <v>34579586</v>
      </c>
      <c r="AY55">
        <v>1</v>
      </c>
      <c r="AZ55">
        <v>0</v>
      </c>
      <c r="BA55">
        <v>66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Y55*Source!I47</f>
        <v>5.1750730000000003</v>
      </c>
      <c r="CY55">
        <f>AD55</f>
        <v>123.38</v>
      </c>
      <c r="CZ55">
        <f>AH55</f>
        <v>8.64</v>
      </c>
      <c r="DA55">
        <f>AL55</f>
        <v>14.28</v>
      </c>
      <c r="DB55">
        <f t="shared" si="2"/>
        <v>126.06</v>
      </c>
      <c r="DC55">
        <f t="shared" si="3"/>
        <v>0</v>
      </c>
    </row>
    <row r="56" spans="1:107" x14ac:dyDescent="0.2">
      <c r="A56">
        <f>ROW(Source!A47)</f>
        <v>47</v>
      </c>
      <c r="B56">
        <v>34579267</v>
      </c>
      <c r="C56">
        <v>34579585</v>
      </c>
      <c r="D56">
        <v>31709492</v>
      </c>
      <c r="E56">
        <v>1</v>
      </c>
      <c r="F56">
        <v>1</v>
      </c>
      <c r="G56">
        <v>1</v>
      </c>
      <c r="H56">
        <v>1</v>
      </c>
      <c r="I56" t="s">
        <v>255</v>
      </c>
      <c r="J56" t="s">
        <v>3</v>
      </c>
      <c r="K56" t="s">
        <v>256</v>
      </c>
      <c r="L56">
        <v>1191</v>
      </c>
      <c r="N56">
        <v>1013</v>
      </c>
      <c r="O56" t="s">
        <v>254</v>
      </c>
      <c r="P56" t="s">
        <v>254</v>
      </c>
      <c r="Q56">
        <v>1</v>
      </c>
      <c r="W56">
        <v>0</v>
      </c>
      <c r="X56">
        <v>-1417349443</v>
      </c>
      <c r="Y56">
        <v>0.1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14.28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0.1</v>
      </c>
      <c r="AU56" t="s">
        <v>3</v>
      </c>
      <c r="AV56">
        <v>2</v>
      </c>
      <c r="AW56">
        <v>2</v>
      </c>
      <c r="AX56">
        <v>34579587</v>
      </c>
      <c r="AY56">
        <v>1</v>
      </c>
      <c r="AZ56">
        <v>0</v>
      </c>
      <c r="BA56">
        <v>67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Y56*Source!I47</f>
        <v>3.5470000000000002E-2</v>
      </c>
      <c r="CY56">
        <f>AD56</f>
        <v>0</v>
      </c>
      <c r="CZ56">
        <f>AH56</f>
        <v>0</v>
      </c>
      <c r="DA56">
        <f>AL56</f>
        <v>1</v>
      </c>
      <c r="DB56">
        <f t="shared" si="2"/>
        <v>0</v>
      </c>
      <c r="DC56">
        <f t="shared" si="3"/>
        <v>0</v>
      </c>
    </row>
    <row r="57" spans="1:107" x14ac:dyDescent="0.2">
      <c r="A57">
        <f>ROW(Source!A47)</f>
        <v>47</v>
      </c>
      <c r="B57">
        <v>34579267</v>
      </c>
      <c r="C57">
        <v>34579585</v>
      </c>
      <c r="D57">
        <v>31526951</v>
      </c>
      <c r="E57">
        <v>1</v>
      </c>
      <c r="F57">
        <v>1</v>
      </c>
      <c r="G57">
        <v>1</v>
      </c>
      <c r="H57">
        <v>2</v>
      </c>
      <c r="I57" t="s">
        <v>276</v>
      </c>
      <c r="J57" t="s">
        <v>277</v>
      </c>
      <c r="K57" t="s">
        <v>278</v>
      </c>
      <c r="L57">
        <v>1368</v>
      </c>
      <c r="N57">
        <v>1011</v>
      </c>
      <c r="O57" t="s">
        <v>260</v>
      </c>
      <c r="P57" t="s">
        <v>260</v>
      </c>
      <c r="Q57">
        <v>1</v>
      </c>
      <c r="W57">
        <v>0</v>
      </c>
      <c r="X57">
        <v>1047452784</v>
      </c>
      <c r="Y57">
        <v>0.1</v>
      </c>
      <c r="AA57">
        <v>0</v>
      </c>
      <c r="AB57">
        <v>8.93</v>
      </c>
      <c r="AC57">
        <v>0</v>
      </c>
      <c r="AD57">
        <v>0</v>
      </c>
      <c r="AE57">
        <v>0</v>
      </c>
      <c r="AF57">
        <v>1.7</v>
      </c>
      <c r="AG57">
        <v>0</v>
      </c>
      <c r="AH57">
        <v>0</v>
      </c>
      <c r="AI57">
        <v>1</v>
      </c>
      <c r="AJ57">
        <v>5.25</v>
      </c>
      <c r="AK57">
        <v>14.28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0.1</v>
      </c>
      <c r="AU57" t="s">
        <v>3</v>
      </c>
      <c r="AV57">
        <v>0</v>
      </c>
      <c r="AW57">
        <v>2</v>
      </c>
      <c r="AX57">
        <v>34579588</v>
      </c>
      <c r="AY57">
        <v>1</v>
      </c>
      <c r="AZ57">
        <v>0</v>
      </c>
      <c r="BA57">
        <v>68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Y57*Source!I47</f>
        <v>3.5470000000000002E-2</v>
      </c>
      <c r="CY57">
        <f>AB57</f>
        <v>8.93</v>
      </c>
      <c r="CZ57">
        <f>AF57</f>
        <v>1.7</v>
      </c>
      <c r="DA57">
        <f>AJ57</f>
        <v>5.25</v>
      </c>
      <c r="DB57">
        <f t="shared" si="2"/>
        <v>0.17</v>
      </c>
      <c r="DC57">
        <f t="shared" si="3"/>
        <v>0</v>
      </c>
    </row>
    <row r="58" spans="1:107" x14ac:dyDescent="0.2">
      <c r="A58">
        <f>ROW(Source!A47)</f>
        <v>47</v>
      </c>
      <c r="B58">
        <v>34579267</v>
      </c>
      <c r="C58">
        <v>34579585</v>
      </c>
      <c r="D58">
        <v>31528142</v>
      </c>
      <c r="E58">
        <v>1</v>
      </c>
      <c r="F58">
        <v>1</v>
      </c>
      <c r="G58">
        <v>1</v>
      </c>
      <c r="H58">
        <v>2</v>
      </c>
      <c r="I58" t="s">
        <v>271</v>
      </c>
      <c r="J58" t="s">
        <v>272</v>
      </c>
      <c r="K58" t="s">
        <v>273</v>
      </c>
      <c r="L58">
        <v>1368</v>
      </c>
      <c r="N58">
        <v>1011</v>
      </c>
      <c r="O58" t="s">
        <v>260</v>
      </c>
      <c r="P58" t="s">
        <v>260</v>
      </c>
      <c r="Q58">
        <v>1</v>
      </c>
      <c r="W58">
        <v>0</v>
      </c>
      <c r="X58">
        <v>1372534845</v>
      </c>
      <c r="Y58">
        <v>0.1</v>
      </c>
      <c r="AA58">
        <v>0</v>
      </c>
      <c r="AB58">
        <v>344.98</v>
      </c>
      <c r="AC58">
        <v>165.65</v>
      </c>
      <c r="AD58">
        <v>0</v>
      </c>
      <c r="AE58">
        <v>0</v>
      </c>
      <c r="AF58">
        <v>65.709999999999994</v>
      </c>
      <c r="AG58">
        <v>11.6</v>
      </c>
      <c r="AH58">
        <v>0</v>
      </c>
      <c r="AI58">
        <v>1</v>
      </c>
      <c r="AJ58">
        <v>5.25</v>
      </c>
      <c r="AK58">
        <v>14.28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0.1</v>
      </c>
      <c r="AU58" t="s">
        <v>3</v>
      </c>
      <c r="AV58">
        <v>0</v>
      </c>
      <c r="AW58">
        <v>2</v>
      </c>
      <c r="AX58">
        <v>34579589</v>
      </c>
      <c r="AY58">
        <v>1</v>
      </c>
      <c r="AZ58">
        <v>0</v>
      </c>
      <c r="BA58">
        <v>69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Y58*Source!I47</f>
        <v>3.5470000000000002E-2</v>
      </c>
      <c r="CY58">
        <f>AB58</f>
        <v>344.98</v>
      </c>
      <c r="CZ58">
        <f>AF58</f>
        <v>65.709999999999994</v>
      </c>
      <c r="DA58">
        <f>AJ58</f>
        <v>5.25</v>
      </c>
      <c r="DB58">
        <f t="shared" si="2"/>
        <v>6.57</v>
      </c>
      <c r="DC58">
        <f t="shared" si="3"/>
        <v>1.1599999999999999</v>
      </c>
    </row>
    <row r="59" spans="1:107" x14ac:dyDescent="0.2">
      <c r="A59">
        <f>ROW(Source!A47)</f>
        <v>47</v>
      </c>
      <c r="B59">
        <v>34579267</v>
      </c>
      <c r="C59">
        <v>34579585</v>
      </c>
      <c r="D59">
        <v>31528470</v>
      </c>
      <c r="E59">
        <v>1</v>
      </c>
      <c r="F59">
        <v>1</v>
      </c>
      <c r="G59">
        <v>1</v>
      </c>
      <c r="H59">
        <v>2</v>
      </c>
      <c r="I59" t="s">
        <v>281</v>
      </c>
      <c r="J59" t="s">
        <v>282</v>
      </c>
      <c r="K59" t="s">
        <v>283</v>
      </c>
      <c r="L59">
        <v>1368</v>
      </c>
      <c r="N59">
        <v>1011</v>
      </c>
      <c r="O59" t="s">
        <v>260</v>
      </c>
      <c r="P59" t="s">
        <v>260</v>
      </c>
      <c r="Q59">
        <v>1</v>
      </c>
      <c r="W59">
        <v>0</v>
      </c>
      <c r="X59">
        <v>1732048522</v>
      </c>
      <c r="Y59">
        <v>6.03</v>
      </c>
      <c r="AA59">
        <v>0</v>
      </c>
      <c r="AB59">
        <v>19.43</v>
      </c>
      <c r="AC59">
        <v>0</v>
      </c>
      <c r="AD59">
        <v>0</v>
      </c>
      <c r="AE59">
        <v>0</v>
      </c>
      <c r="AF59">
        <v>3.7</v>
      </c>
      <c r="AG59">
        <v>0</v>
      </c>
      <c r="AH59">
        <v>0</v>
      </c>
      <c r="AI59">
        <v>1</v>
      </c>
      <c r="AJ59">
        <v>5.25</v>
      </c>
      <c r="AK59">
        <v>14.28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6.03</v>
      </c>
      <c r="AU59" t="s">
        <v>3</v>
      </c>
      <c r="AV59">
        <v>0</v>
      </c>
      <c r="AW59">
        <v>2</v>
      </c>
      <c r="AX59">
        <v>34579590</v>
      </c>
      <c r="AY59">
        <v>1</v>
      </c>
      <c r="AZ59">
        <v>0</v>
      </c>
      <c r="BA59">
        <v>70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Y59*Source!I47</f>
        <v>2.1388410000000002</v>
      </c>
      <c r="CY59">
        <f>AB59</f>
        <v>19.43</v>
      </c>
      <c r="CZ59">
        <f>AF59</f>
        <v>3.7</v>
      </c>
      <c r="DA59">
        <f>AJ59</f>
        <v>5.25</v>
      </c>
      <c r="DB59">
        <f t="shared" si="2"/>
        <v>22.31</v>
      </c>
      <c r="DC59">
        <f t="shared" si="3"/>
        <v>0</v>
      </c>
    </row>
    <row r="60" spans="1:107" x14ac:dyDescent="0.2">
      <c r="A60">
        <f>ROW(Source!A47)</f>
        <v>47</v>
      </c>
      <c r="B60">
        <v>34579267</v>
      </c>
      <c r="C60">
        <v>34579585</v>
      </c>
      <c r="D60">
        <v>31529008</v>
      </c>
      <c r="E60">
        <v>1</v>
      </c>
      <c r="F60">
        <v>1</v>
      </c>
      <c r="G60">
        <v>1</v>
      </c>
      <c r="H60">
        <v>2</v>
      </c>
      <c r="I60" t="s">
        <v>284</v>
      </c>
      <c r="J60" t="s">
        <v>285</v>
      </c>
      <c r="K60" t="s">
        <v>286</v>
      </c>
      <c r="L60">
        <v>1368</v>
      </c>
      <c r="N60">
        <v>1011</v>
      </c>
      <c r="O60" t="s">
        <v>260</v>
      </c>
      <c r="P60" t="s">
        <v>260</v>
      </c>
      <c r="Q60">
        <v>1</v>
      </c>
      <c r="W60">
        <v>0</v>
      </c>
      <c r="X60">
        <v>-1588809239</v>
      </c>
      <c r="Y60">
        <v>12.06</v>
      </c>
      <c r="AA60">
        <v>0</v>
      </c>
      <c r="AB60">
        <v>29.35</v>
      </c>
      <c r="AC60">
        <v>0</v>
      </c>
      <c r="AD60">
        <v>0</v>
      </c>
      <c r="AE60">
        <v>0</v>
      </c>
      <c r="AF60">
        <v>5.59</v>
      </c>
      <c r="AG60">
        <v>0</v>
      </c>
      <c r="AH60">
        <v>0</v>
      </c>
      <c r="AI60">
        <v>1</v>
      </c>
      <c r="AJ60">
        <v>5.25</v>
      </c>
      <c r="AK60">
        <v>14.28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12.06</v>
      </c>
      <c r="AU60" t="s">
        <v>3</v>
      </c>
      <c r="AV60">
        <v>0</v>
      </c>
      <c r="AW60">
        <v>2</v>
      </c>
      <c r="AX60">
        <v>34579591</v>
      </c>
      <c r="AY60">
        <v>1</v>
      </c>
      <c r="AZ60">
        <v>0</v>
      </c>
      <c r="BA60">
        <v>71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Y60*Source!I47</f>
        <v>4.2776820000000004</v>
      </c>
      <c r="CY60">
        <f>AB60</f>
        <v>29.35</v>
      </c>
      <c r="CZ60">
        <f>AF60</f>
        <v>5.59</v>
      </c>
      <c r="DA60">
        <f>AJ60</f>
        <v>5.25</v>
      </c>
      <c r="DB60">
        <f t="shared" si="2"/>
        <v>67.42</v>
      </c>
      <c r="DC60">
        <f t="shared" si="3"/>
        <v>0</v>
      </c>
    </row>
    <row r="61" spans="1:107" x14ac:dyDescent="0.2">
      <c r="A61">
        <f>ROW(Source!A47)</f>
        <v>47</v>
      </c>
      <c r="B61">
        <v>34579267</v>
      </c>
      <c r="C61">
        <v>34579585</v>
      </c>
      <c r="D61">
        <v>0</v>
      </c>
      <c r="E61">
        <v>0</v>
      </c>
      <c r="F61">
        <v>1</v>
      </c>
      <c r="G61">
        <v>1</v>
      </c>
      <c r="H61">
        <v>3</v>
      </c>
      <c r="I61" t="s">
        <v>24</v>
      </c>
      <c r="J61" t="s">
        <v>3</v>
      </c>
      <c r="K61" t="s">
        <v>87</v>
      </c>
      <c r="L61">
        <v>1346</v>
      </c>
      <c r="N61">
        <v>1009</v>
      </c>
      <c r="O61" t="s">
        <v>26</v>
      </c>
      <c r="P61" t="s">
        <v>26</v>
      </c>
      <c r="Q61">
        <v>1</v>
      </c>
      <c r="W61">
        <v>0</v>
      </c>
      <c r="X61">
        <v>634870483</v>
      </c>
      <c r="Y61">
        <v>53.8</v>
      </c>
      <c r="AA61">
        <v>260</v>
      </c>
      <c r="AB61">
        <v>0</v>
      </c>
      <c r="AC61">
        <v>0</v>
      </c>
      <c r="AD61">
        <v>0</v>
      </c>
      <c r="AE61">
        <v>53.870000000000005</v>
      </c>
      <c r="AF61">
        <v>0</v>
      </c>
      <c r="AG61">
        <v>0</v>
      </c>
      <c r="AH61">
        <v>0</v>
      </c>
      <c r="AI61">
        <v>5.12</v>
      </c>
      <c r="AJ61">
        <v>1</v>
      </c>
      <c r="AK61">
        <v>1</v>
      </c>
      <c r="AL61">
        <v>1</v>
      </c>
      <c r="AN61">
        <v>0</v>
      </c>
      <c r="AO61">
        <v>0</v>
      </c>
      <c r="AP61">
        <v>0</v>
      </c>
      <c r="AQ61">
        <v>0</v>
      </c>
      <c r="AR61">
        <v>0</v>
      </c>
      <c r="AS61" t="s">
        <v>3</v>
      </c>
      <c r="AT61">
        <v>53.8</v>
      </c>
      <c r="AU61" t="s">
        <v>3</v>
      </c>
      <c r="AV61">
        <v>0</v>
      </c>
      <c r="AW61">
        <v>1</v>
      </c>
      <c r="AX61">
        <v>-1</v>
      </c>
      <c r="AY61">
        <v>0</v>
      </c>
      <c r="AZ61">
        <v>0</v>
      </c>
      <c r="BA61" t="s">
        <v>3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Y61*Source!I47</f>
        <v>19.08286</v>
      </c>
      <c r="CY61">
        <f>AA61</f>
        <v>260</v>
      </c>
      <c r="CZ61">
        <f>AE61</f>
        <v>53.870000000000005</v>
      </c>
      <c r="DA61">
        <f>AI61</f>
        <v>5.12</v>
      </c>
      <c r="DB61">
        <f t="shared" si="2"/>
        <v>2898.21</v>
      </c>
      <c r="DC61">
        <f t="shared" si="3"/>
        <v>0</v>
      </c>
    </row>
    <row r="62" spans="1:107" x14ac:dyDescent="0.2">
      <c r="A62">
        <f>ROW(Source!A47)</f>
        <v>47</v>
      </c>
      <c r="B62">
        <v>34579267</v>
      </c>
      <c r="C62">
        <v>34579585</v>
      </c>
      <c r="D62">
        <v>0</v>
      </c>
      <c r="E62">
        <v>0</v>
      </c>
      <c r="F62">
        <v>1</v>
      </c>
      <c r="G62">
        <v>1</v>
      </c>
      <c r="H62">
        <v>3</v>
      </c>
      <c r="I62" t="s">
        <v>24</v>
      </c>
      <c r="J62" t="s">
        <v>3</v>
      </c>
      <c r="K62" t="s">
        <v>90</v>
      </c>
      <c r="L62">
        <v>1354</v>
      </c>
      <c r="N62">
        <v>1010</v>
      </c>
      <c r="O62" t="s">
        <v>63</v>
      </c>
      <c r="P62" t="s">
        <v>63</v>
      </c>
      <c r="Q62">
        <v>1</v>
      </c>
      <c r="W62">
        <v>0</v>
      </c>
      <c r="X62">
        <v>548745011</v>
      </c>
      <c r="Y62">
        <v>8.4578520000000008</v>
      </c>
      <c r="AA62">
        <v>270</v>
      </c>
      <c r="AB62">
        <v>0</v>
      </c>
      <c r="AC62">
        <v>0</v>
      </c>
      <c r="AD62">
        <v>0</v>
      </c>
      <c r="AE62">
        <v>55.94</v>
      </c>
      <c r="AF62">
        <v>0</v>
      </c>
      <c r="AG62">
        <v>0</v>
      </c>
      <c r="AH62">
        <v>0</v>
      </c>
      <c r="AI62">
        <v>5.12</v>
      </c>
      <c r="AJ62">
        <v>1</v>
      </c>
      <c r="AK62">
        <v>1</v>
      </c>
      <c r="AL62">
        <v>1</v>
      </c>
      <c r="AN62">
        <v>0</v>
      </c>
      <c r="AO62">
        <v>0</v>
      </c>
      <c r="AP62">
        <v>0</v>
      </c>
      <c r="AQ62">
        <v>0</v>
      </c>
      <c r="AR62">
        <v>0</v>
      </c>
      <c r="AS62" t="s">
        <v>3</v>
      </c>
      <c r="AT62">
        <v>8.4578520000000008</v>
      </c>
      <c r="AU62" t="s">
        <v>3</v>
      </c>
      <c r="AV62">
        <v>0</v>
      </c>
      <c r="AW62">
        <v>1</v>
      </c>
      <c r="AX62">
        <v>-1</v>
      </c>
      <c r="AY62">
        <v>0</v>
      </c>
      <c r="AZ62">
        <v>0</v>
      </c>
      <c r="BA62" t="s">
        <v>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Y62*Source!I47</f>
        <v>3.0000001044000002</v>
      </c>
      <c r="CY62">
        <f>AA62</f>
        <v>270</v>
      </c>
      <c r="CZ62">
        <f>AE62</f>
        <v>55.94</v>
      </c>
      <c r="DA62">
        <f>AI62</f>
        <v>5.12</v>
      </c>
      <c r="DB62">
        <f t="shared" si="2"/>
        <v>473.13</v>
      </c>
      <c r="DC62">
        <f t="shared" si="3"/>
        <v>0</v>
      </c>
    </row>
    <row r="63" spans="1:107" x14ac:dyDescent="0.2">
      <c r="A63">
        <f>ROW(Source!A52)</f>
        <v>52</v>
      </c>
      <c r="B63">
        <v>34579245</v>
      </c>
      <c r="C63">
        <v>34579646</v>
      </c>
      <c r="D63">
        <v>31715109</v>
      </c>
      <c r="E63">
        <v>1</v>
      </c>
      <c r="F63">
        <v>1</v>
      </c>
      <c r="G63">
        <v>1</v>
      </c>
      <c r="H63">
        <v>1</v>
      </c>
      <c r="I63" t="s">
        <v>266</v>
      </c>
      <c r="J63" t="s">
        <v>3</v>
      </c>
      <c r="K63" t="s">
        <v>267</v>
      </c>
      <c r="L63">
        <v>1191</v>
      </c>
      <c r="N63">
        <v>1013</v>
      </c>
      <c r="O63" t="s">
        <v>254</v>
      </c>
      <c r="P63" t="s">
        <v>254</v>
      </c>
      <c r="Q63">
        <v>1</v>
      </c>
      <c r="W63">
        <v>0</v>
      </c>
      <c r="X63">
        <v>-784637506</v>
      </c>
      <c r="Y63">
        <v>13.78</v>
      </c>
      <c r="AA63">
        <v>0</v>
      </c>
      <c r="AB63">
        <v>0</v>
      </c>
      <c r="AC63">
        <v>0</v>
      </c>
      <c r="AD63">
        <v>8.74</v>
      </c>
      <c r="AE63">
        <v>0</v>
      </c>
      <c r="AF63">
        <v>0</v>
      </c>
      <c r="AG63">
        <v>0</v>
      </c>
      <c r="AH63">
        <v>8.74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13.78</v>
      </c>
      <c r="AU63" t="s">
        <v>3</v>
      </c>
      <c r="AV63">
        <v>1</v>
      </c>
      <c r="AW63">
        <v>2</v>
      </c>
      <c r="AX63">
        <v>34579647</v>
      </c>
      <c r="AY63">
        <v>1</v>
      </c>
      <c r="AZ63">
        <v>0</v>
      </c>
      <c r="BA63">
        <v>75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Y63*Source!I52</f>
        <v>0.57876000000000005</v>
      </c>
      <c r="CY63">
        <f>AD63</f>
        <v>8.74</v>
      </c>
      <c r="CZ63">
        <f>AH63</f>
        <v>8.74</v>
      </c>
      <c r="DA63">
        <f>AL63</f>
        <v>1</v>
      </c>
      <c r="DB63">
        <f t="shared" si="2"/>
        <v>120.44</v>
      </c>
      <c r="DC63">
        <f t="shared" si="3"/>
        <v>0</v>
      </c>
    </row>
    <row r="64" spans="1:107" x14ac:dyDescent="0.2">
      <c r="A64">
        <f>ROW(Source!A52)</f>
        <v>52</v>
      </c>
      <c r="B64">
        <v>34579245</v>
      </c>
      <c r="C64">
        <v>34579646</v>
      </c>
      <c r="D64">
        <v>31709492</v>
      </c>
      <c r="E64">
        <v>1</v>
      </c>
      <c r="F64">
        <v>1</v>
      </c>
      <c r="G64">
        <v>1</v>
      </c>
      <c r="H64">
        <v>1</v>
      </c>
      <c r="I64" t="s">
        <v>255</v>
      </c>
      <c r="J64" t="s">
        <v>3</v>
      </c>
      <c r="K64" t="s">
        <v>256</v>
      </c>
      <c r="L64">
        <v>1191</v>
      </c>
      <c r="N64">
        <v>1013</v>
      </c>
      <c r="O64" t="s">
        <v>254</v>
      </c>
      <c r="P64" t="s">
        <v>254</v>
      </c>
      <c r="Q64">
        <v>1</v>
      </c>
      <c r="W64">
        <v>0</v>
      </c>
      <c r="X64">
        <v>-1417349443</v>
      </c>
      <c r="Y64">
        <v>0.01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0.01</v>
      </c>
      <c r="AU64" t="s">
        <v>3</v>
      </c>
      <c r="AV64">
        <v>2</v>
      </c>
      <c r="AW64">
        <v>2</v>
      </c>
      <c r="AX64">
        <v>34579648</v>
      </c>
      <c r="AY64">
        <v>1</v>
      </c>
      <c r="AZ64">
        <v>0</v>
      </c>
      <c r="BA64">
        <v>76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Y64*Source!I52</f>
        <v>4.2000000000000002E-4</v>
      </c>
      <c r="CY64">
        <f>AD64</f>
        <v>0</v>
      </c>
      <c r="CZ64">
        <f>AH64</f>
        <v>0</v>
      </c>
      <c r="DA64">
        <f>AL64</f>
        <v>1</v>
      </c>
      <c r="DB64">
        <f t="shared" si="2"/>
        <v>0</v>
      </c>
      <c r="DC64">
        <f t="shared" si="3"/>
        <v>0</v>
      </c>
    </row>
    <row r="65" spans="1:107" x14ac:dyDescent="0.2">
      <c r="A65">
        <f>ROW(Source!A52)</f>
        <v>52</v>
      </c>
      <c r="B65">
        <v>34579245</v>
      </c>
      <c r="C65">
        <v>34579646</v>
      </c>
      <c r="D65">
        <v>31528142</v>
      </c>
      <c r="E65">
        <v>1</v>
      </c>
      <c r="F65">
        <v>1</v>
      </c>
      <c r="G65">
        <v>1</v>
      </c>
      <c r="H65">
        <v>2</v>
      </c>
      <c r="I65" t="s">
        <v>271</v>
      </c>
      <c r="J65" t="s">
        <v>272</v>
      </c>
      <c r="K65" t="s">
        <v>273</v>
      </c>
      <c r="L65">
        <v>1368</v>
      </c>
      <c r="N65">
        <v>1011</v>
      </c>
      <c r="O65" t="s">
        <v>260</v>
      </c>
      <c r="P65" t="s">
        <v>260</v>
      </c>
      <c r="Q65">
        <v>1</v>
      </c>
      <c r="W65">
        <v>0</v>
      </c>
      <c r="X65">
        <v>1372534845</v>
      </c>
      <c r="Y65">
        <v>0.01</v>
      </c>
      <c r="AA65">
        <v>0</v>
      </c>
      <c r="AB65">
        <v>65.709999999999994</v>
      </c>
      <c r="AC65">
        <v>11.6</v>
      </c>
      <c r="AD65">
        <v>0</v>
      </c>
      <c r="AE65">
        <v>0</v>
      </c>
      <c r="AF65">
        <v>65.709999999999994</v>
      </c>
      <c r="AG65">
        <v>11.6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0.01</v>
      </c>
      <c r="AU65" t="s">
        <v>3</v>
      </c>
      <c r="AV65">
        <v>0</v>
      </c>
      <c r="AW65">
        <v>2</v>
      </c>
      <c r="AX65">
        <v>34579649</v>
      </c>
      <c r="AY65">
        <v>1</v>
      </c>
      <c r="AZ65">
        <v>0</v>
      </c>
      <c r="BA65">
        <v>77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Y65*Source!I52</f>
        <v>4.2000000000000002E-4</v>
      </c>
      <c r="CY65">
        <f>AB65</f>
        <v>65.709999999999994</v>
      </c>
      <c r="CZ65">
        <f>AF65</f>
        <v>65.709999999999994</v>
      </c>
      <c r="DA65">
        <f>AJ65</f>
        <v>1</v>
      </c>
      <c r="DB65">
        <f t="shared" ref="DB65:DB90" si="4">ROUND(ROUND(AT65*CZ65,2),2)</f>
        <v>0.66</v>
      </c>
      <c r="DC65">
        <f t="shared" ref="DC65:DC90" si="5">ROUND(ROUND(AT65*AG65,2),2)</f>
        <v>0.12</v>
      </c>
    </row>
    <row r="66" spans="1:107" x14ac:dyDescent="0.2">
      <c r="A66">
        <f>ROW(Source!A52)</f>
        <v>52</v>
      </c>
      <c r="B66">
        <v>34579245</v>
      </c>
      <c r="C66">
        <v>34579646</v>
      </c>
      <c r="D66">
        <v>0</v>
      </c>
      <c r="E66">
        <v>0</v>
      </c>
      <c r="F66">
        <v>1</v>
      </c>
      <c r="G66">
        <v>1</v>
      </c>
      <c r="H66">
        <v>3</v>
      </c>
      <c r="I66" t="s">
        <v>24</v>
      </c>
      <c r="J66" t="s">
        <v>3</v>
      </c>
      <c r="K66" t="s">
        <v>97</v>
      </c>
      <c r="L66">
        <v>1346</v>
      </c>
      <c r="N66">
        <v>1009</v>
      </c>
      <c r="O66" t="s">
        <v>26</v>
      </c>
      <c r="P66" t="s">
        <v>26</v>
      </c>
      <c r="Q66">
        <v>1</v>
      </c>
      <c r="W66">
        <v>0</v>
      </c>
      <c r="X66">
        <v>288022913</v>
      </c>
      <c r="Y66">
        <v>15.6</v>
      </c>
      <c r="AA66">
        <v>43.51</v>
      </c>
      <c r="AB66">
        <v>0</v>
      </c>
      <c r="AC66">
        <v>0</v>
      </c>
      <c r="AD66">
        <v>0</v>
      </c>
      <c r="AE66">
        <v>43.510000000000005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3</v>
      </c>
      <c r="AT66">
        <v>15.6</v>
      </c>
      <c r="AU66" t="s">
        <v>3</v>
      </c>
      <c r="AV66">
        <v>0</v>
      </c>
      <c r="AW66">
        <v>1</v>
      </c>
      <c r="AX66">
        <v>-1</v>
      </c>
      <c r="AY66">
        <v>0</v>
      </c>
      <c r="AZ66">
        <v>0</v>
      </c>
      <c r="BA66" t="s">
        <v>3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Y66*Source!I52</f>
        <v>0.6552</v>
      </c>
      <c r="CY66">
        <f>AA66</f>
        <v>43.51</v>
      </c>
      <c r="CZ66">
        <f>AE66</f>
        <v>43.510000000000005</v>
      </c>
      <c r="DA66">
        <f>AI66</f>
        <v>1</v>
      </c>
      <c r="DB66">
        <f t="shared" si="4"/>
        <v>678.76</v>
      </c>
      <c r="DC66">
        <f t="shared" si="5"/>
        <v>0</v>
      </c>
    </row>
    <row r="67" spans="1:107" x14ac:dyDescent="0.2">
      <c r="A67">
        <f>ROW(Source!A53)</f>
        <v>53</v>
      </c>
      <c r="B67">
        <v>34579267</v>
      </c>
      <c r="C67">
        <v>34579646</v>
      </c>
      <c r="D67">
        <v>31715109</v>
      </c>
      <c r="E67">
        <v>1</v>
      </c>
      <c r="F67">
        <v>1</v>
      </c>
      <c r="G67">
        <v>1</v>
      </c>
      <c r="H67">
        <v>1</v>
      </c>
      <c r="I67" t="s">
        <v>266</v>
      </c>
      <c r="J67" t="s">
        <v>3</v>
      </c>
      <c r="K67" t="s">
        <v>267</v>
      </c>
      <c r="L67">
        <v>1191</v>
      </c>
      <c r="N67">
        <v>1013</v>
      </c>
      <c r="O67" t="s">
        <v>254</v>
      </c>
      <c r="P67" t="s">
        <v>254</v>
      </c>
      <c r="Q67">
        <v>1</v>
      </c>
      <c r="W67">
        <v>0</v>
      </c>
      <c r="X67">
        <v>-784637506</v>
      </c>
      <c r="Y67">
        <v>13.78</v>
      </c>
      <c r="AA67">
        <v>0</v>
      </c>
      <c r="AB67">
        <v>0</v>
      </c>
      <c r="AC67">
        <v>0</v>
      </c>
      <c r="AD67">
        <v>124.81</v>
      </c>
      <c r="AE67">
        <v>0</v>
      </c>
      <c r="AF67">
        <v>0</v>
      </c>
      <c r="AG67">
        <v>0</v>
      </c>
      <c r="AH67">
        <v>8.74</v>
      </c>
      <c r="AI67">
        <v>1</v>
      </c>
      <c r="AJ67">
        <v>1</v>
      </c>
      <c r="AK67">
        <v>1</v>
      </c>
      <c r="AL67">
        <v>14.28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13.78</v>
      </c>
      <c r="AU67" t="s">
        <v>3</v>
      </c>
      <c r="AV67">
        <v>1</v>
      </c>
      <c r="AW67">
        <v>2</v>
      </c>
      <c r="AX67">
        <v>34579647</v>
      </c>
      <c r="AY67">
        <v>1</v>
      </c>
      <c r="AZ67">
        <v>0</v>
      </c>
      <c r="BA67">
        <v>81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Y67*Source!I53</f>
        <v>0.57876000000000005</v>
      </c>
      <c r="CY67">
        <f>AD67</f>
        <v>124.81</v>
      </c>
      <c r="CZ67">
        <f>AH67</f>
        <v>8.74</v>
      </c>
      <c r="DA67">
        <f>AL67</f>
        <v>14.28</v>
      </c>
      <c r="DB67">
        <f t="shared" si="4"/>
        <v>120.44</v>
      </c>
      <c r="DC67">
        <f t="shared" si="5"/>
        <v>0</v>
      </c>
    </row>
    <row r="68" spans="1:107" x14ac:dyDescent="0.2">
      <c r="A68">
        <f>ROW(Source!A53)</f>
        <v>53</v>
      </c>
      <c r="B68">
        <v>34579267</v>
      </c>
      <c r="C68">
        <v>34579646</v>
      </c>
      <c r="D68">
        <v>31709492</v>
      </c>
      <c r="E68">
        <v>1</v>
      </c>
      <c r="F68">
        <v>1</v>
      </c>
      <c r="G68">
        <v>1</v>
      </c>
      <c r="H68">
        <v>1</v>
      </c>
      <c r="I68" t="s">
        <v>255</v>
      </c>
      <c r="J68" t="s">
        <v>3</v>
      </c>
      <c r="K68" t="s">
        <v>256</v>
      </c>
      <c r="L68">
        <v>1191</v>
      </c>
      <c r="N68">
        <v>1013</v>
      </c>
      <c r="O68" t="s">
        <v>254</v>
      </c>
      <c r="P68" t="s">
        <v>254</v>
      </c>
      <c r="Q68">
        <v>1</v>
      </c>
      <c r="W68">
        <v>0</v>
      </c>
      <c r="X68">
        <v>-1417349443</v>
      </c>
      <c r="Y68">
        <v>0.01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14.28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0.01</v>
      </c>
      <c r="AU68" t="s">
        <v>3</v>
      </c>
      <c r="AV68">
        <v>2</v>
      </c>
      <c r="AW68">
        <v>2</v>
      </c>
      <c r="AX68">
        <v>34579648</v>
      </c>
      <c r="AY68">
        <v>1</v>
      </c>
      <c r="AZ68">
        <v>0</v>
      </c>
      <c r="BA68">
        <v>82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Y68*Source!I53</f>
        <v>4.2000000000000002E-4</v>
      </c>
      <c r="CY68">
        <f>AD68</f>
        <v>0</v>
      </c>
      <c r="CZ68">
        <f>AH68</f>
        <v>0</v>
      </c>
      <c r="DA68">
        <f>AL68</f>
        <v>1</v>
      </c>
      <c r="DB68">
        <f t="shared" si="4"/>
        <v>0</v>
      </c>
      <c r="DC68">
        <f t="shared" si="5"/>
        <v>0</v>
      </c>
    </row>
    <row r="69" spans="1:107" x14ac:dyDescent="0.2">
      <c r="A69">
        <f>ROW(Source!A53)</f>
        <v>53</v>
      </c>
      <c r="B69">
        <v>34579267</v>
      </c>
      <c r="C69">
        <v>34579646</v>
      </c>
      <c r="D69">
        <v>31528142</v>
      </c>
      <c r="E69">
        <v>1</v>
      </c>
      <c r="F69">
        <v>1</v>
      </c>
      <c r="G69">
        <v>1</v>
      </c>
      <c r="H69">
        <v>2</v>
      </c>
      <c r="I69" t="s">
        <v>271</v>
      </c>
      <c r="J69" t="s">
        <v>272</v>
      </c>
      <c r="K69" t="s">
        <v>273</v>
      </c>
      <c r="L69">
        <v>1368</v>
      </c>
      <c r="N69">
        <v>1011</v>
      </c>
      <c r="O69" t="s">
        <v>260</v>
      </c>
      <c r="P69" t="s">
        <v>260</v>
      </c>
      <c r="Q69">
        <v>1</v>
      </c>
      <c r="W69">
        <v>0</v>
      </c>
      <c r="X69">
        <v>1372534845</v>
      </c>
      <c r="Y69">
        <v>0.01</v>
      </c>
      <c r="AA69">
        <v>0</v>
      </c>
      <c r="AB69">
        <v>344.98</v>
      </c>
      <c r="AC69">
        <v>165.65</v>
      </c>
      <c r="AD69">
        <v>0</v>
      </c>
      <c r="AE69">
        <v>0</v>
      </c>
      <c r="AF69">
        <v>65.709999999999994</v>
      </c>
      <c r="AG69">
        <v>11.6</v>
      </c>
      <c r="AH69">
        <v>0</v>
      </c>
      <c r="AI69">
        <v>1</v>
      </c>
      <c r="AJ69">
        <v>5.25</v>
      </c>
      <c r="AK69">
        <v>14.28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0.01</v>
      </c>
      <c r="AU69" t="s">
        <v>3</v>
      </c>
      <c r="AV69">
        <v>0</v>
      </c>
      <c r="AW69">
        <v>2</v>
      </c>
      <c r="AX69">
        <v>34579649</v>
      </c>
      <c r="AY69">
        <v>1</v>
      </c>
      <c r="AZ69">
        <v>0</v>
      </c>
      <c r="BA69">
        <v>83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Y69*Source!I53</f>
        <v>4.2000000000000002E-4</v>
      </c>
      <c r="CY69">
        <f>AB69</f>
        <v>344.98</v>
      </c>
      <c r="CZ69">
        <f>AF69</f>
        <v>65.709999999999994</v>
      </c>
      <c r="DA69">
        <f>AJ69</f>
        <v>5.25</v>
      </c>
      <c r="DB69">
        <f t="shared" si="4"/>
        <v>0.66</v>
      </c>
      <c r="DC69">
        <f t="shared" si="5"/>
        <v>0.12</v>
      </c>
    </row>
    <row r="70" spans="1:107" x14ac:dyDescent="0.2">
      <c r="A70">
        <f>ROW(Source!A53)</f>
        <v>53</v>
      </c>
      <c r="B70">
        <v>34579267</v>
      </c>
      <c r="C70">
        <v>34579646</v>
      </c>
      <c r="D70">
        <v>0</v>
      </c>
      <c r="E70">
        <v>0</v>
      </c>
      <c r="F70">
        <v>1</v>
      </c>
      <c r="G70">
        <v>1</v>
      </c>
      <c r="H70">
        <v>3</v>
      </c>
      <c r="I70" t="s">
        <v>24</v>
      </c>
      <c r="J70" t="s">
        <v>3</v>
      </c>
      <c r="K70" t="s">
        <v>97</v>
      </c>
      <c r="L70">
        <v>1346</v>
      </c>
      <c r="N70">
        <v>1009</v>
      </c>
      <c r="O70" t="s">
        <v>26</v>
      </c>
      <c r="P70" t="s">
        <v>26</v>
      </c>
      <c r="Q70">
        <v>1</v>
      </c>
      <c r="W70">
        <v>0</v>
      </c>
      <c r="X70">
        <v>288022913</v>
      </c>
      <c r="Y70">
        <v>15.6</v>
      </c>
      <c r="AA70">
        <v>210</v>
      </c>
      <c r="AB70">
        <v>0</v>
      </c>
      <c r="AC70">
        <v>0</v>
      </c>
      <c r="AD70">
        <v>0</v>
      </c>
      <c r="AE70">
        <v>43.510000000000005</v>
      </c>
      <c r="AF70">
        <v>0</v>
      </c>
      <c r="AG70">
        <v>0</v>
      </c>
      <c r="AH70">
        <v>0</v>
      </c>
      <c r="AI70">
        <v>5.12</v>
      </c>
      <c r="AJ70">
        <v>1</v>
      </c>
      <c r="AK70">
        <v>1</v>
      </c>
      <c r="AL70">
        <v>1</v>
      </c>
      <c r="AN70">
        <v>0</v>
      </c>
      <c r="AO70">
        <v>0</v>
      </c>
      <c r="AP70">
        <v>0</v>
      </c>
      <c r="AQ70">
        <v>0</v>
      </c>
      <c r="AR70">
        <v>0</v>
      </c>
      <c r="AS70" t="s">
        <v>3</v>
      </c>
      <c r="AT70">
        <v>15.6</v>
      </c>
      <c r="AU70" t="s">
        <v>3</v>
      </c>
      <c r="AV70">
        <v>0</v>
      </c>
      <c r="AW70">
        <v>1</v>
      </c>
      <c r="AX70">
        <v>-1</v>
      </c>
      <c r="AY70">
        <v>0</v>
      </c>
      <c r="AZ70">
        <v>0</v>
      </c>
      <c r="BA70" t="s">
        <v>3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Y70*Source!I53</f>
        <v>0.6552</v>
      </c>
      <c r="CY70">
        <f>AA70</f>
        <v>210</v>
      </c>
      <c r="CZ70">
        <f>AE70</f>
        <v>43.510000000000005</v>
      </c>
      <c r="DA70">
        <f>AI70</f>
        <v>5.12</v>
      </c>
      <c r="DB70">
        <f t="shared" si="4"/>
        <v>678.76</v>
      </c>
      <c r="DC70">
        <f t="shared" si="5"/>
        <v>0</v>
      </c>
    </row>
    <row r="71" spans="1:107" x14ac:dyDescent="0.2">
      <c r="A71">
        <f>ROW(Source!A56)</f>
        <v>56</v>
      </c>
      <c r="B71">
        <v>34579245</v>
      </c>
      <c r="C71">
        <v>34579833</v>
      </c>
      <c r="D71">
        <v>31714194</v>
      </c>
      <c r="E71">
        <v>1</v>
      </c>
      <c r="F71">
        <v>1</v>
      </c>
      <c r="G71">
        <v>1</v>
      </c>
      <c r="H71">
        <v>1</v>
      </c>
      <c r="I71" t="s">
        <v>279</v>
      </c>
      <c r="J71" t="s">
        <v>3</v>
      </c>
      <c r="K71" t="s">
        <v>280</v>
      </c>
      <c r="L71">
        <v>1191</v>
      </c>
      <c r="N71">
        <v>1013</v>
      </c>
      <c r="O71" t="s">
        <v>254</v>
      </c>
      <c r="P71" t="s">
        <v>254</v>
      </c>
      <c r="Q71">
        <v>1</v>
      </c>
      <c r="W71">
        <v>0</v>
      </c>
      <c r="X71">
        <v>1010519658</v>
      </c>
      <c r="Y71">
        <v>80.73</v>
      </c>
      <c r="AA71">
        <v>0</v>
      </c>
      <c r="AB71">
        <v>0</v>
      </c>
      <c r="AC71">
        <v>0</v>
      </c>
      <c r="AD71">
        <v>8.64</v>
      </c>
      <c r="AE71">
        <v>0</v>
      </c>
      <c r="AF71">
        <v>0</v>
      </c>
      <c r="AG71">
        <v>0</v>
      </c>
      <c r="AH71">
        <v>8.64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80.73</v>
      </c>
      <c r="AU71" t="s">
        <v>3</v>
      </c>
      <c r="AV71">
        <v>1</v>
      </c>
      <c r="AW71">
        <v>2</v>
      </c>
      <c r="AX71">
        <v>34579843</v>
      </c>
      <c r="AY71">
        <v>1</v>
      </c>
      <c r="AZ71">
        <v>0</v>
      </c>
      <c r="BA71">
        <v>87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Y71*Source!I56</f>
        <v>3.7216530000000003</v>
      </c>
      <c r="CY71">
        <f>AD71</f>
        <v>8.64</v>
      </c>
      <c r="CZ71">
        <f>AH71</f>
        <v>8.64</v>
      </c>
      <c r="DA71">
        <f>AL71</f>
        <v>1</v>
      </c>
      <c r="DB71">
        <f t="shared" si="4"/>
        <v>697.51</v>
      </c>
      <c r="DC71">
        <f t="shared" si="5"/>
        <v>0</v>
      </c>
    </row>
    <row r="72" spans="1:107" x14ac:dyDescent="0.2">
      <c r="A72">
        <f>ROW(Source!A56)</f>
        <v>56</v>
      </c>
      <c r="B72">
        <v>34579245</v>
      </c>
      <c r="C72">
        <v>34579833</v>
      </c>
      <c r="D72">
        <v>31709492</v>
      </c>
      <c r="E72">
        <v>1</v>
      </c>
      <c r="F72">
        <v>1</v>
      </c>
      <c r="G72">
        <v>1</v>
      </c>
      <c r="H72">
        <v>1</v>
      </c>
      <c r="I72" t="s">
        <v>255</v>
      </c>
      <c r="J72" t="s">
        <v>3</v>
      </c>
      <c r="K72" t="s">
        <v>256</v>
      </c>
      <c r="L72">
        <v>1191</v>
      </c>
      <c r="N72">
        <v>1013</v>
      </c>
      <c r="O72" t="s">
        <v>254</v>
      </c>
      <c r="P72" t="s">
        <v>254</v>
      </c>
      <c r="Q72">
        <v>1</v>
      </c>
      <c r="W72">
        <v>0</v>
      </c>
      <c r="X72">
        <v>-1417349443</v>
      </c>
      <c r="Y72">
        <v>0.01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0.01</v>
      </c>
      <c r="AU72" t="s">
        <v>3</v>
      </c>
      <c r="AV72">
        <v>2</v>
      </c>
      <c r="AW72">
        <v>2</v>
      </c>
      <c r="AX72">
        <v>34579844</v>
      </c>
      <c r="AY72">
        <v>1</v>
      </c>
      <c r="AZ72">
        <v>0</v>
      </c>
      <c r="BA72">
        <v>88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Y72*Source!I56</f>
        <v>4.6100000000000004E-4</v>
      </c>
      <c r="CY72">
        <f>AD72</f>
        <v>0</v>
      </c>
      <c r="CZ72">
        <f>AH72</f>
        <v>0</v>
      </c>
      <c r="DA72">
        <f>AL72</f>
        <v>1</v>
      </c>
      <c r="DB72">
        <f t="shared" si="4"/>
        <v>0</v>
      </c>
      <c r="DC72">
        <f t="shared" si="5"/>
        <v>0</v>
      </c>
    </row>
    <row r="73" spans="1:107" x14ac:dyDescent="0.2">
      <c r="A73">
        <f>ROW(Source!A56)</f>
        <v>56</v>
      </c>
      <c r="B73">
        <v>34579245</v>
      </c>
      <c r="C73">
        <v>34579833</v>
      </c>
      <c r="D73">
        <v>31528142</v>
      </c>
      <c r="E73">
        <v>1</v>
      </c>
      <c r="F73">
        <v>1</v>
      </c>
      <c r="G73">
        <v>1</v>
      </c>
      <c r="H73">
        <v>2</v>
      </c>
      <c r="I73" t="s">
        <v>271</v>
      </c>
      <c r="J73" t="s">
        <v>272</v>
      </c>
      <c r="K73" t="s">
        <v>273</v>
      </c>
      <c r="L73">
        <v>1368</v>
      </c>
      <c r="N73">
        <v>1011</v>
      </c>
      <c r="O73" t="s">
        <v>260</v>
      </c>
      <c r="P73" t="s">
        <v>260</v>
      </c>
      <c r="Q73">
        <v>1</v>
      </c>
      <c r="W73">
        <v>0</v>
      </c>
      <c r="X73">
        <v>1372534845</v>
      </c>
      <c r="Y73">
        <v>0.01</v>
      </c>
      <c r="AA73">
        <v>0</v>
      </c>
      <c r="AB73">
        <v>65.709999999999994</v>
      </c>
      <c r="AC73">
        <v>11.6</v>
      </c>
      <c r="AD73">
        <v>0</v>
      </c>
      <c r="AE73">
        <v>0</v>
      </c>
      <c r="AF73">
        <v>65.709999999999994</v>
      </c>
      <c r="AG73">
        <v>11.6</v>
      </c>
      <c r="AH73">
        <v>0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0.01</v>
      </c>
      <c r="AU73" t="s">
        <v>3</v>
      </c>
      <c r="AV73">
        <v>0</v>
      </c>
      <c r="AW73">
        <v>2</v>
      </c>
      <c r="AX73">
        <v>34579845</v>
      </c>
      <c r="AY73">
        <v>1</v>
      </c>
      <c r="AZ73">
        <v>0</v>
      </c>
      <c r="BA73">
        <v>89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Y73*Source!I56</f>
        <v>4.6100000000000004E-4</v>
      </c>
      <c r="CY73">
        <f>AB73</f>
        <v>65.709999999999994</v>
      </c>
      <c r="CZ73">
        <f>AF73</f>
        <v>65.709999999999994</v>
      </c>
      <c r="DA73">
        <f>AJ73</f>
        <v>1</v>
      </c>
      <c r="DB73">
        <f t="shared" si="4"/>
        <v>0.66</v>
      </c>
      <c r="DC73">
        <f t="shared" si="5"/>
        <v>0.12</v>
      </c>
    </row>
    <row r="74" spans="1:107" x14ac:dyDescent="0.2">
      <c r="A74">
        <f>ROW(Source!A56)</f>
        <v>56</v>
      </c>
      <c r="B74">
        <v>34579245</v>
      </c>
      <c r="C74">
        <v>34579833</v>
      </c>
      <c r="D74">
        <v>0</v>
      </c>
      <c r="E74">
        <v>0</v>
      </c>
      <c r="F74">
        <v>1</v>
      </c>
      <c r="G74">
        <v>1</v>
      </c>
      <c r="H74">
        <v>3</v>
      </c>
      <c r="I74" t="s">
        <v>104</v>
      </c>
      <c r="J74" t="s">
        <v>3</v>
      </c>
      <c r="K74" t="s">
        <v>105</v>
      </c>
      <c r="L74">
        <v>1346</v>
      </c>
      <c r="N74">
        <v>1009</v>
      </c>
      <c r="O74" t="s">
        <v>26</v>
      </c>
      <c r="P74" t="s">
        <v>26</v>
      </c>
      <c r="Q74">
        <v>1</v>
      </c>
      <c r="W74">
        <v>0</v>
      </c>
      <c r="X74">
        <v>-2075645155</v>
      </c>
      <c r="Y74">
        <v>13.6</v>
      </c>
      <c r="AA74">
        <v>31.7</v>
      </c>
      <c r="AB74">
        <v>0</v>
      </c>
      <c r="AC74">
        <v>0</v>
      </c>
      <c r="AD74">
        <v>0</v>
      </c>
      <c r="AE74">
        <v>31.7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0</v>
      </c>
      <c r="AP74">
        <v>0</v>
      </c>
      <c r="AQ74">
        <v>0</v>
      </c>
      <c r="AR74">
        <v>0</v>
      </c>
      <c r="AS74" t="s">
        <v>3</v>
      </c>
      <c r="AT74">
        <v>13.6</v>
      </c>
      <c r="AU74" t="s">
        <v>3</v>
      </c>
      <c r="AV74">
        <v>0</v>
      </c>
      <c r="AW74">
        <v>1</v>
      </c>
      <c r="AX74">
        <v>-1</v>
      </c>
      <c r="AY74">
        <v>0</v>
      </c>
      <c r="AZ74">
        <v>0</v>
      </c>
      <c r="BA74" t="s">
        <v>3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Y74*Source!I56</f>
        <v>0.62695999999999996</v>
      </c>
      <c r="CY74">
        <f>AA74</f>
        <v>31.7</v>
      </c>
      <c r="CZ74">
        <f>AE74</f>
        <v>31.7</v>
      </c>
      <c r="DA74">
        <f>AI74</f>
        <v>1</v>
      </c>
      <c r="DB74">
        <f t="shared" si="4"/>
        <v>431.12</v>
      </c>
      <c r="DC74">
        <f t="shared" si="5"/>
        <v>0</v>
      </c>
    </row>
    <row r="75" spans="1:107" x14ac:dyDescent="0.2">
      <c r="A75">
        <f>ROW(Source!A57)</f>
        <v>57</v>
      </c>
      <c r="B75">
        <v>34579267</v>
      </c>
      <c r="C75">
        <v>34579833</v>
      </c>
      <c r="D75">
        <v>31714194</v>
      </c>
      <c r="E75">
        <v>1</v>
      </c>
      <c r="F75">
        <v>1</v>
      </c>
      <c r="G75">
        <v>1</v>
      </c>
      <c r="H75">
        <v>1</v>
      </c>
      <c r="I75" t="s">
        <v>279</v>
      </c>
      <c r="J75" t="s">
        <v>3</v>
      </c>
      <c r="K75" t="s">
        <v>280</v>
      </c>
      <c r="L75">
        <v>1191</v>
      </c>
      <c r="N75">
        <v>1013</v>
      </c>
      <c r="O75" t="s">
        <v>254</v>
      </c>
      <c r="P75" t="s">
        <v>254</v>
      </c>
      <c r="Q75">
        <v>1</v>
      </c>
      <c r="W75">
        <v>0</v>
      </c>
      <c r="X75">
        <v>1010519658</v>
      </c>
      <c r="Y75">
        <v>80.73</v>
      </c>
      <c r="AA75">
        <v>0</v>
      </c>
      <c r="AB75">
        <v>0</v>
      </c>
      <c r="AC75">
        <v>0</v>
      </c>
      <c r="AD75">
        <v>123.38</v>
      </c>
      <c r="AE75">
        <v>0</v>
      </c>
      <c r="AF75">
        <v>0</v>
      </c>
      <c r="AG75">
        <v>0</v>
      </c>
      <c r="AH75">
        <v>8.64</v>
      </c>
      <c r="AI75">
        <v>1</v>
      </c>
      <c r="AJ75">
        <v>1</v>
      </c>
      <c r="AK75">
        <v>1</v>
      </c>
      <c r="AL75">
        <v>14.28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80.73</v>
      </c>
      <c r="AU75" t="s">
        <v>3</v>
      </c>
      <c r="AV75">
        <v>1</v>
      </c>
      <c r="AW75">
        <v>2</v>
      </c>
      <c r="AX75">
        <v>34579843</v>
      </c>
      <c r="AY75">
        <v>1</v>
      </c>
      <c r="AZ75">
        <v>0</v>
      </c>
      <c r="BA75">
        <v>93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Y75*Source!I57</f>
        <v>3.7216530000000003</v>
      </c>
      <c r="CY75">
        <f>AD75</f>
        <v>123.38</v>
      </c>
      <c r="CZ75">
        <f>AH75</f>
        <v>8.64</v>
      </c>
      <c r="DA75">
        <f>AL75</f>
        <v>14.28</v>
      </c>
      <c r="DB75">
        <f t="shared" si="4"/>
        <v>697.51</v>
      </c>
      <c r="DC75">
        <f t="shared" si="5"/>
        <v>0</v>
      </c>
    </row>
    <row r="76" spans="1:107" x14ac:dyDescent="0.2">
      <c r="A76">
        <f>ROW(Source!A57)</f>
        <v>57</v>
      </c>
      <c r="B76">
        <v>34579267</v>
      </c>
      <c r="C76">
        <v>34579833</v>
      </c>
      <c r="D76">
        <v>31709492</v>
      </c>
      <c r="E76">
        <v>1</v>
      </c>
      <c r="F76">
        <v>1</v>
      </c>
      <c r="G76">
        <v>1</v>
      </c>
      <c r="H76">
        <v>1</v>
      </c>
      <c r="I76" t="s">
        <v>255</v>
      </c>
      <c r="J76" t="s">
        <v>3</v>
      </c>
      <c r="K76" t="s">
        <v>256</v>
      </c>
      <c r="L76">
        <v>1191</v>
      </c>
      <c r="N76">
        <v>1013</v>
      </c>
      <c r="O76" t="s">
        <v>254</v>
      </c>
      <c r="P76" t="s">
        <v>254</v>
      </c>
      <c r="Q76">
        <v>1</v>
      </c>
      <c r="W76">
        <v>0</v>
      </c>
      <c r="X76">
        <v>-1417349443</v>
      </c>
      <c r="Y76">
        <v>0.01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14.28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0.01</v>
      </c>
      <c r="AU76" t="s">
        <v>3</v>
      </c>
      <c r="AV76">
        <v>2</v>
      </c>
      <c r="AW76">
        <v>2</v>
      </c>
      <c r="AX76">
        <v>34579844</v>
      </c>
      <c r="AY76">
        <v>1</v>
      </c>
      <c r="AZ76">
        <v>0</v>
      </c>
      <c r="BA76">
        <v>94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Y76*Source!I57</f>
        <v>4.6100000000000004E-4</v>
      </c>
      <c r="CY76">
        <f>AD76</f>
        <v>0</v>
      </c>
      <c r="CZ76">
        <f>AH76</f>
        <v>0</v>
      </c>
      <c r="DA76">
        <f>AL76</f>
        <v>1</v>
      </c>
      <c r="DB76">
        <f t="shared" si="4"/>
        <v>0</v>
      </c>
      <c r="DC76">
        <f t="shared" si="5"/>
        <v>0</v>
      </c>
    </row>
    <row r="77" spans="1:107" x14ac:dyDescent="0.2">
      <c r="A77">
        <f>ROW(Source!A57)</f>
        <v>57</v>
      </c>
      <c r="B77">
        <v>34579267</v>
      </c>
      <c r="C77">
        <v>34579833</v>
      </c>
      <c r="D77">
        <v>31528142</v>
      </c>
      <c r="E77">
        <v>1</v>
      </c>
      <c r="F77">
        <v>1</v>
      </c>
      <c r="G77">
        <v>1</v>
      </c>
      <c r="H77">
        <v>2</v>
      </c>
      <c r="I77" t="s">
        <v>271</v>
      </c>
      <c r="J77" t="s">
        <v>272</v>
      </c>
      <c r="K77" t="s">
        <v>273</v>
      </c>
      <c r="L77">
        <v>1368</v>
      </c>
      <c r="N77">
        <v>1011</v>
      </c>
      <c r="O77" t="s">
        <v>260</v>
      </c>
      <c r="P77" t="s">
        <v>260</v>
      </c>
      <c r="Q77">
        <v>1</v>
      </c>
      <c r="W77">
        <v>0</v>
      </c>
      <c r="X77">
        <v>1372534845</v>
      </c>
      <c r="Y77">
        <v>0.01</v>
      </c>
      <c r="AA77">
        <v>0</v>
      </c>
      <c r="AB77">
        <v>344.98</v>
      </c>
      <c r="AC77">
        <v>165.65</v>
      </c>
      <c r="AD77">
        <v>0</v>
      </c>
      <c r="AE77">
        <v>0</v>
      </c>
      <c r="AF77">
        <v>65.709999999999994</v>
      </c>
      <c r="AG77">
        <v>11.6</v>
      </c>
      <c r="AH77">
        <v>0</v>
      </c>
      <c r="AI77">
        <v>1</v>
      </c>
      <c r="AJ77">
        <v>5.25</v>
      </c>
      <c r="AK77">
        <v>14.28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0.01</v>
      </c>
      <c r="AU77" t="s">
        <v>3</v>
      </c>
      <c r="AV77">
        <v>0</v>
      </c>
      <c r="AW77">
        <v>2</v>
      </c>
      <c r="AX77">
        <v>34579845</v>
      </c>
      <c r="AY77">
        <v>1</v>
      </c>
      <c r="AZ77">
        <v>0</v>
      </c>
      <c r="BA77">
        <v>95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Y77*Source!I57</f>
        <v>4.6100000000000004E-4</v>
      </c>
      <c r="CY77">
        <f>AB77</f>
        <v>344.98</v>
      </c>
      <c r="CZ77">
        <f>AF77</f>
        <v>65.709999999999994</v>
      </c>
      <c r="DA77">
        <f>AJ77</f>
        <v>5.25</v>
      </c>
      <c r="DB77">
        <f t="shared" si="4"/>
        <v>0.66</v>
      </c>
      <c r="DC77">
        <f t="shared" si="5"/>
        <v>0.12</v>
      </c>
    </row>
    <row r="78" spans="1:107" x14ac:dyDescent="0.2">
      <c r="A78">
        <f>ROW(Source!A57)</f>
        <v>57</v>
      </c>
      <c r="B78">
        <v>34579267</v>
      </c>
      <c r="C78">
        <v>34579833</v>
      </c>
      <c r="D78">
        <v>0</v>
      </c>
      <c r="E78">
        <v>0</v>
      </c>
      <c r="F78">
        <v>1</v>
      </c>
      <c r="G78">
        <v>1</v>
      </c>
      <c r="H78">
        <v>3</v>
      </c>
      <c r="I78" t="s">
        <v>104</v>
      </c>
      <c r="J78" t="s">
        <v>3</v>
      </c>
      <c r="K78" t="s">
        <v>105</v>
      </c>
      <c r="L78">
        <v>1346</v>
      </c>
      <c r="N78">
        <v>1009</v>
      </c>
      <c r="O78" t="s">
        <v>26</v>
      </c>
      <c r="P78" t="s">
        <v>26</v>
      </c>
      <c r="Q78">
        <v>1</v>
      </c>
      <c r="W78">
        <v>0</v>
      </c>
      <c r="X78">
        <v>-2075645155</v>
      </c>
      <c r="Y78">
        <v>13.6</v>
      </c>
      <c r="AA78">
        <v>153</v>
      </c>
      <c r="AB78">
        <v>0</v>
      </c>
      <c r="AC78">
        <v>0</v>
      </c>
      <c r="AD78">
        <v>0</v>
      </c>
      <c r="AE78">
        <v>31.7</v>
      </c>
      <c r="AF78">
        <v>0</v>
      </c>
      <c r="AG78">
        <v>0</v>
      </c>
      <c r="AH78">
        <v>0</v>
      </c>
      <c r="AI78">
        <v>5.12</v>
      </c>
      <c r="AJ78">
        <v>1</v>
      </c>
      <c r="AK78">
        <v>1</v>
      </c>
      <c r="AL78">
        <v>1</v>
      </c>
      <c r="AN78">
        <v>0</v>
      </c>
      <c r="AO78">
        <v>0</v>
      </c>
      <c r="AP78">
        <v>0</v>
      </c>
      <c r="AQ78">
        <v>0</v>
      </c>
      <c r="AR78">
        <v>0</v>
      </c>
      <c r="AS78" t="s">
        <v>3</v>
      </c>
      <c r="AT78">
        <v>13.6</v>
      </c>
      <c r="AU78" t="s">
        <v>3</v>
      </c>
      <c r="AV78">
        <v>0</v>
      </c>
      <c r="AW78">
        <v>1</v>
      </c>
      <c r="AX78">
        <v>-1</v>
      </c>
      <c r="AY78">
        <v>0</v>
      </c>
      <c r="AZ78">
        <v>0</v>
      </c>
      <c r="BA78" t="s">
        <v>3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Y78*Source!I57</f>
        <v>0.62695999999999996</v>
      </c>
      <c r="CY78">
        <f>AA78</f>
        <v>153</v>
      </c>
      <c r="CZ78">
        <f>AE78</f>
        <v>31.7</v>
      </c>
      <c r="DA78">
        <f>AI78</f>
        <v>5.12</v>
      </c>
      <c r="DB78">
        <f t="shared" si="4"/>
        <v>431.12</v>
      </c>
      <c r="DC78">
        <f t="shared" si="5"/>
        <v>0</v>
      </c>
    </row>
    <row r="79" spans="1:107" x14ac:dyDescent="0.2">
      <c r="A79">
        <f>ROW(Source!A60)</f>
        <v>60</v>
      </c>
      <c r="B79">
        <v>34579245</v>
      </c>
      <c r="C79">
        <v>34579611</v>
      </c>
      <c r="D79">
        <v>31709863</v>
      </c>
      <c r="E79">
        <v>1</v>
      </c>
      <c r="F79">
        <v>1</v>
      </c>
      <c r="G79">
        <v>1</v>
      </c>
      <c r="H79">
        <v>1</v>
      </c>
      <c r="I79" t="s">
        <v>264</v>
      </c>
      <c r="J79" t="s">
        <v>3</v>
      </c>
      <c r="K79" t="s">
        <v>265</v>
      </c>
      <c r="L79">
        <v>1191</v>
      </c>
      <c r="N79">
        <v>1013</v>
      </c>
      <c r="O79" t="s">
        <v>254</v>
      </c>
      <c r="P79" t="s">
        <v>254</v>
      </c>
      <c r="Q79">
        <v>1</v>
      </c>
      <c r="W79">
        <v>0</v>
      </c>
      <c r="X79">
        <v>-400197608</v>
      </c>
      <c r="Y79">
        <v>111.2</v>
      </c>
      <c r="AA79">
        <v>0</v>
      </c>
      <c r="AB79">
        <v>0</v>
      </c>
      <c r="AC79">
        <v>0</v>
      </c>
      <c r="AD79">
        <v>8.5299999999999994</v>
      </c>
      <c r="AE79">
        <v>0</v>
      </c>
      <c r="AF79">
        <v>0</v>
      </c>
      <c r="AG79">
        <v>0</v>
      </c>
      <c r="AH79">
        <v>8.5299999999999994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111.2</v>
      </c>
      <c r="AU79" t="s">
        <v>3</v>
      </c>
      <c r="AV79">
        <v>1</v>
      </c>
      <c r="AW79">
        <v>2</v>
      </c>
      <c r="AX79">
        <v>34579622</v>
      </c>
      <c r="AY79">
        <v>1</v>
      </c>
      <c r="AZ79">
        <v>0</v>
      </c>
      <c r="BA79">
        <v>99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Y79*Source!I60</f>
        <v>0</v>
      </c>
      <c r="CY79">
        <f>AD79</f>
        <v>8.5299999999999994</v>
      </c>
      <c r="CZ79">
        <f>AH79</f>
        <v>8.5299999999999994</v>
      </c>
      <c r="DA79">
        <f>AL79</f>
        <v>1</v>
      </c>
      <c r="DB79">
        <f t="shared" si="4"/>
        <v>948.54</v>
      </c>
      <c r="DC79">
        <f t="shared" si="5"/>
        <v>0</v>
      </c>
    </row>
    <row r="80" spans="1:107" x14ac:dyDescent="0.2">
      <c r="A80">
        <f>ROW(Source!A60)</f>
        <v>60</v>
      </c>
      <c r="B80">
        <v>34579245</v>
      </c>
      <c r="C80">
        <v>34579611</v>
      </c>
      <c r="D80">
        <v>31709492</v>
      </c>
      <c r="E80">
        <v>1</v>
      </c>
      <c r="F80">
        <v>1</v>
      </c>
      <c r="G80">
        <v>1</v>
      </c>
      <c r="H80">
        <v>1</v>
      </c>
      <c r="I80" t="s">
        <v>255</v>
      </c>
      <c r="J80" t="s">
        <v>3</v>
      </c>
      <c r="K80" t="s">
        <v>256</v>
      </c>
      <c r="L80">
        <v>1191</v>
      </c>
      <c r="N80">
        <v>1013</v>
      </c>
      <c r="O80" t="s">
        <v>254</v>
      </c>
      <c r="P80" t="s">
        <v>254</v>
      </c>
      <c r="Q80">
        <v>1</v>
      </c>
      <c r="W80">
        <v>0</v>
      </c>
      <c r="X80">
        <v>-1417349443</v>
      </c>
      <c r="Y80">
        <v>1.8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1.8</v>
      </c>
      <c r="AU80" t="s">
        <v>3</v>
      </c>
      <c r="AV80">
        <v>2</v>
      </c>
      <c r="AW80">
        <v>2</v>
      </c>
      <c r="AX80">
        <v>34579623</v>
      </c>
      <c r="AY80">
        <v>1</v>
      </c>
      <c r="AZ80">
        <v>0</v>
      </c>
      <c r="BA80">
        <v>100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Y80*Source!I60</f>
        <v>0</v>
      </c>
      <c r="CY80">
        <f>AD80</f>
        <v>0</v>
      </c>
      <c r="CZ80">
        <f>AH80</f>
        <v>0</v>
      </c>
      <c r="DA80">
        <f>AL80</f>
        <v>1</v>
      </c>
      <c r="DB80">
        <f t="shared" si="4"/>
        <v>0</v>
      </c>
      <c r="DC80">
        <f t="shared" si="5"/>
        <v>0</v>
      </c>
    </row>
    <row r="81" spans="1:107" x14ac:dyDescent="0.2">
      <c r="A81">
        <f>ROW(Source!A60)</f>
        <v>60</v>
      </c>
      <c r="B81">
        <v>34579245</v>
      </c>
      <c r="C81">
        <v>34579611</v>
      </c>
      <c r="D81">
        <v>31527047</v>
      </c>
      <c r="E81">
        <v>1</v>
      </c>
      <c r="F81">
        <v>1</v>
      </c>
      <c r="G81">
        <v>1</v>
      </c>
      <c r="H81">
        <v>2</v>
      </c>
      <c r="I81" t="s">
        <v>257</v>
      </c>
      <c r="J81" t="s">
        <v>258</v>
      </c>
      <c r="K81" t="s">
        <v>259</v>
      </c>
      <c r="L81">
        <v>1368</v>
      </c>
      <c r="N81">
        <v>1011</v>
      </c>
      <c r="O81" t="s">
        <v>260</v>
      </c>
      <c r="P81" t="s">
        <v>260</v>
      </c>
      <c r="Q81">
        <v>1</v>
      </c>
      <c r="W81">
        <v>0</v>
      </c>
      <c r="X81">
        <v>1188625873</v>
      </c>
      <c r="Y81">
        <v>1.8</v>
      </c>
      <c r="AA81">
        <v>0</v>
      </c>
      <c r="AB81">
        <v>31.26</v>
      </c>
      <c r="AC81">
        <v>13.5</v>
      </c>
      <c r="AD81">
        <v>0</v>
      </c>
      <c r="AE81">
        <v>0</v>
      </c>
      <c r="AF81">
        <v>31.26</v>
      </c>
      <c r="AG81">
        <v>13.5</v>
      </c>
      <c r="AH81">
        <v>0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1.8</v>
      </c>
      <c r="AU81" t="s">
        <v>3</v>
      </c>
      <c r="AV81">
        <v>0</v>
      </c>
      <c r="AW81">
        <v>2</v>
      </c>
      <c r="AX81">
        <v>34579624</v>
      </c>
      <c r="AY81">
        <v>1</v>
      </c>
      <c r="AZ81">
        <v>0</v>
      </c>
      <c r="BA81">
        <v>101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Y81*Source!I60</f>
        <v>0</v>
      </c>
      <c r="CY81">
        <f>AB81</f>
        <v>31.26</v>
      </c>
      <c r="CZ81">
        <f>AF81</f>
        <v>31.26</v>
      </c>
      <c r="DA81">
        <f>AJ81</f>
        <v>1</v>
      </c>
      <c r="DB81">
        <f t="shared" si="4"/>
        <v>56.27</v>
      </c>
      <c r="DC81">
        <f t="shared" si="5"/>
        <v>24.3</v>
      </c>
    </row>
    <row r="82" spans="1:107" x14ac:dyDescent="0.2">
      <c r="A82">
        <f>ROW(Source!A60)</f>
        <v>60</v>
      </c>
      <c r="B82">
        <v>34579245</v>
      </c>
      <c r="C82">
        <v>34579611</v>
      </c>
      <c r="D82">
        <v>31528471</v>
      </c>
      <c r="E82">
        <v>1</v>
      </c>
      <c r="F82">
        <v>1</v>
      </c>
      <c r="G82">
        <v>1</v>
      </c>
      <c r="H82">
        <v>2</v>
      </c>
      <c r="I82" t="s">
        <v>287</v>
      </c>
      <c r="J82" t="s">
        <v>288</v>
      </c>
      <c r="K82" t="s">
        <v>289</v>
      </c>
      <c r="L82">
        <v>1368</v>
      </c>
      <c r="N82">
        <v>1011</v>
      </c>
      <c r="O82" t="s">
        <v>260</v>
      </c>
      <c r="P82" t="s">
        <v>260</v>
      </c>
      <c r="Q82">
        <v>1</v>
      </c>
      <c r="W82">
        <v>0</v>
      </c>
      <c r="X82">
        <v>-2111251057</v>
      </c>
      <c r="Y82">
        <v>19.2</v>
      </c>
      <c r="AA82">
        <v>0</v>
      </c>
      <c r="AB82">
        <v>32.5</v>
      </c>
      <c r="AC82">
        <v>0</v>
      </c>
      <c r="AD82">
        <v>0</v>
      </c>
      <c r="AE82">
        <v>0</v>
      </c>
      <c r="AF82">
        <v>32.5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19.2</v>
      </c>
      <c r="AU82" t="s">
        <v>3</v>
      </c>
      <c r="AV82">
        <v>0</v>
      </c>
      <c r="AW82">
        <v>2</v>
      </c>
      <c r="AX82">
        <v>34579625</v>
      </c>
      <c r="AY82">
        <v>1</v>
      </c>
      <c r="AZ82">
        <v>0</v>
      </c>
      <c r="BA82">
        <v>102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Y82*Source!I60</f>
        <v>0</v>
      </c>
      <c r="CY82">
        <f>AB82</f>
        <v>32.5</v>
      </c>
      <c r="CZ82">
        <f>AF82</f>
        <v>32.5</v>
      </c>
      <c r="DA82">
        <f>AJ82</f>
        <v>1</v>
      </c>
      <c r="DB82">
        <f t="shared" si="4"/>
        <v>624</v>
      </c>
      <c r="DC82">
        <f t="shared" si="5"/>
        <v>0</v>
      </c>
    </row>
    <row r="83" spans="1:107" x14ac:dyDescent="0.2">
      <c r="A83">
        <f>ROW(Source!A60)</f>
        <v>60</v>
      </c>
      <c r="B83">
        <v>34579245</v>
      </c>
      <c r="C83">
        <v>34579611</v>
      </c>
      <c r="D83">
        <v>31529069</v>
      </c>
      <c r="E83">
        <v>1</v>
      </c>
      <c r="F83">
        <v>1</v>
      </c>
      <c r="G83">
        <v>1</v>
      </c>
      <c r="H83">
        <v>2</v>
      </c>
      <c r="I83" t="s">
        <v>290</v>
      </c>
      <c r="J83" t="s">
        <v>291</v>
      </c>
      <c r="K83" t="s">
        <v>292</v>
      </c>
      <c r="L83">
        <v>1368</v>
      </c>
      <c r="N83">
        <v>1011</v>
      </c>
      <c r="O83" t="s">
        <v>260</v>
      </c>
      <c r="P83" t="s">
        <v>260</v>
      </c>
      <c r="Q83">
        <v>1</v>
      </c>
      <c r="W83">
        <v>0</v>
      </c>
      <c r="X83">
        <v>1518765163</v>
      </c>
      <c r="Y83">
        <v>38.4</v>
      </c>
      <c r="AA83">
        <v>0</v>
      </c>
      <c r="AB83">
        <v>1.53</v>
      </c>
      <c r="AC83">
        <v>0</v>
      </c>
      <c r="AD83">
        <v>0</v>
      </c>
      <c r="AE83">
        <v>0</v>
      </c>
      <c r="AF83">
        <v>1.53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38.4</v>
      </c>
      <c r="AU83" t="s">
        <v>3</v>
      </c>
      <c r="AV83">
        <v>0</v>
      </c>
      <c r="AW83">
        <v>2</v>
      </c>
      <c r="AX83">
        <v>34579626</v>
      </c>
      <c r="AY83">
        <v>1</v>
      </c>
      <c r="AZ83">
        <v>0</v>
      </c>
      <c r="BA83">
        <v>103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Y83*Source!I60</f>
        <v>0</v>
      </c>
      <c r="CY83">
        <f>AB83</f>
        <v>1.53</v>
      </c>
      <c r="CZ83">
        <f>AF83</f>
        <v>1.53</v>
      </c>
      <c r="DA83">
        <f>AJ83</f>
        <v>1</v>
      </c>
      <c r="DB83">
        <f t="shared" si="4"/>
        <v>58.75</v>
      </c>
      <c r="DC83">
        <f t="shared" si="5"/>
        <v>0</v>
      </c>
    </row>
    <row r="84" spans="1:107" x14ac:dyDescent="0.2">
      <c r="A84">
        <f>ROW(Source!A60)</f>
        <v>60</v>
      </c>
      <c r="B84">
        <v>34579245</v>
      </c>
      <c r="C84">
        <v>34579611</v>
      </c>
      <c r="D84">
        <v>31443675</v>
      </c>
      <c r="E84">
        <v>17</v>
      </c>
      <c r="F84">
        <v>1</v>
      </c>
      <c r="G84">
        <v>1</v>
      </c>
      <c r="H84">
        <v>3</v>
      </c>
      <c r="I84" t="s">
        <v>41</v>
      </c>
      <c r="J84" t="s">
        <v>3</v>
      </c>
      <c r="K84" t="s">
        <v>42</v>
      </c>
      <c r="L84">
        <v>1348</v>
      </c>
      <c r="N84">
        <v>1009</v>
      </c>
      <c r="O84" t="s">
        <v>43</v>
      </c>
      <c r="P84" t="s">
        <v>43</v>
      </c>
      <c r="Q84">
        <v>1000</v>
      </c>
      <c r="W84">
        <v>0</v>
      </c>
      <c r="X84">
        <v>-179832266</v>
      </c>
      <c r="Y84">
        <v>6.6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0</v>
      </c>
      <c r="AP84">
        <v>0</v>
      </c>
      <c r="AQ84">
        <v>0</v>
      </c>
      <c r="AR84">
        <v>0</v>
      </c>
      <c r="AS84" t="s">
        <v>3</v>
      </c>
      <c r="AT84">
        <v>6.6</v>
      </c>
      <c r="AU84" t="s">
        <v>3</v>
      </c>
      <c r="AV84">
        <v>0</v>
      </c>
      <c r="AW84">
        <v>2</v>
      </c>
      <c r="AX84">
        <v>34579627</v>
      </c>
      <c r="AY84">
        <v>1</v>
      </c>
      <c r="AZ84">
        <v>0</v>
      </c>
      <c r="BA84">
        <v>104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Y84*Source!I60</f>
        <v>0</v>
      </c>
      <c r="CY84">
        <f>AA84</f>
        <v>0</v>
      </c>
      <c r="CZ84">
        <f>AE84</f>
        <v>0</v>
      </c>
      <c r="DA84">
        <f>AI84</f>
        <v>1</v>
      </c>
      <c r="DB84">
        <f t="shared" si="4"/>
        <v>0</v>
      </c>
      <c r="DC84">
        <f t="shared" si="5"/>
        <v>0</v>
      </c>
    </row>
    <row r="85" spans="1:107" x14ac:dyDescent="0.2">
      <c r="A85">
        <f>ROW(Source!A61)</f>
        <v>61</v>
      </c>
      <c r="B85">
        <v>34579267</v>
      </c>
      <c r="C85">
        <v>34579611</v>
      </c>
      <c r="D85">
        <v>31709863</v>
      </c>
      <c r="E85">
        <v>1</v>
      </c>
      <c r="F85">
        <v>1</v>
      </c>
      <c r="G85">
        <v>1</v>
      </c>
      <c r="H85">
        <v>1</v>
      </c>
      <c r="I85" t="s">
        <v>264</v>
      </c>
      <c r="J85" t="s">
        <v>3</v>
      </c>
      <c r="K85" t="s">
        <v>265</v>
      </c>
      <c r="L85">
        <v>1191</v>
      </c>
      <c r="N85">
        <v>1013</v>
      </c>
      <c r="O85" t="s">
        <v>254</v>
      </c>
      <c r="P85" t="s">
        <v>254</v>
      </c>
      <c r="Q85">
        <v>1</v>
      </c>
      <c r="W85">
        <v>0</v>
      </c>
      <c r="X85">
        <v>-400197608</v>
      </c>
      <c r="Y85">
        <v>111.2</v>
      </c>
      <c r="AA85">
        <v>0</v>
      </c>
      <c r="AB85">
        <v>0</v>
      </c>
      <c r="AC85">
        <v>0</v>
      </c>
      <c r="AD85">
        <v>121.81</v>
      </c>
      <c r="AE85">
        <v>0</v>
      </c>
      <c r="AF85">
        <v>0</v>
      </c>
      <c r="AG85">
        <v>0</v>
      </c>
      <c r="AH85">
        <v>8.5299999999999994</v>
      </c>
      <c r="AI85">
        <v>1</v>
      </c>
      <c r="AJ85">
        <v>1</v>
      </c>
      <c r="AK85">
        <v>1</v>
      </c>
      <c r="AL85">
        <v>14.28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111.2</v>
      </c>
      <c r="AU85" t="s">
        <v>3</v>
      </c>
      <c r="AV85">
        <v>1</v>
      </c>
      <c r="AW85">
        <v>2</v>
      </c>
      <c r="AX85">
        <v>34579622</v>
      </c>
      <c r="AY85">
        <v>1</v>
      </c>
      <c r="AZ85">
        <v>0</v>
      </c>
      <c r="BA85">
        <v>105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Y85*Source!I61</f>
        <v>0</v>
      </c>
      <c r="CY85">
        <f>AD85</f>
        <v>121.81</v>
      </c>
      <c r="CZ85">
        <f>AH85</f>
        <v>8.5299999999999994</v>
      </c>
      <c r="DA85">
        <f>AL85</f>
        <v>14.28</v>
      </c>
      <c r="DB85">
        <f t="shared" si="4"/>
        <v>948.54</v>
      </c>
      <c r="DC85">
        <f t="shared" si="5"/>
        <v>0</v>
      </c>
    </row>
    <row r="86" spans="1:107" x14ac:dyDescent="0.2">
      <c r="A86">
        <f>ROW(Source!A61)</f>
        <v>61</v>
      </c>
      <c r="B86">
        <v>34579267</v>
      </c>
      <c r="C86">
        <v>34579611</v>
      </c>
      <c r="D86">
        <v>31709492</v>
      </c>
      <c r="E86">
        <v>1</v>
      </c>
      <c r="F86">
        <v>1</v>
      </c>
      <c r="G86">
        <v>1</v>
      </c>
      <c r="H86">
        <v>1</v>
      </c>
      <c r="I86" t="s">
        <v>255</v>
      </c>
      <c r="J86" t="s">
        <v>3</v>
      </c>
      <c r="K86" t="s">
        <v>256</v>
      </c>
      <c r="L86">
        <v>1191</v>
      </c>
      <c r="N86">
        <v>1013</v>
      </c>
      <c r="O86" t="s">
        <v>254</v>
      </c>
      <c r="P86" t="s">
        <v>254</v>
      </c>
      <c r="Q86">
        <v>1</v>
      </c>
      <c r="W86">
        <v>0</v>
      </c>
      <c r="X86">
        <v>-1417349443</v>
      </c>
      <c r="Y86">
        <v>1.8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14.28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1.8</v>
      </c>
      <c r="AU86" t="s">
        <v>3</v>
      </c>
      <c r="AV86">
        <v>2</v>
      </c>
      <c r="AW86">
        <v>2</v>
      </c>
      <c r="AX86">
        <v>34579623</v>
      </c>
      <c r="AY86">
        <v>1</v>
      </c>
      <c r="AZ86">
        <v>0</v>
      </c>
      <c r="BA86">
        <v>106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Y86*Source!I61</f>
        <v>0</v>
      </c>
      <c r="CY86">
        <f>AD86</f>
        <v>0</v>
      </c>
      <c r="CZ86">
        <f>AH86</f>
        <v>0</v>
      </c>
      <c r="DA86">
        <f>AL86</f>
        <v>1</v>
      </c>
      <c r="DB86">
        <f t="shared" si="4"/>
        <v>0</v>
      </c>
      <c r="DC86">
        <f t="shared" si="5"/>
        <v>0</v>
      </c>
    </row>
    <row r="87" spans="1:107" x14ac:dyDescent="0.2">
      <c r="A87">
        <f>ROW(Source!A61)</f>
        <v>61</v>
      </c>
      <c r="B87">
        <v>34579267</v>
      </c>
      <c r="C87">
        <v>34579611</v>
      </c>
      <c r="D87">
        <v>31527047</v>
      </c>
      <c r="E87">
        <v>1</v>
      </c>
      <c r="F87">
        <v>1</v>
      </c>
      <c r="G87">
        <v>1</v>
      </c>
      <c r="H87">
        <v>2</v>
      </c>
      <c r="I87" t="s">
        <v>257</v>
      </c>
      <c r="J87" t="s">
        <v>258</v>
      </c>
      <c r="K87" t="s">
        <v>259</v>
      </c>
      <c r="L87">
        <v>1368</v>
      </c>
      <c r="N87">
        <v>1011</v>
      </c>
      <c r="O87" t="s">
        <v>260</v>
      </c>
      <c r="P87" t="s">
        <v>260</v>
      </c>
      <c r="Q87">
        <v>1</v>
      </c>
      <c r="W87">
        <v>0</v>
      </c>
      <c r="X87">
        <v>1188625873</v>
      </c>
      <c r="Y87">
        <v>1.8</v>
      </c>
      <c r="AA87">
        <v>0</v>
      </c>
      <c r="AB87">
        <v>164.12</v>
      </c>
      <c r="AC87">
        <v>192.78</v>
      </c>
      <c r="AD87">
        <v>0</v>
      </c>
      <c r="AE87">
        <v>0</v>
      </c>
      <c r="AF87">
        <v>31.26</v>
      </c>
      <c r="AG87">
        <v>13.5</v>
      </c>
      <c r="AH87">
        <v>0</v>
      </c>
      <c r="AI87">
        <v>1</v>
      </c>
      <c r="AJ87">
        <v>5.25</v>
      </c>
      <c r="AK87">
        <v>14.28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1.8</v>
      </c>
      <c r="AU87" t="s">
        <v>3</v>
      </c>
      <c r="AV87">
        <v>0</v>
      </c>
      <c r="AW87">
        <v>2</v>
      </c>
      <c r="AX87">
        <v>34579624</v>
      </c>
      <c r="AY87">
        <v>1</v>
      </c>
      <c r="AZ87">
        <v>0</v>
      </c>
      <c r="BA87">
        <v>107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Y87*Source!I61</f>
        <v>0</v>
      </c>
      <c r="CY87">
        <f>AB87</f>
        <v>164.12</v>
      </c>
      <c r="CZ87">
        <f>AF87</f>
        <v>31.26</v>
      </c>
      <c r="DA87">
        <f>AJ87</f>
        <v>5.25</v>
      </c>
      <c r="DB87">
        <f t="shared" si="4"/>
        <v>56.27</v>
      </c>
      <c r="DC87">
        <f t="shared" si="5"/>
        <v>24.3</v>
      </c>
    </row>
    <row r="88" spans="1:107" x14ac:dyDescent="0.2">
      <c r="A88">
        <f>ROW(Source!A61)</f>
        <v>61</v>
      </c>
      <c r="B88">
        <v>34579267</v>
      </c>
      <c r="C88">
        <v>34579611</v>
      </c>
      <c r="D88">
        <v>31528471</v>
      </c>
      <c r="E88">
        <v>1</v>
      </c>
      <c r="F88">
        <v>1</v>
      </c>
      <c r="G88">
        <v>1</v>
      </c>
      <c r="H88">
        <v>2</v>
      </c>
      <c r="I88" t="s">
        <v>287</v>
      </c>
      <c r="J88" t="s">
        <v>288</v>
      </c>
      <c r="K88" t="s">
        <v>289</v>
      </c>
      <c r="L88">
        <v>1368</v>
      </c>
      <c r="N88">
        <v>1011</v>
      </c>
      <c r="O88" t="s">
        <v>260</v>
      </c>
      <c r="P88" t="s">
        <v>260</v>
      </c>
      <c r="Q88">
        <v>1</v>
      </c>
      <c r="W88">
        <v>0</v>
      </c>
      <c r="X88">
        <v>-2111251057</v>
      </c>
      <c r="Y88">
        <v>19.2</v>
      </c>
      <c r="AA88">
        <v>0</v>
      </c>
      <c r="AB88">
        <v>170.63</v>
      </c>
      <c r="AC88">
        <v>0</v>
      </c>
      <c r="AD88">
        <v>0</v>
      </c>
      <c r="AE88">
        <v>0</v>
      </c>
      <c r="AF88">
        <v>32.5</v>
      </c>
      <c r="AG88">
        <v>0</v>
      </c>
      <c r="AH88">
        <v>0</v>
      </c>
      <c r="AI88">
        <v>1</v>
      </c>
      <c r="AJ88">
        <v>5.25</v>
      </c>
      <c r="AK88">
        <v>14.28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19.2</v>
      </c>
      <c r="AU88" t="s">
        <v>3</v>
      </c>
      <c r="AV88">
        <v>0</v>
      </c>
      <c r="AW88">
        <v>2</v>
      </c>
      <c r="AX88">
        <v>34579625</v>
      </c>
      <c r="AY88">
        <v>1</v>
      </c>
      <c r="AZ88">
        <v>0</v>
      </c>
      <c r="BA88">
        <v>108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Y88*Source!I61</f>
        <v>0</v>
      </c>
      <c r="CY88">
        <f>AB88</f>
        <v>170.63</v>
      </c>
      <c r="CZ88">
        <f>AF88</f>
        <v>32.5</v>
      </c>
      <c r="DA88">
        <f>AJ88</f>
        <v>5.25</v>
      </c>
      <c r="DB88">
        <f t="shared" si="4"/>
        <v>624</v>
      </c>
      <c r="DC88">
        <f t="shared" si="5"/>
        <v>0</v>
      </c>
    </row>
    <row r="89" spans="1:107" x14ac:dyDescent="0.2">
      <c r="A89">
        <f>ROW(Source!A61)</f>
        <v>61</v>
      </c>
      <c r="B89">
        <v>34579267</v>
      </c>
      <c r="C89">
        <v>34579611</v>
      </c>
      <c r="D89">
        <v>31529069</v>
      </c>
      <c r="E89">
        <v>1</v>
      </c>
      <c r="F89">
        <v>1</v>
      </c>
      <c r="G89">
        <v>1</v>
      </c>
      <c r="H89">
        <v>2</v>
      </c>
      <c r="I89" t="s">
        <v>290</v>
      </c>
      <c r="J89" t="s">
        <v>291</v>
      </c>
      <c r="K89" t="s">
        <v>292</v>
      </c>
      <c r="L89">
        <v>1368</v>
      </c>
      <c r="N89">
        <v>1011</v>
      </c>
      <c r="O89" t="s">
        <v>260</v>
      </c>
      <c r="P89" t="s">
        <v>260</v>
      </c>
      <c r="Q89">
        <v>1</v>
      </c>
      <c r="W89">
        <v>0</v>
      </c>
      <c r="X89">
        <v>1518765163</v>
      </c>
      <c r="Y89">
        <v>38.4</v>
      </c>
      <c r="AA89">
        <v>0</v>
      </c>
      <c r="AB89">
        <v>8.0299999999999994</v>
      </c>
      <c r="AC89">
        <v>0</v>
      </c>
      <c r="AD89">
        <v>0</v>
      </c>
      <c r="AE89">
        <v>0</v>
      </c>
      <c r="AF89">
        <v>1.53</v>
      </c>
      <c r="AG89">
        <v>0</v>
      </c>
      <c r="AH89">
        <v>0</v>
      </c>
      <c r="AI89">
        <v>1</v>
      </c>
      <c r="AJ89">
        <v>5.25</v>
      </c>
      <c r="AK89">
        <v>14.28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38.4</v>
      </c>
      <c r="AU89" t="s">
        <v>3</v>
      </c>
      <c r="AV89">
        <v>0</v>
      </c>
      <c r="AW89">
        <v>2</v>
      </c>
      <c r="AX89">
        <v>34579626</v>
      </c>
      <c r="AY89">
        <v>1</v>
      </c>
      <c r="AZ89">
        <v>0</v>
      </c>
      <c r="BA89">
        <v>109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Y89*Source!I61</f>
        <v>0</v>
      </c>
      <c r="CY89">
        <f>AB89</f>
        <v>8.0299999999999994</v>
      </c>
      <c r="CZ89">
        <f>AF89</f>
        <v>1.53</v>
      </c>
      <c r="DA89">
        <f>AJ89</f>
        <v>5.25</v>
      </c>
      <c r="DB89">
        <f t="shared" si="4"/>
        <v>58.75</v>
      </c>
      <c r="DC89">
        <f t="shared" si="5"/>
        <v>0</v>
      </c>
    </row>
    <row r="90" spans="1:107" x14ac:dyDescent="0.2">
      <c r="A90">
        <f>ROW(Source!A61)</f>
        <v>61</v>
      </c>
      <c r="B90">
        <v>34579267</v>
      </c>
      <c r="C90">
        <v>34579611</v>
      </c>
      <c r="D90">
        <v>31443675</v>
      </c>
      <c r="E90">
        <v>17</v>
      </c>
      <c r="F90">
        <v>1</v>
      </c>
      <c r="G90">
        <v>1</v>
      </c>
      <c r="H90">
        <v>3</v>
      </c>
      <c r="I90" t="s">
        <v>41</v>
      </c>
      <c r="J90" t="s">
        <v>3</v>
      </c>
      <c r="K90" t="s">
        <v>42</v>
      </c>
      <c r="L90">
        <v>1348</v>
      </c>
      <c r="N90">
        <v>1009</v>
      </c>
      <c r="O90" t="s">
        <v>43</v>
      </c>
      <c r="P90" t="s">
        <v>43</v>
      </c>
      <c r="Q90">
        <v>1000</v>
      </c>
      <c r="W90">
        <v>0</v>
      </c>
      <c r="X90">
        <v>-179832266</v>
      </c>
      <c r="Y90">
        <v>6.6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5.12</v>
      </c>
      <c r="AJ90">
        <v>1</v>
      </c>
      <c r="AK90">
        <v>1</v>
      </c>
      <c r="AL90">
        <v>1</v>
      </c>
      <c r="AN90">
        <v>0</v>
      </c>
      <c r="AO90">
        <v>0</v>
      </c>
      <c r="AP90">
        <v>0</v>
      </c>
      <c r="AQ90">
        <v>0</v>
      </c>
      <c r="AR90">
        <v>0</v>
      </c>
      <c r="AS90" t="s">
        <v>3</v>
      </c>
      <c r="AT90">
        <v>6.6</v>
      </c>
      <c r="AU90" t="s">
        <v>3</v>
      </c>
      <c r="AV90">
        <v>0</v>
      </c>
      <c r="AW90">
        <v>2</v>
      </c>
      <c r="AX90">
        <v>34579627</v>
      </c>
      <c r="AY90">
        <v>1</v>
      </c>
      <c r="AZ90">
        <v>0</v>
      </c>
      <c r="BA90">
        <v>110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Y90*Source!I61</f>
        <v>0</v>
      </c>
      <c r="CY90">
        <f>AA90</f>
        <v>0</v>
      </c>
      <c r="CZ90">
        <f>AE90</f>
        <v>0</v>
      </c>
      <c r="DA90">
        <f>AI90</f>
        <v>5.12</v>
      </c>
      <c r="DB90">
        <f t="shared" si="4"/>
        <v>0</v>
      </c>
      <c r="DC90">
        <f t="shared" si="5"/>
        <v>0</v>
      </c>
    </row>
    <row r="91" spans="1:107" x14ac:dyDescent="0.2">
      <c r="A91">
        <f>ROW(Source!A64)</f>
        <v>64</v>
      </c>
      <c r="B91">
        <v>34579245</v>
      </c>
      <c r="C91">
        <v>34579629</v>
      </c>
      <c r="D91">
        <v>31715109</v>
      </c>
      <c r="E91">
        <v>1</v>
      </c>
      <c r="F91">
        <v>1</v>
      </c>
      <c r="G91">
        <v>1</v>
      </c>
      <c r="H91">
        <v>1</v>
      </c>
      <c r="I91" t="s">
        <v>266</v>
      </c>
      <c r="J91" t="s">
        <v>3</v>
      </c>
      <c r="K91" t="s">
        <v>267</v>
      </c>
      <c r="L91">
        <v>1191</v>
      </c>
      <c r="N91">
        <v>1013</v>
      </c>
      <c r="O91" t="s">
        <v>254</v>
      </c>
      <c r="P91" t="s">
        <v>254</v>
      </c>
      <c r="Q91">
        <v>1</v>
      </c>
      <c r="W91">
        <v>0</v>
      </c>
      <c r="X91">
        <v>-784637506</v>
      </c>
      <c r="Y91">
        <v>137.74699999999999</v>
      </c>
      <c r="AA91">
        <v>0</v>
      </c>
      <c r="AB91">
        <v>0</v>
      </c>
      <c r="AC91">
        <v>0</v>
      </c>
      <c r="AD91">
        <v>8.74</v>
      </c>
      <c r="AE91">
        <v>0</v>
      </c>
      <c r="AF91">
        <v>0</v>
      </c>
      <c r="AG91">
        <v>0</v>
      </c>
      <c r="AH91">
        <v>8.74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119.78</v>
      </c>
      <c r="AU91" t="s">
        <v>50</v>
      </c>
      <c r="AV91">
        <v>1</v>
      </c>
      <c r="AW91">
        <v>2</v>
      </c>
      <c r="AX91">
        <v>34579630</v>
      </c>
      <c r="AY91">
        <v>1</v>
      </c>
      <c r="AZ91">
        <v>0</v>
      </c>
      <c r="BA91">
        <v>111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Y91*Source!I64</f>
        <v>0</v>
      </c>
      <c r="CY91">
        <f>AD91</f>
        <v>8.74</v>
      </c>
      <c r="CZ91">
        <f>AH91</f>
        <v>8.74</v>
      </c>
      <c r="DA91">
        <f>AL91</f>
        <v>1</v>
      </c>
      <c r="DB91">
        <f>ROUND((ROUND(AT91*CZ91,2)*1.15),2)</f>
        <v>1203.9100000000001</v>
      </c>
      <c r="DC91">
        <f>ROUND((ROUND(AT91*AG91,2)*1.15),2)</f>
        <v>0</v>
      </c>
    </row>
    <row r="92" spans="1:107" x14ac:dyDescent="0.2">
      <c r="A92">
        <f>ROW(Source!A64)</f>
        <v>64</v>
      </c>
      <c r="B92">
        <v>34579245</v>
      </c>
      <c r="C92">
        <v>34579629</v>
      </c>
      <c r="D92">
        <v>31709492</v>
      </c>
      <c r="E92">
        <v>1</v>
      </c>
      <c r="F92">
        <v>1</v>
      </c>
      <c r="G92">
        <v>1</v>
      </c>
      <c r="H92">
        <v>1</v>
      </c>
      <c r="I92" t="s">
        <v>255</v>
      </c>
      <c r="J92" t="s">
        <v>3</v>
      </c>
      <c r="K92" t="s">
        <v>256</v>
      </c>
      <c r="L92">
        <v>1191</v>
      </c>
      <c r="N92">
        <v>1013</v>
      </c>
      <c r="O92" t="s">
        <v>254</v>
      </c>
      <c r="P92" t="s">
        <v>254</v>
      </c>
      <c r="Q92">
        <v>1</v>
      </c>
      <c r="W92">
        <v>0</v>
      </c>
      <c r="X92">
        <v>-1417349443</v>
      </c>
      <c r="Y92">
        <v>4.5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4.5</v>
      </c>
      <c r="AU92" t="s">
        <v>3</v>
      </c>
      <c r="AV92">
        <v>2</v>
      </c>
      <c r="AW92">
        <v>2</v>
      </c>
      <c r="AX92">
        <v>34579631</v>
      </c>
      <c r="AY92">
        <v>1</v>
      </c>
      <c r="AZ92">
        <v>2048</v>
      </c>
      <c r="BA92">
        <v>112</v>
      </c>
      <c r="BB92">
        <v>2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-1.125</v>
      </c>
      <c r="BI92">
        <v>1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Y92*Source!I64</f>
        <v>0</v>
      </c>
      <c r="CY92">
        <f>AD92</f>
        <v>0</v>
      </c>
      <c r="CZ92">
        <f>AH92</f>
        <v>0</v>
      </c>
      <c r="DA92">
        <f>AL92</f>
        <v>1</v>
      </c>
      <c r="DB92">
        <f>ROUND(ROUND(AT92*CZ92,2),2)</f>
        <v>0</v>
      </c>
      <c r="DC92">
        <f>ROUND(ROUND(AT92*AG92,2),2)</f>
        <v>0</v>
      </c>
    </row>
    <row r="93" spans="1:107" x14ac:dyDescent="0.2">
      <c r="A93">
        <f>ROW(Source!A64)</f>
        <v>64</v>
      </c>
      <c r="B93">
        <v>34579245</v>
      </c>
      <c r="C93">
        <v>34579629</v>
      </c>
      <c r="D93">
        <v>31526978</v>
      </c>
      <c r="E93">
        <v>1</v>
      </c>
      <c r="F93">
        <v>1</v>
      </c>
      <c r="G93">
        <v>1</v>
      </c>
      <c r="H93">
        <v>2</v>
      </c>
      <c r="I93" t="s">
        <v>268</v>
      </c>
      <c r="J93" t="s">
        <v>269</v>
      </c>
      <c r="K93" t="s">
        <v>270</v>
      </c>
      <c r="L93">
        <v>1368</v>
      </c>
      <c r="N93">
        <v>1011</v>
      </c>
      <c r="O93" t="s">
        <v>260</v>
      </c>
      <c r="P93" t="s">
        <v>260</v>
      </c>
      <c r="Q93">
        <v>1</v>
      </c>
      <c r="W93">
        <v>0</v>
      </c>
      <c r="X93">
        <v>1225731627</v>
      </c>
      <c r="Y93">
        <v>0.44999999999999996</v>
      </c>
      <c r="AA93">
        <v>0</v>
      </c>
      <c r="AB93">
        <v>89.99</v>
      </c>
      <c r="AC93">
        <v>10.06</v>
      </c>
      <c r="AD93">
        <v>0</v>
      </c>
      <c r="AE93">
        <v>0</v>
      </c>
      <c r="AF93">
        <v>89.99</v>
      </c>
      <c r="AG93">
        <v>10.06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0.36</v>
      </c>
      <c r="AU93" t="s">
        <v>49</v>
      </c>
      <c r="AV93">
        <v>0</v>
      </c>
      <c r="AW93">
        <v>2</v>
      </c>
      <c r="AX93">
        <v>34579632</v>
      </c>
      <c r="AY93">
        <v>1</v>
      </c>
      <c r="AZ93">
        <v>0</v>
      </c>
      <c r="BA93">
        <v>113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Y93*Source!I64</f>
        <v>0</v>
      </c>
      <c r="CY93">
        <f>AB93</f>
        <v>89.99</v>
      </c>
      <c r="CZ93">
        <f>AF93</f>
        <v>89.99</v>
      </c>
      <c r="DA93">
        <f>AJ93</f>
        <v>1</v>
      </c>
      <c r="DB93">
        <f>ROUND((ROUND(AT93*CZ93,2)*1.25),2)</f>
        <v>40.5</v>
      </c>
      <c r="DC93">
        <f>ROUND((ROUND(AT93*AG93,2)*1.25),2)</f>
        <v>4.53</v>
      </c>
    </row>
    <row r="94" spans="1:107" x14ac:dyDescent="0.2">
      <c r="A94">
        <f>ROW(Source!A64)</f>
        <v>64</v>
      </c>
      <c r="B94">
        <v>34579245</v>
      </c>
      <c r="C94">
        <v>34579629</v>
      </c>
      <c r="D94">
        <v>31527047</v>
      </c>
      <c r="E94">
        <v>1</v>
      </c>
      <c r="F94">
        <v>1</v>
      </c>
      <c r="G94">
        <v>1</v>
      </c>
      <c r="H94">
        <v>2</v>
      </c>
      <c r="I94" t="s">
        <v>257</v>
      </c>
      <c r="J94" t="s">
        <v>258</v>
      </c>
      <c r="K94" t="s">
        <v>259</v>
      </c>
      <c r="L94">
        <v>1368</v>
      </c>
      <c r="N94">
        <v>1011</v>
      </c>
      <c r="O94" t="s">
        <v>260</v>
      </c>
      <c r="P94" t="s">
        <v>260</v>
      </c>
      <c r="Q94">
        <v>1</v>
      </c>
      <c r="W94">
        <v>0</v>
      </c>
      <c r="X94">
        <v>1188625873</v>
      </c>
      <c r="Y94">
        <v>2.875</v>
      </c>
      <c r="AA94">
        <v>0</v>
      </c>
      <c r="AB94">
        <v>31.26</v>
      </c>
      <c r="AC94">
        <v>13.5</v>
      </c>
      <c r="AD94">
        <v>0</v>
      </c>
      <c r="AE94">
        <v>0</v>
      </c>
      <c r="AF94">
        <v>31.26</v>
      </c>
      <c r="AG94">
        <v>13.5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2.2999999999999998</v>
      </c>
      <c r="AU94" t="s">
        <v>49</v>
      </c>
      <c r="AV94">
        <v>0</v>
      </c>
      <c r="AW94">
        <v>2</v>
      </c>
      <c r="AX94">
        <v>34579633</v>
      </c>
      <c r="AY94">
        <v>1</v>
      </c>
      <c r="AZ94">
        <v>0</v>
      </c>
      <c r="BA94">
        <v>114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Y94*Source!I64</f>
        <v>0</v>
      </c>
      <c r="CY94">
        <f>AB94</f>
        <v>31.26</v>
      </c>
      <c r="CZ94">
        <f>AF94</f>
        <v>31.26</v>
      </c>
      <c r="DA94">
        <f>AJ94</f>
        <v>1</v>
      </c>
      <c r="DB94">
        <f>ROUND((ROUND(AT94*CZ94,2)*1.25),2)</f>
        <v>89.88</v>
      </c>
      <c r="DC94">
        <f>ROUND((ROUND(AT94*AG94,2)*1.25),2)</f>
        <v>38.81</v>
      </c>
    </row>
    <row r="95" spans="1:107" x14ac:dyDescent="0.2">
      <c r="A95">
        <f>ROW(Source!A64)</f>
        <v>64</v>
      </c>
      <c r="B95">
        <v>34579245</v>
      </c>
      <c r="C95">
        <v>34579629</v>
      </c>
      <c r="D95">
        <v>31527216</v>
      </c>
      <c r="E95">
        <v>1</v>
      </c>
      <c r="F95">
        <v>1</v>
      </c>
      <c r="G95">
        <v>1</v>
      </c>
      <c r="H95">
        <v>2</v>
      </c>
      <c r="I95" t="s">
        <v>261</v>
      </c>
      <c r="J95" t="s">
        <v>262</v>
      </c>
      <c r="K95" t="s">
        <v>263</v>
      </c>
      <c r="L95">
        <v>1368</v>
      </c>
      <c r="N95">
        <v>1011</v>
      </c>
      <c r="O95" t="s">
        <v>260</v>
      </c>
      <c r="P95" t="s">
        <v>260</v>
      </c>
      <c r="Q95">
        <v>1</v>
      </c>
      <c r="W95">
        <v>0</v>
      </c>
      <c r="X95">
        <v>983187852</v>
      </c>
      <c r="Y95">
        <v>1.9500000000000002</v>
      </c>
      <c r="AA95">
        <v>0</v>
      </c>
      <c r="AB95">
        <v>12.39</v>
      </c>
      <c r="AC95">
        <v>10.06</v>
      </c>
      <c r="AD95">
        <v>0</v>
      </c>
      <c r="AE95">
        <v>0</v>
      </c>
      <c r="AF95">
        <v>12.39</v>
      </c>
      <c r="AG95">
        <v>10.06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1.56</v>
      </c>
      <c r="AU95" t="s">
        <v>49</v>
      </c>
      <c r="AV95">
        <v>0</v>
      </c>
      <c r="AW95">
        <v>2</v>
      </c>
      <c r="AX95">
        <v>34579634</v>
      </c>
      <c r="AY95">
        <v>1</v>
      </c>
      <c r="AZ95">
        <v>0</v>
      </c>
      <c r="BA95">
        <v>115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Y95*Source!I64</f>
        <v>0</v>
      </c>
      <c r="CY95">
        <f>AB95</f>
        <v>12.39</v>
      </c>
      <c r="CZ95">
        <f>AF95</f>
        <v>12.39</v>
      </c>
      <c r="DA95">
        <f>AJ95</f>
        <v>1</v>
      </c>
      <c r="DB95">
        <f>ROUND((ROUND(AT95*CZ95,2)*1.25),2)</f>
        <v>24.16</v>
      </c>
      <c r="DC95">
        <f>ROUND((ROUND(AT95*AG95,2)*1.25),2)</f>
        <v>19.61</v>
      </c>
    </row>
    <row r="96" spans="1:107" x14ac:dyDescent="0.2">
      <c r="A96">
        <f>ROW(Source!A64)</f>
        <v>64</v>
      </c>
      <c r="B96">
        <v>34579245</v>
      </c>
      <c r="C96">
        <v>34579629</v>
      </c>
      <c r="D96">
        <v>31528142</v>
      </c>
      <c r="E96">
        <v>1</v>
      </c>
      <c r="F96">
        <v>1</v>
      </c>
      <c r="G96">
        <v>1</v>
      </c>
      <c r="H96">
        <v>2</v>
      </c>
      <c r="I96" t="s">
        <v>271</v>
      </c>
      <c r="J96" t="s">
        <v>272</v>
      </c>
      <c r="K96" t="s">
        <v>273</v>
      </c>
      <c r="L96">
        <v>1368</v>
      </c>
      <c r="N96">
        <v>1011</v>
      </c>
      <c r="O96" t="s">
        <v>260</v>
      </c>
      <c r="P96" t="s">
        <v>260</v>
      </c>
      <c r="Q96">
        <v>1</v>
      </c>
      <c r="W96">
        <v>0</v>
      </c>
      <c r="X96">
        <v>1372534845</v>
      </c>
      <c r="Y96">
        <v>0.35000000000000003</v>
      </c>
      <c r="AA96">
        <v>0</v>
      </c>
      <c r="AB96">
        <v>65.709999999999994</v>
      </c>
      <c r="AC96">
        <v>11.6</v>
      </c>
      <c r="AD96">
        <v>0</v>
      </c>
      <c r="AE96">
        <v>0</v>
      </c>
      <c r="AF96">
        <v>65.709999999999994</v>
      </c>
      <c r="AG96">
        <v>11.6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0.28000000000000003</v>
      </c>
      <c r="AU96" t="s">
        <v>49</v>
      </c>
      <c r="AV96">
        <v>0</v>
      </c>
      <c r="AW96">
        <v>2</v>
      </c>
      <c r="AX96">
        <v>34579635</v>
      </c>
      <c r="AY96">
        <v>1</v>
      </c>
      <c r="AZ96">
        <v>0</v>
      </c>
      <c r="BA96">
        <v>116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Y96*Source!I64</f>
        <v>0</v>
      </c>
      <c r="CY96">
        <f>AB96</f>
        <v>65.709999999999994</v>
      </c>
      <c r="CZ96">
        <f>AF96</f>
        <v>65.709999999999994</v>
      </c>
      <c r="DA96">
        <f>AJ96</f>
        <v>1</v>
      </c>
      <c r="DB96">
        <f>ROUND((ROUND(AT96*CZ96,2)*1.25),2)</f>
        <v>23</v>
      </c>
      <c r="DC96">
        <f>ROUND((ROUND(AT96*AG96,2)*1.25),2)</f>
        <v>4.0599999999999996</v>
      </c>
    </row>
    <row r="97" spans="1:107" x14ac:dyDescent="0.2">
      <c r="A97">
        <f>ROW(Source!A64)</f>
        <v>64</v>
      </c>
      <c r="B97">
        <v>34579245</v>
      </c>
      <c r="C97">
        <v>34579629</v>
      </c>
      <c r="D97">
        <v>0</v>
      </c>
      <c r="E97">
        <v>0</v>
      </c>
      <c r="F97">
        <v>1</v>
      </c>
      <c r="G97">
        <v>1</v>
      </c>
      <c r="H97">
        <v>3</v>
      </c>
      <c r="I97" t="s">
        <v>24</v>
      </c>
      <c r="J97" t="s">
        <v>119</v>
      </c>
      <c r="K97" t="s">
        <v>117</v>
      </c>
      <c r="L97">
        <v>1327</v>
      </c>
      <c r="N97">
        <v>1005</v>
      </c>
      <c r="O97" t="s">
        <v>118</v>
      </c>
      <c r="P97" t="s">
        <v>118</v>
      </c>
      <c r="Q97">
        <v>1</v>
      </c>
      <c r="W97">
        <v>0</v>
      </c>
      <c r="X97">
        <v>-940886415</v>
      </c>
      <c r="Y97">
        <v>100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0</v>
      </c>
      <c r="AP97">
        <v>0</v>
      </c>
      <c r="AQ97">
        <v>0</v>
      </c>
      <c r="AR97">
        <v>0</v>
      </c>
      <c r="AS97" t="s">
        <v>3</v>
      </c>
      <c r="AT97">
        <v>100</v>
      </c>
      <c r="AU97" t="s">
        <v>3</v>
      </c>
      <c r="AV97">
        <v>0</v>
      </c>
      <c r="AW97">
        <v>1</v>
      </c>
      <c r="AX97">
        <v>-1</v>
      </c>
      <c r="AY97">
        <v>0</v>
      </c>
      <c r="AZ97">
        <v>0</v>
      </c>
      <c r="BA97" t="s">
        <v>3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Y97*Source!I64</f>
        <v>0</v>
      </c>
      <c r="CY97">
        <f>AA97</f>
        <v>0</v>
      </c>
      <c r="CZ97">
        <f>AE97</f>
        <v>0</v>
      </c>
      <c r="DA97">
        <f>AI97</f>
        <v>1</v>
      </c>
      <c r="DB97">
        <f>ROUND(ROUND(AT97*CZ97,2),2)</f>
        <v>0</v>
      </c>
      <c r="DC97">
        <f>ROUND(ROUND(AT97*AG97,2),2)</f>
        <v>0</v>
      </c>
    </row>
    <row r="98" spans="1:107" x14ac:dyDescent="0.2">
      <c r="A98">
        <f>ROW(Source!A64)</f>
        <v>64</v>
      </c>
      <c r="B98">
        <v>34579245</v>
      </c>
      <c r="C98">
        <v>34579629</v>
      </c>
      <c r="D98">
        <v>0</v>
      </c>
      <c r="E98">
        <v>0</v>
      </c>
      <c r="F98">
        <v>1</v>
      </c>
      <c r="G98">
        <v>1</v>
      </c>
      <c r="H98">
        <v>3</v>
      </c>
      <c r="I98" t="s">
        <v>24</v>
      </c>
      <c r="J98" t="s">
        <v>122</v>
      </c>
      <c r="K98" t="s">
        <v>60</v>
      </c>
      <c r="L98">
        <v>1346</v>
      </c>
      <c r="N98">
        <v>1009</v>
      </c>
      <c r="O98" t="s">
        <v>26</v>
      </c>
      <c r="P98" t="s">
        <v>26</v>
      </c>
      <c r="Q98">
        <v>1</v>
      </c>
      <c r="W98">
        <v>0</v>
      </c>
      <c r="X98">
        <v>393141509</v>
      </c>
      <c r="Y98">
        <v>450</v>
      </c>
      <c r="AA98">
        <v>4.1500000000000004</v>
      </c>
      <c r="AB98">
        <v>0</v>
      </c>
      <c r="AC98">
        <v>0</v>
      </c>
      <c r="AD98">
        <v>0</v>
      </c>
      <c r="AE98">
        <v>4.1500000000000004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0</v>
      </c>
      <c r="AP98">
        <v>0</v>
      </c>
      <c r="AQ98">
        <v>0</v>
      </c>
      <c r="AR98">
        <v>0</v>
      </c>
      <c r="AS98" t="s">
        <v>3</v>
      </c>
      <c r="AT98">
        <v>450</v>
      </c>
      <c r="AU98" t="s">
        <v>3</v>
      </c>
      <c r="AV98">
        <v>0</v>
      </c>
      <c r="AW98">
        <v>1</v>
      </c>
      <c r="AX98">
        <v>-1</v>
      </c>
      <c r="AY98">
        <v>0</v>
      </c>
      <c r="AZ98">
        <v>0</v>
      </c>
      <c r="BA98" t="s">
        <v>3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Y98*Source!I64</f>
        <v>0</v>
      </c>
      <c r="CY98">
        <f>AA98</f>
        <v>4.1500000000000004</v>
      </c>
      <c r="CZ98">
        <f>AE98</f>
        <v>4.1500000000000004</v>
      </c>
      <c r="DA98">
        <f>AI98</f>
        <v>1</v>
      </c>
      <c r="DB98">
        <f>ROUND(ROUND(AT98*CZ98,2),2)</f>
        <v>1867.5</v>
      </c>
      <c r="DC98">
        <f>ROUND(ROUND(AT98*AG98,2),2)</f>
        <v>0</v>
      </c>
    </row>
    <row r="99" spans="1:107" x14ac:dyDescent="0.2">
      <c r="A99">
        <f>ROW(Source!A65)</f>
        <v>65</v>
      </c>
      <c r="B99">
        <v>34579267</v>
      </c>
      <c r="C99">
        <v>34579629</v>
      </c>
      <c r="D99">
        <v>31715109</v>
      </c>
      <c r="E99">
        <v>1</v>
      </c>
      <c r="F99">
        <v>1</v>
      </c>
      <c r="G99">
        <v>1</v>
      </c>
      <c r="H99">
        <v>1</v>
      </c>
      <c r="I99" t="s">
        <v>266</v>
      </c>
      <c r="J99" t="s">
        <v>3</v>
      </c>
      <c r="K99" t="s">
        <v>267</v>
      </c>
      <c r="L99">
        <v>1191</v>
      </c>
      <c r="N99">
        <v>1013</v>
      </c>
      <c r="O99" t="s">
        <v>254</v>
      </c>
      <c r="P99" t="s">
        <v>254</v>
      </c>
      <c r="Q99">
        <v>1</v>
      </c>
      <c r="W99">
        <v>0</v>
      </c>
      <c r="X99">
        <v>-784637506</v>
      </c>
      <c r="Y99">
        <v>137.74699999999999</v>
      </c>
      <c r="AA99">
        <v>0</v>
      </c>
      <c r="AB99">
        <v>0</v>
      </c>
      <c r="AC99">
        <v>0</v>
      </c>
      <c r="AD99">
        <v>124.81</v>
      </c>
      <c r="AE99">
        <v>0</v>
      </c>
      <c r="AF99">
        <v>0</v>
      </c>
      <c r="AG99">
        <v>0</v>
      </c>
      <c r="AH99">
        <v>8.74</v>
      </c>
      <c r="AI99">
        <v>1</v>
      </c>
      <c r="AJ99">
        <v>1</v>
      </c>
      <c r="AK99">
        <v>1</v>
      </c>
      <c r="AL99">
        <v>14.28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119.78</v>
      </c>
      <c r="AU99" t="s">
        <v>50</v>
      </c>
      <c r="AV99">
        <v>1</v>
      </c>
      <c r="AW99">
        <v>2</v>
      </c>
      <c r="AX99">
        <v>34579630</v>
      </c>
      <c r="AY99">
        <v>1</v>
      </c>
      <c r="AZ99">
        <v>0</v>
      </c>
      <c r="BA99">
        <v>122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Y99*Source!I65</f>
        <v>0</v>
      </c>
      <c r="CY99">
        <f>AD99</f>
        <v>124.81</v>
      </c>
      <c r="CZ99">
        <f>AH99</f>
        <v>8.74</v>
      </c>
      <c r="DA99">
        <f>AL99</f>
        <v>14.28</v>
      </c>
      <c r="DB99">
        <f>ROUND((ROUND(AT99*CZ99,2)*1.15),2)</f>
        <v>1203.9100000000001</v>
      </c>
      <c r="DC99">
        <f>ROUND((ROUND(AT99*AG99,2)*1.15),2)</f>
        <v>0</v>
      </c>
    </row>
    <row r="100" spans="1:107" x14ac:dyDescent="0.2">
      <c r="A100">
        <f>ROW(Source!A65)</f>
        <v>65</v>
      </c>
      <c r="B100">
        <v>34579267</v>
      </c>
      <c r="C100">
        <v>34579629</v>
      </c>
      <c r="D100">
        <v>31709492</v>
      </c>
      <c r="E100">
        <v>1</v>
      </c>
      <c r="F100">
        <v>1</v>
      </c>
      <c r="G100">
        <v>1</v>
      </c>
      <c r="H100">
        <v>1</v>
      </c>
      <c r="I100" t="s">
        <v>255</v>
      </c>
      <c r="J100" t="s">
        <v>3</v>
      </c>
      <c r="K100" t="s">
        <v>256</v>
      </c>
      <c r="L100">
        <v>1191</v>
      </c>
      <c r="N100">
        <v>1013</v>
      </c>
      <c r="O100" t="s">
        <v>254</v>
      </c>
      <c r="P100" t="s">
        <v>254</v>
      </c>
      <c r="Q100">
        <v>1</v>
      </c>
      <c r="W100">
        <v>0</v>
      </c>
      <c r="X100">
        <v>-1417349443</v>
      </c>
      <c r="Y100">
        <v>4.5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14.28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4.5</v>
      </c>
      <c r="AU100" t="s">
        <v>3</v>
      </c>
      <c r="AV100">
        <v>2</v>
      </c>
      <c r="AW100">
        <v>2</v>
      </c>
      <c r="AX100">
        <v>34579631</v>
      </c>
      <c r="AY100">
        <v>1</v>
      </c>
      <c r="AZ100">
        <v>2048</v>
      </c>
      <c r="BA100">
        <v>123</v>
      </c>
      <c r="BB100">
        <v>2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-1.125</v>
      </c>
      <c r="BI100">
        <v>1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Y100*Source!I65</f>
        <v>0</v>
      </c>
      <c r="CY100">
        <f>AD100</f>
        <v>0</v>
      </c>
      <c r="CZ100">
        <f>AH100</f>
        <v>0</v>
      </c>
      <c r="DA100">
        <f>AL100</f>
        <v>1</v>
      </c>
      <c r="DB100">
        <f>ROUND(ROUND(AT100*CZ100,2),2)</f>
        <v>0</v>
      </c>
      <c r="DC100">
        <f>ROUND(ROUND(AT100*AG100,2),2)</f>
        <v>0</v>
      </c>
    </row>
    <row r="101" spans="1:107" x14ac:dyDescent="0.2">
      <c r="A101">
        <f>ROW(Source!A65)</f>
        <v>65</v>
      </c>
      <c r="B101">
        <v>34579267</v>
      </c>
      <c r="C101">
        <v>34579629</v>
      </c>
      <c r="D101">
        <v>31526978</v>
      </c>
      <c r="E101">
        <v>1</v>
      </c>
      <c r="F101">
        <v>1</v>
      </c>
      <c r="G101">
        <v>1</v>
      </c>
      <c r="H101">
        <v>2</v>
      </c>
      <c r="I101" t="s">
        <v>268</v>
      </c>
      <c r="J101" t="s">
        <v>269</v>
      </c>
      <c r="K101" t="s">
        <v>270</v>
      </c>
      <c r="L101">
        <v>1368</v>
      </c>
      <c r="N101">
        <v>1011</v>
      </c>
      <c r="O101" t="s">
        <v>260</v>
      </c>
      <c r="P101" t="s">
        <v>260</v>
      </c>
      <c r="Q101">
        <v>1</v>
      </c>
      <c r="W101">
        <v>0</v>
      </c>
      <c r="X101">
        <v>1225731627</v>
      </c>
      <c r="Y101">
        <v>0.44999999999999996</v>
      </c>
      <c r="AA101">
        <v>0</v>
      </c>
      <c r="AB101">
        <v>472.45</v>
      </c>
      <c r="AC101">
        <v>143.66</v>
      </c>
      <c r="AD101">
        <v>0</v>
      </c>
      <c r="AE101">
        <v>0</v>
      </c>
      <c r="AF101">
        <v>89.99</v>
      </c>
      <c r="AG101">
        <v>10.06</v>
      </c>
      <c r="AH101">
        <v>0</v>
      </c>
      <c r="AI101">
        <v>1</v>
      </c>
      <c r="AJ101">
        <v>5.25</v>
      </c>
      <c r="AK101">
        <v>14.28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0.36</v>
      </c>
      <c r="AU101" t="s">
        <v>49</v>
      </c>
      <c r="AV101">
        <v>0</v>
      </c>
      <c r="AW101">
        <v>2</v>
      </c>
      <c r="AX101">
        <v>34579632</v>
      </c>
      <c r="AY101">
        <v>1</v>
      </c>
      <c r="AZ101">
        <v>0</v>
      </c>
      <c r="BA101">
        <v>124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Y101*Source!I65</f>
        <v>0</v>
      </c>
      <c r="CY101">
        <f>AB101</f>
        <v>472.45</v>
      </c>
      <c r="CZ101">
        <f>AF101</f>
        <v>89.99</v>
      </c>
      <c r="DA101">
        <f>AJ101</f>
        <v>5.25</v>
      </c>
      <c r="DB101">
        <f>ROUND((ROUND(AT101*CZ101,2)*1.25),2)</f>
        <v>40.5</v>
      </c>
      <c r="DC101">
        <f>ROUND((ROUND(AT101*AG101,2)*1.25),2)</f>
        <v>4.53</v>
      </c>
    </row>
    <row r="102" spans="1:107" x14ac:dyDescent="0.2">
      <c r="A102">
        <f>ROW(Source!A65)</f>
        <v>65</v>
      </c>
      <c r="B102">
        <v>34579267</v>
      </c>
      <c r="C102">
        <v>34579629</v>
      </c>
      <c r="D102">
        <v>31527047</v>
      </c>
      <c r="E102">
        <v>1</v>
      </c>
      <c r="F102">
        <v>1</v>
      </c>
      <c r="G102">
        <v>1</v>
      </c>
      <c r="H102">
        <v>2</v>
      </c>
      <c r="I102" t="s">
        <v>257</v>
      </c>
      <c r="J102" t="s">
        <v>258</v>
      </c>
      <c r="K102" t="s">
        <v>259</v>
      </c>
      <c r="L102">
        <v>1368</v>
      </c>
      <c r="N102">
        <v>1011</v>
      </c>
      <c r="O102" t="s">
        <v>260</v>
      </c>
      <c r="P102" t="s">
        <v>260</v>
      </c>
      <c r="Q102">
        <v>1</v>
      </c>
      <c r="W102">
        <v>0</v>
      </c>
      <c r="X102">
        <v>1188625873</v>
      </c>
      <c r="Y102">
        <v>2.875</v>
      </c>
      <c r="AA102">
        <v>0</v>
      </c>
      <c r="AB102">
        <v>164.12</v>
      </c>
      <c r="AC102">
        <v>192.78</v>
      </c>
      <c r="AD102">
        <v>0</v>
      </c>
      <c r="AE102">
        <v>0</v>
      </c>
      <c r="AF102">
        <v>31.26</v>
      </c>
      <c r="AG102">
        <v>13.5</v>
      </c>
      <c r="AH102">
        <v>0</v>
      </c>
      <c r="AI102">
        <v>1</v>
      </c>
      <c r="AJ102">
        <v>5.25</v>
      </c>
      <c r="AK102">
        <v>14.28</v>
      </c>
      <c r="AL102">
        <v>1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</v>
      </c>
      <c r="AT102">
        <v>2.2999999999999998</v>
      </c>
      <c r="AU102" t="s">
        <v>49</v>
      </c>
      <c r="AV102">
        <v>0</v>
      </c>
      <c r="AW102">
        <v>2</v>
      </c>
      <c r="AX102">
        <v>34579633</v>
      </c>
      <c r="AY102">
        <v>1</v>
      </c>
      <c r="AZ102">
        <v>0</v>
      </c>
      <c r="BA102">
        <v>125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Y102*Source!I65</f>
        <v>0</v>
      </c>
      <c r="CY102">
        <f>AB102</f>
        <v>164.12</v>
      </c>
      <c r="CZ102">
        <f>AF102</f>
        <v>31.26</v>
      </c>
      <c r="DA102">
        <f>AJ102</f>
        <v>5.25</v>
      </c>
      <c r="DB102">
        <f>ROUND((ROUND(AT102*CZ102,2)*1.25),2)</f>
        <v>89.88</v>
      </c>
      <c r="DC102">
        <f>ROUND((ROUND(AT102*AG102,2)*1.25),2)</f>
        <v>38.81</v>
      </c>
    </row>
    <row r="103" spans="1:107" x14ac:dyDescent="0.2">
      <c r="A103">
        <f>ROW(Source!A65)</f>
        <v>65</v>
      </c>
      <c r="B103">
        <v>34579267</v>
      </c>
      <c r="C103">
        <v>34579629</v>
      </c>
      <c r="D103">
        <v>31527216</v>
      </c>
      <c r="E103">
        <v>1</v>
      </c>
      <c r="F103">
        <v>1</v>
      </c>
      <c r="G103">
        <v>1</v>
      </c>
      <c r="H103">
        <v>2</v>
      </c>
      <c r="I103" t="s">
        <v>261</v>
      </c>
      <c r="J103" t="s">
        <v>262</v>
      </c>
      <c r="K103" t="s">
        <v>263</v>
      </c>
      <c r="L103">
        <v>1368</v>
      </c>
      <c r="N103">
        <v>1011</v>
      </c>
      <c r="O103" t="s">
        <v>260</v>
      </c>
      <c r="P103" t="s">
        <v>260</v>
      </c>
      <c r="Q103">
        <v>1</v>
      </c>
      <c r="W103">
        <v>0</v>
      </c>
      <c r="X103">
        <v>983187852</v>
      </c>
      <c r="Y103">
        <v>1.9500000000000002</v>
      </c>
      <c r="AA103">
        <v>0</v>
      </c>
      <c r="AB103">
        <v>65.05</v>
      </c>
      <c r="AC103">
        <v>143.66</v>
      </c>
      <c r="AD103">
        <v>0</v>
      </c>
      <c r="AE103">
        <v>0</v>
      </c>
      <c r="AF103">
        <v>12.39</v>
      </c>
      <c r="AG103">
        <v>10.06</v>
      </c>
      <c r="AH103">
        <v>0</v>
      </c>
      <c r="AI103">
        <v>1</v>
      </c>
      <c r="AJ103">
        <v>5.25</v>
      </c>
      <c r="AK103">
        <v>14.28</v>
      </c>
      <c r="AL103">
        <v>1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1.56</v>
      </c>
      <c r="AU103" t="s">
        <v>49</v>
      </c>
      <c r="AV103">
        <v>0</v>
      </c>
      <c r="AW103">
        <v>2</v>
      </c>
      <c r="AX103">
        <v>34579634</v>
      </c>
      <c r="AY103">
        <v>1</v>
      </c>
      <c r="AZ103">
        <v>0</v>
      </c>
      <c r="BA103">
        <v>126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Y103*Source!I65</f>
        <v>0</v>
      </c>
      <c r="CY103">
        <f>AB103</f>
        <v>65.05</v>
      </c>
      <c r="CZ103">
        <f>AF103</f>
        <v>12.39</v>
      </c>
      <c r="DA103">
        <f>AJ103</f>
        <v>5.25</v>
      </c>
      <c r="DB103">
        <f>ROUND((ROUND(AT103*CZ103,2)*1.25),2)</f>
        <v>24.16</v>
      </c>
      <c r="DC103">
        <f>ROUND((ROUND(AT103*AG103,2)*1.25),2)</f>
        <v>19.61</v>
      </c>
    </row>
    <row r="104" spans="1:107" x14ac:dyDescent="0.2">
      <c r="A104">
        <f>ROW(Source!A65)</f>
        <v>65</v>
      </c>
      <c r="B104">
        <v>34579267</v>
      </c>
      <c r="C104">
        <v>34579629</v>
      </c>
      <c r="D104">
        <v>31528142</v>
      </c>
      <c r="E104">
        <v>1</v>
      </c>
      <c r="F104">
        <v>1</v>
      </c>
      <c r="G104">
        <v>1</v>
      </c>
      <c r="H104">
        <v>2</v>
      </c>
      <c r="I104" t="s">
        <v>271</v>
      </c>
      <c r="J104" t="s">
        <v>272</v>
      </c>
      <c r="K104" t="s">
        <v>273</v>
      </c>
      <c r="L104">
        <v>1368</v>
      </c>
      <c r="N104">
        <v>1011</v>
      </c>
      <c r="O104" t="s">
        <v>260</v>
      </c>
      <c r="P104" t="s">
        <v>260</v>
      </c>
      <c r="Q104">
        <v>1</v>
      </c>
      <c r="W104">
        <v>0</v>
      </c>
      <c r="X104">
        <v>1372534845</v>
      </c>
      <c r="Y104">
        <v>0.35000000000000003</v>
      </c>
      <c r="AA104">
        <v>0</v>
      </c>
      <c r="AB104">
        <v>344.98</v>
      </c>
      <c r="AC104">
        <v>165.65</v>
      </c>
      <c r="AD104">
        <v>0</v>
      </c>
      <c r="AE104">
        <v>0</v>
      </c>
      <c r="AF104">
        <v>65.709999999999994</v>
      </c>
      <c r="AG104">
        <v>11.6</v>
      </c>
      <c r="AH104">
        <v>0</v>
      </c>
      <c r="AI104">
        <v>1</v>
      </c>
      <c r="AJ104">
        <v>5.25</v>
      </c>
      <c r="AK104">
        <v>14.28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0.28000000000000003</v>
      </c>
      <c r="AU104" t="s">
        <v>49</v>
      </c>
      <c r="AV104">
        <v>0</v>
      </c>
      <c r="AW104">
        <v>2</v>
      </c>
      <c r="AX104">
        <v>34579635</v>
      </c>
      <c r="AY104">
        <v>1</v>
      </c>
      <c r="AZ104">
        <v>0</v>
      </c>
      <c r="BA104">
        <v>127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Y104*Source!I65</f>
        <v>0</v>
      </c>
      <c r="CY104">
        <f>AB104</f>
        <v>344.98</v>
      </c>
      <c r="CZ104">
        <f>AF104</f>
        <v>65.709999999999994</v>
      </c>
      <c r="DA104">
        <f>AJ104</f>
        <v>5.25</v>
      </c>
      <c r="DB104">
        <f>ROUND((ROUND(AT104*CZ104,2)*1.25),2)</f>
        <v>23</v>
      </c>
      <c r="DC104">
        <f>ROUND((ROUND(AT104*AG104,2)*1.25),2)</f>
        <v>4.0599999999999996</v>
      </c>
    </row>
    <row r="105" spans="1:107" x14ac:dyDescent="0.2">
      <c r="A105">
        <f>ROW(Source!A65)</f>
        <v>65</v>
      </c>
      <c r="B105">
        <v>34579267</v>
      </c>
      <c r="C105">
        <v>34579629</v>
      </c>
      <c r="D105">
        <v>0</v>
      </c>
      <c r="E105">
        <v>0</v>
      </c>
      <c r="F105">
        <v>1</v>
      </c>
      <c r="G105">
        <v>1</v>
      </c>
      <c r="H105">
        <v>3</v>
      </c>
      <c r="I105" t="s">
        <v>24</v>
      </c>
      <c r="J105" t="s">
        <v>119</v>
      </c>
      <c r="K105" t="s">
        <v>117</v>
      </c>
      <c r="L105">
        <v>1327</v>
      </c>
      <c r="N105">
        <v>1005</v>
      </c>
      <c r="O105" t="s">
        <v>118</v>
      </c>
      <c r="P105" t="s">
        <v>118</v>
      </c>
      <c r="Q105">
        <v>1</v>
      </c>
      <c r="W105">
        <v>0</v>
      </c>
      <c r="X105">
        <v>-940886415</v>
      </c>
      <c r="Y105">
        <v>100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5.12</v>
      </c>
      <c r="AJ105">
        <v>1</v>
      </c>
      <c r="AK105">
        <v>1</v>
      </c>
      <c r="AL105">
        <v>1</v>
      </c>
      <c r="AN105">
        <v>0</v>
      </c>
      <c r="AO105">
        <v>0</v>
      </c>
      <c r="AP105">
        <v>0</v>
      </c>
      <c r="AQ105">
        <v>0</v>
      </c>
      <c r="AR105">
        <v>0</v>
      </c>
      <c r="AS105" t="s">
        <v>3</v>
      </c>
      <c r="AT105">
        <v>100</v>
      </c>
      <c r="AU105" t="s">
        <v>3</v>
      </c>
      <c r="AV105">
        <v>0</v>
      </c>
      <c r="AW105">
        <v>1</v>
      </c>
      <c r="AX105">
        <v>-1</v>
      </c>
      <c r="AY105">
        <v>0</v>
      </c>
      <c r="AZ105">
        <v>0</v>
      </c>
      <c r="BA105" t="s">
        <v>3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Y105*Source!I65</f>
        <v>0</v>
      </c>
      <c r="CY105">
        <f>AA105</f>
        <v>0</v>
      </c>
      <c r="CZ105">
        <f>AE105</f>
        <v>0</v>
      </c>
      <c r="DA105">
        <f>AI105</f>
        <v>5.12</v>
      </c>
      <c r="DB105">
        <f t="shared" ref="DB105:DB118" si="6">ROUND(ROUND(AT105*CZ105,2),2)</f>
        <v>0</v>
      </c>
      <c r="DC105">
        <f t="shared" ref="DC105:DC118" si="7">ROUND(ROUND(AT105*AG105,2),2)</f>
        <v>0</v>
      </c>
    </row>
    <row r="106" spans="1:107" x14ac:dyDescent="0.2">
      <c r="A106">
        <f>ROW(Source!A65)</f>
        <v>65</v>
      </c>
      <c r="B106">
        <v>34579267</v>
      </c>
      <c r="C106">
        <v>34579629</v>
      </c>
      <c r="D106">
        <v>0</v>
      </c>
      <c r="E106">
        <v>0</v>
      </c>
      <c r="F106">
        <v>1</v>
      </c>
      <c r="G106">
        <v>1</v>
      </c>
      <c r="H106">
        <v>3</v>
      </c>
      <c r="I106" t="s">
        <v>24</v>
      </c>
      <c r="J106" t="s">
        <v>122</v>
      </c>
      <c r="K106" t="s">
        <v>60</v>
      </c>
      <c r="L106">
        <v>1346</v>
      </c>
      <c r="N106">
        <v>1009</v>
      </c>
      <c r="O106" t="s">
        <v>26</v>
      </c>
      <c r="P106" t="s">
        <v>26</v>
      </c>
      <c r="Q106">
        <v>1</v>
      </c>
      <c r="W106">
        <v>0</v>
      </c>
      <c r="X106">
        <v>393141509</v>
      </c>
      <c r="Y106">
        <v>450</v>
      </c>
      <c r="AA106">
        <v>20</v>
      </c>
      <c r="AB106">
        <v>0</v>
      </c>
      <c r="AC106">
        <v>0</v>
      </c>
      <c r="AD106">
        <v>0</v>
      </c>
      <c r="AE106">
        <v>4.1500000000000004</v>
      </c>
      <c r="AF106">
        <v>0</v>
      </c>
      <c r="AG106">
        <v>0</v>
      </c>
      <c r="AH106">
        <v>0</v>
      </c>
      <c r="AI106">
        <v>5.12</v>
      </c>
      <c r="AJ106">
        <v>1</v>
      </c>
      <c r="AK106">
        <v>1</v>
      </c>
      <c r="AL106">
        <v>1</v>
      </c>
      <c r="AN106">
        <v>0</v>
      </c>
      <c r="AO106">
        <v>0</v>
      </c>
      <c r="AP106">
        <v>0</v>
      </c>
      <c r="AQ106">
        <v>0</v>
      </c>
      <c r="AR106">
        <v>0</v>
      </c>
      <c r="AS106" t="s">
        <v>3</v>
      </c>
      <c r="AT106">
        <v>450</v>
      </c>
      <c r="AU106" t="s">
        <v>3</v>
      </c>
      <c r="AV106">
        <v>0</v>
      </c>
      <c r="AW106">
        <v>1</v>
      </c>
      <c r="AX106">
        <v>-1</v>
      </c>
      <c r="AY106">
        <v>0</v>
      </c>
      <c r="AZ106">
        <v>0</v>
      </c>
      <c r="BA106" t="s">
        <v>3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Y106*Source!I65</f>
        <v>0</v>
      </c>
      <c r="CY106">
        <f>AA106</f>
        <v>20</v>
      </c>
      <c r="CZ106">
        <f>AE106</f>
        <v>4.1500000000000004</v>
      </c>
      <c r="DA106">
        <f>AI106</f>
        <v>5.12</v>
      </c>
      <c r="DB106">
        <f t="shared" si="6"/>
        <v>1867.5</v>
      </c>
      <c r="DC106">
        <f t="shared" si="7"/>
        <v>0</v>
      </c>
    </row>
    <row r="107" spans="1:107" x14ac:dyDescent="0.2">
      <c r="A107">
        <f>ROW(Source!A70)</f>
        <v>70</v>
      </c>
      <c r="B107">
        <v>34579245</v>
      </c>
      <c r="C107">
        <v>34579882</v>
      </c>
      <c r="D107">
        <v>31712762</v>
      </c>
      <c r="E107">
        <v>1</v>
      </c>
      <c r="F107">
        <v>1</v>
      </c>
      <c r="G107">
        <v>1</v>
      </c>
      <c r="H107">
        <v>1</v>
      </c>
      <c r="I107" t="s">
        <v>293</v>
      </c>
      <c r="J107" t="s">
        <v>3</v>
      </c>
      <c r="K107" t="s">
        <v>294</v>
      </c>
      <c r="L107">
        <v>1191</v>
      </c>
      <c r="N107">
        <v>1013</v>
      </c>
      <c r="O107" t="s">
        <v>254</v>
      </c>
      <c r="P107" t="s">
        <v>254</v>
      </c>
      <c r="Q107">
        <v>1</v>
      </c>
      <c r="W107">
        <v>0</v>
      </c>
      <c r="X107">
        <v>371339561</v>
      </c>
      <c r="Y107">
        <v>62.75</v>
      </c>
      <c r="AA107">
        <v>0</v>
      </c>
      <c r="AB107">
        <v>0</v>
      </c>
      <c r="AC107">
        <v>0</v>
      </c>
      <c r="AD107">
        <v>8.09</v>
      </c>
      <c r="AE107">
        <v>0</v>
      </c>
      <c r="AF107">
        <v>0</v>
      </c>
      <c r="AG107">
        <v>0</v>
      </c>
      <c r="AH107">
        <v>8.09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3</v>
      </c>
      <c r="AT107">
        <v>62.75</v>
      </c>
      <c r="AU107" t="s">
        <v>3</v>
      </c>
      <c r="AV107">
        <v>1</v>
      </c>
      <c r="AW107">
        <v>2</v>
      </c>
      <c r="AX107">
        <v>34579883</v>
      </c>
      <c r="AY107">
        <v>1</v>
      </c>
      <c r="AZ107">
        <v>0</v>
      </c>
      <c r="BA107">
        <v>133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Y107*Source!I70</f>
        <v>0</v>
      </c>
      <c r="CY107">
        <f>AD107</f>
        <v>8.09</v>
      </c>
      <c r="CZ107">
        <f>AH107</f>
        <v>8.09</v>
      </c>
      <c r="DA107">
        <f>AL107</f>
        <v>1</v>
      </c>
      <c r="DB107">
        <f t="shared" si="6"/>
        <v>507.65</v>
      </c>
      <c r="DC107">
        <f t="shared" si="7"/>
        <v>0</v>
      </c>
    </row>
    <row r="108" spans="1:107" x14ac:dyDescent="0.2">
      <c r="A108">
        <f>ROW(Source!A70)</f>
        <v>70</v>
      </c>
      <c r="B108">
        <v>34579245</v>
      </c>
      <c r="C108">
        <v>34579882</v>
      </c>
      <c r="D108">
        <v>31709492</v>
      </c>
      <c r="E108">
        <v>1</v>
      </c>
      <c r="F108">
        <v>1</v>
      </c>
      <c r="G108">
        <v>1</v>
      </c>
      <c r="H108">
        <v>1</v>
      </c>
      <c r="I108" t="s">
        <v>255</v>
      </c>
      <c r="J108" t="s">
        <v>3</v>
      </c>
      <c r="K108" t="s">
        <v>256</v>
      </c>
      <c r="L108">
        <v>1191</v>
      </c>
      <c r="N108">
        <v>1013</v>
      </c>
      <c r="O108" t="s">
        <v>254</v>
      </c>
      <c r="P108" t="s">
        <v>254</v>
      </c>
      <c r="Q108">
        <v>1</v>
      </c>
      <c r="W108">
        <v>0</v>
      </c>
      <c r="X108">
        <v>-1417349443</v>
      </c>
      <c r="Y108">
        <v>0.01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0.01</v>
      </c>
      <c r="AU108" t="s">
        <v>3</v>
      </c>
      <c r="AV108">
        <v>2</v>
      </c>
      <c r="AW108">
        <v>2</v>
      </c>
      <c r="AX108">
        <v>34579884</v>
      </c>
      <c r="AY108">
        <v>1</v>
      </c>
      <c r="AZ108">
        <v>0</v>
      </c>
      <c r="BA108">
        <v>134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Y108*Source!I70</f>
        <v>0</v>
      </c>
      <c r="CY108">
        <f>AD108</f>
        <v>0</v>
      </c>
      <c r="CZ108">
        <f>AH108</f>
        <v>0</v>
      </c>
      <c r="DA108">
        <f>AL108</f>
        <v>1</v>
      </c>
      <c r="DB108">
        <f t="shared" si="6"/>
        <v>0</v>
      </c>
      <c r="DC108">
        <f t="shared" si="7"/>
        <v>0</v>
      </c>
    </row>
    <row r="109" spans="1:107" x14ac:dyDescent="0.2">
      <c r="A109">
        <f>ROW(Source!A70)</f>
        <v>70</v>
      </c>
      <c r="B109">
        <v>34579245</v>
      </c>
      <c r="C109">
        <v>34579882</v>
      </c>
      <c r="D109">
        <v>31528142</v>
      </c>
      <c r="E109">
        <v>1</v>
      </c>
      <c r="F109">
        <v>1</v>
      </c>
      <c r="G109">
        <v>1</v>
      </c>
      <c r="H109">
        <v>2</v>
      </c>
      <c r="I109" t="s">
        <v>271</v>
      </c>
      <c r="J109" t="s">
        <v>272</v>
      </c>
      <c r="K109" t="s">
        <v>273</v>
      </c>
      <c r="L109">
        <v>1368</v>
      </c>
      <c r="N109">
        <v>1011</v>
      </c>
      <c r="O109" t="s">
        <v>260</v>
      </c>
      <c r="P109" t="s">
        <v>260</v>
      </c>
      <c r="Q109">
        <v>1</v>
      </c>
      <c r="W109">
        <v>0</v>
      </c>
      <c r="X109">
        <v>1372534845</v>
      </c>
      <c r="Y109">
        <v>0.01</v>
      </c>
      <c r="AA109">
        <v>0</v>
      </c>
      <c r="AB109">
        <v>65.709999999999994</v>
      </c>
      <c r="AC109">
        <v>11.6</v>
      </c>
      <c r="AD109">
        <v>0</v>
      </c>
      <c r="AE109">
        <v>0</v>
      </c>
      <c r="AF109">
        <v>65.709999999999994</v>
      </c>
      <c r="AG109">
        <v>11.6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0.01</v>
      </c>
      <c r="AU109" t="s">
        <v>3</v>
      </c>
      <c r="AV109">
        <v>0</v>
      </c>
      <c r="AW109">
        <v>2</v>
      </c>
      <c r="AX109">
        <v>34579885</v>
      </c>
      <c r="AY109">
        <v>1</v>
      </c>
      <c r="AZ109">
        <v>0</v>
      </c>
      <c r="BA109">
        <v>135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Y109*Source!I70</f>
        <v>0</v>
      </c>
      <c r="CY109">
        <f>AB109</f>
        <v>65.709999999999994</v>
      </c>
      <c r="CZ109">
        <f>AF109</f>
        <v>65.709999999999994</v>
      </c>
      <c r="DA109">
        <f>AJ109</f>
        <v>1</v>
      </c>
      <c r="DB109">
        <f t="shared" si="6"/>
        <v>0.66</v>
      </c>
      <c r="DC109">
        <f t="shared" si="7"/>
        <v>0.12</v>
      </c>
    </row>
    <row r="110" spans="1:107" x14ac:dyDescent="0.2">
      <c r="A110">
        <f>ROW(Source!A70)</f>
        <v>70</v>
      </c>
      <c r="B110">
        <v>34579245</v>
      </c>
      <c r="C110">
        <v>34579882</v>
      </c>
      <c r="D110">
        <v>31450127</v>
      </c>
      <c r="E110">
        <v>1</v>
      </c>
      <c r="F110">
        <v>1</v>
      </c>
      <c r="G110">
        <v>1</v>
      </c>
      <c r="H110">
        <v>3</v>
      </c>
      <c r="I110" t="s">
        <v>128</v>
      </c>
      <c r="J110" t="s">
        <v>130</v>
      </c>
      <c r="K110" t="s">
        <v>129</v>
      </c>
      <c r="L110">
        <v>1346</v>
      </c>
      <c r="N110">
        <v>1009</v>
      </c>
      <c r="O110" t="s">
        <v>26</v>
      </c>
      <c r="P110" t="s">
        <v>26</v>
      </c>
      <c r="Q110">
        <v>1</v>
      </c>
      <c r="W110">
        <v>0</v>
      </c>
      <c r="X110">
        <v>813963326</v>
      </c>
      <c r="Y110">
        <v>0.1</v>
      </c>
      <c r="AA110">
        <v>1.82</v>
      </c>
      <c r="AB110">
        <v>0</v>
      </c>
      <c r="AC110">
        <v>0</v>
      </c>
      <c r="AD110">
        <v>0</v>
      </c>
      <c r="AE110">
        <v>1.82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0</v>
      </c>
      <c r="AP110">
        <v>0</v>
      </c>
      <c r="AQ110">
        <v>0</v>
      </c>
      <c r="AR110">
        <v>0</v>
      </c>
      <c r="AS110" t="s">
        <v>3</v>
      </c>
      <c r="AT110">
        <v>0.1</v>
      </c>
      <c r="AU110" t="s">
        <v>3</v>
      </c>
      <c r="AV110">
        <v>0</v>
      </c>
      <c r="AW110">
        <v>2</v>
      </c>
      <c r="AX110">
        <v>34579886</v>
      </c>
      <c r="AY110">
        <v>1</v>
      </c>
      <c r="AZ110">
        <v>0</v>
      </c>
      <c r="BA110">
        <v>136</v>
      </c>
      <c r="BB110">
        <v>3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Y110*Source!I70</f>
        <v>0</v>
      </c>
      <c r="CY110">
        <f>AA110</f>
        <v>1.82</v>
      </c>
      <c r="CZ110">
        <f>AE110</f>
        <v>1.82</v>
      </c>
      <c r="DA110">
        <f>AI110</f>
        <v>1</v>
      </c>
      <c r="DB110">
        <f t="shared" si="6"/>
        <v>0.18</v>
      </c>
      <c r="DC110">
        <f t="shared" si="7"/>
        <v>0</v>
      </c>
    </row>
    <row r="111" spans="1:107" x14ac:dyDescent="0.2">
      <c r="A111">
        <f>ROW(Source!A70)</f>
        <v>70</v>
      </c>
      <c r="B111">
        <v>34579245</v>
      </c>
      <c r="C111">
        <v>34579882</v>
      </c>
      <c r="D111">
        <v>31483557</v>
      </c>
      <c r="E111">
        <v>1</v>
      </c>
      <c r="F111">
        <v>1</v>
      </c>
      <c r="G111">
        <v>1</v>
      </c>
      <c r="H111">
        <v>3</v>
      </c>
      <c r="I111" t="s">
        <v>134</v>
      </c>
      <c r="J111" t="s">
        <v>136</v>
      </c>
      <c r="K111" t="s">
        <v>135</v>
      </c>
      <c r="L111">
        <v>1348</v>
      </c>
      <c r="N111">
        <v>1009</v>
      </c>
      <c r="O111" t="s">
        <v>43</v>
      </c>
      <c r="P111" t="s">
        <v>43</v>
      </c>
      <c r="Q111">
        <v>1000</v>
      </c>
      <c r="W111">
        <v>0</v>
      </c>
      <c r="X111">
        <v>-909021926</v>
      </c>
      <c r="Y111">
        <v>4.0000000000000001E-3</v>
      </c>
      <c r="AA111">
        <v>16950</v>
      </c>
      <c r="AB111">
        <v>0</v>
      </c>
      <c r="AC111">
        <v>0</v>
      </c>
      <c r="AD111">
        <v>0</v>
      </c>
      <c r="AE111">
        <v>16950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0</v>
      </c>
      <c r="AP111">
        <v>0</v>
      </c>
      <c r="AQ111">
        <v>0</v>
      </c>
      <c r="AR111">
        <v>0</v>
      </c>
      <c r="AS111" t="s">
        <v>3</v>
      </c>
      <c r="AT111">
        <v>4.0000000000000001E-3</v>
      </c>
      <c r="AU111" t="s">
        <v>3</v>
      </c>
      <c r="AV111">
        <v>0</v>
      </c>
      <c r="AW111">
        <v>2</v>
      </c>
      <c r="AX111">
        <v>34579888</v>
      </c>
      <c r="AY111">
        <v>1</v>
      </c>
      <c r="AZ111">
        <v>0</v>
      </c>
      <c r="BA111">
        <v>138</v>
      </c>
      <c r="BB111">
        <v>3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Y111*Source!I70</f>
        <v>0</v>
      </c>
      <c r="CY111">
        <f>AA111</f>
        <v>16950</v>
      </c>
      <c r="CZ111">
        <f>AE111</f>
        <v>16950</v>
      </c>
      <c r="DA111">
        <f>AI111</f>
        <v>1</v>
      </c>
      <c r="DB111">
        <f t="shared" si="6"/>
        <v>67.8</v>
      </c>
      <c r="DC111">
        <f t="shared" si="7"/>
        <v>0</v>
      </c>
    </row>
    <row r="112" spans="1:107" x14ac:dyDescent="0.2">
      <c r="A112">
        <f>ROW(Source!A70)</f>
        <v>70</v>
      </c>
      <c r="B112">
        <v>34579245</v>
      </c>
      <c r="C112">
        <v>34579882</v>
      </c>
      <c r="D112">
        <v>0</v>
      </c>
      <c r="E112">
        <v>0</v>
      </c>
      <c r="F112">
        <v>1</v>
      </c>
      <c r="G112">
        <v>1</v>
      </c>
      <c r="H112">
        <v>3</v>
      </c>
      <c r="I112" t="s">
        <v>24</v>
      </c>
      <c r="J112" t="s">
        <v>3</v>
      </c>
      <c r="K112" t="s">
        <v>132</v>
      </c>
      <c r="L112">
        <v>1348</v>
      </c>
      <c r="N112">
        <v>1009</v>
      </c>
      <c r="O112" t="s">
        <v>43</v>
      </c>
      <c r="P112" t="s">
        <v>43</v>
      </c>
      <c r="Q112">
        <v>1000</v>
      </c>
      <c r="W112">
        <v>0</v>
      </c>
      <c r="X112">
        <v>856715401</v>
      </c>
      <c r="Y112">
        <v>1.55E-2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0</v>
      </c>
      <c r="AP112">
        <v>0</v>
      </c>
      <c r="AQ112">
        <v>0</v>
      </c>
      <c r="AR112">
        <v>0</v>
      </c>
      <c r="AS112" t="s">
        <v>3</v>
      </c>
      <c r="AT112">
        <v>1.55E-2</v>
      </c>
      <c r="AU112" t="s">
        <v>3</v>
      </c>
      <c r="AV112">
        <v>0</v>
      </c>
      <c r="AW112">
        <v>1</v>
      </c>
      <c r="AX112">
        <v>-1</v>
      </c>
      <c r="AY112">
        <v>0</v>
      </c>
      <c r="AZ112">
        <v>0</v>
      </c>
      <c r="BA112" t="s">
        <v>3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Y112*Source!I70</f>
        <v>0</v>
      </c>
      <c r="CY112">
        <f>AA112</f>
        <v>0</v>
      </c>
      <c r="CZ112">
        <f>AE112</f>
        <v>0</v>
      </c>
      <c r="DA112">
        <f>AI112</f>
        <v>1</v>
      </c>
      <c r="DB112">
        <f t="shared" si="6"/>
        <v>0</v>
      </c>
      <c r="DC112">
        <f t="shared" si="7"/>
        <v>0</v>
      </c>
    </row>
    <row r="113" spans="1:107" x14ac:dyDescent="0.2">
      <c r="A113">
        <f>ROW(Source!A71)</f>
        <v>71</v>
      </c>
      <c r="B113">
        <v>34579267</v>
      </c>
      <c r="C113">
        <v>34579882</v>
      </c>
      <c r="D113">
        <v>31712762</v>
      </c>
      <c r="E113">
        <v>1</v>
      </c>
      <c r="F113">
        <v>1</v>
      </c>
      <c r="G113">
        <v>1</v>
      </c>
      <c r="H113">
        <v>1</v>
      </c>
      <c r="I113" t="s">
        <v>293</v>
      </c>
      <c r="J113" t="s">
        <v>3</v>
      </c>
      <c r="K113" t="s">
        <v>294</v>
      </c>
      <c r="L113">
        <v>1191</v>
      </c>
      <c r="N113">
        <v>1013</v>
      </c>
      <c r="O113" t="s">
        <v>254</v>
      </c>
      <c r="P113" t="s">
        <v>254</v>
      </c>
      <c r="Q113">
        <v>1</v>
      </c>
      <c r="W113">
        <v>0</v>
      </c>
      <c r="X113">
        <v>371339561</v>
      </c>
      <c r="Y113">
        <v>62.75</v>
      </c>
      <c r="AA113">
        <v>0</v>
      </c>
      <c r="AB113">
        <v>0</v>
      </c>
      <c r="AC113">
        <v>0</v>
      </c>
      <c r="AD113">
        <v>115.53</v>
      </c>
      <c r="AE113">
        <v>0</v>
      </c>
      <c r="AF113">
        <v>0</v>
      </c>
      <c r="AG113">
        <v>0</v>
      </c>
      <c r="AH113">
        <v>8.09</v>
      </c>
      <c r="AI113">
        <v>1</v>
      </c>
      <c r="AJ113">
        <v>1</v>
      </c>
      <c r="AK113">
        <v>1</v>
      </c>
      <c r="AL113">
        <v>14.28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3</v>
      </c>
      <c r="AT113">
        <v>62.75</v>
      </c>
      <c r="AU113" t="s">
        <v>3</v>
      </c>
      <c r="AV113">
        <v>1</v>
      </c>
      <c r="AW113">
        <v>2</v>
      </c>
      <c r="AX113">
        <v>34579883</v>
      </c>
      <c r="AY113">
        <v>1</v>
      </c>
      <c r="AZ113">
        <v>0</v>
      </c>
      <c r="BA113">
        <v>139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Y113*Source!I71</f>
        <v>0</v>
      </c>
      <c r="CY113">
        <f>AD113</f>
        <v>115.53</v>
      </c>
      <c r="CZ113">
        <f>AH113</f>
        <v>8.09</v>
      </c>
      <c r="DA113">
        <f>AL113</f>
        <v>14.28</v>
      </c>
      <c r="DB113">
        <f t="shared" si="6"/>
        <v>507.65</v>
      </c>
      <c r="DC113">
        <f t="shared" si="7"/>
        <v>0</v>
      </c>
    </row>
    <row r="114" spans="1:107" x14ac:dyDescent="0.2">
      <c r="A114">
        <f>ROW(Source!A71)</f>
        <v>71</v>
      </c>
      <c r="B114">
        <v>34579267</v>
      </c>
      <c r="C114">
        <v>34579882</v>
      </c>
      <c r="D114">
        <v>31709492</v>
      </c>
      <c r="E114">
        <v>1</v>
      </c>
      <c r="F114">
        <v>1</v>
      </c>
      <c r="G114">
        <v>1</v>
      </c>
      <c r="H114">
        <v>1</v>
      </c>
      <c r="I114" t="s">
        <v>255</v>
      </c>
      <c r="J114" t="s">
        <v>3</v>
      </c>
      <c r="K114" t="s">
        <v>256</v>
      </c>
      <c r="L114">
        <v>1191</v>
      </c>
      <c r="N114">
        <v>1013</v>
      </c>
      <c r="O114" t="s">
        <v>254</v>
      </c>
      <c r="P114" t="s">
        <v>254</v>
      </c>
      <c r="Q114">
        <v>1</v>
      </c>
      <c r="W114">
        <v>0</v>
      </c>
      <c r="X114">
        <v>-1417349443</v>
      </c>
      <c r="Y114">
        <v>0.01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14.28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0.01</v>
      </c>
      <c r="AU114" t="s">
        <v>3</v>
      </c>
      <c r="AV114">
        <v>2</v>
      </c>
      <c r="AW114">
        <v>2</v>
      </c>
      <c r="AX114">
        <v>34579884</v>
      </c>
      <c r="AY114">
        <v>1</v>
      </c>
      <c r="AZ114">
        <v>0</v>
      </c>
      <c r="BA114">
        <v>140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Y114*Source!I71</f>
        <v>0</v>
      </c>
      <c r="CY114">
        <f>AD114</f>
        <v>0</v>
      </c>
      <c r="CZ114">
        <f>AH114</f>
        <v>0</v>
      </c>
      <c r="DA114">
        <f>AL114</f>
        <v>1</v>
      </c>
      <c r="DB114">
        <f t="shared" si="6"/>
        <v>0</v>
      </c>
      <c r="DC114">
        <f t="shared" si="7"/>
        <v>0</v>
      </c>
    </row>
    <row r="115" spans="1:107" x14ac:dyDescent="0.2">
      <c r="A115">
        <f>ROW(Source!A71)</f>
        <v>71</v>
      </c>
      <c r="B115">
        <v>34579267</v>
      </c>
      <c r="C115">
        <v>34579882</v>
      </c>
      <c r="D115">
        <v>31528142</v>
      </c>
      <c r="E115">
        <v>1</v>
      </c>
      <c r="F115">
        <v>1</v>
      </c>
      <c r="G115">
        <v>1</v>
      </c>
      <c r="H115">
        <v>2</v>
      </c>
      <c r="I115" t="s">
        <v>271</v>
      </c>
      <c r="J115" t="s">
        <v>272</v>
      </c>
      <c r="K115" t="s">
        <v>273</v>
      </c>
      <c r="L115">
        <v>1368</v>
      </c>
      <c r="N115">
        <v>1011</v>
      </c>
      <c r="O115" t="s">
        <v>260</v>
      </c>
      <c r="P115" t="s">
        <v>260</v>
      </c>
      <c r="Q115">
        <v>1</v>
      </c>
      <c r="W115">
        <v>0</v>
      </c>
      <c r="X115">
        <v>1372534845</v>
      </c>
      <c r="Y115">
        <v>0.01</v>
      </c>
      <c r="AA115">
        <v>0</v>
      </c>
      <c r="AB115">
        <v>344.98</v>
      </c>
      <c r="AC115">
        <v>165.65</v>
      </c>
      <c r="AD115">
        <v>0</v>
      </c>
      <c r="AE115">
        <v>0</v>
      </c>
      <c r="AF115">
        <v>65.709999999999994</v>
      </c>
      <c r="AG115">
        <v>11.6</v>
      </c>
      <c r="AH115">
        <v>0</v>
      </c>
      <c r="AI115">
        <v>1</v>
      </c>
      <c r="AJ115">
        <v>5.25</v>
      </c>
      <c r="AK115">
        <v>14.28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0.01</v>
      </c>
      <c r="AU115" t="s">
        <v>3</v>
      </c>
      <c r="AV115">
        <v>0</v>
      </c>
      <c r="AW115">
        <v>2</v>
      </c>
      <c r="AX115">
        <v>34579885</v>
      </c>
      <c r="AY115">
        <v>1</v>
      </c>
      <c r="AZ115">
        <v>0</v>
      </c>
      <c r="BA115">
        <v>141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Y115*Source!I71</f>
        <v>0</v>
      </c>
      <c r="CY115">
        <f>AB115</f>
        <v>344.98</v>
      </c>
      <c r="CZ115">
        <f>AF115</f>
        <v>65.709999999999994</v>
      </c>
      <c r="DA115">
        <f>AJ115</f>
        <v>5.25</v>
      </c>
      <c r="DB115">
        <f t="shared" si="6"/>
        <v>0.66</v>
      </c>
      <c r="DC115">
        <f t="shared" si="7"/>
        <v>0.12</v>
      </c>
    </row>
    <row r="116" spans="1:107" x14ac:dyDescent="0.2">
      <c r="A116">
        <f>ROW(Source!A71)</f>
        <v>71</v>
      </c>
      <c r="B116">
        <v>34579267</v>
      </c>
      <c r="C116">
        <v>34579882</v>
      </c>
      <c r="D116">
        <v>31450127</v>
      </c>
      <c r="E116">
        <v>1</v>
      </c>
      <c r="F116">
        <v>1</v>
      </c>
      <c r="G116">
        <v>1</v>
      </c>
      <c r="H116">
        <v>3</v>
      </c>
      <c r="I116" t="s">
        <v>128</v>
      </c>
      <c r="J116" t="s">
        <v>130</v>
      </c>
      <c r="K116" t="s">
        <v>129</v>
      </c>
      <c r="L116">
        <v>1346</v>
      </c>
      <c r="N116">
        <v>1009</v>
      </c>
      <c r="O116" t="s">
        <v>26</v>
      </c>
      <c r="P116" t="s">
        <v>26</v>
      </c>
      <c r="Q116">
        <v>1</v>
      </c>
      <c r="W116">
        <v>0</v>
      </c>
      <c r="X116">
        <v>813963326</v>
      </c>
      <c r="Y116">
        <v>0.1</v>
      </c>
      <c r="AA116">
        <v>9.32</v>
      </c>
      <c r="AB116">
        <v>0</v>
      </c>
      <c r="AC116">
        <v>0</v>
      </c>
      <c r="AD116">
        <v>0</v>
      </c>
      <c r="AE116">
        <v>1.82</v>
      </c>
      <c r="AF116">
        <v>0</v>
      </c>
      <c r="AG116">
        <v>0</v>
      </c>
      <c r="AH116">
        <v>0</v>
      </c>
      <c r="AI116">
        <v>5.12</v>
      </c>
      <c r="AJ116">
        <v>1</v>
      </c>
      <c r="AK116">
        <v>1</v>
      </c>
      <c r="AL116">
        <v>1</v>
      </c>
      <c r="AN116">
        <v>0</v>
      </c>
      <c r="AO116">
        <v>0</v>
      </c>
      <c r="AP116">
        <v>0</v>
      </c>
      <c r="AQ116">
        <v>0</v>
      </c>
      <c r="AR116">
        <v>0</v>
      </c>
      <c r="AS116" t="s">
        <v>3</v>
      </c>
      <c r="AT116">
        <v>0.1</v>
      </c>
      <c r="AU116" t="s">
        <v>3</v>
      </c>
      <c r="AV116">
        <v>0</v>
      </c>
      <c r="AW116">
        <v>2</v>
      </c>
      <c r="AX116">
        <v>34579886</v>
      </c>
      <c r="AY116">
        <v>1</v>
      </c>
      <c r="AZ116">
        <v>0</v>
      </c>
      <c r="BA116">
        <v>142</v>
      </c>
      <c r="BB116">
        <v>3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Y116*Source!I71</f>
        <v>0</v>
      </c>
      <c r="CY116">
        <f>AA116</f>
        <v>9.32</v>
      </c>
      <c r="CZ116">
        <f>AE116</f>
        <v>1.82</v>
      </c>
      <c r="DA116">
        <f>AI116</f>
        <v>5.12</v>
      </c>
      <c r="DB116">
        <f t="shared" si="6"/>
        <v>0.18</v>
      </c>
      <c r="DC116">
        <f t="shared" si="7"/>
        <v>0</v>
      </c>
    </row>
    <row r="117" spans="1:107" x14ac:dyDescent="0.2">
      <c r="A117">
        <f>ROW(Source!A71)</f>
        <v>71</v>
      </c>
      <c r="B117">
        <v>34579267</v>
      </c>
      <c r="C117">
        <v>34579882</v>
      </c>
      <c r="D117">
        <v>31483557</v>
      </c>
      <c r="E117">
        <v>1</v>
      </c>
      <c r="F117">
        <v>1</v>
      </c>
      <c r="G117">
        <v>1</v>
      </c>
      <c r="H117">
        <v>3</v>
      </c>
      <c r="I117" t="s">
        <v>134</v>
      </c>
      <c r="J117" t="s">
        <v>136</v>
      </c>
      <c r="K117" t="s">
        <v>135</v>
      </c>
      <c r="L117">
        <v>1348</v>
      </c>
      <c r="N117">
        <v>1009</v>
      </c>
      <c r="O117" t="s">
        <v>43</v>
      </c>
      <c r="P117" t="s">
        <v>43</v>
      </c>
      <c r="Q117">
        <v>1000</v>
      </c>
      <c r="W117">
        <v>0</v>
      </c>
      <c r="X117">
        <v>-909021926</v>
      </c>
      <c r="Y117">
        <v>4.0000000000000001E-3</v>
      </c>
      <c r="AA117">
        <v>86784</v>
      </c>
      <c r="AB117">
        <v>0</v>
      </c>
      <c r="AC117">
        <v>0</v>
      </c>
      <c r="AD117">
        <v>0</v>
      </c>
      <c r="AE117">
        <v>16950</v>
      </c>
      <c r="AF117">
        <v>0</v>
      </c>
      <c r="AG117">
        <v>0</v>
      </c>
      <c r="AH117">
        <v>0</v>
      </c>
      <c r="AI117">
        <v>5.12</v>
      </c>
      <c r="AJ117">
        <v>1</v>
      </c>
      <c r="AK117">
        <v>1</v>
      </c>
      <c r="AL117">
        <v>1</v>
      </c>
      <c r="AN117">
        <v>0</v>
      </c>
      <c r="AO117">
        <v>0</v>
      </c>
      <c r="AP117">
        <v>0</v>
      </c>
      <c r="AQ117">
        <v>0</v>
      </c>
      <c r="AR117">
        <v>0</v>
      </c>
      <c r="AS117" t="s">
        <v>3</v>
      </c>
      <c r="AT117">
        <v>4.0000000000000001E-3</v>
      </c>
      <c r="AU117" t="s">
        <v>3</v>
      </c>
      <c r="AV117">
        <v>0</v>
      </c>
      <c r="AW117">
        <v>2</v>
      </c>
      <c r="AX117">
        <v>34579888</v>
      </c>
      <c r="AY117">
        <v>1</v>
      </c>
      <c r="AZ117">
        <v>0</v>
      </c>
      <c r="BA117">
        <v>144</v>
      </c>
      <c r="BB117">
        <v>3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Y117*Source!I71</f>
        <v>0</v>
      </c>
      <c r="CY117">
        <f>AA117</f>
        <v>86784</v>
      </c>
      <c r="CZ117">
        <f>AE117</f>
        <v>16950</v>
      </c>
      <c r="DA117">
        <f>AI117</f>
        <v>5.12</v>
      </c>
      <c r="DB117">
        <f t="shared" si="6"/>
        <v>67.8</v>
      </c>
      <c r="DC117">
        <f t="shared" si="7"/>
        <v>0</v>
      </c>
    </row>
    <row r="118" spans="1:107" x14ac:dyDescent="0.2">
      <c r="A118">
        <f>ROW(Source!A71)</f>
        <v>71</v>
      </c>
      <c r="B118">
        <v>34579267</v>
      </c>
      <c r="C118">
        <v>34579882</v>
      </c>
      <c r="D118">
        <v>0</v>
      </c>
      <c r="E118">
        <v>0</v>
      </c>
      <c r="F118">
        <v>1</v>
      </c>
      <c r="G118">
        <v>1</v>
      </c>
      <c r="H118">
        <v>3</v>
      </c>
      <c r="I118" t="s">
        <v>24</v>
      </c>
      <c r="J118" t="s">
        <v>3</v>
      </c>
      <c r="K118" t="s">
        <v>132</v>
      </c>
      <c r="L118">
        <v>1348</v>
      </c>
      <c r="N118">
        <v>1009</v>
      </c>
      <c r="O118" t="s">
        <v>43</v>
      </c>
      <c r="P118" t="s">
        <v>43</v>
      </c>
      <c r="Q118">
        <v>1000</v>
      </c>
      <c r="W118">
        <v>0</v>
      </c>
      <c r="X118">
        <v>856715401</v>
      </c>
      <c r="Y118">
        <v>1.55E-2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5.12</v>
      </c>
      <c r="AJ118">
        <v>1</v>
      </c>
      <c r="AK118">
        <v>1</v>
      </c>
      <c r="AL118">
        <v>1</v>
      </c>
      <c r="AN118">
        <v>0</v>
      </c>
      <c r="AO118">
        <v>0</v>
      </c>
      <c r="AP118">
        <v>0</v>
      </c>
      <c r="AQ118">
        <v>0</v>
      </c>
      <c r="AR118">
        <v>0</v>
      </c>
      <c r="AS118" t="s">
        <v>3</v>
      </c>
      <c r="AT118">
        <v>1.55E-2</v>
      </c>
      <c r="AU118" t="s">
        <v>3</v>
      </c>
      <c r="AV118">
        <v>0</v>
      </c>
      <c r="AW118">
        <v>1</v>
      </c>
      <c r="AX118">
        <v>-1</v>
      </c>
      <c r="AY118">
        <v>0</v>
      </c>
      <c r="AZ118">
        <v>0</v>
      </c>
      <c r="BA118" t="s">
        <v>3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Y118*Source!I71</f>
        <v>0</v>
      </c>
      <c r="CY118">
        <f>AA118</f>
        <v>0</v>
      </c>
      <c r="CZ118">
        <f>AE118</f>
        <v>0</v>
      </c>
      <c r="DA118">
        <f>AI118</f>
        <v>5.12</v>
      </c>
      <c r="DB118">
        <f t="shared" si="6"/>
        <v>0</v>
      </c>
      <c r="DC118">
        <f t="shared" si="7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4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34579854</v>
      </c>
      <c r="C1">
        <v>34579853</v>
      </c>
      <c r="D1">
        <v>31717056</v>
      </c>
      <c r="E1">
        <v>1</v>
      </c>
      <c r="F1">
        <v>1</v>
      </c>
      <c r="G1">
        <v>1</v>
      </c>
      <c r="H1">
        <v>1</v>
      </c>
      <c r="I1" t="s">
        <v>252</v>
      </c>
      <c r="J1" t="s">
        <v>3</v>
      </c>
      <c r="K1" t="s">
        <v>253</v>
      </c>
      <c r="L1">
        <v>1191</v>
      </c>
      <c r="N1">
        <v>1013</v>
      </c>
      <c r="O1" t="s">
        <v>254</v>
      </c>
      <c r="P1" t="s">
        <v>254</v>
      </c>
      <c r="Q1">
        <v>1</v>
      </c>
      <c r="X1">
        <v>62.91</v>
      </c>
      <c r="Y1">
        <v>0</v>
      </c>
      <c r="Z1">
        <v>0</v>
      </c>
      <c r="AA1">
        <v>0</v>
      </c>
      <c r="AB1">
        <v>10.65</v>
      </c>
      <c r="AC1">
        <v>0</v>
      </c>
      <c r="AD1">
        <v>1</v>
      </c>
      <c r="AE1">
        <v>1</v>
      </c>
      <c r="AF1" t="s">
        <v>3</v>
      </c>
      <c r="AG1">
        <v>62.91</v>
      </c>
      <c r="AH1">
        <v>2</v>
      </c>
      <c r="AI1">
        <v>34579854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34579855</v>
      </c>
      <c r="C2">
        <v>34579853</v>
      </c>
      <c r="D2">
        <v>31709492</v>
      </c>
      <c r="E2">
        <v>1</v>
      </c>
      <c r="F2">
        <v>1</v>
      </c>
      <c r="G2">
        <v>1</v>
      </c>
      <c r="H2">
        <v>1</v>
      </c>
      <c r="I2" t="s">
        <v>255</v>
      </c>
      <c r="J2" t="s">
        <v>3</v>
      </c>
      <c r="K2" t="s">
        <v>256</v>
      </c>
      <c r="L2">
        <v>1191</v>
      </c>
      <c r="N2">
        <v>1013</v>
      </c>
      <c r="O2" t="s">
        <v>254</v>
      </c>
      <c r="P2" t="s">
        <v>254</v>
      </c>
      <c r="Q2">
        <v>1</v>
      </c>
      <c r="X2">
        <v>6.21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6.21</v>
      </c>
      <c r="AH2">
        <v>2</v>
      </c>
      <c r="AI2">
        <v>34579855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34579856</v>
      </c>
      <c r="C3">
        <v>34579853</v>
      </c>
      <c r="D3">
        <v>31527047</v>
      </c>
      <c r="E3">
        <v>1</v>
      </c>
      <c r="F3">
        <v>1</v>
      </c>
      <c r="G3">
        <v>1</v>
      </c>
      <c r="H3">
        <v>2</v>
      </c>
      <c r="I3" t="s">
        <v>257</v>
      </c>
      <c r="J3" t="s">
        <v>258</v>
      </c>
      <c r="K3" t="s">
        <v>259</v>
      </c>
      <c r="L3">
        <v>1368</v>
      </c>
      <c r="N3">
        <v>1011</v>
      </c>
      <c r="O3" t="s">
        <v>260</v>
      </c>
      <c r="P3" t="s">
        <v>260</v>
      </c>
      <c r="Q3">
        <v>1</v>
      </c>
      <c r="X3">
        <v>0.56999999999999995</v>
      </c>
      <c r="Y3">
        <v>0</v>
      </c>
      <c r="Z3">
        <v>31.26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0.56999999999999995</v>
      </c>
      <c r="AH3">
        <v>2</v>
      </c>
      <c r="AI3">
        <v>34579856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34579857</v>
      </c>
      <c r="C4">
        <v>34579853</v>
      </c>
      <c r="D4">
        <v>31527216</v>
      </c>
      <c r="E4">
        <v>1</v>
      </c>
      <c r="F4">
        <v>1</v>
      </c>
      <c r="G4">
        <v>1</v>
      </c>
      <c r="H4">
        <v>2</v>
      </c>
      <c r="I4" t="s">
        <v>261</v>
      </c>
      <c r="J4" t="s">
        <v>262</v>
      </c>
      <c r="K4" t="s">
        <v>263</v>
      </c>
      <c r="L4">
        <v>1368</v>
      </c>
      <c r="N4">
        <v>1011</v>
      </c>
      <c r="O4" t="s">
        <v>260</v>
      </c>
      <c r="P4" t="s">
        <v>260</v>
      </c>
      <c r="Q4">
        <v>1</v>
      </c>
      <c r="X4">
        <v>5.64</v>
      </c>
      <c r="Y4">
        <v>0</v>
      </c>
      <c r="Z4">
        <v>12.39</v>
      </c>
      <c r="AA4">
        <v>10.06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5.64</v>
      </c>
      <c r="AH4">
        <v>2</v>
      </c>
      <c r="AI4">
        <v>34579857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34579858</v>
      </c>
      <c r="C5">
        <v>34579853</v>
      </c>
      <c r="D5">
        <v>31446395</v>
      </c>
      <c r="E5">
        <v>1</v>
      </c>
      <c r="F5">
        <v>1</v>
      </c>
      <c r="G5">
        <v>1</v>
      </c>
      <c r="H5">
        <v>3</v>
      </c>
      <c r="I5" t="s">
        <v>295</v>
      </c>
      <c r="J5" t="s">
        <v>119</v>
      </c>
      <c r="K5" t="s">
        <v>296</v>
      </c>
      <c r="L5">
        <v>1339</v>
      </c>
      <c r="N5">
        <v>1007</v>
      </c>
      <c r="O5" t="s">
        <v>297</v>
      </c>
      <c r="P5" t="s">
        <v>297</v>
      </c>
      <c r="Q5">
        <v>1</v>
      </c>
      <c r="X5">
        <v>0.41</v>
      </c>
      <c r="Y5">
        <v>2.44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0.41</v>
      </c>
      <c r="AH5">
        <v>3</v>
      </c>
      <c r="AI5">
        <v>-1</v>
      </c>
      <c r="AJ5" t="s">
        <v>3</v>
      </c>
      <c r="AK5">
        <v>4</v>
      </c>
      <c r="AL5">
        <v>-1.0004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</row>
    <row r="6" spans="1:44" x14ac:dyDescent="0.2">
      <c r="A6">
        <f>ROW(Source!A24)</f>
        <v>24</v>
      </c>
      <c r="B6">
        <v>34579859</v>
      </c>
      <c r="C6">
        <v>34579853</v>
      </c>
      <c r="D6">
        <v>31449791</v>
      </c>
      <c r="E6">
        <v>1</v>
      </c>
      <c r="F6">
        <v>1</v>
      </c>
      <c r="G6">
        <v>1</v>
      </c>
      <c r="H6">
        <v>3</v>
      </c>
      <c r="I6" t="s">
        <v>298</v>
      </c>
      <c r="J6" t="s">
        <v>299</v>
      </c>
      <c r="K6" t="s">
        <v>300</v>
      </c>
      <c r="L6">
        <v>1327</v>
      </c>
      <c r="N6">
        <v>1005</v>
      </c>
      <c r="O6" t="s">
        <v>118</v>
      </c>
      <c r="P6" t="s">
        <v>118</v>
      </c>
      <c r="Q6">
        <v>1</v>
      </c>
      <c r="X6">
        <v>2</v>
      </c>
      <c r="Y6">
        <v>72.319999999999993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2</v>
      </c>
      <c r="AH6">
        <v>3</v>
      </c>
      <c r="AI6">
        <v>-1</v>
      </c>
      <c r="AJ6" t="s">
        <v>3</v>
      </c>
      <c r="AK6">
        <v>4</v>
      </c>
      <c r="AL6">
        <v>-144.63999999999999</v>
      </c>
      <c r="AM6">
        <v>0</v>
      </c>
      <c r="AN6">
        <v>0</v>
      </c>
      <c r="AO6">
        <v>0</v>
      </c>
      <c r="AP6">
        <v>0</v>
      </c>
      <c r="AQ6">
        <v>0</v>
      </c>
      <c r="AR6">
        <v>1</v>
      </c>
    </row>
    <row r="7" spans="1:44" x14ac:dyDescent="0.2">
      <c r="A7">
        <f>ROW(Source!A24)</f>
        <v>24</v>
      </c>
      <c r="B7">
        <v>34579860</v>
      </c>
      <c r="C7">
        <v>34579853</v>
      </c>
      <c r="D7">
        <v>31443708</v>
      </c>
      <c r="E7">
        <v>17</v>
      </c>
      <c r="F7">
        <v>1</v>
      </c>
      <c r="G7">
        <v>1</v>
      </c>
      <c r="H7">
        <v>3</v>
      </c>
      <c r="I7" t="s">
        <v>301</v>
      </c>
      <c r="J7" t="s">
        <v>3</v>
      </c>
      <c r="K7" t="s">
        <v>302</v>
      </c>
      <c r="L7">
        <v>1348</v>
      </c>
      <c r="N7">
        <v>1009</v>
      </c>
      <c r="O7" t="s">
        <v>43</v>
      </c>
      <c r="P7" t="s">
        <v>43</v>
      </c>
      <c r="Q7">
        <v>1000</v>
      </c>
      <c r="X7">
        <v>0.54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3</v>
      </c>
      <c r="AG7">
        <v>0.54</v>
      </c>
      <c r="AH7">
        <v>3</v>
      </c>
      <c r="AI7">
        <v>-1</v>
      </c>
      <c r="AJ7" t="s">
        <v>3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ROW(Source!A24)</f>
        <v>24</v>
      </c>
      <c r="B8">
        <v>34579861</v>
      </c>
      <c r="C8">
        <v>34579853</v>
      </c>
      <c r="D8">
        <v>31482267</v>
      </c>
      <c r="E8">
        <v>1</v>
      </c>
      <c r="F8">
        <v>1</v>
      </c>
      <c r="G8">
        <v>1</v>
      </c>
      <c r="H8">
        <v>3</v>
      </c>
      <c r="I8" t="s">
        <v>303</v>
      </c>
      <c r="J8" t="s">
        <v>304</v>
      </c>
      <c r="K8" t="s">
        <v>305</v>
      </c>
      <c r="L8">
        <v>1348</v>
      </c>
      <c r="N8">
        <v>1009</v>
      </c>
      <c r="O8" t="s">
        <v>43</v>
      </c>
      <c r="P8" t="s">
        <v>43</v>
      </c>
      <c r="Q8">
        <v>1000</v>
      </c>
      <c r="X8">
        <v>0.01</v>
      </c>
      <c r="Y8">
        <v>13673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0.01</v>
      </c>
      <c r="AH8">
        <v>3</v>
      </c>
      <c r="AI8">
        <v>-1</v>
      </c>
      <c r="AJ8" t="s">
        <v>3</v>
      </c>
      <c r="AK8">
        <v>4</v>
      </c>
      <c r="AL8">
        <v>-136.72999999999999</v>
      </c>
      <c r="AM8">
        <v>0</v>
      </c>
      <c r="AN8">
        <v>0</v>
      </c>
      <c r="AO8">
        <v>0</v>
      </c>
      <c r="AP8">
        <v>0</v>
      </c>
      <c r="AQ8">
        <v>0</v>
      </c>
      <c r="AR8">
        <v>1</v>
      </c>
    </row>
    <row r="9" spans="1:44" x14ac:dyDescent="0.2">
      <c r="A9">
        <f>ROW(Source!A25)</f>
        <v>25</v>
      </c>
      <c r="B9">
        <v>34579854</v>
      </c>
      <c r="C9">
        <v>34579853</v>
      </c>
      <c r="D9">
        <v>31717056</v>
      </c>
      <c r="E9">
        <v>1</v>
      </c>
      <c r="F9">
        <v>1</v>
      </c>
      <c r="G9">
        <v>1</v>
      </c>
      <c r="H9">
        <v>1</v>
      </c>
      <c r="I9" t="s">
        <v>252</v>
      </c>
      <c r="J9" t="s">
        <v>3</v>
      </c>
      <c r="K9" t="s">
        <v>253</v>
      </c>
      <c r="L9">
        <v>1191</v>
      </c>
      <c r="N9">
        <v>1013</v>
      </c>
      <c r="O9" t="s">
        <v>254</v>
      </c>
      <c r="P9" t="s">
        <v>254</v>
      </c>
      <c r="Q9">
        <v>1</v>
      </c>
      <c r="X9">
        <v>62.91</v>
      </c>
      <c r="Y9">
        <v>0</v>
      </c>
      <c r="Z9">
        <v>0</v>
      </c>
      <c r="AA9">
        <v>0</v>
      </c>
      <c r="AB9">
        <v>10.65</v>
      </c>
      <c r="AC9">
        <v>0</v>
      </c>
      <c r="AD9">
        <v>1</v>
      </c>
      <c r="AE9">
        <v>1</v>
      </c>
      <c r="AF9" t="s">
        <v>3</v>
      </c>
      <c r="AG9">
        <v>62.91</v>
      </c>
      <c r="AH9">
        <v>2</v>
      </c>
      <c r="AI9">
        <v>34579854</v>
      </c>
      <c r="AJ9">
        <v>7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ROW(Source!A25)</f>
        <v>25</v>
      </c>
      <c r="B10">
        <v>34579855</v>
      </c>
      <c r="C10">
        <v>34579853</v>
      </c>
      <c r="D10">
        <v>31709492</v>
      </c>
      <c r="E10">
        <v>1</v>
      </c>
      <c r="F10">
        <v>1</v>
      </c>
      <c r="G10">
        <v>1</v>
      </c>
      <c r="H10">
        <v>1</v>
      </c>
      <c r="I10" t="s">
        <v>255</v>
      </c>
      <c r="J10" t="s">
        <v>3</v>
      </c>
      <c r="K10" t="s">
        <v>256</v>
      </c>
      <c r="L10">
        <v>1191</v>
      </c>
      <c r="N10">
        <v>1013</v>
      </c>
      <c r="O10" t="s">
        <v>254</v>
      </c>
      <c r="P10" t="s">
        <v>254</v>
      </c>
      <c r="Q10">
        <v>1</v>
      </c>
      <c r="X10">
        <v>6.21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3</v>
      </c>
      <c r="AG10">
        <v>6.21</v>
      </c>
      <c r="AH10">
        <v>2</v>
      </c>
      <c r="AI10">
        <v>34579855</v>
      </c>
      <c r="AJ10">
        <v>8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ROW(Source!A25)</f>
        <v>25</v>
      </c>
      <c r="B11">
        <v>34579856</v>
      </c>
      <c r="C11">
        <v>34579853</v>
      </c>
      <c r="D11">
        <v>31527047</v>
      </c>
      <c r="E11">
        <v>1</v>
      </c>
      <c r="F11">
        <v>1</v>
      </c>
      <c r="G11">
        <v>1</v>
      </c>
      <c r="H11">
        <v>2</v>
      </c>
      <c r="I11" t="s">
        <v>257</v>
      </c>
      <c r="J11" t="s">
        <v>258</v>
      </c>
      <c r="K11" t="s">
        <v>259</v>
      </c>
      <c r="L11">
        <v>1368</v>
      </c>
      <c r="N11">
        <v>1011</v>
      </c>
      <c r="O11" t="s">
        <v>260</v>
      </c>
      <c r="P11" t="s">
        <v>260</v>
      </c>
      <c r="Q11">
        <v>1</v>
      </c>
      <c r="X11">
        <v>0.56999999999999995</v>
      </c>
      <c r="Y11">
        <v>0</v>
      </c>
      <c r="Z11">
        <v>31.26</v>
      </c>
      <c r="AA11">
        <v>13.5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0.56999999999999995</v>
      </c>
      <c r="AH11">
        <v>2</v>
      </c>
      <c r="AI11">
        <v>34579856</v>
      </c>
      <c r="AJ11">
        <v>9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ROW(Source!A25)</f>
        <v>25</v>
      </c>
      <c r="B12">
        <v>34579857</v>
      </c>
      <c r="C12">
        <v>34579853</v>
      </c>
      <c r="D12">
        <v>31527216</v>
      </c>
      <c r="E12">
        <v>1</v>
      </c>
      <c r="F12">
        <v>1</v>
      </c>
      <c r="G12">
        <v>1</v>
      </c>
      <c r="H12">
        <v>2</v>
      </c>
      <c r="I12" t="s">
        <v>261</v>
      </c>
      <c r="J12" t="s">
        <v>262</v>
      </c>
      <c r="K12" t="s">
        <v>263</v>
      </c>
      <c r="L12">
        <v>1368</v>
      </c>
      <c r="N12">
        <v>1011</v>
      </c>
      <c r="O12" t="s">
        <v>260</v>
      </c>
      <c r="P12" t="s">
        <v>260</v>
      </c>
      <c r="Q12">
        <v>1</v>
      </c>
      <c r="X12">
        <v>5.64</v>
      </c>
      <c r="Y12">
        <v>0</v>
      </c>
      <c r="Z12">
        <v>12.39</v>
      </c>
      <c r="AA12">
        <v>10.06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5.64</v>
      </c>
      <c r="AH12">
        <v>2</v>
      </c>
      <c r="AI12">
        <v>34579857</v>
      </c>
      <c r="AJ12">
        <v>10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ROW(Source!A25)</f>
        <v>25</v>
      </c>
      <c r="B13">
        <v>34579858</v>
      </c>
      <c r="C13">
        <v>34579853</v>
      </c>
      <c r="D13">
        <v>31446395</v>
      </c>
      <c r="E13">
        <v>1</v>
      </c>
      <c r="F13">
        <v>1</v>
      </c>
      <c r="G13">
        <v>1</v>
      </c>
      <c r="H13">
        <v>3</v>
      </c>
      <c r="I13" t="s">
        <v>295</v>
      </c>
      <c r="J13" t="s">
        <v>119</v>
      </c>
      <c r="K13" t="s">
        <v>296</v>
      </c>
      <c r="L13">
        <v>1339</v>
      </c>
      <c r="N13">
        <v>1007</v>
      </c>
      <c r="O13" t="s">
        <v>297</v>
      </c>
      <c r="P13" t="s">
        <v>297</v>
      </c>
      <c r="Q13">
        <v>1</v>
      </c>
      <c r="X13">
        <v>0.41</v>
      </c>
      <c r="Y13">
        <v>2.44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0.41</v>
      </c>
      <c r="AH13">
        <v>3</v>
      </c>
      <c r="AI13">
        <v>-1</v>
      </c>
      <c r="AJ13" t="s">
        <v>3</v>
      </c>
      <c r="AK13">
        <v>4</v>
      </c>
      <c r="AL13">
        <v>-1.0004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1</v>
      </c>
    </row>
    <row r="14" spans="1:44" x14ac:dyDescent="0.2">
      <c r="A14">
        <f>ROW(Source!A25)</f>
        <v>25</v>
      </c>
      <c r="B14">
        <v>34579859</v>
      </c>
      <c r="C14">
        <v>34579853</v>
      </c>
      <c r="D14">
        <v>31449791</v>
      </c>
      <c r="E14">
        <v>1</v>
      </c>
      <c r="F14">
        <v>1</v>
      </c>
      <c r="G14">
        <v>1</v>
      </c>
      <c r="H14">
        <v>3</v>
      </c>
      <c r="I14" t="s">
        <v>298</v>
      </c>
      <c r="J14" t="s">
        <v>299</v>
      </c>
      <c r="K14" t="s">
        <v>300</v>
      </c>
      <c r="L14">
        <v>1327</v>
      </c>
      <c r="N14">
        <v>1005</v>
      </c>
      <c r="O14" t="s">
        <v>118</v>
      </c>
      <c r="P14" t="s">
        <v>118</v>
      </c>
      <c r="Q14">
        <v>1</v>
      </c>
      <c r="X14">
        <v>2</v>
      </c>
      <c r="Y14">
        <v>72.319999999999993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2</v>
      </c>
      <c r="AH14">
        <v>3</v>
      </c>
      <c r="AI14">
        <v>-1</v>
      </c>
      <c r="AJ14" t="s">
        <v>3</v>
      </c>
      <c r="AK14">
        <v>4</v>
      </c>
      <c r="AL14">
        <v>-144.63999999999999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1</v>
      </c>
    </row>
    <row r="15" spans="1:44" x14ac:dyDescent="0.2">
      <c r="A15">
        <f>ROW(Source!A25)</f>
        <v>25</v>
      </c>
      <c r="B15">
        <v>34579860</v>
      </c>
      <c r="C15">
        <v>34579853</v>
      </c>
      <c r="D15">
        <v>31443708</v>
      </c>
      <c r="E15">
        <v>17</v>
      </c>
      <c r="F15">
        <v>1</v>
      </c>
      <c r="G15">
        <v>1</v>
      </c>
      <c r="H15">
        <v>3</v>
      </c>
      <c r="I15" t="s">
        <v>301</v>
      </c>
      <c r="J15" t="s">
        <v>3</v>
      </c>
      <c r="K15" t="s">
        <v>302</v>
      </c>
      <c r="L15">
        <v>1348</v>
      </c>
      <c r="N15">
        <v>1009</v>
      </c>
      <c r="O15" t="s">
        <v>43</v>
      </c>
      <c r="P15" t="s">
        <v>43</v>
      </c>
      <c r="Q15">
        <v>1000</v>
      </c>
      <c r="X15">
        <v>0.54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3</v>
      </c>
      <c r="AG15">
        <v>0.54</v>
      </c>
      <c r="AH15">
        <v>3</v>
      </c>
      <c r="AI15">
        <v>-1</v>
      </c>
      <c r="AJ15" t="s">
        <v>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ROW(Source!A25)</f>
        <v>25</v>
      </c>
      <c r="B16">
        <v>34579861</v>
      </c>
      <c r="C16">
        <v>34579853</v>
      </c>
      <c r="D16">
        <v>31482267</v>
      </c>
      <c r="E16">
        <v>1</v>
      </c>
      <c r="F16">
        <v>1</v>
      </c>
      <c r="G16">
        <v>1</v>
      </c>
      <c r="H16">
        <v>3</v>
      </c>
      <c r="I16" t="s">
        <v>303</v>
      </c>
      <c r="J16" t="s">
        <v>304</v>
      </c>
      <c r="K16" t="s">
        <v>305</v>
      </c>
      <c r="L16">
        <v>1348</v>
      </c>
      <c r="N16">
        <v>1009</v>
      </c>
      <c r="O16" t="s">
        <v>43</v>
      </c>
      <c r="P16" t="s">
        <v>43</v>
      </c>
      <c r="Q16">
        <v>1000</v>
      </c>
      <c r="X16">
        <v>0.01</v>
      </c>
      <c r="Y16">
        <v>13673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0.01</v>
      </c>
      <c r="AH16">
        <v>3</v>
      </c>
      <c r="AI16">
        <v>-1</v>
      </c>
      <c r="AJ16" t="s">
        <v>3</v>
      </c>
      <c r="AK16">
        <v>4</v>
      </c>
      <c r="AL16">
        <v>-136.72999999999999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</row>
    <row r="17" spans="1:44" x14ac:dyDescent="0.2">
      <c r="A17">
        <f>ROW(Source!A30)</f>
        <v>30</v>
      </c>
      <c r="B17">
        <v>34579938</v>
      </c>
      <c r="C17">
        <v>34579937</v>
      </c>
      <c r="D17">
        <v>31709863</v>
      </c>
      <c r="E17">
        <v>1</v>
      </c>
      <c r="F17">
        <v>1</v>
      </c>
      <c r="G17">
        <v>1</v>
      </c>
      <c r="H17">
        <v>1</v>
      </c>
      <c r="I17" t="s">
        <v>264</v>
      </c>
      <c r="J17" t="s">
        <v>3</v>
      </c>
      <c r="K17" t="s">
        <v>265</v>
      </c>
      <c r="L17">
        <v>1191</v>
      </c>
      <c r="N17">
        <v>1013</v>
      </c>
      <c r="O17" t="s">
        <v>254</v>
      </c>
      <c r="P17" t="s">
        <v>254</v>
      </c>
      <c r="Q17">
        <v>1</v>
      </c>
      <c r="X17">
        <v>69.87</v>
      </c>
      <c r="Y17">
        <v>0</v>
      </c>
      <c r="Z17">
        <v>0</v>
      </c>
      <c r="AA17">
        <v>0</v>
      </c>
      <c r="AB17">
        <v>8.5299999999999994</v>
      </c>
      <c r="AC17">
        <v>0</v>
      </c>
      <c r="AD17">
        <v>1</v>
      </c>
      <c r="AE17">
        <v>1</v>
      </c>
      <c r="AF17" t="s">
        <v>3</v>
      </c>
      <c r="AG17">
        <v>69.87</v>
      </c>
      <c r="AH17">
        <v>2</v>
      </c>
      <c r="AI17">
        <v>34579938</v>
      </c>
      <c r="AJ17">
        <v>13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ROW(Source!A30)</f>
        <v>30</v>
      </c>
      <c r="B18">
        <v>34579939</v>
      </c>
      <c r="C18">
        <v>34579937</v>
      </c>
      <c r="D18">
        <v>31709492</v>
      </c>
      <c r="E18">
        <v>1</v>
      </c>
      <c r="F18">
        <v>1</v>
      </c>
      <c r="G18">
        <v>1</v>
      </c>
      <c r="H18">
        <v>1</v>
      </c>
      <c r="I18" t="s">
        <v>255</v>
      </c>
      <c r="J18" t="s">
        <v>3</v>
      </c>
      <c r="K18" t="s">
        <v>256</v>
      </c>
      <c r="L18">
        <v>1191</v>
      </c>
      <c r="N18">
        <v>1013</v>
      </c>
      <c r="O18" t="s">
        <v>254</v>
      </c>
      <c r="P18" t="s">
        <v>254</v>
      </c>
      <c r="Q18">
        <v>1</v>
      </c>
      <c r="X18">
        <v>1.44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3</v>
      </c>
      <c r="AG18">
        <v>1.44</v>
      </c>
      <c r="AH18">
        <v>2</v>
      </c>
      <c r="AI18">
        <v>34579939</v>
      </c>
      <c r="AJ18">
        <v>14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ROW(Source!A30)</f>
        <v>30</v>
      </c>
      <c r="B19">
        <v>34579940</v>
      </c>
      <c r="C19">
        <v>34579937</v>
      </c>
      <c r="D19">
        <v>31527047</v>
      </c>
      <c r="E19">
        <v>1</v>
      </c>
      <c r="F19">
        <v>1</v>
      </c>
      <c r="G19">
        <v>1</v>
      </c>
      <c r="H19">
        <v>2</v>
      </c>
      <c r="I19" t="s">
        <v>257</v>
      </c>
      <c r="J19" t="s">
        <v>258</v>
      </c>
      <c r="K19" t="s">
        <v>259</v>
      </c>
      <c r="L19">
        <v>1368</v>
      </c>
      <c r="N19">
        <v>1011</v>
      </c>
      <c r="O19" t="s">
        <v>260</v>
      </c>
      <c r="P19" t="s">
        <v>260</v>
      </c>
      <c r="Q19">
        <v>1</v>
      </c>
      <c r="X19">
        <v>1.44</v>
      </c>
      <c r="Y19">
        <v>0</v>
      </c>
      <c r="Z19">
        <v>31.26</v>
      </c>
      <c r="AA19">
        <v>13.5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1.44</v>
      </c>
      <c r="AH19">
        <v>2</v>
      </c>
      <c r="AI19">
        <v>34579940</v>
      </c>
      <c r="AJ19">
        <v>15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ROW(Source!A30)</f>
        <v>30</v>
      </c>
      <c r="B20">
        <v>34579941</v>
      </c>
      <c r="C20">
        <v>34579937</v>
      </c>
      <c r="D20">
        <v>31443675</v>
      </c>
      <c r="E20">
        <v>17</v>
      </c>
      <c r="F20">
        <v>1</v>
      </c>
      <c r="G20">
        <v>1</v>
      </c>
      <c r="H20">
        <v>3</v>
      </c>
      <c r="I20" t="s">
        <v>41</v>
      </c>
      <c r="J20" t="s">
        <v>3</v>
      </c>
      <c r="K20" t="s">
        <v>42</v>
      </c>
      <c r="L20">
        <v>1348</v>
      </c>
      <c r="N20">
        <v>1009</v>
      </c>
      <c r="O20" t="s">
        <v>43</v>
      </c>
      <c r="P20" t="s">
        <v>43</v>
      </c>
      <c r="Q20">
        <v>1000</v>
      </c>
      <c r="X20">
        <v>5.2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3</v>
      </c>
      <c r="AG20">
        <v>5.2</v>
      </c>
      <c r="AH20">
        <v>2</v>
      </c>
      <c r="AI20">
        <v>34579941</v>
      </c>
      <c r="AJ20">
        <v>16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ROW(Source!A31)</f>
        <v>31</v>
      </c>
      <c r="B21">
        <v>34579938</v>
      </c>
      <c r="C21">
        <v>34579937</v>
      </c>
      <c r="D21">
        <v>31709863</v>
      </c>
      <c r="E21">
        <v>1</v>
      </c>
      <c r="F21">
        <v>1</v>
      </c>
      <c r="G21">
        <v>1</v>
      </c>
      <c r="H21">
        <v>1</v>
      </c>
      <c r="I21" t="s">
        <v>264</v>
      </c>
      <c r="J21" t="s">
        <v>3</v>
      </c>
      <c r="K21" t="s">
        <v>265</v>
      </c>
      <c r="L21">
        <v>1191</v>
      </c>
      <c r="N21">
        <v>1013</v>
      </c>
      <c r="O21" t="s">
        <v>254</v>
      </c>
      <c r="P21" t="s">
        <v>254</v>
      </c>
      <c r="Q21">
        <v>1</v>
      </c>
      <c r="X21">
        <v>69.87</v>
      </c>
      <c r="Y21">
        <v>0</v>
      </c>
      <c r="Z21">
        <v>0</v>
      </c>
      <c r="AA21">
        <v>0</v>
      </c>
      <c r="AB21">
        <v>8.5299999999999994</v>
      </c>
      <c r="AC21">
        <v>0</v>
      </c>
      <c r="AD21">
        <v>1</v>
      </c>
      <c r="AE21">
        <v>1</v>
      </c>
      <c r="AF21" t="s">
        <v>3</v>
      </c>
      <c r="AG21">
        <v>69.87</v>
      </c>
      <c r="AH21">
        <v>2</v>
      </c>
      <c r="AI21">
        <v>34579938</v>
      </c>
      <c r="AJ21">
        <v>17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ROW(Source!A31)</f>
        <v>31</v>
      </c>
      <c r="B22">
        <v>34579939</v>
      </c>
      <c r="C22">
        <v>34579937</v>
      </c>
      <c r="D22">
        <v>31709492</v>
      </c>
      <c r="E22">
        <v>1</v>
      </c>
      <c r="F22">
        <v>1</v>
      </c>
      <c r="G22">
        <v>1</v>
      </c>
      <c r="H22">
        <v>1</v>
      </c>
      <c r="I22" t="s">
        <v>255</v>
      </c>
      <c r="J22" t="s">
        <v>3</v>
      </c>
      <c r="K22" t="s">
        <v>256</v>
      </c>
      <c r="L22">
        <v>1191</v>
      </c>
      <c r="N22">
        <v>1013</v>
      </c>
      <c r="O22" t="s">
        <v>254</v>
      </c>
      <c r="P22" t="s">
        <v>254</v>
      </c>
      <c r="Q22">
        <v>1</v>
      </c>
      <c r="X22">
        <v>1.44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2</v>
      </c>
      <c r="AF22" t="s">
        <v>3</v>
      </c>
      <c r="AG22">
        <v>1.44</v>
      </c>
      <c r="AH22">
        <v>2</v>
      </c>
      <c r="AI22">
        <v>34579939</v>
      </c>
      <c r="AJ22">
        <v>18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ROW(Source!A31)</f>
        <v>31</v>
      </c>
      <c r="B23">
        <v>34579940</v>
      </c>
      <c r="C23">
        <v>34579937</v>
      </c>
      <c r="D23">
        <v>31527047</v>
      </c>
      <c r="E23">
        <v>1</v>
      </c>
      <c r="F23">
        <v>1</v>
      </c>
      <c r="G23">
        <v>1</v>
      </c>
      <c r="H23">
        <v>2</v>
      </c>
      <c r="I23" t="s">
        <v>257</v>
      </c>
      <c r="J23" t="s">
        <v>258</v>
      </c>
      <c r="K23" t="s">
        <v>259</v>
      </c>
      <c r="L23">
        <v>1368</v>
      </c>
      <c r="N23">
        <v>1011</v>
      </c>
      <c r="O23" t="s">
        <v>260</v>
      </c>
      <c r="P23" t="s">
        <v>260</v>
      </c>
      <c r="Q23">
        <v>1</v>
      </c>
      <c r="X23">
        <v>1.44</v>
      </c>
      <c r="Y23">
        <v>0</v>
      </c>
      <c r="Z23">
        <v>31.26</v>
      </c>
      <c r="AA23">
        <v>13.5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1.44</v>
      </c>
      <c r="AH23">
        <v>2</v>
      </c>
      <c r="AI23">
        <v>34579940</v>
      </c>
      <c r="AJ23">
        <v>19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ROW(Source!A31)</f>
        <v>31</v>
      </c>
      <c r="B24">
        <v>34579941</v>
      </c>
      <c r="C24">
        <v>34579937</v>
      </c>
      <c r="D24">
        <v>31443675</v>
      </c>
      <c r="E24">
        <v>17</v>
      </c>
      <c r="F24">
        <v>1</v>
      </c>
      <c r="G24">
        <v>1</v>
      </c>
      <c r="H24">
        <v>3</v>
      </c>
      <c r="I24" t="s">
        <v>41</v>
      </c>
      <c r="J24" t="s">
        <v>3</v>
      </c>
      <c r="K24" t="s">
        <v>42</v>
      </c>
      <c r="L24">
        <v>1348</v>
      </c>
      <c r="N24">
        <v>1009</v>
      </c>
      <c r="O24" t="s">
        <v>43</v>
      </c>
      <c r="P24" t="s">
        <v>43</v>
      </c>
      <c r="Q24">
        <v>1000</v>
      </c>
      <c r="X24">
        <v>5.2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 t="s">
        <v>3</v>
      </c>
      <c r="AG24">
        <v>5.2</v>
      </c>
      <c r="AH24">
        <v>2</v>
      </c>
      <c r="AI24">
        <v>34579941</v>
      </c>
      <c r="AJ24">
        <v>20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ROW(Source!A34)</f>
        <v>34</v>
      </c>
      <c r="B25">
        <v>34579899</v>
      </c>
      <c r="C25">
        <v>34579898</v>
      </c>
      <c r="D25">
        <v>31715109</v>
      </c>
      <c r="E25">
        <v>1</v>
      </c>
      <c r="F25">
        <v>1</v>
      </c>
      <c r="G25">
        <v>1</v>
      </c>
      <c r="H25">
        <v>1</v>
      </c>
      <c r="I25" t="s">
        <v>266</v>
      </c>
      <c r="J25" t="s">
        <v>3</v>
      </c>
      <c r="K25" t="s">
        <v>267</v>
      </c>
      <c r="L25">
        <v>1191</v>
      </c>
      <c r="N25">
        <v>1013</v>
      </c>
      <c r="O25" t="s">
        <v>254</v>
      </c>
      <c r="P25" t="s">
        <v>254</v>
      </c>
      <c r="Q25">
        <v>1</v>
      </c>
      <c r="X25">
        <v>119.78</v>
      </c>
      <c r="Y25">
        <v>0</v>
      </c>
      <c r="Z25">
        <v>0</v>
      </c>
      <c r="AA25">
        <v>0</v>
      </c>
      <c r="AB25">
        <v>8.74</v>
      </c>
      <c r="AC25">
        <v>0</v>
      </c>
      <c r="AD25">
        <v>1</v>
      </c>
      <c r="AE25">
        <v>1</v>
      </c>
      <c r="AF25" t="s">
        <v>50</v>
      </c>
      <c r="AG25">
        <v>137.74699999999999</v>
      </c>
      <c r="AH25">
        <v>2</v>
      </c>
      <c r="AI25">
        <v>34579899</v>
      </c>
      <c r="AJ25">
        <v>21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ROW(Source!A34)</f>
        <v>34</v>
      </c>
      <c r="B26">
        <v>34579900</v>
      </c>
      <c r="C26">
        <v>34579898</v>
      </c>
      <c r="D26">
        <v>31709492</v>
      </c>
      <c r="E26">
        <v>1</v>
      </c>
      <c r="F26">
        <v>1</v>
      </c>
      <c r="G26">
        <v>1</v>
      </c>
      <c r="H26">
        <v>1</v>
      </c>
      <c r="I26" t="s">
        <v>255</v>
      </c>
      <c r="J26" t="s">
        <v>3</v>
      </c>
      <c r="K26" t="s">
        <v>256</v>
      </c>
      <c r="L26">
        <v>1191</v>
      </c>
      <c r="N26">
        <v>1013</v>
      </c>
      <c r="O26" t="s">
        <v>254</v>
      </c>
      <c r="P26" t="s">
        <v>254</v>
      </c>
      <c r="Q26">
        <v>1</v>
      </c>
      <c r="X26">
        <v>2.94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2</v>
      </c>
      <c r="AF26" t="s">
        <v>49</v>
      </c>
      <c r="AG26">
        <v>3.6749999999999998</v>
      </c>
      <c r="AH26">
        <v>2</v>
      </c>
      <c r="AI26">
        <v>34579900</v>
      </c>
      <c r="AJ26">
        <v>22</v>
      </c>
      <c r="AK26">
        <v>2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ROW(Source!A34)</f>
        <v>34</v>
      </c>
      <c r="B27">
        <v>34579901</v>
      </c>
      <c r="C27">
        <v>34579898</v>
      </c>
      <c r="D27">
        <v>31526978</v>
      </c>
      <c r="E27">
        <v>1</v>
      </c>
      <c r="F27">
        <v>1</v>
      </c>
      <c r="G27">
        <v>1</v>
      </c>
      <c r="H27">
        <v>2</v>
      </c>
      <c r="I27" t="s">
        <v>268</v>
      </c>
      <c r="J27" t="s">
        <v>269</v>
      </c>
      <c r="K27" t="s">
        <v>270</v>
      </c>
      <c r="L27">
        <v>1368</v>
      </c>
      <c r="N27">
        <v>1011</v>
      </c>
      <c r="O27" t="s">
        <v>260</v>
      </c>
      <c r="P27" t="s">
        <v>260</v>
      </c>
      <c r="Q27">
        <v>1</v>
      </c>
      <c r="X27">
        <v>0.36</v>
      </c>
      <c r="Y27">
        <v>0</v>
      </c>
      <c r="Z27">
        <v>89.99</v>
      </c>
      <c r="AA27">
        <v>10.06</v>
      </c>
      <c r="AB27">
        <v>0</v>
      </c>
      <c r="AC27">
        <v>0</v>
      </c>
      <c r="AD27">
        <v>1</v>
      </c>
      <c r="AE27">
        <v>0</v>
      </c>
      <c r="AF27" t="s">
        <v>49</v>
      </c>
      <c r="AG27">
        <v>0.44999999999999996</v>
      </c>
      <c r="AH27">
        <v>2</v>
      </c>
      <c r="AI27">
        <v>34579901</v>
      </c>
      <c r="AJ27">
        <v>23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ROW(Source!A34)</f>
        <v>34</v>
      </c>
      <c r="B28">
        <v>34579902</v>
      </c>
      <c r="C28">
        <v>34579898</v>
      </c>
      <c r="D28">
        <v>31527047</v>
      </c>
      <c r="E28">
        <v>1</v>
      </c>
      <c r="F28">
        <v>1</v>
      </c>
      <c r="G28">
        <v>1</v>
      </c>
      <c r="H28">
        <v>2</v>
      </c>
      <c r="I28" t="s">
        <v>257</v>
      </c>
      <c r="J28" t="s">
        <v>258</v>
      </c>
      <c r="K28" t="s">
        <v>259</v>
      </c>
      <c r="L28">
        <v>1368</v>
      </c>
      <c r="N28">
        <v>1011</v>
      </c>
      <c r="O28" t="s">
        <v>260</v>
      </c>
      <c r="P28" t="s">
        <v>260</v>
      </c>
      <c r="Q28">
        <v>1</v>
      </c>
      <c r="X28">
        <v>2.2999999999999998</v>
      </c>
      <c r="Y28">
        <v>0</v>
      </c>
      <c r="Z28">
        <v>31.26</v>
      </c>
      <c r="AA28">
        <v>13.5</v>
      </c>
      <c r="AB28">
        <v>0</v>
      </c>
      <c r="AC28">
        <v>0</v>
      </c>
      <c r="AD28">
        <v>1</v>
      </c>
      <c r="AE28">
        <v>0</v>
      </c>
      <c r="AF28" t="s">
        <v>49</v>
      </c>
      <c r="AG28">
        <v>2.875</v>
      </c>
      <c r="AH28">
        <v>2</v>
      </c>
      <c r="AI28">
        <v>34579902</v>
      </c>
      <c r="AJ28">
        <v>24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ROW(Source!A34)</f>
        <v>34</v>
      </c>
      <c r="B29">
        <v>34579903</v>
      </c>
      <c r="C29">
        <v>34579898</v>
      </c>
      <c r="D29">
        <v>31528142</v>
      </c>
      <c r="E29">
        <v>1</v>
      </c>
      <c r="F29">
        <v>1</v>
      </c>
      <c r="G29">
        <v>1</v>
      </c>
      <c r="H29">
        <v>2</v>
      </c>
      <c r="I29" t="s">
        <v>271</v>
      </c>
      <c r="J29" t="s">
        <v>272</v>
      </c>
      <c r="K29" t="s">
        <v>273</v>
      </c>
      <c r="L29">
        <v>1368</v>
      </c>
      <c r="N29">
        <v>1011</v>
      </c>
      <c r="O29" t="s">
        <v>260</v>
      </c>
      <c r="P29" t="s">
        <v>260</v>
      </c>
      <c r="Q29">
        <v>1</v>
      </c>
      <c r="X29">
        <v>0.28000000000000003</v>
      </c>
      <c r="Y29">
        <v>0</v>
      </c>
      <c r="Z29">
        <v>65.709999999999994</v>
      </c>
      <c r="AA29">
        <v>11.6</v>
      </c>
      <c r="AB29">
        <v>0</v>
      </c>
      <c r="AC29">
        <v>0</v>
      </c>
      <c r="AD29">
        <v>1</v>
      </c>
      <c r="AE29">
        <v>0</v>
      </c>
      <c r="AF29" t="s">
        <v>49</v>
      </c>
      <c r="AG29">
        <v>0.35000000000000003</v>
      </c>
      <c r="AH29">
        <v>2</v>
      </c>
      <c r="AI29">
        <v>34579903</v>
      </c>
      <c r="AJ29">
        <v>25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ROW(Source!A34)</f>
        <v>34</v>
      </c>
      <c r="B30">
        <v>34579904</v>
      </c>
      <c r="C30">
        <v>34579898</v>
      </c>
      <c r="D30">
        <v>31446395</v>
      </c>
      <c r="E30">
        <v>1</v>
      </c>
      <c r="F30">
        <v>1</v>
      </c>
      <c r="G30">
        <v>1</v>
      </c>
      <c r="H30">
        <v>3</v>
      </c>
      <c r="I30" t="s">
        <v>295</v>
      </c>
      <c r="J30" t="s">
        <v>119</v>
      </c>
      <c r="K30" t="s">
        <v>296</v>
      </c>
      <c r="L30">
        <v>1339</v>
      </c>
      <c r="N30">
        <v>1007</v>
      </c>
      <c r="O30" t="s">
        <v>297</v>
      </c>
      <c r="P30" t="s">
        <v>297</v>
      </c>
      <c r="Q30">
        <v>1</v>
      </c>
      <c r="X30">
        <v>3.85</v>
      </c>
      <c r="Y30">
        <v>2.44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3.85</v>
      </c>
      <c r="AH30">
        <v>3</v>
      </c>
      <c r="AI30">
        <v>-1</v>
      </c>
      <c r="AJ30" t="s">
        <v>3</v>
      </c>
      <c r="AK30">
        <v>4</v>
      </c>
      <c r="AL30">
        <v>-9.3940000000000001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1</v>
      </c>
    </row>
    <row r="31" spans="1:44" x14ac:dyDescent="0.2">
      <c r="A31">
        <f>ROW(Source!A34)</f>
        <v>34</v>
      </c>
      <c r="B31">
        <v>34579905</v>
      </c>
      <c r="C31">
        <v>34579898</v>
      </c>
      <c r="D31">
        <v>31447071</v>
      </c>
      <c r="E31">
        <v>1</v>
      </c>
      <c r="F31">
        <v>1</v>
      </c>
      <c r="G31">
        <v>1</v>
      </c>
      <c r="H31">
        <v>3</v>
      </c>
      <c r="I31" t="s">
        <v>306</v>
      </c>
      <c r="J31" t="s">
        <v>307</v>
      </c>
      <c r="K31" t="s">
        <v>308</v>
      </c>
      <c r="L31">
        <v>1339</v>
      </c>
      <c r="N31">
        <v>1007</v>
      </c>
      <c r="O31" t="s">
        <v>297</v>
      </c>
      <c r="P31" t="s">
        <v>297</v>
      </c>
      <c r="Q31">
        <v>1</v>
      </c>
      <c r="X31">
        <v>3.06</v>
      </c>
      <c r="Y31">
        <v>34.92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3.06</v>
      </c>
      <c r="AH31">
        <v>3</v>
      </c>
      <c r="AI31">
        <v>-1</v>
      </c>
      <c r="AJ31" t="s">
        <v>3</v>
      </c>
      <c r="AK31">
        <v>4</v>
      </c>
      <c r="AL31">
        <v>-106.85520000000001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1</v>
      </c>
    </row>
    <row r="32" spans="1:44" x14ac:dyDescent="0.2">
      <c r="A32">
        <f>ROW(Source!A34)</f>
        <v>34</v>
      </c>
      <c r="B32">
        <v>34579906</v>
      </c>
      <c r="C32">
        <v>34579898</v>
      </c>
      <c r="D32">
        <v>31441748</v>
      </c>
      <c r="E32">
        <v>17</v>
      </c>
      <c r="F32">
        <v>1</v>
      </c>
      <c r="G32">
        <v>1</v>
      </c>
      <c r="H32">
        <v>3</v>
      </c>
      <c r="I32" t="s">
        <v>309</v>
      </c>
      <c r="J32" t="s">
        <v>3</v>
      </c>
      <c r="K32" t="s">
        <v>310</v>
      </c>
      <c r="L32">
        <v>1339</v>
      </c>
      <c r="N32">
        <v>1007</v>
      </c>
      <c r="O32" t="s">
        <v>297</v>
      </c>
      <c r="P32" t="s">
        <v>297</v>
      </c>
      <c r="Q32">
        <v>1</v>
      </c>
      <c r="X32">
        <v>1.3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 t="s">
        <v>3</v>
      </c>
      <c r="AG32">
        <v>1.3</v>
      </c>
      <c r="AH32">
        <v>3</v>
      </c>
      <c r="AI32">
        <v>-1</v>
      </c>
      <c r="AJ32" t="s">
        <v>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ROW(Source!A34)</f>
        <v>34</v>
      </c>
      <c r="B33">
        <v>34579907</v>
      </c>
      <c r="C33">
        <v>34579898</v>
      </c>
      <c r="D33">
        <v>31466141</v>
      </c>
      <c r="E33">
        <v>1</v>
      </c>
      <c r="F33">
        <v>1</v>
      </c>
      <c r="G33">
        <v>1</v>
      </c>
      <c r="H33">
        <v>3</v>
      </c>
      <c r="I33" t="s">
        <v>311</v>
      </c>
      <c r="J33" t="s">
        <v>64</v>
      </c>
      <c r="K33" t="s">
        <v>312</v>
      </c>
      <c r="L33">
        <v>1327</v>
      </c>
      <c r="N33">
        <v>1005</v>
      </c>
      <c r="O33" t="s">
        <v>118</v>
      </c>
      <c r="P33" t="s">
        <v>118</v>
      </c>
      <c r="Q33">
        <v>1</v>
      </c>
      <c r="X33">
        <v>102</v>
      </c>
      <c r="Y33">
        <v>67.8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102</v>
      </c>
      <c r="AH33">
        <v>3</v>
      </c>
      <c r="AI33">
        <v>-1</v>
      </c>
      <c r="AJ33" t="s">
        <v>3</v>
      </c>
      <c r="AK33">
        <v>4</v>
      </c>
      <c r="AL33">
        <v>-6915.5999999999995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1</v>
      </c>
    </row>
    <row r="34" spans="1:44" x14ac:dyDescent="0.2">
      <c r="A34">
        <f>ROW(Source!A35)</f>
        <v>35</v>
      </c>
      <c r="B34">
        <v>34579899</v>
      </c>
      <c r="C34">
        <v>34579898</v>
      </c>
      <c r="D34">
        <v>31715109</v>
      </c>
      <c r="E34">
        <v>1</v>
      </c>
      <c r="F34">
        <v>1</v>
      </c>
      <c r="G34">
        <v>1</v>
      </c>
      <c r="H34">
        <v>1</v>
      </c>
      <c r="I34" t="s">
        <v>266</v>
      </c>
      <c r="J34" t="s">
        <v>3</v>
      </c>
      <c r="K34" t="s">
        <v>267</v>
      </c>
      <c r="L34">
        <v>1191</v>
      </c>
      <c r="N34">
        <v>1013</v>
      </c>
      <c r="O34" t="s">
        <v>254</v>
      </c>
      <c r="P34" t="s">
        <v>254</v>
      </c>
      <c r="Q34">
        <v>1</v>
      </c>
      <c r="X34">
        <v>119.78</v>
      </c>
      <c r="Y34">
        <v>0</v>
      </c>
      <c r="Z34">
        <v>0</v>
      </c>
      <c r="AA34">
        <v>0</v>
      </c>
      <c r="AB34">
        <v>8.74</v>
      </c>
      <c r="AC34">
        <v>0</v>
      </c>
      <c r="AD34">
        <v>1</v>
      </c>
      <c r="AE34">
        <v>1</v>
      </c>
      <c r="AF34" t="s">
        <v>50</v>
      </c>
      <c r="AG34">
        <v>137.74699999999999</v>
      </c>
      <c r="AH34">
        <v>2</v>
      </c>
      <c r="AI34">
        <v>34579899</v>
      </c>
      <c r="AJ34">
        <v>28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ROW(Source!A35)</f>
        <v>35</v>
      </c>
      <c r="B35">
        <v>34579900</v>
      </c>
      <c r="C35">
        <v>34579898</v>
      </c>
      <c r="D35">
        <v>31709492</v>
      </c>
      <c r="E35">
        <v>1</v>
      </c>
      <c r="F35">
        <v>1</v>
      </c>
      <c r="G35">
        <v>1</v>
      </c>
      <c r="H35">
        <v>1</v>
      </c>
      <c r="I35" t="s">
        <v>255</v>
      </c>
      <c r="J35" t="s">
        <v>3</v>
      </c>
      <c r="K35" t="s">
        <v>256</v>
      </c>
      <c r="L35">
        <v>1191</v>
      </c>
      <c r="N35">
        <v>1013</v>
      </c>
      <c r="O35" t="s">
        <v>254</v>
      </c>
      <c r="P35" t="s">
        <v>254</v>
      </c>
      <c r="Q35">
        <v>1</v>
      </c>
      <c r="X35">
        <v>2.94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2</v>
      </c>
      <c r="AF35" t="s">
        <v>49</v>
      </c>
      <c r="AG35">
        <v>3.6749999999999998</v>
      </c>
      <c r="AH35">
        <v>2</v>
      </c>
      <c r="AI35">
        <v>34579900</v>
      </c>
      <c r="AJ35">
        <v>29</v>
      </c>
      <c r="AK35">
        <v>2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ROW(Source!A35)</f>
        <v>35</v>
      </c>
      <c r="B36">
        <v>34579901</v>
      </c>
      <c r="C36">
        <v>34579898</v>
      </c>
      <c r="D36">
        <v>31526978</v>
      </c>
      <c r="E36">
        <v>1</v>
      </c>
      <c r="F36">
        <v>1</v>
      </c>
      <c r="G36">
        <v>1</v>
      </c>
      <c r="H36">
        <v>2</v>
      </c>
      <c r="I36" t="s">
        <v>268</v>
      </c>
      <c r="J36" t="s">
        <v>269</v>
      </c>
      <c r="K36" t="s">
        <v>270</v>
      </c>
      <c r="L36">
        <v>1368</v>
      </c>
      <c r="N36">
        <v>1011</v>
      </c>
      <c r="O36" t="s">
        <v>260</v>
      </c>
      <c r="P36" t="s">
        <v>260</v>
      </c>
      <c r="Q36">
        <v>1</v>
      </c>
      <c r="X36">
        <v>0.36</v>
      </c>
      <c r="Y36">
        <v>0</v>
      </c>
      <c r="Z36">
        <v>89.99</v>
      </c>
      <c r="AA36">
        <v>10.06</v>
      </c>
      <c r="AB36">
        <v>0</v>
      </c>
      <c r="AC36">
        <v>0</v>
      </c>
      <c r="AD36">
        <v>1</v>
      </c>
      <c r="AE36">
        <v>0</v>
      </c>
      <c r="AF36" t="s">
        <v>49</v>
      </c>
      <c r="AG36">
        <v>0.44999999999999996</v>
      </c>
      <c r="AH36">
        <v>2</v>
      </c>
      <c r="AI36">
        <v>34579901</v>
      </c>
      <c r="AJ36">
        <v>30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ROW(Source!A35)</f>
        <v>35</v>
      </c>
      <c r="B37">
        <v>34579902</v>
      </c>
      <c r="C37">
        <v>34579898</v>
      </c>
      <c r="D37">
        <v>31527047</v>
      </c>
      <c r="E37">
        <v>1</v>
      </c>
      <c r="F37">
        <v>1</v>
      </c>
      <c r="G37">
        <v>1</v>
      </c>
      <c r="H37">
        <v>2</v>
      </c>
      <c r="I37" t="s">
        <v>257</v>
      </c>
      <c r="J37" t="s">
        <v>258</v>
      </c>
      <c r="K37" t="s">
        <v>259</v>
      </c>
      <c r="L37">
        <v>1368</v>
      </c>
      <c r="N37">
        <v>1011</v>
      </c>
      <c r="O37" t="s">
        <v>260</v>
      </c>
      <c r="P37" t="s">
        <v>260</v>
      </c>
      <c r="Q37">
        <v>1</v>
      </c>
      <c r="X37">
        <v>2.2999999999999998</v>
      </c>
      <c r="Y37">
        <v>0</v>
      </c>
      <c r="Z37">
        <v>31.26</v>
      </c>
      <c r="AA37">
        <v>13.5</v>
      </c>
      <c r="AB37">
        <v>0</v>
      </c>
      <c r="AC37">
        <v>0</v>
      </c>
      <c r="AD37">
        <v>1</v>
      </c>
      <c r="AE37">
        <v>0</v>
      </c>
      <c r="AF37" t="s">
        <v>49</v>
      </c>
      <c r="AG37">
        <v>2.875</v>
      </c>
      <c r="AH37">
        <v>2</v>
      </c>
      <c r="AI37">
        <v>34579902</v>
      </c>
      <c r="AJ37">
        <v>31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ROW(Source!A35)</f>
        <v>35</v>
      </c>
      <c r="B38">
        <v>34579903</v>
      </c>
      <c r="C38">
        <v>34579898</v>
      </c>
      <c r="D38">
        <v>31528142</v>
      </c>
      <c r="E38">
        <v>1</v>
      </c>
      <c r="F38">
        <v>1</v>
      </c>
      <c r="G38">
        <v>1</v>
      </c>
      <c r="H38">
        <v>2</v>
      </c>
      <c r="I38" t="s">
        <v>271</v>
      </c>
      <c r="J38" t="s">
        <v>272</v>
      </c>
      <c r="K38" t="s">
        <v>273</v>
      </c>
      <c r="L38">
        <v>1368</v>
      </c>
      <c r="N38">
        <v>1011</v>
      </c>
      <c r="O38" t="s">
        <v>260</v>
      </c>
      <c r="P38" t="s">
        <v>260</v>
      </c>
      <c r="Q38">
        <v>1</v>
      </c>
      <c r="X38">
        <v>0.28000000000000003</v>
      </c>
      <c r="Y38">
        <v>0</v>
      </c>
      <c r="Z38">
        <v>65.709999999999994</v>
      </c>
      <c r="AA38">
        <v>11.6</v>
      </c>
      <c r="AB38">
        <v>0</v>
      </c>
      <c r="AC38">
        <v>0</v>
      </c>
      <c r="AD38">
        <v>1</v>
      </c>
      <c r="AE38">
        <v>0</v>
      </c>
      <c r="AF38" t="s">
        <v>49</v>
      </c>
      <c r="AG38">
        <v>0.35000000000000003</v>
      </c>
      <c r="AH38">
        <v>2</v>
      </c>
      <c r="AI38">
        <v>34579903</v>
      </c>
      <c r="AJ38">
        <v>32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ROW(Source!A35)</f>
        <v>35</v>
      </c>
      <c r="B39">
        <v>34579904</v>
      </c>
      <c r="C39">
        <v>34579898</v>
      </c>
      <c r="D39">
        <v>31446395</v>
      </c>
      <c r="E39">
        <v>1</v>
      </c>
      <c r="F39">
        <v>1</v>
      </c>
      <c r="G39">
        <v>1</v>
      </c>
      <c r="H39">
        <v>3</v>
      </c>
      <c r="I39" t="s">
        <v>295</v>
      </c>
      <c r="J39" t="s">
        <v>119</v>
      </c>
      <c r="K39" t="s">
        <v>296</v>
      </c>
      <c r="L39">
        <v>1339</v>
      </c>
      <c r="N39">
        <v>1007</v>
      </c>
      <c r="O39" t="s">
        <v>297</v>
      </c>
      <c r="P39" t="s">
        <v>297</v>
      </c>
      <c r="Q39">
        <v>1</v>
      </c>
      <c r="X39">
        <v>3.85</v>
      </c>
      <c r="Y39">
        <v>2.44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3.85</v>
      </c>
      <c r="AH39">
        <v>3</v>
      </c>
      <c r="AI39">
        <v>-1</v>
      </c>
      <c r="AJ39" t="s">
        <v>3</v>
      </c>
      <c r="AK39">
        <v>4</v>
      </c>
      <c r="AL39">
        <v>-9.3940000000000001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1</v>
      </c>
    </row>
    <row r="40" spans="1:44" x14ac:dyDescent="0.2">
      <c r="A40">
        <f>ROW(Source!A35)</f>
        <v>35</v>
      </c>
      <c r="B40">
        <v>34579905</v>
      </c>
      <c r="C40">
        <v>34579898</v>
      </c>
      <c r="D40">
        <v>31447071</v>
      </c>
      <c r="E40">
        <v>1</v>
      </c>
      <c r="F40">
        <v>1</v>
      </c>
      <c r="G40">
        <v>1</v>
      </c>
      <c r="H40">
        <v>3</v>
      </c>
      <c r="I40" t="s">
        <v>306</v>
      </c>
      <c r="J40" t="s">
        <v>307</v>
      </c>
      <c r="K40" t="s">
        <v>308</v>
      </c>
      <c r="L40">
        <v>1339</v>
      </c>
      <c r="N40">
        <v>1007</v>
      </c>
      <c r="O40" t="s">
        <v>297</v>
      </c>
      <c r="P40" t="s">
        <v>297</v>
      </c>
      <c r="Q40">
        <v>1</v>
      </c>
      <c r="X40">
        <v>3.06</v>
      </c>
      <c r="Y40">
        <v>34.92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3.06</v>
      </c>
      <c r="AH40">
        <v>3</v>
      </c>
      <c r="AI40">
        <v>-1</v>
      </c>
      <c r="AJ40" t="s">
        <v>3</v>
      </c>
      <c r="AK40">
        <v>4</v>
      </c>
      <c r="AL40">
        <v>-106.85520000000001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1</v>
      </c>
    </row>
    <row r="41" spans="1:44" x14ac:dyDescent="0.2">
      <c r="A41">
        <f>ROW(Source!A35)</f>
        <v>35</v>
      </c>
      <c r="B41">
        <v>34579906</v>
      </c>
      <c r="C41">
        <v>34579898</v>
      </c>
      <c r="D41">
        <v>31441748</v>
      </c>
      <c r="E41">
        <v>17</v>
      </c>
      <c r="F41">
        <v>1</v>
      </c>
      <c r="G41">
        <v>1</v>
      </c>
      <c r="H41">
        <v>3</v>
      </c>
      <c r="I41" t="s">
        <v>309</v>
      </c>
      <c r="J41" t="s">
        <v>3</v>
      </c>
      <c r="K41" t="s">
        <v>310</v>
      </c>
      <c r="L41">
        <v>1339</v>
      </c>
      <c r="N41">
        <v>1007</v>
      </c>
      <c r="O41" t="s">
        <v>297</v>
      </c>
      <c r="P41" t="s">
        <v>297</v>
      </c>
      <c r="Q41">
        <v>1</v>
      </c>
      <c r="X41">
        <v>1.3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 t="s">
        <v>3</v>
      </c>
      <c r="AG41">
        <v>1.3</v>
      </c>
      <c r="AH41">
        <v>3</v>
      </c>
      <c r="AI41">
        <v>-1</v>
      </c>
      <c r="AJ41" t="s">
        <v>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ROW(Source!A35)</f>
        <v>35</v>
      </c>
      <c r="B42">
        <v>34579907</v>
      </c>
      <c r="C42">
        <v>34579898</v>
      </c>
      <c r="D42">
        <v>31466141</v>
      </c>
      <c r="E42">
        <v>1</v>
      </c>
      <c r="F42">
        <v>1</v>
      </c>
      <c r="G42">
        <v>1</v>
      </c>
      <c r="H42">
        <v>3</v>
      </c>
      <c r="I42" t="s">
        <v>311</v>
      </c>
      <c r="J42" t="s">
        <v>64</v>
      </c>
      <c r="K42" t="s">
        <v>312</v>
      </c>
      <c r="L42">
        <v>1327</v>
      </c>
      <c r="N42">
        <v>1005</v>
      </c>
      <c r="O42" t="s">
        <v>118</v>
      </c>
      <c r="P42" t="s">
        <v>118</v>
      </c>
      <c r="Q42">
        <v>1</v>
      </c>
      <c r="X42">
        <v>102</v>
      </c>
      <c r="Y42">
        <v>67.8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102</v>
      </c>
      <c r="AH42">
        <v>3</v>
      </c>
      <c r="AI42">
        <v>-1</v>
      </c>
      <c r="AJ42" t="s">
        <v>3</v>
      </c>
      <c r="AK42">
        <v>4</v>
      </c>
      <c r="AL42">
        <v>-6915.5999999999995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1</v>
      </c>
    </row>
    <row r="43" spans="1:44" x14ac:dyDescent="0.2">
      <c r="A43">
        <f>ROW(Source!A40)</f>
        <v>40</v>
      </c>
      <c r="B43">
        <v>34579657</v>
      </c>
      <c r="C43">
        <v>34579656</v>
      </c>
      <c r="D43">
        <v>31709613</v>
      </c>
      <c r="E43">
        <v>1</v>
      </c>
      <c r="F43">
        <v>1</v>
      </c>
      <c r="G43">
        <v>1</v>
      </c>
      <c r="H43">
        <v>1</v>
      </c>
      <c r="I43" t="s">
        <v>274</v>
      </c>
      <c r="J43" t="s">
        <v>3</v>
      </c>
      <c r="K43" t="s">
        <v>275</v>
      </c>
      <c r="L43">
        <v>1191</v>
      </c>
      <c r="N43">
        <v>1013</v>
      </c>
      <c r="O43" t="s">
        <v>254</v>
      </c>
      <c r="P43" t="s">
        <v>254</v>
      </c>
      <c r="Q43">
        <v>1</v>
      </c>
      <c r="X43">
        <v>20.8</v>
      </c>
      <c r="Y43">
        <v>0</v>
      </c>
      <c r="Z43">
        <v>0</v>
      </c>
      <c r="AA43">
        <v>0</v>
      </c>
      <c r="AB43">
        <v>7.8</v>
      </c>
      <c r="AC43">
        <v>0</v>
      </c>
      <c r="AD43">
        <v>1</v>
      </c>
      <c r="AE43">
        <v>1</v>
      </c>
      <c r="AF43" t="s">
        <v>3</v>
      </c>
      <c r="AG43">
        <v>20.8</v>
      </c>
      <c r="AH43">
        <v>2</v>
      </c>
      <c r="AI43">
        <v>34579657</v>
      </c>
      <c r="AJ43">
        <v>35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ROW(Source!A41)</f>
        <v>41</v>
      </c>
      <c r="B44">
        <v>34579657</v>
      </c>
      <c r="C44">
        <v>34579656</v>
      </c>
      <c r="D44">
        <v>31709613</v>
      </c>
      <c r="E44">
        <v>1</v>
      </c>
      <c r="F44">
        <v>1</v>
      </c>
      <c r="G44">
        <v>1</v>
      </c>
      <c r="H44">
        <v>1</v>
      </c>
      <c r="I44" t="s">
        <v>274</v>
      </c>
      <c r="J44" t="s">
        <v>3</v>
      </c>
      <c r="K44" t="s">
        <v>275</v>
      </c>
      <c r="L44">
        <v>1191</v>
      </c>
      <c r="N44">
        <v>1013</v>
      </c>
      <c r="O44" t="s">
        <v>254</v>
      </c>
      <c r="P44" t="s">
        <v>254</v>
      </c>
      <c r="Q44">
        <v>1</v>
      </c>
      <c r="X44">
        <v>20.8</v>
      </c>
      <c r="Y44">
        <v>0</v>
      </c>
      <c r="Z44">
        <v>0</v>
      </c>
      <c r="AA44">
        <v>0</v>
      </c>
      <c r="AB44">
        <v>7.8</v>
      </c>
      <c r="AC44">
        <v>0</v>
      </c>
      <c r="AD44">
        <v>1</v>
      </c>
      <c r="AE44">
        <v>1</v>
      </c>
      <c r="AF44" t="s">
        <v>3</v>
      </c>
      <c r="AG44">
        <v>20.8</v>
      </c>
      <c r="AH44">
        <v>2</v>
      </c>
      <c r="AI44">
        <v>34579657</v>
      </c>
      <c r="AJ44">
        <v>36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ROW(Source!A42)</f>
        <v>42</v>
      </c>
      <c r="B45">
        <v>34579913</v>
      </c>
      <c r="C45">
        <v>34579912</v>
      </c>
      <c r="D45">
        <v>31709863</v>
      </c>
      <c r="E45">
        <v>1</v>
      </c>
      <c r="F45">
        <v>1</v>
      </c>
      <c r="G45">
        <v>1</v>
      </c>
      <c r="H45">
        <v>1</v>
      </c>
      <c r="I45" t="s">
        <v>264</v>
      </c>
      <c r="J45" t="s">
        <v>3</v>
      </c>
      <c r="K45" t="s">
        <v>265</v>
      </c>
      <c r="L45">
        <v>1191</v>
      </c>
      <c r="N45">
        <v>1013</v>
      </c>
      <c r="O45" t="s">
        <v>254</v>
      </c>
      <c r="P45" t="s">
        <v>254</v>
      </c>
      <c r="Q45">
        <v>1</v>
      </c>
      <c r="X45">
        <v>27.59</v>
      </c>
      <c r="Y45">
        <v>0</v>
      </c>
      <c r="Z45">
        <v>0</v>
      </c>
      <c r="AA45">
        <v>0</v>
      </c>
      <c r="AB45">
        <v>8.5299999999999994</v>
      </c>
      <c r="AC45">
        <v>0</v>
      </c>
      <c r="AD45">
        <v>1</v>
      </c>
      <c r="AE45">
        <v>1</v>
      </c>
      <c r="AF45" t="s">
        <v>3</v>
      </c>
      <c r="AG45">
        <v>27.59</v>
      </c>
      <c r="AH45">
        <v>2</v>
      </c>
      <c r="AI45">
        <v>34579913</v>
      </c>
      <c r="AJ45">
        <v>37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ROW(Source!A42)</f>
        <v>42</v>
      </c>
      <c r="B46">
        <v>34579914</v>
      </c>
      <c r="C46">
        <v>34579912</v>
      </c>
      <c r="D46">
        <v>31709492</v>
      </c>
      <c r="E46">
        <v>1</v>
      </c>
      <c r="F46">
        <v>1</v>
      </c>
      <c r="G46">
        <v>1</v>
      </c>
      <c r="H46">
        <v>1</v>
      </c>
      <c r="I46" t="s">
        <v>255</v>
      </c>
      <c r="J46" t="s">
        <v>3</v>
      </c>
      <c r="K46" t="s">
        <v>256</v>
      </c>
      <c r="L46">
        <v>1191</v>
      </c>
      <c r="N46">
        <v>1013</v>
      </c>
      <c r="O46" t="s">
        <v>254</v>
      </c>
      <c r="P46" t="s">
        <v>254</v>
      </c>
      <c r="Q46">
        <v>1</v>
      </c>
      <c r="X46">
        <v>0.02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0.02</v>
      </c>
      <c r="AH46">
        <v>2</v>
      </c>
      <c r="AI46">
        <v>34579914</v>
      </c>
      <c r="AJ46">
        <v>38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ROW(Source!A42)</f>
        <v>42</v>
      </c>
      <c r="B47">
        <v>34579915</v>
      </c>
      <c r="C47">
        <v>34579912</v>
      </c>
      <c r="D47">
        <v>31526951</v>
      </c>
      <c r="E47">
        <v>1</v>
      </c>
      <c r="F47">
        <v>1</v>
      </c>
      <c r="G47">
        <v>1</v>
      </c>
      <c r="H47">
        <v>2</v>
      </c>
      <c r="I47" t="s">
        <v>276</v>
      </c>
      <c r="J47" t="s">
        <v>277</v>
      </c>
      <c r="K47" t="s">
        <v>278</v>
      </c>
      <c r="L47">
        <v>1368</v>
      </c>
      <c r="N47">
        <v>1011</v>
      </c>
      <c r="O47" t="s">
        <v>260</v>
      </c>
      <c r="P47" t="s">
        <v>260</v>
      </c>
      <c r="Q47">
        <v>1</v>
      </c>
      <c r="X47">
        <v>0.1</v>
      </c>
      <c r="Y47">
        <v>0</v>
      </c>
      <c r="Z47">
        <v>1.7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0.1</v>
      </c>
      <c r="AH47">
        <v>2</v>
      </c>
      <c r="AI47">
        <v>34579915</v>
      </c>
      <c r="AJ47">
        <v>39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ROW(Source!A42)</f>
        <v>42</v>
      </c>
      <c r="B48">
        <v>34579916</v>
      </c>
      <c r="C48">
        <v>34579912</v>
      </c>
      <c r="D48">
        <v>31528142</v>
      </c>
      <c r="E48">
        <v>1</v>
      </c>
      <c r="F48">
        <v>1</v>
      </c>
      <c r="G48">
        <v>1</v>
      </c>
      <c r="H48">
        <v>2</v>
      </c>
      <c r="I48" t="s">
        <v>271</v>
      </c>
      <c r="J48" t="s">
        <v>272</v>
      </c>
      <c r="K48" t="s">
        <v>273</v>
      </c>
      <c r="L48">
        <v>1368</v>
      </c>
      <c r="N48">
        <v>1011</v>
      </c>
      <c r="O48" t="s">
        <v>260</v>
      </c>
      <c r="P48" t="s">
        <v>260</v>
      </c>
      <c r="Q48">
        <v>1</v>
      </c>
      <c r="X48">
        <v>0.02</v>
      </c>
      <c r="Y48">
        <v>0</v>
      </c>
      <c r="Z48">
        <v>65.709999999999994</v>
      </c>
      <c r="AA48">
        <v>11.6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0.02</v>
      </c>
      <c r="AH48">
        <v>2</v>
      </c>
      <c r="AI48">
        <v>34579916</v>
      </c>
      <c r="AJ48">
        <v>40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ROW(Source!A42)</f>
        <v>42</v>
      </c>
      <c r="B49">
        <v>34579917</v>
      </c>
      <c r="C49">
        <v>34579912</v>
      </c>
      <c r="D49">
        <v>31451016</v>
      </c>
      <c r="E49">
        <v>1</v>
      </c>
      <c r="F49">
        <v>1</v>
      </c>
      <c r="G49">
        <v>1</v>
      </c>
      <c r="H49">
        <v>3</v>
      </c>
      <c r="I49" t="s">
        <v>313</v>
      </c>
      <c r="J49" t="s">
        <v>314</v>
      </c>
      <c r="K49" t="s">
        <v>315</v>
      </c>
      <c r="L49">
        <v>1339</v>
      </c>
      <c r="N49">
        <v>1007</v>
      </c>
      <c r="O49" t="s">
        <v>297</v>
      </c>
      <c r="P49" t="s">
        <v>297</v>
      </c>
      <c r="Q49">
        <v>1</v>
      </c>
      <c r="X49">
        <v>4.7000000000000002E-3</v>
      </c>
      <c r="Y49">
        <v>74.58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4.7000000000000002E-3</v>
      </c>
      <c r="AH49">
        <v>3</v>
      </c>
      <c r="AI49">
        <v>-1</v>
      </c>
      <c r="AJ49" t="s">
        <v>3</v>
      </c>
      <c r="AK49">
        <v>4</v>
      </c>
      <c r="AL49">
        <v>-0.350526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1</v>
      </c>
    </row>
    <row r="50" spans="1:44" x14ac:dyDescent="0.2">
      <c r="A50">
        <f>ROW(Source!A42)</f>
        <v>42</v>
      </c>
      <c r="B50">
        <v>34579918</v>
      </c>
      <c r="C50">
        <v>34579912</v>
      </c>
      <c r="D50">
        <v>31483877</v>
      </c>
      <c r="E50">
        <v>1</v>
      </c>
      <c r="F50">
        <v>1</v>
      </c>
      <c r="G50">
        <v>1</v>
      </c>
      <c r="H50">
        <v>3</v>
      </c>
      <c r="I50" t="s">
        <v>316</v>
      </c>
      <c r="J50" t="s">
        <v>80</v>
      </c>
      <c r="K50" t="s">
        <v>317</v>
      </c>
      <c r="L50">
        <v>1348</v>
      </c>
      <c r="N50">
        <v>1009</v>
      </c>
      <c r="O50" t="s">
        <v>43</v>
      </c>
      <c r="P50" t="s">
        <v>43</v>
      </c>
      <c r="Q50">
        <v>1000</v>
      </c>
      <c r="X50">
        <v>0.05</v>
      </c>
      <c r="Y50">
        <v>16950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0.05</v>
      </c>
      <c r="AH50">
        <v>3</v>
      </c>
      <c r="AI50">
        <v>-1</v>
      </c>
      <c r="AJ50" t="s">
        <v>3</v>
      </c>
      <c r="AK50">
        <v>4</v>
      </c>
      <c r="AL50">
        <v>-847.5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1</v>
      </c>
    </row>
    <row r="51" spans="1:44" x14ac:dyDescent="0.2">
      <c r="A51">
        <f>ROW(Source!A43)</f>
        <v>43</v>
      </c>
      <c r="B51">
        <v>34579913</v>
      </c>
      <c r="C51">
        <v>34579912</v>
      </c>
      <c r="D51">
        <v>31709863</v>
      </c>
      <c r="E51">
        <v>1</v>
      </c>
      <c r="F51">
        <v>1</v>
      </c>
      <c r="G51">
        <v>1</v>
      </c>
      <c r="H51">
        <v>1</v>
      </c>
      <c r="I51" t="s">
        <v>264</v>
      </c>
      <c r="J51" t="s">
        <v>3</v>
      </c>
      <c r="K51" t="s">
        <v>265</v>
      </c>
      <c r="L51">
        <v>1191</v>
      </c>
      <c r="N51">
        <v>1013</v>
      </c>
      <c r="O51" t="s">
        <v>254</v>
      </c>
      <c r="P51" t="s">
        <v>254</v>
      </c>
      <c r="Q51">
        <v>1</v>
      </c>
      <c r="X51">
        <v>27.59</v>
      </c>
      <c r="Y51">
        <v>0</v>
      </c>
      <c r="Z51">
        <v>0</v>
      </c>
      <c r="AA51">
        <v>0</v>
      </c>
      <c r="AB51">
        <v>8.5299999999999994</v>
      </c>
      <c r="AC51">
        <v>0</v>
      </c>
      <c r="AD51">
        <v>1</v>
      </c>
      <c r="AE51">
        <v>1</v>
      </c>
      <c r="AF51" t="s">
        <v>3</v>
      </c>
      <c r="AG51">
        <v>27.59</v>
      </c>
      <c r="AH51">
        <v>2</v>
      </c>
      <c r="AI51">
        <v>34579913</v>
      </c>
      <c r="AJ51">
        <v>42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ROW(Source!A43)</f>
        <v>43</v>
      </c>
      <c r="B52">
        <v>34579914</v>
      </c>
      <c r="C52">
        <v>34579912</v>
      </c>
      <c r="D52">
        <v>31709492</v>
      </c>
      <c r="E52">
        <v>1</v>
      </c>
      <c r="F52">
        <v>1</v>
      </c>
      <c r="G52">
        <v>1</v>
      </c>
      <c r="H52">
        <v>1</v>
      </c>
      <c r="I52" t="s">
        <v>255</v>
      </c>
      <c r="J52" t="s">
        <v>3</v>
      </c>
      <c r="K52" t="s">
        <v>256</v>
      </c>
      <c r="L52">
        <v>1191</v>
      </c>
      <c r="N52">
        <v>1013</v>
      </c>
      <c r="O52" t="s">
        <v>254</v>
      </c>
      <c r="P52" t="s">
        <v>254</v>
      </c>
      <c r="Q52">
        <v>1</v>
      </c>
      <c r="X52">
        <v>0.02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2</v>
      </c>
      <c r="AF52" t="s">
        <v>3</v>
      </c>
      <c r="AG52">
        <v>0.02</v>
      </c>
      <c r="AH52">
        <v>2</v>
      </c>
      <c r="AI52">
        <v>34579914</v>
      </c>
      <c r="AJ52">
        <v>43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ROW(Source!A43)</f>
        <v>43</v>
      </c>
      <c r="B53">
        <v>34579915</v>
      </c>
      <c r="C53">
        <v>34579912</v>
      </c>
      <c r="D53">
        <v>31526951</v>
      </c>
      <c r="E53">
        <v>1</v>
      </c>
      <c r="F53">
        <v>1</v>
      </c>
      <c r="G53">
        <v>1</v>
      </c>
      <c r="H53">
        <v>2</v>
      </c>
      <c r="I53" t="s">
        <v>276</v>
      </c>
      <c r="J53" t="s">
        <v>277</v>
      </c>
      <c r="K53" t="s">
        <v>278</v>
      </c>
      <c r="L53">
        <v>1368</v>
      </c>
      <c r="N53">
        <v>1011</v>
      </c>
      <c r="O53" t="s">
        <v>260</v>
      </c>
      <c r="P53" t="s">
        <v>260</v>
      </c>
      <c r="Q53">
        <v>1</v>
      </c>
      <c r="X53">
        <v>0.1</v>
      </c>
      <c r="Y53">
        <v>0</v>
      </c>
      <c r="Z53">
        <v>1.7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0.1</v>
      </c>
      <c r="AH53">
        <v>2</v>
      </c>
      <c r="AI53">
        <v>34579915</v>
      </c>
      <c r="AJ53">
        <v>44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ROW(Source!A43)</f>
        <v>43</v>
      </c>
      <c r="B54">
        <v>34579916</v>
      </c>
      <c r="C54">
        <v>34579912</v>
      </c>
      <c r="D54">
        <v>31528142</v>
      </c>
      <c r="E54">
        <v>1</v>
      </c>
      <c r="F54">
        <v>1</v>
      </c>
      <c r="G54">
        <v>1</v>
      </c>
      <c r="H54">
        <v>2</v>
      </c>
      <c r="I54" t="s">
        <v>271</v>
      </c>
      <c r="J54" t="s">
        <v>272</v>
      </c>
      <c r="K54" t="s">
        <v>273</v>
      </c>
      <c r="L54">
        <v>1368</v>
      </c>
      <c r="N54">
        <v>1011</v>
      </c>
      <c r="O54" t="s">
        <v>260</v>
      </c>
      <c r="P54" t="s">
        <v>260</v>
      </c>
      <c r="Q54">
        <v>1</v>
      </c>
      <c r="X54">
        <v>0.02</v>
      </c>
      <c r="Y54">
        <v>0</v>
      </c>
      <c r="Z54">
        <v>65.709999999999994</v>
      </c>
      <c r="AA54">
        <v>11.6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0.02</v>
      </c>
      <c r="AH54">
        <v>2</v>
      </c>
      <c r="AI54">
        <v>34579916</v>
      </c>
      <c r="AJ54">
        <v>45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ROW(Source!A43)</f>
        <v>43</v>
      </c>
      <c r="B55">
        <v>34579917</v>
      </c>
      <c r="C55">
        <v>34579912</v>
      </c>
      <c r="D55">
        <v>31451016</v>
      </c>
      <c r="E55">
        <v>1</v>
      </c>
      <c r="F55">
        <v>1</v>
      </c>
      <c r="G55">
        <v>1</v>
      </c>
      <c r="H55">
        <v>3</v>
      </c>
      <c r="I55" t="s">
        <v>313</v>
      </c>
      <c r="J55" t="s">
        <v>314</v>
      </c>
      <c r="K55" t="s">
        <v>315</v>
      </c>
      <c r="L55">
        <v>1339</v>
      </c>
      <c r="N55">
        <v>1007</v>
      </c>
      <c r="O55" t="s">
        <v>297</v>
      </c>
      <c r="P55" t="s">
        <v>297</v>
      </c>
      <c r="Q55">
        <v>1</v>
      </c>
      <c r="X55">
        <v>4.7000000000000002E-3</v>
      </c>
      <c r="Y55">
        <v>74.58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4.7000000000000002E-3</v>
      </c>
      <c r="AH55">
        <v>3</v>
      </c>
      <c r="AI55">
        <v>-1</v>
      </c>
      <c r="AJ55" t="s">
        <v>3</v>
      </c>
      <c r="AK55">
        <v>4</v>
      </c>
      <c r="AL55">
        <v>-0.350526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1</v>
      </c>
    </row>
    <row r="56" spans="1:44" x14ac:dyDescent="0.2">
      <c r="A56">
        <f>ROW(Source!A43)</f>
        <v>43</v>
      </c>
      <c r="B56">
        <v>34579918</v>
      </c>
      <c r="C56">
        <v>34579912</v>
      </c>
      <c r="D56">
        <v>31483877</v>
      </c>
      <c r="E56">
        <v>1</v>
      </c>
      <c r="F56">
        <v>1</v>
      </c>
      <c r="G56">
        <v>1</v>
      </c>
      <c r="H56">
        <v>3</v>
      </c>
      <c r="I56" t="s">
        <v>316</v>
      </c>
      <c r="J56" t="s">
        <v>80</v>
      </c>
      <c r="K56" t="s">
        <v>317</v>
      </c>
      <c r="L56">
        <v>1348</v>
      </c>
      <c r="N56">
        <v>1009</v>
      </c>
      <c r="O56" t="s">
        <v>43</v>
      </c>
      <c r="P56" t="s">
        <v>43</v>
      </c>
      <c r="Q56">
        <v>1000</v>
      </c>
      <c r="X56">
        <v>0.05</v>
      </c>
      <c r="Y56">
        <v>16950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0.05</v>
      </c>
      <c r="AH56">
        <v>3</v>
      </c>
      <c r="AI56">
        <v>-1</v>
      </c>
      <c r="AJ56" t="s">
        <v>3</v>
      </c>
      <c r="AK56">
        <v>4</v>
      </c>
      <c r="AL56">
        <v>-847.5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1</v>
      </c>
    </row>
    <row r="57" spans="1:44" x14ac:dyDescent="0.2">
      <c r="A57">
        <f>ROW(Source!A46)</f>
        <v>46</v>
      </c>
      <c r="B57">
        <v>34579586</v>
      </c>
      <c r="C57">
        <v>34579585</v>
      </c>
      <c r="D57">
        <v>31714194</v>
      </c>
      <c r="E57">
        <v>1</v>
      </c>
      <c r="F57">
        <v>1</v>
      </c>
      <c r="G57">
        <v>1</v>
      </c>
      <c r="H57">
        <v>1</v>
      </c>
      <c r="I57" t="s">
        <v>279</v>
      </c>
      <c r="J57" t="s">
        <v>3</v>
      </c>
      <c r="K57" t="s">
        <v>280</v>
      </c>
      <c r="L57">
        <v>1191</v>
      </c>
      <c r="N57">
        <v>1013</v>
      </c>
      <c r="O57" t="s">
        <v>254</v>
      </c>
      <c r="P57" t="s">
        <v>254</v>
      </c>
      <c r="Q57">
        <v>1</v>
      </c>
      <c r="X57">
        <v>14.59</v>
      </c>
      <c r="Y57">
        <v>0</v>
      </c>
      <c r="Z57">
        <v>0</v>
      </c>
      <c r="AA57">
        <v>0</v>
      </c>
      <c r="AB57">
        <v>8.64</v>
      </c>
      <c r="AC57">
        <v>0</v>
      </c>
      <c r="AD57">
        <v>1</v>
      </c>
      <c r="AE57">
        <v>1</v>
      </c>
      <c r="AF57" t="s">
        <v>3</v>
      </c>
      <c r="AG57">
        <v>14.59</v>
      </c>
      <c r="AH57">
        <v>2</v>
      </c>
      <c r="AI57">
        <v>34579586</v>
      </c>
      <c r="AJ57">
        <v>47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ROW(Source!A46)</f>
        <v>46</v>
      </c>
      <c r="B58">
        <v>34579587</v>
      </c>
      <c r="C58">
        <v>34579585</v>
      </c>
      <c r="D58">
        <v>31709492</v>
      </c>
      <c r="E58">
        <v>1</v>
      </c>
      <c r="F58">
        <v>1</v>
      </c>
      <c r="G58">
        <v>1</v>
      </c>
      <c r="H58">
        <v>1</v>
      </c>
      <c r="I58" t="s">
        <v>255</v>
      </c>
      <c r="J58" t="s">
        <v>3</v>
      </c>
      <c r="K58" t="s">
        <v>256</v>
      </c>
      <c r="L58">
        <v>1191</v>
      </c>
      <c r="N58">
        <v>1013</v>
      </c>
      <c r="O58" t="s">
        <v>254</v>
      </c>
      <c r="P58" t="s">
        <v>254</v>
      </c>
      <c r="Q58">
        <v>1</v>
      </c>
      <c r="X58">
        <v>0.1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2</v>
      </c>
      <c r="AF58" t="s">
        <v>3</v>
      </c>
      <c r="AG58">
        <v>0.1</v>
      </c>
      <c r="AH58">
        <v>2</v>
      </c>
      <c r="AI58">
        <v>34579587</v>
      </c>
      <c r="AJ58">
        <v>48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ROW(Source!A46)</f>
        <v>46</v>
      </c>
      <c r="B59">
        <v>34579588</v>
      </c>
      <c r="C59">
        <v>34579585</v>
      </c>
      <c r="D59">
        <v>31526951</v>
      </c>
      <c r="E59">
        <v>1</v>
      </c>
      <c r="F59">
        <v>1</v>
      </c>
      <c r="G59">
        <v>1</v>
      </c>
      <c r="H59">
        <v>2</v>
      </c>
      <c r="I59" t="s">
        <v>276</v>
      </c>
      <c r="J59" t="s">
        <v>277</v>
      </c>
      <c r="K59" t="s">
        <v>278</v>
      </c>
      <c r="L59">
        <v>1368</v>
      </c>
      <c r="N59">
        <v>1011</v>
      </c>
      <c r="O59" t="s">
        <v>260</v>
      </c>
      <c r="P59" t="s">
        <v>260</v>
      </c>
      <c r="Q59">
        <v>1</v>
      </c>
      <c r="X59">
        <v>0.1</v>
      </c>
      <c r="Y59">
        <v>0</v>
      </c>
      <c r="Z59">
        <v>1.7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0.1</v>
      </c>
      <c r="AH59">
        <v>2</v>
      </c>
      <c r="AI59">
        <v>34579588</v>
      </c>
      <c r="AJ59">
        <v>49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ROW(Source!A46)</f>
        <v>46</v>
      </c>
      <c r="B60">
        <v>34579589</v>
      </c>
      <c r="C60">
        <v>34579585</v>
      </c>
      <c r="D60">
        <v>31528142</v>
      </c>
      <c r="E60">
        <v>1</v>
      </c>
      <c r="F60">
        <v>1</v>
      </c>
      <c r="G60">
        <v>1</v>
      </c>
      <c r="H60">
        <v>2</v>
      </c>
      <c r="I60" t="s">
        <v>271</v>
      </c>
      <c r="J60" t="s">
        <v>272</v>
      </c>
      <c r="K60" t="s">
        <v>273</v>
      </c>
      <c r="L60">
        <v>1368</v>
      </c>
      <c r="N60">
        <v>1011</v>
      </c>
      <c r="O60" t="s">
        <v>260</v>
      </c>
      <c r="P60" t="s">
        <v>260</v>
      </c>
      <c r="Q60">
        <v>1</v>
      </c>
      <c r="X60">
        <v>0.1</v>
      </c>
      <c r="Y60">
        <v>0</v>
      </c>
      <c r="Z60">
        <v>65.709999999999994</v>
      </c>
      <c r="AA60">
        <v>11.6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0.1</v>
      </c>
      <c r="AH60">
        <v>2</v>
      </c>
      <c r="AI60">
        <v>34579589</v>
      </c>
      <c r="AJ60">
        <v>50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ROW(Source!A46)</f>
        <v>46</v>
      </c>
      <c r="B61">
        <v>34579590</v>
      </c>
      <c r="C61">
        <v>34579585</v>
      </c>
      <c r="D61">
        <v>31528470</v>
      </c>
      <c r="E61">
        <v>1</v>
      </c>
      <c r="F61">
        <v>1</v>
      </c>
      <c r="G61">
        <v>1</v>
      </c>
      <c r="H61">
        <v>2</v>
      </c>
      <c r="I61" t="s">
        <v>281</v>
      </c>
      <c r="J61" t="s">
        <v>282</v>
      </c>
      <c r="K61" t="s">
        <v>283</v>
      </c>
      <c r="L61">
        <v>1368</v>
      </c>
      <c r="N61">
        <v>1011</v>
      </c>
      <c r="O61" t="s">
        <v>260</v>
      </c>
      <c r="P61" t="s">
        <v>260</v>
      </c>
      <c r="Q61">
        <v>1</v>
      </c>
      <c r="X61">
        <v>6.03</v>
      </c>
      <c r="Y61">
        <v>0</v>
      </c>
      <c r="Z61">
        <v>3.7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6.03</v>
      </c>
      <c r="AH61">
        <v>2</v>
      </c>
      <c r="AI61">
        <v>34579590</v>
      </c>
      <c r="AJ61">
        <v>51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ROW(Source!A46)</f>
        <v>46</v>
      </c>
      <c r="B62">
        <v>34579591</v>
      </c>
      <c r="C62">
        <v>34579585</v>
      </c>
      <c r="D62">
        <v>31529008</v>
      </c>
      <c r="E62">
        <v>1</v>
      </c>
      <c r="F62">
        <v>1</v>
      </c>
      <c r="G62">
        <v>1</v>
      </c>
      <c r="H62">
        <v>2</v>
      </c>
      <c r="I62" t="s">
        <v>284</v>
      </c>
      <c r="J62" t="s">
        <v>285</v>
      </c>
      <c r="K62" t="s">
        <v>286</v>
      </c>
      <c r="L62">
        <v>1368</v>
      </c>
      <c r="N62">
        <v>1011</v>
      </c>
      <c r="O62" t="s">
        <v>260</v>
      </c>
      <c r="P62" t="s">
        <v>260</v>
      </c>
      <c r="Q62">
        <v>1</v>
      </c>
      <c r="X62">
        <v>12.06</v>
      </c>
      <c r="Y62">
        <v>0</v>
      </c>
      <c r="Z62">
        <v>5.59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12.06</v>
      </c>
      <c r="AH62">
        <v>2</v>
      </c>
      <c r="AI62">
        <v>34579591</v>
      </c>
      <c r="AJ62">
        <v>52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ROW(Source!A46)</f>
        <v>46</v>
      </c>
      <c r="B63">
        <v>34579592</v>
      </c>
      <c r="C63">
        <v>34579585</v>
      </c>
      <c r="D63">
        <v>31450127</v>
      </c>
      <c r="E63">
        <v>1</v>
      </c>
      <c r="F63">
        <v>1</v>
      </c>
      <c r="G63">
        <v>1</v>
      </c>
      <c r="H63">
        <v>3</v>
      </c>
      <c r="I63" t="s">
        <v>128</v>
      </c>
      <c r="J63" t="s">
        <v>130</v>
      </c>
      <c r="K63" t="s">
        <v>129</v>
      </c>
      <c r="L63">
        <v>1346</v>
      </c>
      <c r="N63">
        <v>1009</v>
      </c>
      <c r="O63" t="s">
        <v>26</v>
      </c>
      <c r="P63" t="s">
        <v>26</v>
      </c>
      <c r="Q63">
        <v>1</v>
      </c>
      <c r="X63">
        <v>0.41</v>
      </c>
      <c r="Y63">
        <v>1.82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0.41</v>
      </c>
      <c r="AH63">
        <v>3</v>
      </c>
      <c r="AI63">
        <v>-1</v>
      </c>
      <c r="AJ63" t="s">
        <v>3</v>
      </c>
      <c r="AK63">
        <v>4</v>
      </c>
      <c r="AL63">
        <v>-0.74619999999999997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1</v>
      </c>
    </row>
    <row r="64" spans="1:44" x14ac:dyDescent="0.2">
      <c r="A64">
        <f>ROW(Source!A46)</f>
        <v>46</v>
      </c>
      <c r="B64">
        <v>34579593</v>
      </c>
      <c r="C64">
        <v>34579585</v>
      </c>
      <c r="D64">
        <v>31442174</v>
      </c>
      <c r="E64">
        <v>17</v>
      </c>
      <c r="F64">
        <v>1</v>
      </c>
      <c r="G64">
        <v>1</v>
      </c>
      <c r="H64">
        <v>3</v>
      </c>
      <c r="I64" t="s">
        <v>318</v>
      </c>
      <c r="J64" t="s">
        <v>3</v>
      </c>
      <c r="K64" t="s">
        <v>319</v>
      </c>
      <c r="L64">
        <v>1348</v>
      </c>
      <c r="N64">
        <v>1009</v>
      </c>
      <c r="O64" t="s">
        <v>43</v>
      </c>
      <c r="P64" t="s">
        <v>43</v>
      </c>
      <c r="Q64">
        <v>1000</v>
      </c>
      <c r="X64">
        <v>5.3800000000000001E-2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3</v>
      </c>
      <c r="AG64">
        <v>5.3800000000000001E-2</v>
      </c>
      <c r="AH64">
        <v>3</v>
      </c>
      <c r="AI64">
        <v>-1</v>
      </c>
      <c r="AJ64" t="s">
        <v>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ROW(Source!A46)</f>
        <v>46</v>
      </c>
      <c r="B65">
        <v>34579594</v>
      </c>
      <c r="C65">
        <v>34579585</v>
      </c>
      <c r="D65">
        <v>31483792</v>
      </c>
      <c r="E65">
        <v>1</v>
      </c>
      <c r="F65">
        <v>1</v>
      </c>
      <c r="G65">
        <v>1</v>
      </c>
      <c r="H65">
        <v>3</v>
      </c>
      <c r="I65" t="s">
        <v>320</v>
      </c>
      <c r="J65" t="s">
        <v>321</v>
      </c>
      <c r="K65" t="s">
        <v>322</v>
      </c>
      <c r="L65">
        <v>1348</v>
      </c>
      <c r="N65">
        <v>1009</v>
      </c>
      <c r="O65" t="s">
        <v>43</v>
      </c>
      <c r="P65" t="s">
        <v>43</v>
      </c>
      <c r="Q65">
        <v>1000</v>
      </c>
      <c r="X65">
        <v>1.6000000000000001E-3</v>
      </c>
      <c r="Y65">
        <v>6667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1.6000000000000001E-3</v>
      </c>
      <c r="AH65">
        <v>3</v>
      </c>
      <c r="AI65">
        <v>-1</v>
      </c>
      <c r="AJ65" t="s">
        <v>3</v>
      </c>
      <c r="AK65">
        <v>4</v>
      </c>
      <c r="AL65">
        <v>-10.667200000000001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1</v>
      </c>
    </row>
    <row r="66" spans="1:44" x14ac:dyDescent="0.2">
      <c r="A66">
        <f>ROW(Source!A47)</f>
        <v>47</v>
      </c>
      <c r="B66">
        <v>34579586</v>
      </c>
      <c r="C66">
        <v>34579585</v>
      </c>
      <c r="D66">
        <v>31714194</v>
      </c>
      <c r="E66">
        <v>1</v>
      </c>
      <c r="F66">
        <v>1</v>
      </c>
      <c r="G66">
        <v>1</v>
      </c>
      <c r="H66">
        <v>1</v>
      </c>
      <c r="I66" t="s">
        <v>279</v>
      </c>
      <c r="J66" t="s">
        <v>3</v>
      </c>
      <c r="K66" t="s">
        <v>280</v>
      </c>
      <c r="L66">
        <v>1191</v>
      </c>
      <c r="N66">
        <v>1013</v>
      </c>
      <c r="O66" t="s">
        <v>254</v>
      </c>
      <c r="P66" t="s">
        <v>254</v>
      </c>
      <c r="Q66">
        <v>1</v>
      </c>
      <c r="X66">
        <v>14.59</v>
      </c>
      <c r="Y66">
        <v>0</v>
      </c>
      <c r="Z66">
        <v>0</v>
      </c>
      <c r="AA66">
        <v>0</v>
      </c>
      <c r="AB66">
        <v>8.64</v>
      </c>
      <c r="AC66">
        <v>0</v>
      </c>
      <c r="AD66">
        <v>1</v>
      </c>
      <c r="AE66">
        <v>1</v>
      </c>
      <c r="AF66" t="s">
        <v>3</v>
      </c>
      <c r="AG66">
        <v>14.59</v>
      </c>
      <c r="AH66">
        <v>2</v>
      </c>
      <c r="AI66">
        <v>34579586</v>
      </c>
      <c r="AJ66">
        <v>55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ROW(Source!A47)</f>
        <v>47</v>
      </c>
      <c r="B67">
        <v>34579587</v>
      </c>
      <c r="C67">
        <v>34579585</v>
      </c>
      <c r="D67">
        <v>31709492</v>
      </c>
      <c r="E67">
        <v>1</v>
      </c>
      <c r="F67">
        <v>1</v>
      </c>
      <c r="G67">
        <v>1</v>
      </c>
      <c r="H67">
        <v>1</v>
      </c>
      <c r="I67" t="s">
        <v>255</v>
      </c>
      <c r="J67" t="s">
        <v>3</v>
      </c>
      <c r="K67" t="s">
        <v>256</v>
      </c>
      <c r="L67">
        <v>1191</v>
      </c>
      <c r="N67">
        <v>1013</v>
      </c>
      <c r="O67" t="s">
        <v>254</v>
      </c>
      <c r="P67" t="s">
        <v>254</v>
      </c>
      <c r="Q67">
        <v>1</v>
      </c>
      <c r="X67">
        <v>0.1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2</v>
      </c>
      <c r="AF67" t="s">
        <v>3</v>
      </c>
      <c r="AG67">
        <v>0.1</v>
      </c>
      <c r="AH67">
        <v>2</v>
      </c>
      <c r="AI67">
        <v>34579587</v>
      </c>
      <c r="AJ67">
        <v>56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ROW(Source!A47)</f>
        <v>47</v>
      </c>
      <c r="B68">
        <v>34579588</v>
      </c>
      <c r="C68">
        <v>34579585</v>
      </c>
      <c r="D68">
        <v>31526951</v>
      </c>
      <c r="E68">
        <v>1</v>
      </c>
      <c r="F68">
        <v>1</v>
      </c>
      <c r="G68">
        <v>1</v>
      </c>
      <c r="H68">
        <v>2</v>
      </c>
      <c r="I68" t="s">
        <v>276</v>
      </c>
      <c r="J68" t="s">
        <v>277</v>
      </c>
      <c r="K68" t="s">
        <v>278</v>
      </c>
      <c r="L68">
        <v>1368</v>
      </c>
      <c r="N68">
        <v>1011</v>
      </c>
      <c r="O68" t="s">
        <v>260</v>
      </c>
      <c r="P68" t="s">
        <v>260</v>
      </c>
      <c r="Q68">
        <v>1</v>
      </c>
      <c r="X68">
        <v>0.1</v>
      </c>
      <c r="Y68">
        <v>0</v>
      </c>
      <c r="Z68">
        <v>1.7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0.1</v>
      </c>
      <c r="AH68">
        <v>2</v>
      </c>
      <c r="AI68">
        <v>34579588</v>
      </c>
      <c r="AJ68">
        <v>57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ROW(Source!A47)</f>
        <v>47</v>
      </c>
      <c r="B69">
        <v>34579589</v>
      </c>
      <c r="C69">
        <v>34579585</v>
      </c>
      <c r="D69">
        <v>31528142</v>
      </c>
      <c r="E69">
        <v>1</v>
      </c>
      <c r="F69">
        <v>1</v>
      </c>
      <c r="G69">
        <v>1</v>
      </c>
      <c r="H69">
        <v>2</v>
      </c>
      <c r="I69" t="s">
        <v>271</v>
      </c>
      <c r="J69" t="s">
        <v>272</v>
      </c>
      <c r="K69" t="s">
        <v>273</v>
      </c>
      <c r="L69">
        <v>1368</v>
      </c>
      <c r="N69">
        <v>1011</v>
      </c>
      <c r="O69" t="s">
        <v>260</v>
      </c>
      <c r="P69" t="s">
        <v>260</v>
      </c>
      <c r="Q69">
        <v>1</v>
      </c>
      <c r="X69">
        <v>0.1</v>
      </c>
      <c r="Y69">
        <v>0</v>
      </c>
      <c r="Z69">
        <v>65.709999999999994</v>
      </c>
      <c r="AA69">
        <v>11.6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0.1</v>
      </c>
      <c r="AH69">
        <v>2</v>
      </c>
      <c r="AI69">
        <v>34579589</v>
      </c>
      <c r="AJ69">
        <v>58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ROW(Source!A47)</f>
        <v>47</v>
      </c>
      <c r="B70">
        <v>34579590</v>
      </c>
      <c r="C70">
        <v>34579585</v>
      </c>
      <c r="D70">
        <v>31528470</v>
      </c>
      <c r="E70">
        <v>1</v>
      </c>
      <c r="F70">
        <v>1</v>
      </c>
      <c r="G70">
        <v>1</v>
      </c>
      <c r="H70">
        <v>2</v>
      </c>
      <c r="I70" t="s">
        <v>281</v>
      </c>
      <c r="J70" t="s">
        <v>282</v>
      </c>
      <c r="K70" t="s">
        <v>283</v>
      </c>
      <c r="L70">
        <v>1368</v>
      </c>
      <c r="N70">
        <v>1011</v>
      </c>
      <c r="O70" t="s">
        <v>260</v>
      </c>
      <c r="P70" t="s">
        <v>260</v>
      </c>
      <c r="Q70">
        <v>1</v>
      </c>
      <c r="X70">
        <v>6.03</v>
      </c>
      <c r="Y70">
        <v>0</v>
      </c>
      <c r="Z70">
        <v>3.7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6.03</v>
      </c>
      <c r="AH70">
        <v>2</v>
      </c>
      <c r="AI70">
        <v>34579590</v>
      </c>
      <c r="AJ70">
        <v>59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ROW(Source!A47)</f>
        <v>47</v>
      </c>
      <c r="B71">
        <v>34579591</v>
      </c>
      <c r="C71">
        <v>34579585</v>
      </c>
      <c r="D71">
        <v>31529008</v>
      </c>
      <c r="E71">
        <v>1</v>
      </c>
      <c r="F71">
        <v>1</v>
      </c>
      <c r="G71">
        <v>1</v>
      </c>
      <c r="H71">
        <v>2</v>
      </c>
      <c r="I71" t="s">
        <v>284</v>
      </c>
      <c r="J71" t="s">
        <v>285</v>
      </c>
      <c r="K71" t="s">
        <v>286</v>
      </c>
      <c r="L71">
        <v>1368</v>
      </c>
      <c r="N71">
        <v>1011</v>
      </c>
      <c r="O71" t="s">
        <v>260</v>
      </c>
      <c r="P71" t="s">
        <v>260</v>
      </c>
      <c r="Q71">
        <v>1</v>
      </c>
      <c r="X71">
        <v>12.06</v>
      </c>
      <c r="Y71">
        <v>0</v>
      </c>
      <c r="Z71">
        <v>5.59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12.06</v>
      </c>
      <c r="AH71">
        <v>2</v>
      </c>
      <c r="AI71">
        <v>34579591</v>
      </c>
      <c r="AJ71">
        <v>60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ROW(Source!A47)</f>
        <v>47</v>
      </c>
      <c r="B72">
        <v>34579592</v>
      </c>
      <c r="C72">
        <v>34579585</v>
      </c>
      <c r="D72">
        <v>31450127</v>
      </c>
      <c r="E72">
        <v>1</v>
      </c>
      <c r="F72">
        <v>1</v>
      </c>
      <c r="G72">
        <v>1</v>
      </c>
      <c r="H72">
        <v>3</v>
      </c>
      <c r="I72" t="s">
        <v>128</v>
      </c>
      <c r="J72" t="s">
        <v>130</v>
      </c>
      <c r="K72" t="s">
        <v>129</v>
      </c>
      <c r="L72">
        <v>1346</v>
      </c>
      <c r="N72">
        <v>1009</v>
      </c>
      <c r="O72" t="s">
        <v>26</v>
      </c>
      <c r="P72" t="s">
        <v>26</v>
      </c>
      <c r="Q72">
        <v>1</v>
      </c>
      <c r="X72">
        <v>0.41</v>
      </c>
      <c r="Y72">
        <v>1.82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0.41</v>
      </c>
      <c r="AH72">
        <v>3</v>
      </c>
      <c r="AI72">
        <v>-1</v>
      </c>
      <c r="AJ72" t="s">
        <v>3</v>
      </c>
      <c r="AK72">
        <v>4</v>
      </c>
      <c r="AL72">
        <v>-0.74619999999999997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1</v>
      </c>
    </row>
    <row r="73" spans="1:44" x14ac:dyDescent="0.2">
      <c r="A73">
        <f>ROW(Source!A47)</f>
        <v>47</v>
      </c>
      <c r="B73">
        <v>34579593</v>
      </c>
      <c r="C73">
        <v>34579585</v>
      </c>
      <c r="D73">
        <v>31442174</v>
      </c>
      <c r="E73">
        <v>17</v>
      </c>
      <c r="F73">
        <v>1</v>
      </c>
      <c r="G73">
        <v>1</v>
      </c>
      <c r="H73">
        <v>3</v>
      </c>
      <c r="I73" t="s">
        <v>318</v>
      </c>
      <c r="J73" t="s">
        <v>3</v>
      </c>
      <c r="K73" t="s">
        <v>319</v>
      </c>
      <c r="L73">
        <v>1348</v>
      </c>
      <c r="N73">
        <v>1009</v>
      </c>
      <c r="O73" t="s">
        <v>43</v>
      </c>
      <c r="P73" t="s">
        <v>43</v>
      </c>
      <c r="Q73">
        <v>1000</v>
      </c>
      <c r="X73">
        <v>5.3800000000000001E-2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3</v>
      </c>
      <c r="AG73">
        <v>5.3800000000000001E-2</v>
      </c>
      <c r="AH73">
        <v>3</v>
      </c>
      <c r="AI73">
        <v>-1</v>
      </c>
      <c r="AJ73" t="s">
        <v>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ROW(Source!A47)</f>
        <v>47</v>
      </c>
      <c r="B74">
        <v>34579594</v>
      </c>
      <c r="C74">
        <v>34579585</v>
      </c>
      <c r="D74">
        <v>31483792</v>
      </c>
      <c r="E74">
        <v>1</v>
      </c>
      <c r="F74">
        <v>1</v>
      </c>
      <c r="G74">
        <v>1</v>
      </c>
      <c r="H74">
        <v>3</v>
      </c>
      <c r="I74" t="s">
        <v>320</v>
      </c>
      <c r="J74" t="s">
        <v>321</v>
      </c>
      <c r="K74" t="s">
        <v>322</v>
      </c>
      <c r="L74">
        <v>1348</v>
      </c>
      <c r="N74">
        <v>1009</v>
      </c>
      <c r="O74" t="s">
        <v>43</v>
      </c>
      <c r="P74" t="s">
        <v>43</v>
      </c>
      <c r="Q74">
        <v>1000</v>
      </c>
      <c r="X74">
        <v>1.6000000000000001E-3</v>
      </c>
      <c r="Y74">
        <v>6667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1.6000000000000001E-3</v>
      </c>
      <c r="AH74">
        <v>3</v>
      </c>
      <c r="AI74">
        <v>-1</v>
      </c>
      <c r="AJ74" t="s">
        <v>3</v>
      </c>
      <c r="AK74">
        <v>4</v>
      </c>
      <c r="AL74">
        <v>-10.667200000000001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1</v>
      </c>
    </row>
    <row r="75" spans="1:44" x14ac:dyDescent="0.2">
      <c r="A75">
        <f>ROW(Source!A52)</f>
        <v>52</v>
      </c>
      <c r="B75">
        <v>34579647</v>
      </c>
      <c r="C75">
        <v>34579646</v>
      </c>
      <c r="D75">
        <v>31715109</v>
      </c>
      <c r="E75">
        <v>1</v>
      </c>
      <c r="F75">
        <v>1</v>
      </c>
      <c r="G75">
        <v>1</v>
      </c>
      <c r="H75">
        <v>1</v>
      </c>
      <c r="I75" t="s">
        <v>266</v>
      </c>
      <c r="J75" t="s">
        <v>3</v>
      </c>
      <c r="K75" t="s">
        <v>267</v>
      </c>
      <c r="L75">
        <v>1191</v>
      </c>
      <c r="N75">
        <v>1013</v>
      </c>
      <c r="O75" t="s">
        <v>254</v>
      </c>
      <c r="P75" t="s">
        <v>254</v>
      </c>
      <c r="Q75">
        <v>1</v>
      </c>
      <c r="X75">
        <v>13.78</v>
      </c>
      <c r="Y75">
        <v>0</v>
      </c>
      <c r="Z75">
        <v>0</v>
      </c>
      <c r="AA75">
        <v>0</v>
      </c>
      <c r="AB75">
        <v>8.74</v>
      </c>
      <c r="AC75">
        <v>0</v>
      </c>
      <c r="AD75">
        <v>1</v>
      </c>
      <c r="AE75">
        <v>1</v>
      </c>
      <c r="AF75" t="s">
        <v>3</v>
      </c>
      <c r="AG75">
        <v>13.78</v>
      </c>
      <c r="AH75">
        <v>2</v>
      </c>
      <c r="AI75">
        <v>34579647</v>
      </c>
      <c r="AJ75">
        <v>63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ROW(Source!A52)</f>
        <v>52</v>
      </c>
      <c r="B76">
        <v>34579648</v>
      </c>
      <c r="C76">
        <v>34579646</v>
      </c>
      <c r="D76">
        <v>31709492</v>
      </c>
      <c r="E76">
        <v>1</v>
      </c>
      <c r="F76">
        <v>1</v>
      </c>
      <c r="G76">
        <v>1</v>
      </c>
      <c r="H76">
        <v>1</v>
      </c>
      <c r="I76" t="s">
        <v>255</v>
      </c>
      <c r="J76" t="s">
        <v>3</v>
      </c>
      <c r="K76" t="s">
        <v>256</v>
      </c>
      <c r="L76">
        <v>1191</v>
      </c>
      <c r="N76">
        <v>1013</v>
      </c>
      <c r="O76" t="s">
        <v>254</v>
      </c>
      <c r="P76" t="s">
        <v>254</v>
      </c>
      <c r="Q76">
        <v>1</v>
      </c>
      <c r="X76">
        <v>0.01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2</v>
      </c>
      <c r="AF76" t="s">
        <v>3</v>
      </c>
      <c r="AG76">
        <v>0.01</v>
      </c>
      <c r="AH76">
        <v>2</v>
      </c>
      <c r="AI76">
        <v>34579648</v>
      </c>
      <c r="AJ76">
        <v>64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ROW(Source!A52)</f>
        <v>52</v>
      </c>
      <c r="B77">
        <v>34579649</v>
      </c>
      <c r="C77">
        <v>34579646</v>
      </c>
      <c r="D77">
        <v>31528142</v>
      </c>
      <c r="E77">
        <v>1</v>
      </c>
      <c r="F77">
        <v>1</v>
      </c>
      <c r="G77">
        <v>1</v>
      </c>
      <c r="H77">
        <v>2</v>
      </c>
      <c r="I77" t="s">
        <v>271</v>
      </c>
      <c r="J77" t="s">
        <v>272</v>
      </c>
      <c r="K77" t="s">
        <v>273</v>
      </c>
      <c r="L77">
        <v>1368</v>
      </c>
      <c r="N77">
        <v>1011</v>
      </c>
      <c r="O77" t="s">
        <v>260</v>
      </c>
      <c r="P77" t="s">
        <v>260</v>
      </c>
      <c r="Q77">
        <v>1</v>
      </c>
      <c r="X77">
        <v>0.01</v>
      </c>
      <c r="Y77">
        <v>0</v>
      </c>
      <c r="Z77">
        <v>65.709999999999994</v>
      </c>
      <c r="AA77">
        <v>11.6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0.01</v>
      </c>
      <c r="AH77">
        <v>2</v>
      </c>
      <c r="AI77">
        <v>34579649</v>
      </c>
      <c r="AJ77">
        <v>65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ROW(Source!A52)</f>
        <v>52</v>
      </c>
      <c r="B78">
        <v>34579650</v>
      </c>
      <c r="C78">
        <v>34579646</v>
      </c>
      <c r="D78">
        <v>31450127</v>
      </c>
      <c r="E78">
        <v>1</v>
      </c>
      <c r="F78">
        <v>1</v>
      </c>
      <c r="G78">
        <v>1</v>
      </c>
      <c r="H78">
        <v>3</v>
      </c>
      <c r="I78" t="s">
        <v>128</v>
      </c>
      <c r="J78" t="s">
        <v>130</v>
      </c>
      <c r="K78" t="s">
        <v>129</v>
      </c>
      <c r="L78">
        <v>1346</v>
      </c>
      <c r="N78">
        <v>1009</v>
      </c>
      <c r="O78" t="s">
        <v>26</v>
      </c>
      <c r="P78" t="s">
        <v>26</v>
      </c>
      <c r="Q78">
        <v>1</v>
      </c>
      <c r="X78">
        <v>0.1</v>
      </c>
      <c r="Y78">
        <v>1.82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0.1</v>
      </c>
      <c r="AH78">
        <v>3</v>
      </c>
      <c r="AI78">
        <v>-1</v>
      </c>
      <c r="AJ78" t="s">
        <v>3</v>
      </c>
      <c r="AK78">
        <v>4</v>
      </c>
      <c r="AL78">
        <v>-0.18200000000000002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1</v>
      </c>
    </row>
    <row r="79" spans="1:44" x14ac:dyDescent="0.2">
      <c r="A79">
        <f>ROW(Source!A52)</f>
        <v>52</v>
      </c>
      <c r="B79">
        <v>34579651</v>
      </c>
      <c r="C79">
        <v>34579646</v>
      </c>
      <c r="D79">
        <v>31442828</v>
      </c>
      <c r="E79">
        <v>17</v>
      </c>
      <c r="F79">
        <v>1</v>
      </c>
      <c r="G79">
        <v>1</v>
      </c>
      <c r="H79">
        <v>3</v>
      </c>
      <c r="I79" t="s">
        <v>323</v>
      </c>
      <c r="J79" t="s">
        <v>3</v>
      </c>
      <c r="K79" t="s">
        <v>324</v>
      </c>
      <c r="L79">
        <v>1348</v>
      </c>
      <c r="N79">
        <v>1009</v>
      </c>
      <c r="O79" t="s">
        <v>43</v>
      </c>
      <c r="P79" t="s">
        <v>43</v>
      </c>
      <c r="Q79">
        <v>1000</v>
      </c>
      <c r="X79">
        <v>1.5599999999999999E-2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 t="s">
        <v>3</v>
      </c>
      <c r="AG79">
        <v>1.5599999999999999E-2</v>
      </c>
      <c r="AH79">
        <v>3</v>
      </c>
      <c r="AI79">
        <v>-1</v>
      </c>
      <c r="AJ79" t="s">
        <v>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ROW(Source!A52)</f>
        <v>52</v>
      </c>
      <c r="B80">
        <v>34579652</v>
      </c>
      <c r="C80">
        <v>34579646</v>
      </c>
      <c r="D80">
        <v>31483557</v>
      </c>
      <c r="E80">
        <v>1</v>
      </c>
      <c r="F80">
        <v>1</v>
      </c>
      <c r="G80">
        <v>1</v>
      </c>
      <c r="H80">
        <v>3</v>
      </c>
      <c r="I80" t="s">
        <v>134</v>
      </c>
      <c r="J80" t="s">
        <v>136</v>
      </c>
      <c r="K80" t="s">
        <v>135</v>
      </c>
      <c r="L80">
        <v>1348</v>
      </c>
      <c r="N80">
        <v>1009</v>
      </c>
      <c r="O80" t="s">
        <v>43</v>
      </c>
      <c r="P80" t="s">
        <v>43</v>
      </c>
      <c r="Q80">
        <v>1000</v>
      </c>
      <c r="X80">
        <v>4.0000000000000001E-3</v>
      </c>
      <c r="Y80">
        <v>16950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4.0000000000000001E-3</v>
      </c>
      <c r="AH80">
        <v>3</v>
      </c>
      <c r="AI80">
        <v>-1</v>
      </c>
      <c r="AJ80" t="s">
        <v>3</v>
      </c>
      <c r="AK80">
        <v>4</v>
      </c>
      <c r="AL80">
        <v>-67.8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1</v>
      </c>
    </row>
    <row r="81" spans="1:44" x14ac:dyDescent="0.2">
      <c r="A81">
        <f>ROW(Source!A53)</f>
        <v>53</v>
      </c>
      <c r="B81">
        <v>34579647</v>
      </c>
      <c r="C81">
        <v>34579646</v>
      </c>
      <c r="D81">
        <v>31715109</v>
      </c>
      <c r="E81">
        <v>1</v>
      </c>
      <c r="F81">
        <v>1</v>
      </c>
      <c r="G81">
        <v>1</v>
      </c>
      <c r="H81">
        <v>1</v>
      </c>
      <c r="I81" t="s">
        <v>266</v>
      </c>
      <c r="J81" t="s">
        <v>3</v>
      </c>
      <c r="K81" t="s">
        <v>267</v>
      </c>
      <c r="L81">
        <v>1191</v>
      </c>
      <c r="N81">
        <v>1013</v>
      </c>
      <c r="O81" t="s">
        <v>254</v>
      </c>
      <c r="P81" t="s">
        <v>254</v>
      </c>
      <c r="Q81">
        <v>1</v>
      </c>
      <c r="X81">
        <v>13.78</v>
      </c>
      <c r="Y81">
        <v>0</v>
      </c>
      <c r="Z81">
        <v>0</v>
      </c>
      <c r="AA81">
        <v>0</v>
      </c>
      <c r="AB81">
        <v>8.74</v>
      </c>
      <c r="AC81">
        <v>0</v>
      </c>
      <c r="AD81">
        <v>1</v>
      </c>
      <c r="AE81">
        <v>1</v>
      </c>
      <c r="AF81" t="s">
        <v>3</v>
      </c>
      <c r="AG81">
        <v>13.78</v>
      </c>
      <c r="AH81">
        <v>2</v>
      </c>
      <c r="AI81">
        <v>34579647</v>
      </c>
      <c r="AJ81">
        <v>67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ROW(Source!A53)</f>
        <v>53</v>
      </c>
      <c r="B82">
        <v>34579648</v>
      </c>
      <c r="C82">
        <v>34579646</v>
      </c>
      <c r="D82">
        <v>31709492</v>
      </c>
      <c r="E82">
        <v>1</v>
      </c>
      <c r="F82">
        <v>1</v>
      </c>
      <c r="G82">
        <v>1</v>
      </c>
      <c r="H82">
        <v>1</v>
      </c>
      <c r="I82" t="s">
        <v>255</v>
      </c>
      <c r="J82" t="s">
        <v>3</v>
      </c>
      <c r="K82" t="s">
        <v>256</v>
      </c>
      <c r="L82">
        <v>1191</v>
      </c>
      <c r="N82">
        <v>1013</v>
      </c>
      <c r="O82" t="s">
        <v>254</v>
      </c>
      <c r="P82" t="s">
        <v>254</v>
      </c>
      <c r="Q82">
        <v>1</v>
      </c>
      <c r="X82">
        <v>0.01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2</v>
      </c>
      <c r="AF82" t="s">
        <v>3</v>
      </c>
      <c r="AG82">
        <v>0.01</v>
      </c>
      <c r="AH82">
        <v>2</v>
      </c>
      <c r="AI82">
        <v>34579648</v>
      </c>
      <c r="AJ82">
        <v>68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ROW(Source!A53)</f>
        <v>53</v>
      </c>
      <c r="B83">
        <v>34579649</v>
      </c>
      <c r="C83">
        <v>34579646</v>
      </c>
      <c r="D83">
        <v>31528142</v>
      </c>
      <c r="E83">
        <v>1</v>
      </c>
      <c r="F83">
        <v>1</v>
      </c>
      <c r="G83">
        <v>1</v>
      </c>
      <c r="H83">
        <v>2</v>
      </c>
      <c r="I83" t="s">
        <v>271</v>
      </c>
      <c r="J83" t="s">
        <v>272</v>
      </c>
      <c r="K83" t="s">
        <v>273</v>
      </c>
      <c r="L83">
        <v>1368</v>
      </c>
      <c r="N83">
        <v>1011</v>
      </c>
      <c r="O83" t="s">
        <v>260</v>
      </c>
      <c r="P83" t="s">
        <v>260</v>
      </c>
      <c r="Q83">
        <v>1</v>
      </c>
      <c r="X83">
        <v>0.01</v>
      </c>
      <c r="Y83">
        <v>0</v>
      </c>
      <c r="Z83">
        <v>65.709999999999994</v>
      </c>
      <c r="AA83">
        <v>11.6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0.01</v>
      </c>
      <c r="AH83">
        <v>2</v>
      </c>
      <c r="AI83">
        <v>34579649</v>
      </c>
      <c r="AJ83">
        <v>69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ROW(Source!A53)</f>
        <v>53</v>
      </c>
      <c r="B84">
        <v>34579650</v>
      </c>
      <c r="C84">
        <v>34579646</v>
      </c>
      <c r="D84">
        <v>31450127</v>
      </c>
      <c r="E84">
        <v>1</v>
      </c>
      <c r="F84">
        <v>1</v>
      </c>
      <c r="G84">
        <v>1</v>
      </c>
      <c r="H84">
        <v>3</v>
      </c>
      <c r="I84" t="s">
        <v>128</v>
      </c>
      <c r="J84" t="s">
        <v>130</v>
      </c>
      <c r="K84" t="s">
        <v>129</v>
      </c>
      <c r="L84">
        <v>1346</v>
      </c>
      <c r="N84">
        <v>1009</v>
      </c>
      <c r="O84" t="s">
        <v>26</v>
      </c>
      <c r="P84" t="s">
        <v>26</v>
      </c>
      <c r="Q84">
        <v>1</v>
      </c>
      <c r="X84">
        <v>0.1</v>
      </c>
      <c r="Y84">
        <v>1.82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0.1</v>
      </c>
      <c r="AH84">
        <v>3</v>
      </c>
      <c r="AI84">
        <v>-1</v>
      </c>
      <c r="AJ84" t="s">
        <v>3</v>
      </c>
      <c r="AK84">
        <v>4</v>
      </c>
      <c r="AL84">
        <v>-0.18200000000000002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1</v>
      </c>
    </row>
    <row r="85" spans="1:44" x14ac:dyDescent="0.2">
      <c r="A85">
        <f>ROW(Source!A53)</f>
        <v>53</v>
      </c>
      <c r="B85">
        <v>34579651</v>
      </c>
      <c r="C85">
        <v>34579646</v>
      </c>
      <c r="D85">
        <v>31442828</v>
      </c>
      <c r="E85">
        <v>17</v>
      </c>
      <c r="F85">
        <v>1</v>
      </c>
      <c r="G85">
        <v>1</v>
      </c>
      <c r="H85">
        <v>3</v>
      </c>
      <c r="I85" t="s">
        <v>323</v>
      </c>
      <c r="J85" t="s">
        <v>3</v>
      </c>
      <c r="K85" t="s">
        <v>324</v>
      </c>
      <c r="L85">
        <v>1348</v>
      </c>
      <c r="N85">
        <v>1009</v>
      </c>
      <c r="O85" t="s">
        <v>43</v>
      </c>
      <c r="P85" t="s">
        <v>43</v>
      </c>
      <c r="Q85">
        <v>1000</v>
      </c>
      <c r="X85">
        <v>1.5599999999999999E-2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 t="s">
        <v>3</v>
      </c>
      <c r="AG85">
        <v>1.5599999999999999E-2</v>
      </c>
      <c r="AH85">
        <v>3</v>
      </c>
      <c r="AI85">
        <v>-1</v>
      </c>
      <c r="AJ85" t="s">
        <v>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ROW(Source!A53)</f>
        <v>53</v>
      </c>
      <c r="B86">
        <v>34579652</v>
      </c>
      <c r="C86">
        <v>34579646</v>
      </c>
      <c r="D86">
        <v>31483557</v>
      </c>
      <c r="E86">
        <v>1</v>
      </c>
      <c r="F86">
        <v>1</v>
      </c>
      <c r="G86">
        <v>1</v>
      </c>
      <c r="H86">
        <v>3</v>
      </c>
      <c r="I86" t="s">
        <v>134</v>
      </c>
      <c r="J86" t="s">
        <v>136</v>
      </c>
      <c r="K86" t="s">
        <v>135</v>
      </c>
      <c r="L86">
        <v>1348</v>
      </c>
      <c r="N86">
        <v>1009</v>
      </c>
      <c r="O86" t="s">
        <v>43</v>
      </c>
      <c r="P86" t="s">
        <v>43</v>
      </c>
      <c r="Q86">
        <v>1000</v>
      </c>
      <c r="X86">
        <v>4.0000000000000001E-3</v>
      </c>
      <c r="Y86">
        <v>16950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4.0000000000000001E-3</v>
      </c>
      <c r="AH86">
        <v>3</v>
      </c>
      <c r="AI86">
        <v>-1</v>
      </c>
      <c r="AJ86" t="s">
        <v>3</v>
      </c>
      <c r="AK86">
        <v>4</v>
      </c>
      <c r="AL86">
        <v>-67.8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1</v>
      </c>
    </row>
    <row r="87" spans="1:44" x14ac:dyDescent="0.2">
      <c r="A87">
        <f>ROW(Source!A56)</f>
        <v>56</v>
      </c>
      <c r="B87">
        <v>34579843</v>
      </c>
      <c r="C87">
        <v>34579833</v>
      </c>
      <c r="D87">
        <v>31714194</v>
      </c>
      <c r="E87">
        <v>1</v>
      </c>
      <c r="F87">
        <v>1</v>
      </c>
      <c r="G87">
        <v>1</v>
      </c>
      <c r="H87">
        <v>1</v>
      </c>
      <c r="I87" t="s">
        <v>279</v>
      </c>
      <c r="J87" t="s">
        <v>3</v>
      </c>
      <c r="K87" t="s">
        <v>280</v>
      </c>
      <c r="L87">
        <v>1191</v>
      </c>
      <c r="N87">
        <v>1013</v>
      </c>
      <c r="O87" t="s">
        <v>254</v>
      </c>
      <c r="P87" t="s">
        <v>254</v>
      </c>
      <c r="Q87">
        <v>1</v>
      </c>
      <c r="X87">
        <v>80.73</v>
      </c>
      <c r="Y87">
        <v>0</v>
      </c>
      <c r="Z87">
        <v>0</v>
      </c>
      <c r="AA87">
        <v>0</v>
      </c>
      <c r="AB87">
        <v>8.64</v>
      </c>
      <c r="AC87">
        <v>0</v>
      </c>
      <c r="AD87">
        <v>1</v>
      </c>
      <c r="AE87">
        <v>1</v>
      </c>
      <c r="AF87" t="s">
        <v>3</v>
      </c>
      <c r="AG87">
        <v>80.73</v>
      </c>
      <c r="AH87">
        <v>2</v>
      </c>
      <c r="AI87">
        <v>34579843</v>
      </c>
      <c r="AJ87">
        <v>71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ROW(Source!A56)</f>
        <v>56</v>
      </c>
      <c r="B88">
        <v>34579844</v>
      </c>
      <c r="C88">
        <v>34579833</v>
      </c>
      <c r="D88">
        <v>31709492</v>
      </c>
      <c r="E88">
        <v>1</v>
      </c>
      <c r="F88">
        <v>1</v>
      </c>
      <c r="G88">
        <v>1</v>
      </c>
      <c r="H88">
        <v>1</v>
      </c>
      <c r="I88" t="s">
        <v>255</v>
      </c>
      <c r="J88" t="s">
        <v>3</v>
      </c>
      <c r="K88" t="s">
        <v>256</v>
      </c>
      <c r="L88">
        <v>1191</v>
      </c>
      <c r="N88">
        <v>1013</v>
      </c>
      <c r="O88" t="s">
        <v>254</v>
      </c>
      <c r="P88" t="s">
        <v>254</v>
      </c>
      <c r="Q88">
        <v>1</v>
      </c>
      <c r="X88">
        <v>0.01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3</v>
      </c>
      <c r="AG88">
        <v>0.01</v>
      </c>
      <c r="AH88">
        <v>2</v>
      </c>
      <c r="AI88">
        <v>34579844</v>
      </c>
      <c r="AJ88">
        <v>72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ROW(Source!A56)</f>
        <v>56</v>
      </c>
      <c r="B89">
        <v>34579845</v>
      </c>
      <c r="C89">
        <v>34579833</v>
      </c>
      <c r="D89">
        <v>31528142</v>
      </c>
      <c r="E89">
        <v>1</v>
      </c>
      <c r="F89">
        <v>1</v>
      </c>
      <c r="G89">
        <v>1</v>
      </c>
      <c r="H89">
        <v>2</v>
      </c>
      <c r="I89" t="s">
        <v>271</v>
      </c>
      <c r="J89" t="s">
        <v>272</v>
      </c>
      <c r="K89" t="s">
        <v>273</v>
      </c>
      <c r="L89">
        <v>1368</v>
      </c>
      <c r="N89">
        <v>1011</v>
      </c>
      <c r="O89" t="s">
        <v>260</v>
      </c>
      <c r="P89" t="s">
        <v>260</v>
      </c>
      <c r="Q89">
        <v>1</v>
      </c>
      <c r="X89">
        <v>0.01</v>
      </c>
      <c r="Y89">
        <v>0</v>
      </c>
      <c r="Z89">
        <v>65.709999999999994</v>
      </c>
      <c r="AA89">
        <v>11.6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0.01</v>
      </c>
      <c r="AH89">
        <v>2</v>
      </c>
      <c r="AI89">
        <v>34579845</v>
      </c>
      <c r="AJ89">
        <v>73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ROW(Source!A56)</f>
        <v>56</v>
      </c>
      <c r="B90">
        <v>34579846</v>
      </c>
      <c r="C90">
        <v>34579833</v>
      </c>
      <c r="D90">
        <v>31450127</v>
      </c>
      <c r="E90">
        <v>1</v>
      </c>
      <c r="F90">
        <v>1</v>
      </c>
      <c r="G90">
        <v>1</v>
      </c>
      <c r="H90">
        <v>3</v>
      </c>
      <c r="I90" t="s">
        <v>128</v>
      </c>
      <c r="J90" t="s">
        <v>130</v>
      </c>
      <c r="K90" t="s">
        <v>129</v>
      </c>
      <c r="L90">
        <v>1346</v>
      </c>
      <c r="N90">
        <v>1009</v>
      </c>
      <c r="O90" t="s">
        <v>26</v>
      </c>
      <c r="P90" t="s">
        <v>26</v>
      </c>
      <c r="Q90">
        <v>1</v>
      </c>
      <c r="X90">
        <v>0.1</v>
      </c>
      <c r="Y90">
        <v>1.82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0.1</v>
      </c>
      <c r="AH90">
        <v>3</v>
      </c>
      <c r="AI90">
        <v>-1</v>
      </c>
      <c r="AJ90" t="s">
        <v>3</v>
      </c>
      <c r="AK90">
        <v>4</v>
      </c>
      <c r="AL90">
        <v>-0.18200000000000002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1</v>
      </c>
    </row>
    <row r="91" spans="1:44" x14ac:dyDescent="0.2">
      <c r="A91">
        <f>ROW(Source!A56)</f>
        <v>56</v>
      </c>
      <c r="B91">
        <v>34579847</v>
      </c>
      <c r="C91">
        <v>34579833</v>
      </c>
      <c r="D91">
        <v>31442828</v>
      </c>
      <c r="E91">
        <v>17</v>
      </c>
      <c r="F91">
        <v>1</v>
      </c>
      <c r="G91">
        <v>1</v>
      </c>
      <c r="H91">
        <v>3</v>
      </c>
      <c r="I91" t="s">
        <v>323</v>
      </c>
      <c r="J91" t="s">
        <v>3</v>
      </c>
      <c r="K91" t="s">
        <v>324</v>
      </c>
      <c r="L91">
        <v>1348</v>
      </c>
      <c r="N91">
        <v>1009</v>
      </c>
      <c r="O91" t="s">
        <v>43</v>
      </c>
      <c r="P91" t="s">
        <v>43</v>
      </c>
      <c r="Q91">
        <v>1000</v>
      </c>
      <c r="X91">
        <v>1.3599999999999999E-2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 t="s">
        <v>3</v>
      </c>
      <c r="AG91">
        <v>1.3599999999999999E-2</v>
      </c>
      <c r="AH91">
        <v>3</v>
      </c>
      <c r="AI91">
        <v>-1</v>
      </c>
      <c r="AJ91" t="s">
        <v>3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ROW(Source!A56)</f>
        <v>56</v>
      </c>
      <c r="B92">
        <v>34579848</v>
      </c>
      <c r="C92">
        <v>34579833</v>
      </c>
      <c r="D92">
        <v>31483557</v>
      </c>
      <c r="E92">
        <v>1</v>
      </c>
      <c r="F92">
        <v>1</v>
      </c>
      <c r="G92">
        <v>1</v>
      </c>
      <c r="H92">
        <v>3</v>
      </c>
      <c r="I92" t="s">
        <v>134</v>
      </c>
      <c r="J92" t="s">
        <v>136</v>
      </c>
      <c r="K92" t="s">
        <v>135</v>
      </c>
      <c r="L92">
        <v>1348</v>
      </c>
      <c r="N92">
        <v>1009</v>
      </c>
      <c r="O92" t="s">
        <v>43</v>
      </c>
      <c r="P92" t="s">
        <v>43</v>
      </c>
      <c r="Q92">
        <v>1000</v>
      </c>
      <c r="X92">
        <v>7.0000000000000001E-3</v>
      </c>
      <c r="Y92">
        <v>16950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7.0000000000000001E-3</v>
      </c>
      <c r="AH92">
        <v>3</v>
      </c>
      <c r="AI92">
        <v>-1</v>
      </c>
      <c r="AJ92" t="s">
        <v>3</v>
      </c>
      <c r="AK92">
        <v>4</v>
      </c>
      <c r="AL92">
        <v>-118.65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1</v>
      </c>
    </row>
    <row r="93" spans="1:44" x14ac:dyDescent="0.2">
      <c r="A93">
        <f>ROW(Source!A57)</f>
        <v>57</v>
      </c>
      <c r="B93">
        <v>34579843</v>
      </c>
      <c r="C93">
        <v>34579833</v>
      </c>
      <c r="D93">
        <v>31714194</v>
      </c>
      <c r="E93">
        <v>1</v>
      </c>
      <c r="F93">
        <v>1</v>
      </c>
      <c r="G93">
        <v>1</v>
      </c>
      <c r="H93">
        <v>1</v>
      </c>
      <c r="I93" t="s">
        <v>279</v>
      </c>
      <c r="J93" t="s">
        <v>3</v>
      </c>
      <c r="K93" t="s">
        <v>280</v>
      </c>
      <c r="L93">
        <v>1191</v>
      </c>
      <c r="N93">
        <v>1013</v>
      </c>
      <c r="O93" t="s">
        <v>254</v>
      </c>
      <c r="P93" t="s">
        <v>254</v>
      </c>
      <c r="Q93">
        <v>1</v>
      </c>
      <c r="X93">
        <v>80.73</v>
      </c>
      <c r="Y93">
        <v>0</v>
      </c>
      <c r="Z93">
        <v>0</v>
      </c>
      <c r="AA93">
        <v>0</v>
      </c>
      <c r="AB93">
        <v>8.64</v>
      </c>
      <c r="AC93">
        <v>0</v>
      </c>
      <c r="AD93">
        <v>1</v>
      </c>
      <c r="AE93">
        <v>1</v>
      </c>
      <c r="AF93" t="s">
        <v>3</v>
      </c>
      <c r="AG93">
        <v>80.73</v>
      </c>
      <c r="AH93">
        <v>2</v>
      </c>
      <c r="AI93">
        <v>34579843</v>
      </c>
      <c r="AJ93">
        <v>75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ROW(Source!A57)</f>
        <v>57</v>
      </c>
      <c r="B94">
        <v>34579844</v>
      </c>
      <c r="C94">
        <v>34579833</v>
      </c>
      <c r="D94">
        <v>31709492</v>
      </c>
      <c r="E94">
        <v>1</v>
      </c>
      <c r="F94">
        <v>1</v>
      </c>
      <c r="G94">
        <v>1</v>
      </c>
      <c r="H94">
        <v>1</v>
      </c>
      <c r="I94" t="s">
        <v>255</v>
      </c>
      <c r="J94" t="s">
        <v>3</v>
      </c>
      <c r="K94" t="s">
        <v>256</v>
      </c>
      <c r="L94">
        <v>1191</v>
      </c>
      <c r="N94">
        <v>1013</v>
      </c>
      <c r="O94" t="s">
        <v>254</v>
      </c>
      <c r="P94" t="s">
        <v>254</v>
      </c>
      <c r="Q94">
        <v>1</v>
      </c>
      <c r="X94">
        <v>0.01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2</v>
      </c>
      <c r="AF94" t="s">
        <v>3</v>
      </c>
      <c r="AG94">
        <v>0.01</v>
      </c>
      <c r="AH94">
        <v>2</v>
      </c>
      <c r="AI94">
        <v>34579844</v>
      </c>
      <c r="AJ94">
        <v>76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ROW(Source!A57)</f>
        <v>57</v>
      </c>
      <c r="B95">
        <v>34579845</v>
      </c>
      <c r="C95">
        <v>34579833</v>
      </c>
      <c r="D95">
        <v>31528142</v>
      </c>
      <c r="E95">
        <v>1</v>
      </c>
      <c r="F95">
        <v>1</v>
      </c>
      <c r="G95">
        <v>1</v>
      </c>
      <c r="H95">
        <v>2</v>
      </c>
      <c r="I95" t="s">
        <v>271</v>
      </c>
      <c r="J95" t="s">
        <v>272</v>
      </c>
      <c r="K95" t="s">
        <v>273</v>
      </c>
      <c r="L95">
        <v>1368</v>
      </c>
      <c r="N95">
        <v>1011</v>
      </c>
      <c r="O95" t="s">
        <v>260</v>
      </c>
      <c r="P95" t="s">
        <v>260</v>
      </c>
      <c r="Q95">
        <v>1</v>
      </c>
      <c r="X95">
        <v>0.01</v>
      </c>
      <c r="Y95">
        <v>0</v>
      </c>
      <c r="Z95">
        <v>65.709999999999994</v>
      </c>
      <c r="AA95">
        <v>11.6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0.01</v>
      </c>
      <c r="AH95">
        <v>2</v>
      </c>
      <c r="AI95">
        <v>34579845</v>
      </c>
      <c r="AJ95">
        <v>77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ROW(Source!A57)</f>
        <v>57</v>
      </c>
      <c r="B96">
        <v>34579846</v>
      </c>
      <c r="C96">
        <v>34579833</v>
      </c>
      <c r="D96">
        <v>31450127</v>
      </c>
      <c r="E96">
        <v>1</v>
      </c>
      <c r="F96">
        <v>1</v>
      </c>
      <c r="G96">
        <v>1</v>
      </c>
      <c r="H96">
        <v>3</v>
      </c>
      <c r="I96" t="s">
        <v>128</v>
      </c>
      <c r="J96" t="s">
        <v>130</v>
      </c>
      <c r="K96" t="s">
        <v>129</v>
      </c>
      <c r="L96">
        <v>1346</v>
      </c>
      <c r="N96">
        <v>1009</v>
      </c>
      <c r="O96" t="s">
        <v>26</v>
      </c>
      <c r="P96" t="s">
        <v>26</v>
      </c>
      <c r="Q96">
        <v>1</v>
      </c>
      <c r="X96">
        <v>0.1</v>
      </c>
      <c r="Y96">
        <v>1.82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0.1</v>
      </c>
      <c r="AH96">
        <v>3</v>
      </c>
      <c r="AI96">
        <v>-1</v>
      </c>
      <c r="AJ96" t="s">
        <v>3</v>
      </c>
      <c r="AK96">
        <v>4</v>
      </c>
      <c r="AL96">
        <v>-0.18200000000000002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1</v>
      </c>
    </row>
    <row r="97" spans="1:44" x14ac:dyDescent="0.2">
      <c r="A97">
        <f>ROW(Source!A57)</f>
        <v>57</v>
      </c>
      <c r="B97">
        <v>34579847</v>
      </c>
      <c r="C97">
        <v>34579833</v>
      </c>
      <c r="D97">
        <v>31442828</v>
      </c>
      <c r="E97">
        <v>17</v>
      </c>
      <c r="F97">
        <v>1</v>
      </c>
      <c r="G97">
        <v>1</v>
      </c>
      <c r="H97">
        <v>3</v>
      </c>
      <c r="I97" t="s">
        <v>323</v>
      </c>
      <c r="J97" t="s">
        <v>3</v>
      </c>
      <c r="K97" t="s">
        <v>324</v>
      </c>
      <c r="L97">
        <v>1348</v>
      </c>
      <c r="N97">
        <v>1009</v>
      </c>
      <c r="O97" t="s">
        <v>43</v>
      </c>
      <c r="P97" t="s">
        <v>43</v>
      </c>
      <c r="Q97">
        <v>1000</v>
      </c>
      <c r="X97">
        <v>1.3599999999999999E-2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 t="s">
        <v>3</v>
      </c>
      <c r="AG97">
        <v>1.3599999999999999E-2</v>
      </c>
      <c r="AH97">
        <v>3</v>
      </c>
      <c r="AI97">
        <v>-1</v>
      </c>
      <c r="AJ97" t="s">
        <v>3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ROW(Source!A57)</f>
        <v>57</v>
      </c>
      <c r="B98">
        <v>34579848</v>
      </c>
      <c r="C98">
        <v>34579833</v>
      </c>
      <c r="D98">
        <v>31483557</v>
      </c>
      <c r="E98">
        <v>1</v>
      </c>
      <c r="F98">
        <v>1</v>
      </c>
      <c r="G98">
        <v>1</v>
      </c>
      <c r="H98">
        <v>3</v>
      </c>
      <c r="I98" t="s">
        <v>134</v>
      </c>
      <c r="J98" t="s">
        <v>136</v>
      </c>
      <c r="K98" t="s">
        <v>135</v>
      </c>
      <c r="L98">
        <v>1348</v>
      </c>
      <c r="N98">
        <v>1009</v>
      </c>
      <c r="O98" t="s">
        <v>43</v>
      </c>
      <c r="P98" t="s">
        <v>43</v>
      </c>
      <c r="Q98">
        <v>1000</v>
      </c>
      <c r="X98">
        <v>7.0000000000000001E-3</v>
      </c>
      <c r="Y98">
        <v>16950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7.0000000000000001E-3</v>
      </c>
      <c r="AH98">
        <v>3</v>
      </c>
      <c r="AI98">
        <v>-1</v>
      </c>
      <c r="AJ98" t="s">
        <v>3</v>
      </c>
      <c r="AK98">
        <v>4</v>
      </c>
      <c r="AL98">
        <v>-118.65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1</v>
      </c>
    </row>
    <row r="99" spans="1:44" x14ac:dyDescent="0.2">
      <c r="A99">
        <f>ROW(Source!A60)</f>
        <v>60</v>
      </c>
      <c r="B99">
        <v>34579622</v>
      </c>
      <c r="C99">
        <v>34579611</v>
      </c>
      <c r="D99">
        <v>31709863</v>
      </c>
      <c r="E99">
        <v>1</v>
      </c>
      <c r="F99">
        <v>1</v>
      </c>
      <c r="G99">
        <v>1</v>
      </c>
      <c r="H99">
        <v>1</v>
      </c>
      <c r="I99" t="s">
        <v>264</v>
      </c>
      <c r="J99" t="s">
        <v>3</v>
      </c>
      <c r="K99" t="s">
        <v>265</v>
      </c>
      <c r="L99">
        <v>1191</v>
      </c>
      <c r="N99">
        <v>1013</v>
      </c>
      <c r="O99" t="s">
        <v>254</v>
      </c>
      <c r="P99" t="s">
        <v>254</v>
      </c>
      <c r="Q99">
        <v>1</v>
      </c>
      <c r="X99">
        <v>111.2</v>
      </c>
      <c r="Y99">
        <v>0</v>
      </c>
      <c r="Z99">
        <v>0</v>
      </c>
      <c r="AA99">
        <v>0</v>
      </c>
      <c r="AB99">
        <v>8.5299999999999994</v>
      </c>
      <c r="AC99">
        <v>0</v>
      </c>
      <c r="AD99">
        <v>1</v>
      </c>
      <c r="AE99">
        <v>1</v>
      </c>
      <c r="AF99" t="s">
        <v>3</v>
      </c>
      <c r="AG99">
        <v>111.2</v>
      </c>
      <c r="AH99">
        <v>2</v>
      </c>
      <c r="AI99">
        <v>34579622</v>
      </c>
      <c r="AJ99">
        <v>79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ROW(Source!A60)</f>
        <v>60</v>
      </c>
      <c r="B100">
        <v>34579623</v>
      </c>
      <c r="C100">
        <v>34579611</v>
      </c>
      <c r="D100">
        <v>31709492</v>
      </c>
      <c r="E100">
        <v>1</v>
      </c>
      <c r="F100">
        <v>1</v>
      </c>
      <c r="G100">
        <v>1</v>
      </c>
      <c r="H100">
        <v>1</v>
      </c>
      <c r="I100" t="s">
        <v>255</v>
      </c>
      <c r="J100" t="s">
        <v>3</v>
      </c>
      <c r="K100" t="s">
        <v>256</v>
      </c>
      <c r="L100">
        <v>1191</v>
      </c>
      <c r="N100">
        <v>1013</v>
      </c>
      <c r="O100" t="s">
        <v>254</v>
      </c>
      <c r="P100" t="s">
        <v>254</v>
      </c>
      <c r="Q100">
        <v>1</v>
      </c>
      <c r="X100">
        <v>1.8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2</v>
      </c>
      <c r="AF100" t="s">
        <v>3</v>
      </c>
      <c r="AG100">
        <v>1.8</v>
      </c>
      <c r="AH100">
        <v>2</v>
      </c>
      <c r="AI100">
        <v>34579623</v>
      </c>
      <c r="AJ100">
        <v>80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ROW(Source!A60)</f>
        <v>60</v>
      </c>
      <c r="B101">
        <v>34579624</v>
      </c>
      <c r="C101">
        <v>34579611</v>
      </c>
      <c r="D101">
        <v>31527047</v>
      </c>
      <c r="E101">
        <v>1</v>
      </c>
      <c r="F101">
        <v>1</v>
      </c>
      <c r="G101">
        <v>1</v>
      </c>
      <c r="H101">
        <v>2</v>
      </c>
      <c r="I101" t="s">
        <v>257</v>
      </c>
      <c r="J101" t="s">
        <v>258</v>
      </c>
      <c r="K101" t="s">
        <v>259</v>
      </c>
      <c r="L101">
        <v>1368</v>
      </c>
      <c r="N101">
        <v>1011</v>
      </c>
      <c r="O101" t="s">
        <v>260</v>
      </c>
      <c r="P101" t="s">
        <v>260</v>
      </c>
      <c r="Q101">
        <v>1</v>
      </c>
      <c r="X101">
        <v>1.8</v>
      </c>
      <c r="Y101">
        <v>0</v>
      </c>
      <c r="Z101">
        <v>31.26</v>
      </c>
      <c r="AA101">
        <v>13.5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1.8</v>
      </c>
      <c r="AH101">
        <v>2</v>
      </c>
      <c r="AI101">
        <v>34579624</v>
      </c>
      <c r="AJ101">
        <v>81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ROW(Source!A60)</f>
        <v>60</v>
      </c>
      <c r="B102">
        <v>34579625</v>
      </c>
      <c r="C102">
        <v>34579611</v>
      </c>
      <c r="D102">
        <v>31528471</v>
      </c>
      <c r="E102">
        <v>1</v>
      </c>
      <c r="F102">
        <v>1</v>
      </c>
      <c r="G102">
        <v>1</v>
      </c>
      <c r="H102">
        <v>2</v>
      </c>
      <c r="I102" t="s">
        <v>287</v>
      </c>
      <c r="J102" t="s">
        <v>288</v>
      </c>
      <c r="K102" t="s">
        <v>289</v>
      </c>
      <c r="L102">
        <v>1368</v>
      </c>
      <c r="N102">
        <v>1011</v>
      </c>
      <c r="O102" t="s">
        <v>260</v>
      </c>
      <c r="P102" t="s">
        <v>260</v>
      </c>
      <c r="Q102">
        <v>1</v>
      </c>
      <c r="X102">
        <v>19.2</v>
      </c>
      <c r="Y102">
        <v>0</v>
      </c>
      <c r="Z102">
        <v>32.5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19.2</v>
      </c>
      <c r="AH102">
        <v>2</v>
      </c>
      <c r="AI102">
        <v>34579625</v>
      </c>
      <c r="AJ102">
        <v>82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ROW(Source!A60)</f>
        <v>60</v>
      </c>
      <c r="B103">
        <v>34579626</v>
      </c>
      <c r="C103">
        <v>34579611</v>
      </c>
      <c r="D103">
        <v>31529069</v>
      </c>
      <c r="E103">
        <v>1</v>
      </c>
      <c r="F103">
        <v>1</v>
      </c>
      <c r="G103">
        <v>1</v>
      </c>
      <c r="H103">
        <v>2</v>
      </c>
      <c r="I103" t="s">
        <v>290</v>
      </c>
      <c r="J103" t="s">
        <v>291</v>
      </c>
      <c r="K103" t="s">
        <v>292</v>
      </c>
      <c r="L103">
        <v>1368</v>
      </c>
      <c r="N103">
        <v>1011</v>
      </c>
      <c r="O103" t="s">
        <v>260</v>
      </c>
      <c r="P103" t="s">
        <v>260</v>
      </c>
      <c r="Q103">
        <v>1</v>
      </c>
      <c r="X103">
        <v>38.4</v>
      </c>
      <c r="Y103">
        <v>0</v>
      </c>
      <c r="Z103">
        <v>1.53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38.4</v>
      </c>
      <c r="AH103">
        <v>2</v>
      </c>
      <c r="AI103">
        <v>34579626</v>
      </c>
      <c r="AJ103">
        <v>83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ROW(Source!A60)</f>
        <v>60</v>
      </c>
      <c r="B104">
        <v>34579627</v>
      </c>
      <c r="C104">
        <v>34579611</v>
      </c>
      <c r="D104">
        <v>31443675</v>
      </c>
      <c r="E104">
        <v>17</v>
      </c>
      <c r="F104">
        <v>1</v>
      </c>
      <c r="G104">
        <v>1</v>
      </c>
      <c r="H104">
        <v>3</v>
      </c>
      <c r="I104" t="s">
        <v>41</v>
      </c>
      <c r="J104" t="s">
        <v>3</v>
      </c>
      <c r="K104" t="s">
        <v>42</v>
      </c>
      <c r="L104">
        <v>1348</v>
      </c>
      <c r="N104">
        <v>1009</v>
      </c>
      <c r="O104" t="s">
        <v>43</v>
      </c>
      <c r="P104" t="s">
        <v>43</v>
      </c>
      <c r="Q104">
        <v>1000</v>
      </c>
      <c r="X104">
        <v>6.6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 t="s">
        <v>3</v>
      </c>
      <c r="AG104">
        <v>6.6</v>
      </c>
      <c r="AH104">
        <v>2</v>
      </c>
      <c r="AI104">
        <v>34579627</v>
      </c>
      <c r="AJ104">
        <v>84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ROW(Source!A61)</f>
        <v>61</v>
      </c>
      <c r="B105">
        <v>34579622</v>
      </c>
      <c r="C105">
        <v>34579611</v>
      </c>
      <c r="D105">
        <v>31709863</v>
      </c>
      <c r="E105">
        <v>1</v>
      </c>
      <c r="F105">
        <v>1</v>
      </c>
      <c r="G105">
        <v>1</v>
      </c>
      <c r="H105">
        <v>1</v>
      </c>
      <c r="I105" t="s">
        <v>264</v>
      </c>
      <c r="J105" t="s">
        <v>3</v>
      </c>
      <c r="K105" t="s">
        <v>265</v>
      </c>
      <c r="L105">
        <v>1191</v>
      </c>
      <c r="N105">
        <v>1013</v>
      </c>
      <c r="O105" t="s">
        <v>254</v>
      </c>
      <c r="P105" t="s">
        <v>254</v>
      </c>
      <c r="Q105">
        <v>1</v>
      </c>
      <c r="X105">
        <v>111.2</v>
      </c>
      <c r="Y105">
        <v>0</v>
      </c>
      <c r="Z105">
        <v>0</v>
      </c>
      <c r="AA105">
        <v>0</v>
      </c>
      <c r="AB105">
        <v>8.5299999999999994</v>
      </c>
      <c r="AC105">
        <v>0</v>
      </c>
      <c r="AD105">
        <v>1</v>
      </c>
      <c r="AE105">
        <v>1</v>
      </c>
      <c r="AF105" t="s">
        <v>3</v>
      </c>
      <c r="AG105">
        <v>111.2</v>
      </c>
      <c r="AH105">
        <v>2</v>
      </c>
      <c r="AI105">
        <v>34579622</v>
      </c>
      <c r="AJ105">
        <v>85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ROW(Source!A61)</f>
        <v>61</v>
      </c>
      <c r="B106">
        <v>34579623</v>
      </c>
      <c r="C106">
        <v>34579611</v>
      </c>
      <c r="D106">
        <v>31709492</v>
      </c>
      <c r="E106">
        <v>1</v>
      </c>
      <c r="F106">
        <v>1</v>
      </c>
      <c r="G106">
        <v>1</v>
      </c>
      <c r="H106">
        <v>1</v>
      </c>
      <c r="I106" t="s">
        <v>255</v>
      </c>
      <c r="J106" t="s">
        <v>3</v>
      </c>
      <c r="K106" t="s">
        <v>256</v>
      </c>
      <c r="L106">
        <v>1191</v>
      </c>
      <c r="N106">
        <v>1013</v>
      </c>
      <c r="O106" t="s">
        <v>254</v>
      </c>
      <c r="P106" t="s">
        <v>254</v>
      </c>
      <c r="Q106">
        <v>1</v>
      </c>
      <c r="X106">
        <v>1.8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2</v>
      </c>
      <c r="AF106" t="s">
        <v>3</v>
      </c>
      <c r="AG106">
        <v>1.8</v>
      </c>
      <c r="AH106">
        <v>2</v>
      </c>
      <c r="AI106">
        <v>34579623</v>
      </c>
      <c r="AJ106">
        <v>86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ROW(Source!A61)</f>
        <v>61</v>
      </c>
      <c r="B107">
        <v>34579624</v>
      </c>
      <c r="C107">
        <v>34579611</v>
      </c>
      <c r="D107">
        <v>31527047</v>
      </c>
      <c r="E107">
        <v>1</v>
      </c>
      <c r="F107">
        <v>1</v>
      </c>
      <c r="G107">
        <v>1</v>
      </c>
      <c r="H107">
        <v>2</v>
      </c>
      <c r="I107" t="s">
        <v>257</v>
      </c>
      <c r="J107" t="s">
        <v>258</v>
      </c>
      <c r="K107" t="s">
        <v>259</v>
      </c>
      <c r="L107">
        <v>1368</v>
      </c>
      <c r="N107">
        <v>1011</v>
      </c>
      <c r="O107" t="s">
        <v>260</v>
      </c>
      <c r="P107" t="s">
        <v>260</v>
      </c>
      <c r="Q107">
        <v>1</v>
      </c>
      <c r="X107">
        <v>1.8</v>
      </c>
      <c r="Y107">
        <v>0</v>
      </c>
      <c r="Z107">
        <v>31.26</v>
      </c>
      <c r="AA107">
        <v>13.5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1.8</v>
      </c>
      <c r="AH107">
        <v>2</v>
      </c>
      <c r="AI107">
        <v>34579624</v>
      </c>
      <c r="AJ107">
        <v>87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ROW(Source!A61)</f>
        <v>61</v>
      </c>
      <c r="B108">
        <v>34579625</v>
      </c>
      <c r="C108">
        <v>34579611</v>
      </c>
      <c r="D108">
        <v>31528471</v>
      </c>
      <c r="E108">
        <v>1</v>
      </c>
      <c r="F108">
        <v>1</v>
      </c>
      <c r="G108">
        <v>1</v>
      </c>
      <c r="H108">
        <v>2</v>
      </c>
      <c r="I108" t="s">
        <v>287</v>
      </c>
      <c r="J108" t="s">
        <v>288</v>
      </c>
      <c r="K108" t="s">
        <v>289</v>
      </c>
      <c r="L108">
        <v>1368</v>
      </c>
      <c r="N108">
        <v>1011</v>
      </c>
      <c r="O108" t="s">
        <v>260</v>
      </c>
      <c r="P108" t="s">
        <v>260</v>
      </c>
      <c r="Q108">
        <v>1</v>
      </c>
      <c r="X108">
        <v>19.2</v>
      </c>
      <c r="Y108">
        <v>0</v>
      </c>
      <c r="Z108">
        <v>32.5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19.2</v>
      </c>
      <c r="AH108">
        <v>2</v>
      </c>
      <c r="AI108">
        <v>34579625</v>
      </c>
      <c r="AJ108">
        <v>88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ROW(Source!A61)</f>
        <v>61</v>
      </c>
      <c r="B109">
        <v>34579626</v>
      </c>
      <c r="C109">
        <v>34579611</v>
      </c>
      <c r="D109">
        <v>31529069</v>
      </c>
      <c r="E109">
        <v>1</v>
      </c>
      <c r="F109">
        <v>1</v>
      </c>
      <c r="G109">
        <v>1</v>
      </c>
      <c r="H109">
        <v>2</v>
      </c>
      <c r="I109" t="s">
        <v>290</v>
      </c>
      <c r="J109" t="s">
        <v>291</v>
      </c>
      <c r="K109" t="s">
        <v>292</v>
      </c>
      <c r="L109">
        <v>1368</v>
      </c>
      <c r="N109">
        <v>1011</v>
      </c>
      <c r="O109" t="s">
        <v>260</v>
      </c>
      <c r="P109" t="s">
        <v>260</v>
      </c>
      <c r="Q109">
        <v>1</v>
      </c>
      <c r="X109">
        <v>38.4</v>
      </c>
      <c r="Y109">
        <v>0</v>
      </c>
      <c r="Z109">
        <v>1.53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38.4</v>
      </c>
      <c r="AH109">
        <v>2</v>
      </c>
      <c r="AI109">
        <v>34579626</v>
      </c>
      <c r="AJ109">
        <v>89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ROW(Source!A61)</f>
        <v>61</v>
      </c>
      <c r="B110">
        <v>34579627</v>
      </c>
      <c r="C110">
        <v>34579611</v>
      </c>
      <c r="D110">
        <v>31443675</v>
      </c>
      <c r="E110">
        <v>17</v>
      </c>
      <c r="F110">
        <v>1</v>
      </c>
      <c r="G110">
        <v>1</v>
      </c>
      <c r="H110">
        <v>3</v>
      </c>
      <c r="I110" t="s">
        <v>41</v>
      </c>
      <c r="J110" t="s">
        <v>3</v>
      </c>
      <c r="K110" t="s">
        <v>42</v>
      </c>
      <c r="L110">
        <v>1348</v>
      </c>
      <c r="N110">
        <v>1009</v>
      </c>
      <c r="O110" t="s">
        <v>43</v>
      </c>
      <c r="P110" t="s">
        <v>43</v>
      </c>
      <c r="Q110">
        <v>1000</v>
      </c>
      <c r="X110">
        <v>6.6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 t="s">
        <v>3</v>
      </c>
      <c r="AG110">
        <v>6.6</v>
      </c>
      <c r="AH110">
        <v>2</v>
      </c>
      <c r="AI110">
        <v>34579627</v>
      </c>
      <c r="AJ110">
        <v>90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ROW(Source!A64)</f>
        <v>64</v>
      </c>
      <c r="B111">
        <v>34579630</v>
      </c>
      <c r="C111">
        <v>34579629</v>
      </c>
      <c r="D111">
        <v>31715109</v>
      </c>
      <c r="E111">
        <v>1</v>
      </c>
      <c r="F111">
        <v>1</v>
      </c>
      <c r="G111">
        <v>1</v>
      </c>
      <c r="H111">
        <v>1</v>
      </c>
      <c r="I111" t="s">
        <v>266</v>
      </c>
      <c r="J111" t="s">
        <v>3</v>
      </c>
      <c r="K111" t="s">
        <v>267</v>
      </c>
      <c r="L111">
        <v>1191</v>
      </c>
      <c r="N111">
        <v>1013</v>
      </c>
      <c r="O111" t="s">
        <v>254</v>
      </c>
      <c r="P111" t="s">
        <v>254</v>
      </c>
      <c r="Q111">
        <v>1</v>
      </c>
      <c r="X111">
        <v>119.78</v>
      </c>
      <c r="Y111">
        <v>0</v>
      </c>
      <c r="Z111">
        <v>0</v>
      </c>
      <c r="AA111">
        <v>0</v>
      </c>
      <c r="AB111">
        <v>8.74</v>
      </c>
      <c r="AC111">
        <v>0</v>
      </c>
      <c r="AD111">
        <v>1</v>
      </c>
      <c r="AE111">
        <v>1</v>
      </c>
      <c r="AF111" t="s">
        <v>50</v>
      </c>
      <c r="AG111">
        <v>137.74699999999999</v>
      </c>
      <c r="AH111">
        <v>2</v>
      </c>
      <c r="AI111">
        <v>34579630</v>
      </c>
      <c r="AJ111">
        <v>91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ROW(Source!A64)</f>
        <v>64</v>
      </c>
      <c r="B112">
        <v>34579631</v>
      </c>
      <c r="C112">
        <v>34579629</v>
      </c>
      <c r="D112">
        <v>31709492</v>
      </c>
      <c r="E112">
        <v>1</v>
      </c>
      <c r="F112">
        <v>1</v>
      </c>
      <c r="G112">
        <v>1</v>
      </c>
      <c r="H112">
        <v>1</v>
      </c>
      <c r="I112" t="s">
        <v>255</v>
      </c>
      <c r="J112" t="s">
        <v>3</v>
      </c>
      <c r="K112" t="s">
        <v>256</v>
      </c>
      <c r="L112">
        <v>1191</v>
      </c>
      <c r="N112">
        <v>1013</v>
      </c>
      <c r="O112" t="s">
        <v>254</v>
      </c>
      <c r="P112" t="s">
        <v>254</v>
      </c>
      <c r="Q112">
        <v>1</v>
      </c>
      <c r="X112">
        <v>4.5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2</v>
      </c>
      <c r="AF112" t="s">
        <v>49</v>
      </c>
      <c r="AG112">
        <v>5.625</v>
      </c>
      <c r="AH112">
        <v>2</v>
      </c>
      <c r="AI112">
        <v>34579631</v>
      </c>
      <c r="AJ112">
        <v>92</v>
      </c>
      <c r="AK112">
        <v>2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ROW(Source!A64)</f>
        <v>64</v>
      </c>
      <c r="B113">
        <v>34579632</v>
      </c>
      <c r="C113">
        <v>34579629</v>
      </c>
      <c r="D113">
        <v>31526978</v>
      </c>
      <c r="E113">
        <v>1</v>
      </c>
      <c r="F113">
        <v>1</v>
      </c>
      <c r="G113">
        <v>1</v>
      </c>
      <c r="H113">
        <v>2</v>
      </c>
      <c r="I113" t="s">
        <v>268</v>
      </c>
      <c r="J113" t="s">
        <v>269</v>
      </c>
      <c r="K113" t="s">
        <v>270</v>
      </c>
      <c r="L113">
        <v>1368</v>
      </c>
      <c r="N113">
        <v>1011</v>
      </c>
      <c r="O113" t="s">
        <v>260</v>
      </c>
      <c r="P113" t="s">
        <v>260</v>
      </c>
      <c r="Q113">
        <v>1</v>
      </c>
      <c r="X113">
        <v>0.36</v>
      </c>
      <c r="Y113">
        <v>0</v>
      </c>
      <c r="Z113">
        <v>89.99</v>
      </c>
      <c r="AA113">
        <v>10.06</v>
      </c>
      <c r="AB113">
        <v>0</v>
      </c>
      <c r="AC113">
        <v>0</v>
      </c>
      <c r="AD113">
        <v>1</v>
      </c>
      <c r="AE113">
        <v>0</v>
      </c>
      <c r="AF113" t="s">
        <v>49</v>
      </c>
      <c r="AG113">
        <v>0.44999999999999996</v>
      </c>
      <c r="AH113">
        <v>2</v>
      </c>
      <c r="AI113">
        <v>34579632</v>
      </c>
      <c r="AJ113">
        <v>93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ROW(Source!A64)</f>
        <v>64</v>
      </c>
      <c r="B114">
        <v>34579633</v>
      </c>
      <c r="C114">
        <v>34579629</v>
      </c>
      <c r="D114">
        <v>31527047</v>
      </c>
      <c r="E114">
        <v>1</v>
      </c>
      <c r="F114">
        <v>1</v>
      </c>
      <c r="G114">
        <v>1</v>
      </c>
      <c r="H114">
        <v>2</v>
      </c>
      <c r="I114" t="s">
        <v>257</v>
      </c>
      <c r="J114" t="s">
        <v>258</v>
      </c>
      <c r="K114" t="s">
        <v>259</v>
      </c>
      <c r="L114">
        <v>1368</v>
      </c>
      <c r="N114">
        <v>1011</v>
      </c>
      <c r="O114" t="s">
        <v>260</v>
      </c>
      <c r="P114" t="s">
        <v>260</v>
      </c>
      <c r="Q114">
        <v>1</v>
      </c>
      <c r="X114">
        <v>2.2999999999999998</v>
      </c>
      <c r="Y114">
        <v>0</v>
      </c>
      <c r="Z114">
        <v>31.26</v>
      </c>
      <c r="AA114">
        <v>13.5</v>
      </c>
      <c r="AB114">
        <v>0</v>
      </c>
      <c r="AC114">
        <v>0</v>
      </c>
      <c r="AD114">
        <v>1</v>
      </c>
      <c r="AE114">
        <v>0</v>
      </c>
      <c r="AF114" t="s">
        <v>49</v>
      </c>
      <c r="AG114">
        <v>2.875</v>
      </c>
      <c r="AH114">
        <v>2</v>
      </c>
      <c r="AI114">
        <v>34579633</v>
      </c>
      <c r="AJ114">
        <v>94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ROW(Source!A64)</f>
        <v>64</v>
      </c>
      <c r="B115">
        <v>34579634</v>
      </c>
      <c r="C115">
        <v>34579629</v>
      </c>
      <c r="D115">
        <v>31527216</v>
      </c>
      <c r="E115">
        <v>1</v>
      </c>
      <c r="F115">
        <v>1</v>
      </c>
      <c r="G115">
        <v>1</v>
      </c>
      <c r="H115">
        <v>2</v>
      </c>
      <c r="I115" t="s">
        <v>261</v>
      </c>
      <c r="J115" t="s">
        <v>262</v>
      </c>
      <c r="K115" t="s">
        <v>263</v>
      </c>
      <c r="L115">
        <v>1368</v>
      </c>
      <c r="N115">
        <v>1011</v>
      </c>
      <c r="O115" t="s">
        <v>260</v>
      </c>
      <c r="P115" t="s">
        <v>260</v>
      </c>
      <c r="Q115">
        <v>1</v>
      </c>
      <c r="X115">
        <v>1.56</v>
      </c>
      <c r="Y115">
        <v>0</v>
      </c>
      <c r="Z115">
        <v>12.39</v>
      </c>
      <c r="AA115">
        <v>10.06</v>
      </c>
      <c r="AB115">
        <v>0</v>
      </c>
      <c r="AC115">
        <v>0</v>
      </c>
      <c r="AD115">
        <v>1</v>
      </c>
      <c r="AE115">
        <v>0</v>
      </c>
      <c r="AF115" t="s">
        <v>49</v>
      </c>
      <c r="AG115">
        <v>1.9500000000000002</v>
      </c>
      <c r="AH115">
        <v>2</v>
      </c>
      <c r="AI115">
        <v>34579634</v>
      </c>
      <c r="AJ115">
        <v>95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ROW(Source!A64)</f>
        <v>64</v>
      </c>
      <c r="B116">
        <v>34579635</v>
      </c>
      <c r="C116">
        <v>34579629</v>
      </c>
      <c r="D116">
        <v>31528142</v>
      </c>
      <c r="E116">
        <v>1</v>
      </c>
      <c r="F116">
        <v>1</v>
      </c>
      <c r="G116">
        <v>1</v>
      </c>
      <c r="H116">
        <v>2</v>
      </c>
      <c r="I116" t="s">
        <v>271</v>
      </c>
      <c r="J116" t="s">
        <v>272</v>
      </c>
      <c r="K116" t="s">
        <v>273</v>
      </c>
      <c r="L116">
        <v>1368</v>
      </c>
      <c r="N116">
        <v>1011</v>
      </c>
      <c r="O116" t="s">
        <v>260</v>
      </c>
      <c r="P116" t="s">
        <v>260</v>
      </c>
      <c r="Q116">
        <v>1</v>
      </c>
      <c r="X116">
        <v>0.28000000000000003</v>
      </c>
      <c r="Y116">
        <v>0</v>
      </c>
      <c r="Z116">
        <v>65.709999999999994</v>
      </c>
      <c r="AA116">
        <v>11.6</v>
      </c>
      <c r="AB116">
        <v>0</v>
      </c>
      <c r="AC116">
        <v>0</v>
      </c>
      <c r="AD116">
        <v>1</v>
      </c>
      <c r="AE116">
        <v>0</v>
      </c>
      <c r="AF116" t="s">
        <v>49</v>
      </c>
      <c r="AG116">
        <v>0.35000000000000003</v>
      </c>
      <c r="AH116">
        <v>2</v>
      </c>
      <c r="AI116">
        <v>34579635</v>
      </c>
      <c r="AJ116">
        <v>96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ROW(Source!A64)</f>
        <v>64</v>
      </c>
      <c r="B117">
        <v>34579636</v>
      </c>
      <c r="C117">
        <v>34579629</v>
      </c>
      <c r="D117">
        <v>31446395</v>
      </c>
      <c r="E117">
        <v>1</v>
      </c>
      <c r="F117">
        <v>1</v>
      </c>
      <c r="G117">
        <v>1</v>
      </c>
      <c r="H117">
        <v>3</v>
      </c>
      <c r="I117" t="s">
        <v>295</v>
      </c>
      <c r="J117" t="s">
        <v>119</v>
      </c>
      <c r="K117" t="s">
        <v>296</v>
      </c>
      <c r="L117">
        <v>1339</v>
      </c>
      <c r="N117">
        <v>1007</v>
      </c>
      <c r="O117" t="s">
        <v>297</v>
      </c>
      <c r="P117" t="s">
        <v>297</v>
      </c>
      <c r="Q117">
        <v>1</v>
      </c>
      <c r="X117">
        <v>0.1</v>
      </c>
      <c r="Y117">
        <v>2.44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0.1</v>
      </c>
      <c r="AH117">
        <v>3</v>
      </c>
      <c r="AI117">
        <v>-1</v>
      </c>
      <c r="AJ117" t="s">
        <v>3</v>
      </c>
      <c r="AK117">
        <v>4</v>
      </c>
      <c r="AL117">
        <v>-0.24399999999999999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1</v>
      </c>
    </row>
    <row r="118" spans="1:44" x14ac:dyDescent="0.2">
      <c r="A118">
        <f>ROW(Source!A64)</f>
        <v>64</v>
      </c>
      <c r="B118">
        <v>34579637</v>
      </c>
      <c r="C118">
        <v>34579629</v>
      </c>
      <c r="D118">
        <v>31450127</v>
      </c>
      <c r="E118">
        <v>1</v>
      </c>
      <c r="F118">
        <v>1</v>
      </c>
      <c r="G118">
        <v>1</v>
      </c>
      <c r="H118">
        <v>3</v>
      </c>
      <c r="I118" t="s">
        <v>128</v>
      </c>
      <c r="J118" t="s">
        <v>130</v>
      </c>
      <c r="K118" t="s">
        <v>129</v>
      </c>
      <c r="L118">
        <v>1346</v>
      </c>
      <c r="N118">
        <v>1009</v>
      </c>
      <c r="O118" t="s">
        <v>26</v>
      </c>
      <c r="P118" t="s">
        <v>26</v>
      </c>
      <c r="Q118">
        <v>1</v>
      </c>
      <c r="X118">
        <v>0.5</v>
      </c>
      <c r="Y118">
        <v>1.82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0.5</v>
      </c>
      <c r="AH118">
        <v>3</v>
      </c>
      <c r="AI118">
        <v>-1</v>
      </c>
      <c r="AJ118" t="s">
        <v>3</v>
      </c>
      <c r="AK118">
        <v>4</v>
      </c>
      <c r="AL118">
        <v>-0.91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1</v>
      </c>
    </row>
    <row r="119" spans="1:44" x14ac:dyDescent="0.2">
      <c r="A119">
        <f>ROW(Source!A64)</f>
        <v>64</v>
      </c>
      <c r="B119">
        <v>34579638</v>
      </c>
      <c r="C119">
        <v>34579629</v>
      </c>
      <c r="D119">
        <v>31452152</v>
      </c>
      <c r="E119">
        <v>1</v>
      </c>
      <c r="F119">
        <v>1</v>
      </c>
      <c r="G119">
        <v>1</v>
      </c>
      <c r="H119">
        <v>3</v>
      </c>
      <c r="I119" t="s">
        <v>325</v>
      </c>
      <c r="J119" t="s">
        <v>326</v>
      </c>
      <c r="K119" t="s">
        <v>327</v>
      </c>
      <c r="L119">
        <v>1348</v>
      </c>
      <c r="N119">
        <v>1009</v>
      </c>
      <c r="O119" t="s">
        <v>43</v>
      </c>
      <c r="P119" t="s">
        <v>43</v>
      </c>
      <c r="Q119">
        <v>1000</v>
      </c>
      <c r="X119">
        <v>0.05</v>
      </c>
      <c r="Y119">
        <v>6513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0.05</v>
      </c>
      <c r="AH119">
        <v>3</v>
      </c>
      <c r="AI119">
        <v>-1</v>
      </c>
      <c r="AJ119" t="s">
        <v>3</v>
      </c>
      <c r="AK119">
        <v>4</v>
      </c>
      <c r="AL119">
        <v>-325.65000000000003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1</v>
      </c>
    </row>
    <row r="120" spans="1:44" x14ac:dyDescent="0.2">
      <c r="A120">
        <f>ROW(Source!A64)</f>
        <v>64</v>
      </c>
      <c r="B120">
        <v>34579639</v>
      </c>
      <c r="C120">
        <v>34579629</v>
      </c>
      <c r="D120">
        <v>31466141</v>
      </c>
      <c r="E120">
        <v>1</v>
      </c>
      <c r="F120">
        <v>1</v>
      </c>
      <c r="G120">
        <v>1</v>
      </c>
      <c r="H120">
        <v>3</v>
      </c>
      <c r="I120" t="s">
        <v>311</v>
      </c>
      <c r="J120" t="s">
        <v>64</v>
      </c>
      <c r="K120" t="s">
        <v>312</v>
      </c>
      <c r="L120">
        <v>1327</v>
      </c>
      <c r="N120">
        <v>1005</v>
      </c>
      <c r="O120" t="s">
        <v>118</v>
      </c>
      <c r="P120" t="s">
        <v>118</v>
      </c>
      <c r="Q120">
        <v>1</v>
      </c>
      <c r="X120">
        <v>102</v>
      </c>
      <c r="Y120">
        <v>67.8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102</v>
      </c>
      <c r="AH120">
        <v>3</v>
      </c>
      <c r="AI120">
        <v>-1</v>
      </c>
      <c r="AJ120" t="s">
        <v>3</v>
      </c>
      <c r="AK120">
        <v>4</v>
      </c>
      <c r="AL120">
        <v>-6915.5999999999995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1</v>
      </c>
    </row>
    <row r="121" spans="1:44" x14ac:dyDescent="0.2">
      <c r="A121">
        <f>ROW(Source!A64)</f>
        <v>64</v>
      </c>
      <c r="B121">
        <v>34579640</v>
      </c>
      <c r="C121">
        <v>34579629</v>
      </c>
      <c r="D121">
        <v>31481687</v>
      </c>
      <c r="E121">
        <v>1</v>
      </c>
      <c r="F121">
        <v>1</v>
      </c>
      <c r="G121">
        <v>1</v>
      </c>
      <c r="H121">
        <v>3</v>
      </c>
      <c r="I121" t="s">
        <v>328</v>
      </c>
      <c r="J121" t="s">
        <v>122</v>
      </c>
      <c r="K121" t="s">
        <v>329</v>
      </c>
      <c r="L121">
        <v>1346</v>
      </c>
      <c r="N121">
        <v>1009</v>
      </c>
      <c r="O121" t="s">
        <v>26</v>
      </c>
      <c r="P121" t="s">
        <v>26</v>
      </c>
      <c r="Q121">
        <v>1</v>
      </c>
      <c r="X121">
        <v>450</v>
      </c>
      <c r="Y121">
        <v>1.37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450</v>
      </c>
      <c r="AH121">
        <v>3</v>
      </c>
      <c r="AI121">
        <v>-1</v>
      </c>
      <c r="AJ121" t="s">
        <v>3</v>
      </c>
      <c r="AK121">
        <v>4</v>
      </c>
      <c r="AL121">
        <v>-616.5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1</v>
      </c>
    </row>
    <row r="122" spans="1:44" x14ac:dyDescent="0.2">
      <c r="A122">
        <f>ROW(Source!A65)</f>
        <v>65</v>
      </c>
      <c r="B122">
        <v>34579630</v>
      </c>
      <c r="C122">
        <v>34579629</v>
      </c>
      <c r="D122">
        <v>31715109</v>
      </c>
      <c r="E122">
        <v>1</v>
      </c>
      <c r="F122">
        <v>1</v>
      </c>
      <c r="G122">
        <v>1</v>
      </c>
      <c r="H122">
        <v>1</v>
      </c>
      <c r="I122" t="s">
        <v>266</v>
      </c>
      <c r="J122" t="s">
        <v>3</v>
      </c>
      <c r="K122" t="s">
        <v>267</v>
      </c>
      <c r="L122">
        <v>1191</v>
      </c>
      <c r="N122">
        <v>1013</v>
      </c>
      <c r="O122" t="s">
        <v>254</v>
      </c>
      <c r="P122" t="s">
        <v>254</v>
      </c>
      <c r="Q122">
        <v>1</v>
      </c>
      <c r="X122">
        <v>119.78</v>
      </c>
      <c r="Y122">
        <v>0</v>
      </c>
      <c r="Z122">
        <v>0</v>
      </c>
      <c r="AA122">
        <v>0</v>
      </c>
      <c r="AB122">
        <v>8.74</v>
      </c>
      <c r="AC122">
        <v>0</v>
      </c>
      <c r="AD122">
        <v>1</v>
      </c>
      <c r="AE122">
        <v>1</v>
      </c>
      <c r="AF122" t="s">
        <v>50</v>
      </c>
      <c r="AG122">
        <v>137.74699999999999</v>
      </c>
      <c r="AH122">
        <v>2</v>
      </c>
      <c r="AI122">
        <v>34579630</v>
      </c>
      <c r="AJ122">
        <v>99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ROW(Source!A65)</f>
        <v>65</v>
      </c>
      <c r="B123">
        <v>34579631</v>
      </c>
      <c r="C123">
        <v>34579629</v>
      </c>
      <c r="D123">
        <v>31709492</v>
      </c>
      <c r="E123">
        <v>1</v>
      </c>
      <c r="F123">
        <v>1</v>
      </c>
      <c r="G123">
        <v>1</v>
      </c>
      <c r="H123">
        <v>1</v>
      </c>
      <c r="I123" t="s">
        <v>255</v>
      </c>
      <c r="J123" t="s">
        <v>3</v>
      </c>
      <c r="K123" t="s">
        <v>256</v>
      </c>
      <c r="L123">
        <v>1191</v>
      </c>
      <c r="N123">
        <v>1013</v>
      </c>
      <c r="O123" t="s">
        <v>254</v>
      </c>
      <c r="P123" t="s">
        <v>254</v>
      </c>
      <c r="Q123">
        <v>1</v>
      </c>
      <c r="X123">
        <v>4.5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2</v>
      </c>
      <c r="AF123" t="s">
        <v>49</v>
      </c>
      <c r="AG123">
        <v>5.625</v>
      </c>
      <c r="AH123">
        <v>2</v>
      </c>
      <c r="AI123">
        <v>34579631</v>
      </c>
      <c r="AJ123">
        <v>100</v>
      </c>
      <c r="AK123">
        <v>2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ROW(Source!A65)</f>
        <v>65</v>
      </c>
      <c r="B124">
        <v>34579632</v>
      </c>
      <c r="C124">
        <v>34579629</v>
      </c>
      <c r="D124">
        <v>31526978</v>
      </c>
      <c r="E124">
        <v>1</v>
      </c>
      <c r="F124">
        <v>1</v>
      </c>
      <c r="G124">
        <v>1</v>
      </c>
      <c r="H124">
        <v>2</v>
      </c>
      <c r="I124" t="s">
        <v>268</v>
      </c>
      <c r="J124" t="s">
        <v>269</v>
      </c>
      <c r="K124" t="s">
        <v>270</v>
      </c>
      <c r="L124">
        <v>1368</v>
      </c>
      <c r="N124">
        <v>1011</v>
      </c>
      <c r="O124" t="s">
        <v>260</v>
      </c>
      <c r="P124" t="s">
        <v>260</v>
      </c>
      <c r="Q124">
        <v>1</v>
      </c>
      <c r="X124">
        <v>0.36</v>
      </c>
      <c r="Y124">
        <v>0</v>
      </c>
      <c r="Z124">
        <v>89.99</v>
      </c>
      <c r="AA124">
        <v>10.06</v>
      </c>
      <c r="AB124">
        <v>0</v>
      </c>
      <c r="AC124">
        <v>0</v>
      </c>
      <c r="AD124">
        <v>1</v>
      </c>
      <c r="AE124">
        <v>0</v>
      </c>
      <c r="AF124" t="s">
        <v>49</v>
      </c>
      <c r="AG124">
        <v>0.44999999999999996</v>
      </c>
      <c r="AH124">
        <v>2</v>
      </c>
      <c r="AI124">
        <v>34579632</v>
      </c>
      <c r="AJ124">
        <v>101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ROW(Source!A65)</f>
        <v>65</v>
      </c>
      <c r="B125">
        <v>34579633</v>
      </c>
      <c r="C125">
        <v>34579629</v>
      </c>
      <c r="D125">
        <v>31527047</v>
      </c>
      <c r="E125">
        <v>1</v>
      </c>
      <c r="F125">
        <v>1</v>
      </c>
      <c r="G125">
        <v>1</v>
      </c>
      <c r="H125">
        <v>2</v>
      </c>
      <c r="I125" t="s">
        <v>257</v>
      </c>
      <c r="J125" t="s">
        <v>258</v>
      </c>
      <c r="K125" t="s">
        <v>259</v>
      </c>
      <c r="L125">
        <v>1368</v>
      </c>
      <c r="N125">
        <v>1011</v>
      </c>
      <c r="O125" t="s">
        <v>260</v>
      </c>
      <c r="P125" t="s">
        <v>260</v>
      </c>
      <c r="Q125">
        <v>1</v>
      </c>
      <c r="X125">
        <v>2.2999999999999998</v>
      </c>
      <c r="Y125">
        <v>0</v>
      </c>
      <c r="Z125">
        <v>31.26</v>
      </c>
      <c r="AA125">
        <v>13.5</v>
      </c>
      <c r="AB125">
        <v>0</v>
      </c>
      <c r="AC125">
        <v>0</v>
      </c>
      <c r="AD125">
        <v>1</v>
      </c>
      <c r="AE125">
        <v>0</v>
      </c>
      <c r="AF125" t="s">
        <v>49</v>
      </c>
      <c r="AG125">
        <v>2.875</v>
      </c>
      <c r="AH125">
        <v>2</v>
      </c>
      <c r="AI125">
        <v>34579633</v>
      </c>
      <c r="AJ125">
        <v>102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ROW(Source!A65)</f>
        <v>65</v>
      </c>
      <c r="B126">
        <v>34579634</v>
      </c>
      <c r="C126">
        <v>34579629</v>
      </c>
      <c r="D126">
        <v>31527216</v>
      </c>
      <c r="E126">
        <v>1</v>
      </c>
      <c r="F126">
        <v>1</v>
      </c>
      <c r="G126">
        <v>1</v>
      </c>
      <c r="H126">
        <v>2</v>
      </c>
      <c r="I126" t="s">
        <v>261</v>
      </c>
      <c r="J126" t="s">
        <v>262</v>
      </c>
      <c r="K126" t="s">
        <v>263</v>
      </c>
      <c r="L126">
        <v>1368</v>
      </c>
      <c r="N126">
        <v>1011</v>
      </c>
      <c r="O126" t="s">
        <v>260</v>
      </c>
      <c r="P126" t="s">
        <v>260</v>
      </c>
      <c r="Q126">
        <v>1</v>
      </c>
      <c r="X126">
        <v>1.56</v>
      </c>
      <c r="Y126">
        <v>0</v>
      </c>
      <c r="Z126">
        <v>12.39</v>
      </c>
      <c r="AA126">
        <v>10.06</v>
      </c>
      <c r="AB126">
        <v>0</v>
      </c>
      <c r="AC126">
        <v>0</v>
      </c>
      <c r="AD126">
        <v>1</v>
      </c>
      <c r="AE126">
        <v>0</v>
      </c>
      <c r="AF126" t="s">
        <v>49</v>
      </c>
      <c r="AG126">
        <v>1.9500000000000002</v>
      </c>
      <c r="AH126">
        <v>2</v>
      </c>
      <c r="AI126">
        <v>34579634</v>
      </c>
      <c r="AJ126">
        <v>103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ROW(Source!A65)</f>
        <v>65</v>
      </c>
      <c r="B127">
        <v>34579635</v>
      </c>
      <c r="C127">
        <v>34579629</v>
      </c>
      <c r="D127">
        <v>31528142</v>
      </c>
      <c r="E127">
        <v>1</v>
      </c>
      <c r="F127">
        <v>1</v>
      </c>
      <c r="G127">
        <v>1</v>
      </c>
      <c r="H127">
        <v>2</v>
      </c>
      <c r="I127" t="s">
        <v>271</v>
      </c>
      <c r="J127" t="s">
        <v>272</v>
      </c>
      <c r="K127" t="s">
        <v>273</v>
      </c>
      <c r="L127">
        <v>1368</v>
      </c>
      <c r="N127">
        <v>1011</v>
      </c>
      <c r="O127" t="s">
        <v>260</v>
      </c>
      <c r="P127" t="s">
        <v>260</v>
      </c>
      <c r="Q127">
        <v>1</v>
      </c>
      <c r="X127">
        <v>0.28000000000000003</v>
      </c>
      <c r="Y127">
        <v>0</v>
      </c>
      <c r="Z127">
        <v>65.709999999999994</v>
      </c>
      <c r="AA127">
        <v>11.6</v>
      </c>
      <c r="AB127">
        <v>0</v>
      </c>
      <c r="AC127">
        <v>0</v>
      </c>
      <c r="AD127">
        <v>1</v>
      </c>
      <c r="AE127">
        <v>0</v>
      </c>
      <c r="AF127" t="s">
        <v>49</v>
      </c>
      <c r="AG127">
        <v>0.35000000000000003</v>
      </c>
      <c r="AH127">
        <v>2</v>
      </c>
      <c r="AI127">
        <v>34579635</v>
      </c>
      <c r="AJ127">
        <v>104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ROW(Source!A65)</f>
        <v>65</v>
      </c>
      <c r="B128">
        <v>34579636</v>
      </c>
      <c r="C128">
        <v>34579629</v>
      </c>
      <c r="D128">
        <v>31446395</v>
      </c>
      <c r="E128">
        <v>1</v>
      </c>
      <c r="F128">
        <v>1</v>
      </c>
      <c r="G128">
        <v>1</v>
      </c>
      <c r="H128">
        <v>3</v>
      </c>
      <c r="I128" t="s">
        <v>295</v>
      </c>
      <c r="J128" t="s">
        <v>119</v>
      </c>
      <c r="K128" t="s">
        <v>296</v>
      </c>
      <c r="L128">
        <v>1339</v>
      </c>
      <c r="N128">
        <v>1007</v>
      </c>
      <c r="O128" t="s">
        <v>297</v>
      </c>
      <c r="P128" t="s">
        <v>297</v>
      </c>
      <c r="Q128">
        <v>1</v>
      </c>
      <c r="X128">
        <v>0.1</v>
      </c>
      <c r="Y128">
        <v>2.44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3</v>
      </c>
      <c r="AG128">
        <v>0.1</v>
      </c>
      <c r="AH128">
        <v>3</v>
      </c>
      <c r="AI128">
        <v>-1</v>
      </c>
      <c r="AJ128" t="s">
        <v>3</v>
      </c>
      <c r="AK128">
        <v>4</v>
      </c>
      <c r="AL128">
        <v>-0.24399999999999999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1</v>
      </c>
    </row>
    <row r="129" spans="1:44" x14ac:dyDescent="0.2">
      <c r="A129">
        <f>ROW(Source!A65)</f>
        <v>65</v>
      </c>
      <c r="B129">
        <v>34579637</v>
      </c>
      <c r="C129">
        <v>34579629</v>
      </c>
      <c r="D129">
        <v>31450127</v>
      </c>
      <c r="E129">
        <v>1</v>
      </c>
      <c r="F129">
        <v>1</v>
      </c>
      <c r="G129">
        <v>1</v>
      </c>
      <c r="H129">
        <v>3</v>
      </c>
      <c r="I129" t="s">
        <v>128</v>
      </c>
      <c r="J129" t="s">
        <v>130</v>
      </c>
      <c r="K129" t="s">
        <v>129</v>
      </c>
      <c r="L129">
        <v>1346</v>
      </c>
      <c r="N129">
        <v>1009</v>
      </c>
      <c r="O129" t="s">
        <v>26</v>
      </c>
      <c r="P129" t="s">
        <v>26</v>
      </c>
      <c r="Q129">
        <v>1</v>
      </c>
      <c r="X129">
        <v>0.5</v>
      </c>
      <c r="Y129">
        <v>1.82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0.5</v>
      </c>
      <c r="AH129">
        <v>3</v>
      </c>
      <c r="AI129">
        <v>-1</v>
      </c>
      <c r="AJ129" t="s">
        <v>3</v>
      </c>
      <c r="AK129">
        <v>4</v>
      </c>
      <c r="AL129">
        <v>-0.91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1</v>
      </c>
    </row>
    <row r="130" spans="1:44" x14ac:dyDescent="0.2">
      <c r="A130">
        <f>ROW(Source!A65)</f>
        <v>65</v>
      </c>
      <c r="B130">
        <v>34579638</v>
      </c>
      <c r="C130">
        <v>34579629</v>
      </c>
      <c r="D130">
        <v>31452152</v>
      </c>
      <c r="E130">
        <v>1</v>
      </c>
      <c r="F130">
        <v>1</v>
      </c>
      <c r="G130">
        <v>1</v>
      </c>
      <c r="H130">
        <v>3</v>
      </c>
      <c r="I130" t="s">
        <v>325</v>
      </c>
      <c r="J130" t="s">
        <v>326</v>
      </c>
      <c r="K130" t="s">
        <v>327</v>
      </c>
      <c r="L130">
        <v>1348</v>
      </c>
      <c r="N130">
        <v>1009</v>
      </c>
      <c r="O130" t="s">
        <v>43</v>
      </c>
      <c r="P130" t="s">
        <v>43</v>
      </c>
      <c r="Q130">
        <v>1000</v>
      </c>
      <c r="X130">
        <v>0.05</v>
      </c>
      <c r="Y130">
        <v>6513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0.05</v>
      </c>
      <c r="AH130">
        <v>3</v>
      </c>
      <c r="AI130">
        <v>-1</v>
      </c>
      <c r="AJ130" t="s">
        <v>3</v>
      </c>
      <c r="AK130">
        <v>4</v>
      </c>
      <c r="AL130">
        <v>-325.65000000000003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1</v>
      </c>
    </row>
    <row r="131" spans="1:44" x14ac:dyDescent="0.2">
      <c r="A131">
        <f>ROW(Source!A65)</f>
        <v>65</v>
      </c>
      <c r="B131">
        <v>34579639</v>
      </c>
      <c r="C131">
        <v>34579629</v>
      </c>
      <c r="D131">
        <v>31466141</v>
      </c>
      <c r="E131">
        <v>1</v>
      </c>
      <c r="F131">
        <v>1</v>
      </c>
      <c r="G131">
        <v>1</v>
      </c>
      <c r="H131">
        <v>3</v>
      </c>
      <c r="I131" t="s">
        <v>311</v>
      </c>
      <c r="J131" t="s">
        <v>64</v>
      </c>
      <c r="K131" t="s">
        <v>312</v>
      </c>
      <c r="L131">
        <v>1327</v>
      </c>
      <c r="N131">
        <v>1005</v>
      </c>
      <c r="O131" t="s">
        <v>118</v>
      </c>
      <c r="P131" t="s">
        <v>118</v>
      </c>
      <c r="Q131">
        <v>1</v>
      </c>
      <c r="X131">
        <v>102</v>
      </c>
      <c r="Y131">
        <v>67.8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102</v>
      </c>
      <c r="AH131">
        <v>3</v>
      </c>
      <c r="AI131">
        <v>-1</v>
      </c>
      <c r="AJ131" t="s">
        <v>3</v>
      </c>
      <c r="AK131">
        <v>4</v>
      </c>
      <c r="AL131">
        <v>-6915.5999999999995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1</v>
      </c>
    </row>
    <row r="132" spans="1:44" x14ac:dyDescent="0.2">
      <c r="A132">
        <f>ROW(Source!A65)</f>
        <v>65</v>
      </c>
      <c r="B132">
        <v>34579640</v>
      </c>
      <c r="C132">
        <v>34579629</v>
      </c>
      <c r="D132">
        <v>31481687</v>
      </c>
      <c r="E132">
        <v>1</v>
      </c>
      <c r="F132">
        <v>1</v>
      </c>
      <c r="G132">
        <v>1</v>
      </c>
      <c r="H132">
        <v>3</v>
      </c>
      <c r="I132" t="s">
        <v>328</v>
      </c>
      <c r="J132" t="s">
        <v>122</v>
      </c>
      <c r="K132" t="s">
        <v>329</v>
      </c>
      <c r="L132">
        <v>1346</v>
      </c>
      <c r="N132">
        <v>1009</v>
      </c>
      <c r="O132" t="s">
        <v>26</v>
      </c>
      <c r="P132" t="s">
        <v>26</v>
      </c>
      <c r="Q132">
        <v>1</v>
      </c>
      <c r="X132">
        <v>450</v>
      </c>
      <c r="Y132">
        <v>1.37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450</v>
      </c>
      <c r="AH132">
        <v>3</v>
      </c>
      <c r="AI132">
        <v>-1</v>
      </c>
      <c r="AJ132" t="s">
        <v>3</v>
      </c>
      <c r="AK132">
        <v>4</v>
      </c>
      <c r="AL132">
        <v>-616.5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1</v>
      </c>
    </row>
    <row r="133" spans="1:44" x14ac:dyDescent="0.2">
      <c r="A133">
        <f>ROW(Source!A70)</f>
        <v>70</v>
      </c>
      <c r="B133">
        <v>34579883</v>
      </c>
      <c r="C133">
        <v>34579882</v>
      </c>
      <c r="D133">
        <v>31712762</v>
      </c>
      <c r="E133">
        <v>1</v>
      </c>
      <c r="F133">
        <v>1</v>
      </c>
      <c r="G133">
        <v>1</v>
      </c>
      <c r="H133">
        <v>1</v>
      </c>
      <c r="I133" t="s">
        <v>293</v>
      </c>
      <c r="J133" t="s">
        <v>3</v>
      </c>
      <c r="K133" t="s">
        <v>294</v>
      </c>
      <c r="L133">
        <v>1191</v>
      </c>
      <c r="N133">
        <v>1013</v>
      </c>
      <c r="O133" t="s">
        <v>254</v>
      </c>
      <c r="P133" t="s">
        <v>254</v>
      </c>
      <c r="Q133">
        <v>1</v>
      </c>
      <c r="X133">
        <v>62.75</v>
      </c>
      <c r="Y133">
        <v>0</v>
      </c>
      <c r="Z133">
        <v>0</v>
      </c>
      <c r="AA133">
        <v>0</v>
      </c>
      <c r="AB133">
        <v>8.09</v>
      </c>
      <c r="AC133">
        <v>0</v>
      </c>
      <c r="AD133">
        <v>1</v>
      </c>
      <c r="AE133">
        <v>1</v>
      </c>
      <c r="AF133" t="s">
        <v>3</v>
      </c>
      <c r="AG133">
        <v>62.75</v>
      </c>
      <c r="AH133">
        <v>2</v>
      </c>
      <c r="AI133">
        <v>34579883</v>
      </c>
      <c r="AJ133">
        <v>107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ROW(Source!A70)</f>
        <v>70</v>
      </c>
      <c r="B134">
        <v>34579884</v>
      </c>
      <c r="C134">
        <v>34579882</v>
      </c>
      <c r="D134">
        <v>31709492</v>
      </c>
      <c r="E134">
        <v>1</v>
      </c>
      <c r="F134">
        <v>1</v>
      </c>
      <c r="G134">
        <v>1</v>
      </c>
      <c r="H134">
        <v>1</v>
      </c>
      <c r="I134" t="s">
        <v>255</v>
      </c>
      <c r="J134" t="s">
        <v>3</v>
      </c>
      <c r="K134" t="s">
        <v>256</v>
      </c>
      <c r="L134">
        <v>1191</v>
      </c>
      <c r="N134">
        <v>1013</v>
      </c>
      <c r="O134" t="s">
        <v>254</v>
      </c>
      <c r="P134" t="s">
        <v>254</v>
      </c>
      <c r="Q134">
        <v>1</v>
      </c>
      <c r="X134">
        <v>0.01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2</v>
      </c>
      <c r="AF134" t="s">
        <v>3</v>
      </c>
      <c r="AG134">
        <v>0.01</v>
      </c>
      <c r="AH134">
        <v>2</v>
      </c>
      <c r="AI134">
        <v>34579884</v>
      </c>
      <c r="AJ134">
        <v>108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ROW(Source!A70)</f>
        <v>70</v>
      </c>
      <c r="B135">
        <v>34579885</v>
      </c>
      <c r="C135">
        <v>34579882</v>
      </c>
      <c r="D135">
        <v>31528142</v>
      </c>
      <c r="E135">
        <v>1</v>
      </c>
      <c r="F135">
        <v>1</v>
      </c>
      <c r="G135">
        <v>1</v>
      </c>
      <c r="H135">
        <v>2</v>
      </c>
      <c r="I135" t="s">
        <v>271</v>
      </c>
      <c r="J135" t="s">
        <v>272</v>
      </c>
      <c r="K135" t="s">
        <v>273</v>
      </c>
      <c r="L135">
        <v>1368</v>
      </c>
      <c r="N135">
        <v>1011</v>
      </c>
      <c r="O135" t="s">
        <v>260</v>
      </c>
      <c r="P135" t="s">
        <v>260</v>
      </c>
      <c r="Q135">
        <v>1</v>
      </c>
      <c r="X135">
        <v>0.01</v>
      </c>
      <c r="Y135">
        <v>0</v>
      </c>
      <c r="Z135">
        <v>65.709999999999994</v>
      </c>
      <c r="AA135">
        <v>11.6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0.01</v>
      </c>
      <c r="AH135">
        <v>2</v>
      </c>
      <c r="AI135">
        <v>34579885</v>
      </c>
      <c r="AJ135">
        <v>109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ROW(Source!A70)</f>
        <v>70</v>
      </c>
      <c r="B136">
        <v>34579886</v>
      </c>
      <c r="C136">
        <v>34579882</v>
      </c>
      <c r="D136">
        <v>31450127</v>
      </c>
      <c r="E136">
        <v>1</v>
      </c>
      <c r="F136">
        <v>1</v>
      </c>
      <c r="G136">
        <v>1</v>
      </c>
      <c r="H136">
        <v>3</v>
      </c>
      <c r="I136" t="s">
        <v>128</v>
      </c>
      <c r="J136" t="s">
        <v>130</v>
      </c>
      <c r="K136" t="s">
        <v>129</v>
      </c>
      <c r="L136">
        <v>1346</v>
      </c>
      <c r="N136">
        <v>1009</v>
      </c>
      <c r="O136" t="s">
        <v>26</v>
      </c>
      <c r="P136" t="s">
        <v>26</v>
      </c>
      <c r="Q136">
        <v>1</v>
      </c>
      <c r="X136">
        <v>0.1</v>
      </c>
      <c r="Y136">
        <v>1.82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0.1</v>
      </c>
      <c r="AH136">
        <v>2</v>
      </c>
      <c r="AI136">
        <v>34579886</v>
      </c>
      <c r="AJ136">
        <v>110</v>
      </c>
      <c r="AK136">
        <v>3</v>
      </c>
      <c r="AL136">
        <v>-0.18200000000000002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1</v>
      </c>
    </row>
    <row r="137" spans="1:44" x14ac:dyDescent="0.2">
      <c r="A137">
        <f>ROW(Source!A70)</f>
        <v>70</v>
      </c>
      <c r="B137">
        <v>34579887</v>
      </c>
      <c r="C137">
        <v>34579882</v>
      </c>
      <c r="D137">
        <v>31442177</v>
      </c>
      <c r="E137">
        <v>17</v>
      </c>
      <c r="F137">
        <v>1</v>
      </c>
      <c r="G137">
        <v>1</v>
      </c>
      <c r="H137">
        <v>3</v>
      </c>
      <c r="I137" t="s">
        <v>323</v>
      </c>
      <c r="J137" t="s">
        <v>3</v>
      </c>
      <c r="K137" t="s">
        <v>330</v>
      </c>
      <c r="L137">
        <v>1348</v>
      </c>
      <c r="N137">
        <v>1009</v>
      </c>
      <c r="O137" t="s">
        <v>43</v>
      </c>
      <c r="P137" t="s">
        <v>43</v>
      </c>
      <c r="Q137">
        <v>1000</v>
      </c>
      <c r="X137">
        <v>1.55E-2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 t="s">
        <v>3</v>
      </c>
      <c r="AG137">
        <v>1.55E-2</v>
      </c>
      <c r="AH137">
        <v>3</v>
      </c>
      <c r="AI137">
        <v>-1</v>
      </c>
      <c r="AJ137" t="s">
        <v>3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ROW(Source!A70)</f>
        <v>70</v>
      </c>
      <c r="B138">
        <v>34579888</v>
      </c>
      <c r="C138">
        <v>34579882</v>
      </c>
      <c r="D138">
        <v>31483557</v>
      </c>
      <c r="E138">
        <v>1</v>
      </c>
      <c r="F138">
        <v>1</v>
      </c>
      <c r="G138">
        <v>1</v>
      </c>
      <c r="H138">
        <v>3</v>
      </c>
      <c r="I138" t="s">
        <v>134</v>
      </c>
      <c r="J138" t="s">
        <v>136</v>
      </c>
      <c r="K138" t="s">
        <v>135</v>
      </c>
      <c r="L138">
        <v>1348</v>
      </c>
      <c r="N138">
        <v>1009</v>
      </c>
      <c r="O138" t="s">
        <v>43</v>
      </c>
      <c r="P138" t="s">
        <v>43</v>
      </c>
      <c r="Q138">
        <v>1000</v>
      </c>
      <c r="X138">
        <v>4.0000000000000001E-3</v>
      </c>
      <c r="Y138">
        <v>16950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4.0000000000000001E-3</v>
      </c>
      <c r="AH138">
        <v>2</v>
      </c>
      <c r="AI138">
        <v>34579888</v>
      </c>
      <c r="AJ138">
        <v>111</v>
      </c>
      <c r="AK138">
        <v>3</v>
      </c>
      <c r="AL138">
        <v>-67.8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1</v>
      </c>
    </row>
    <row r="139" spans="1:44" x14ac:dyDescent="0.2">
      <c r="A139">
        <f>ROW(Source!A71)</f>
        <v>71</v>
      </c>
      <c r="B139">
        <v>34579883</v>
      </c>
      <c r="C139">
        <v>34579882</v>
      </c>
      <c r="D139">
        <v>31712762</v>
      </c>
      <c r="E139">
        <v>1</v>
      </c>
      <c r="F139">
        <v>1</v>
      </c>
      <c r="G139">
        <v>1</v>
      </c>
      <c r="H139">
        <v>1</v>
      </c>
      <c r="I139" t="s">
        <v>293</v>
      </c>
      <c r="J139" t="s">
        <v>3</v>
      </c>
      <c r="K139" t="s">
        <v>294</v>
      </c>
      <c r="L139">
        <v>1191</v>
      </c>
      <c r="N139">
        <v>1013</v>
      </c>
      <c r="O139" t="s">
        <v>254</v>
      </c>
      <c r="P139" t="s">
        <v>254</v>
      </c>
      <c r="Q139">
        <v>1</v>
      </c>
      <c r="X139">
        <v>62.75</v>
      </c>
      <c r="Y139">
        <v>0</v>
      </c>
      <c r="Z139">
        <v>0</v>
      </c>
      <c r="AA139">
        <v>0</v>
      </c>
      <c r="AB139">
        <v>8.09</v>
      </c>
      <c r="AC139">
        <v>0</v>
      </c>
      <c r="AD139">
        <v>1</v>
      </c>
      <c r="AE139">
        <v>1</v>
      </c>
      <c r="AF139" t="s">
        <v>3</v>
      </c>
      <c r="AG139">
        <v>62.75</v>
      </c>
      <c r="AH139">
        <v>2</v>
      </c>
      <c r="AI139">
        <v>34579883</v>
      </c>
      <c r="AJ139">
        <v>113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ROW(Source!A71)</f>
        <v>71</v>
      </c>
      <c r="B140">
        <v>34579884</v>
      </c>
      <c r="C140">
        <v>34579882</v>
      </c>
      <c r="D140">
        <v>31709492</v>
      </c>
      <c r="E140">
        <v>1</v>
      </c>
      <c r="F140">
        <v>1</v>
      </c>
      <c r="G140">
        <v>1</v>
      </c>
      <c r="H140">
        <v>1</v>
      </c>
      <c r="I140" t="s">
        <v>255</v>
      </c>
      <c r="J140" t="s">
        <v>3</v>
      </c>
      <c r="K140" t="s">
        <v>256</v>
      </c>
      <c r="L140">
        <v>1191</v>
      </c>
      <c r="N140">
        <v>1013</v>
      </c>
      <c r="O140" t="s">
        <v>254</v>
      </c>
      <c r="P140" t="s">
        <v>254</v>
      </c>
      <c r="Q140">
        <v>1</v>
      </c>
      <c r="X140">
        <v>0.01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3</v>
      </c>
      <c r="AG140">
        <v>0.01</v>
      </c>
      <c r="AH140">
        <v>2</v>
      </c>
      <c r="AI140">
        <v>34579884</v>
      </c>
      <c r="AJ140">
        <v>114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ROW(Source!A71)</f>
        <v>71</v>
      </c>
      <c r="B141">
        <v>34579885</v>
      </c>
      <c r="C141">
        <v>34579882</v>
      </c>
      <c r="D141">
        <v>31528142</v>
      </c>
      <c r="E141">
        <v>1</v>
      </c>
      <c r="F141">
        <v>1</v>
      </c>
      <c r="G141">
        <v>1</v>
      </c>
      <c r="H141">
        <v>2</v>
      </c>
      <c r="I141" t="s">
        <v>271</v>
      </c>
      <c r="J141" t="s">
        <v>272</v>
      </c>
      <c r="K141" t="s">
        <v>273</v>
      </c>
      <c r="L141">
        <v>1368</v>
      </c>
      <c r="N141">
        <v>1011</v>
      </c>
      <c r="O141" t="s">
        <v>260</v>
      </c>
      <c r="P141" t="s">
        <v>260</v>
      </c>
      <c r="Q141">
        <v>1</v>
      </c>
      <c r="X141">
        <v>0.01</v>
      </c>
      <c r="Y141">
        <v>0</v>
      </c>
      <c r="Z141">
        <v>65.709999999999994</v>
      </c>
      <c r="AA141">
        <v>11.6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0.01</v>
      </c>
      <c r="AH141">
        <v>2</v>
      </c>
      <c r="AI141">
        <v>34579885</v>
      </c>
      <c r="AJ141">
        <v>115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ROW(Source!A71)</f>
        <v>71</v>
      </c>
      <c r="B142">
        <v>34579886</v>
      </c>
      <c r="C142">
        <v>34579882</v>
      </c>
      <c r="D142">
        <v>31450127</v>
      </c>
      <c r="E142">
        <v>1</v>
      </c>
      <c r="F142">
        <v>1</v>
      </c>
      <c r="G142">
        <v>1</v>
      </c>
      <c r="H142">
        <v>3</v>
      </c>
      <c r="I142" t="s">
        <v>128</v>
      </c>
      <c r="J142" t="s">
        <v>130</v>
      </c>
      <c r="K142" t="s">
        <v>129</v>
      </c>
      <c r="L142">
        <v>1346</v>
      </c>
      <c r="N142">
        <v>1009</v>
      </c>
      <c r="O142" t="s">
        <v>26</v>
      </c>
      <c r="P142" t="s">
        <v>26</v>
      </c>
      <c r="Q142">
        <v>1</v>
      </c>
      <c r="X142">
        <v>0.1</v>
      </c>
      <c r="Y142">
        <v>1.82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0.1</v>
      </c>
      <c r="AH142">
        <v>2</v>
      </c>
      <c r="AI142">
        <v>34579886</v>
      </c>
      <c r="AJ142">
        <v>116</v>
      </c>
      <c r="AK142">
        <v>3</v>
      </c>
      <c r="AL142">
        <v>-0.18200000000000002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1</v>
      </c>
    </row>
    <row r="143" spans="1:44" x14ac:dyDescent="0.2">
      <c r="A143">
        <f>ROW(Source!A71)</f>
        <v>71</v>
      </c>
      <c r="B143">
        <v>34579887</v>
      </c>
      <c r="C143">
        <v>34579882</v>
      </c>
      <c r="D143">
        <v>31442177</v>
      </c>
      <c r="E143">
        <v>17</v>
      </c>
      <c r="F143">
        <v>1</v>
      </c>
      <c r="G143">
        <v>1</v>
      </c>
      <c r="H143">
        <v>3</v>
      </c>
      <c r="I143" t="s">
        <v>323</v>
      </c>
      <c r="J143" t="s">
        <v>3</v>
      </c>
      <c r="K143" t="s">
        <v>330</v>
      </c>
      <c r="L143">
        <v>1348</v>
      </c>
      <c r="N143">
        <v>1009</v>
      </c>
      <c r="O143" t="s">
        <v>43</v>
      </c>
      <c r="P143" t="s">
        <v>43</v>
      </c>
      <c r="Q143">
        <v>1000</v>
      </c>
      <c r="X143">
        <v>1.55E-2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 t="s">
        <v>3</v>
      </c>
      <c r="AG143">
        <v>1.55E-2</v>
      </c>
      <c r="AH143">
        <v>3</v>
      </c>
      <c r="AI143">
        <v>-1</v>
      </c>
      <c r="AJ143" t="s">
        <v>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ROW(Source!A71)</f>
        <v>71</v>
      </c>
      <c r="B144">
        <v>34579888</v>
      </c>
      <c r="C144">
        <v>34579882</v>
      </c>
      <c r="D144">
        <v>31483557</v>
      </c>
      <c r="E144">
        <v>1</v>
      </c>
      <c r="F144">
        <v>1</v>
      </c>
      <c r="G144">
        <v>1</v>
      </c>
      <c r="H144">
        <v>3</v>
      </c>
      <c r="I144" t="s">
        <v>134</v>
      </c>
      <c r="J144" t="s">
        <v>136</v>
      </c>
      <c r="K144" t="s">
        <v>135</v>
      </c>
      <c r="L144">
        <v>1348</v>
      </c>
      <c r="N144">
        <v>1009</v>
      </c>
      <c r="O144" t="s">
        <v>43</v>
      </c>
      <c r="P144" t="s">
        <v>43</v>
      </c>
      <c r="Q144">
        <v>1000</v>
      </c>
      <c r="X144">
        <v>4.0000000000000001E-3</v>
      </c>
      <c r="Y144">
        <v>16950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4.0000000000000001E-3</v>
      </c>
      <c r="AH144">
        <v>2</v>
      </c>
      <c r="AI144">
        <v>34579888</v>
      </c>
      <c r="AJ144">
        <v>117</v>
      </c>
      <c r="AK144">
        <v>3</v>
      </c>
      <c r="AL144">
        <v>-67.8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1.Лок.смета.и.Акт</vt:lpstr>
      <vt:lpstr>SourceOb.1</vt:lpstr>
      <vt:lpstr>Source</vt:lpstr>
      <vt:lpstr>SourceObSm</vt:lpstr>
      <vt:lpstr>SmtRes</vt:lpstr>
      <vt:lpstr>EtalonRes</vt:lpstr>
      <vt:lpstr>'1.Лок.смета.и.Акт'!Заголовки_для_печати</vt:lpstr>
      <vt:lpstr>'1.Лок.смета.и.Акт'!Область_печати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2019-04-19T08:05:26Z</cp:lastPrinted>
  <dcterms:created xsi:type="dcterms:W3CDTF">2019-04-19T08:04:23Z</dcterms:created>
  <dcterms:modified xsi:type="dcterms:W3CDTF">2019-04-19T09:09:46Z</dcterms:modified>
</cp:coreProperties>
</file>