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yakh\Desktop\Лях\Теза\"/>
    </mc:Choice>
  </mc:AlternateContent>
  <bookViews>
    <workbookView xWindow="15" yWindow="5970" windowWidth="15420" windowHeight="5715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данные'!$15:$15</definedName>
    <definedName name="_xlnm.Print_Area" localSheetId="0">'Мои данные'!$A$1:$N$35</definedName>
  </definedNames>
  <calcPr calcId="152511"/>
</workbook>
</file>

<file path=xl/calcChain.xml><?xml version="1.0" encoding="utf-8"?>
<calcChain xmlns="http://schemas.openxmlformats.org/spreadsheetml/2006/main">
  <c r="N24" i="1" l="1"/>
  <c r="N23" i="1"/>
  <c r="N26" i="1"/>
  <c r="N28" i="1" s="1"/>
  <c r="N27" i="1" s="1"/>
  <c r="N20" i="1"/>
  <c r="N18" i="1"/>
  <c r="N17" i="1"/>
  <c r="N21" i="1" l="1"/>
  <c r="E17" i="1"/>
  <c r="E18" i="1"/>
  <c r="A12" i="2"/>
  <c r="F18" i="1"/>
  <c r="F17" i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локальной сметы&gt;</t>
        </r>
      </text>
    </comment>
    <comment ref="A10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=IF(&lt;Пустой идентификатор&gt;&lt;Количество всего (физ. объем) по позиции&gt; = "","0",&lt;Количество всего (физ. объем) по позиции&gt;)</t>
        </r>
      </text>
    </comment>
    <comment ref="F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  <comment ref="M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21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N21" authorId="0" shape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</commentList>
</comments>
</file>

<file path=xl/sharedStrings.xml><?xml version="1.0" encoding="utf-8"?>
<sst xmlns="http://schemas.openxmlformats.org/spreadsheetml/2006/main" count="41" uniqueCount="38">
  <si>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</si>
  <si>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</si>
  <si>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</si>
  <si>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</si>
  <si>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</si>
  <si>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</si>
  <si>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</si>
  <si>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</si>
  <si>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</si>
  <si>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 xml:space="preserve">Приложение к Договору № </t>
  </si>
  <si>
    <t>Форма 2п</t>
  </si>
  <si>
    <t>Расчет стоимости: (a+bx)*Kj или
(стоимость
строительно-монтажных
работ)*проц./ 100 или количество * цена, руб.</t>
  </si>
  <si>
    <t>Стоимость работ,    тыс. руб.</t>
  </si>
  <si>
    <t xml:space="preserve">                           Раздел 1. Проектные работы</t>
  </si>
  <si>
    <t>цены 2001</t>
  </si>
  <si>
    <t>объект</t>
  </si>
  <si>
    <t>1 рабочее место</t>
  </si>
  <si>
    <t>Итого прямые затраты по смете в ценах 2001г.</t>
  </si>
  <si>
    <t>Итоги по смете:</t>
  </si>
  <si>
    <t xml:space="preserve">  Итого</t>
  </si>
  <si>
    <t xml:space="preserve">    В том числе:</t>
  </si>
  <si>
    <t xml:space="preserve">  НДС 18%</t>
  </si>
  <si>
    <t xml:space="preserve">  ВСЕГО по смете</t>
  </si>
  <si>
    <t>Проектирование административного здания</t>
  </si>
  <si>
    <t>Система видеонаблюдения в жилых, общественных и промышленных зданиях при суммарной длине кабелей более 2000м с количеством видеокамер от 61 до 72</t>
  </si>
  <si>
    <t xml:space="preserve">МРР-3.2.21.02-07
/Таблица: 6 параметр: А/ Видеонаблюдение в жилых, общественных и промышленных зданиях </t>
  </si>
  <si>
    <t xml:space="preserve">МРР-3.2.21.02-07
/Таблица: 6 параметр: Б/ Видеонаблюдение в жилых, общественных и промышленных зданиях </t>
  </si>
  <si>
    <t>1*95,79</t>
  </si>
  <si>
    <t>62*2,11</t>
  </si>
  <si>
    <t>3</t>
  </si>
  <si>
    <t>4</t>
  </si>
  <si>
    <t>Система видеонаблюдения при суммарной длине
кабелей до 3000 м. с количеством видеокамер от 25 до 35</t>
  </si>
  <si>
    <t xml:space="preserve">МРР-3.2.21.02-07
/Таблица: 5 параметр: А/ Видеонаблюдение в жилых, общественных и промышленных зданиях </t>
  </si>
  <si>
    <t>1*5,22</t>
  </si>
  <si>
    <t xml:space="preserve">МРР-3.2.21.02-07
/Таблица: 5 параметр: Б/ Видеонаблюдение в жилых, общественных и промышленных зданиях </t>
  </si>
  <si>
    <t>35*3,64</t>
  </si>
  <si>
    <t xml:space="preserve">  Проектные работы: Система видеонаблюдения</t>
  </si>
  <si>
    <t xml:space="preserve">  Письмо Министерства Строительства и ЖКХ РФ на 1 квартал 2016 года (№ 4688-ХМ/05 от 19.02.2016) 359 230,00 * 3,92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</si>
</sst>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8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38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indent="1"/>
    </xf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8" fillId="0" borderId="0" xfId="22" applyFont="1">
      <alignment horizontal="left" vertical="top"/>
    </xf>
    <xf numFmtId="0" fontId="10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2" xfId="12" applyFont="1" applyBorder="1">
      <alignment horizont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10" fontId="8" fillId="0" borderId="2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4" fontId="8" fillId="0" borderId="1" xfId="5" applyNumberFormat="1" applyFont="1" applyBorder="1" applyAlignment="1">
      <alignment horizontal="right" vertical="top" wrapText="1"/>
    </xf>
    <xf numFmtId="0" fontId="8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0" xfId="21" applyFont="1" applyBorder="1" applyAlignment="1">
      <alignment horizontal="left" wrapText="1"/>
    </xf>
    <xf numFmtId="0" fontId="7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8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1" xfId="5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13</xdr:row>
          <xdr:rowOff>1057275</xdr:rowOff>
        </xdr:from>
        <xdr:to>
          <xdr:col>1</xdr:col>
          <xdr:colOff>1000125</xdr:colOff>
          <xdr:row>13</xdr:row>
          <xdr:rowOff>1266825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Y34"/>
  <sheetViews>
    <sheetView showGridLines="0" tabSelected="1" topLeftCell="A7" zoomScale="120" zoomScaleNormal="120" workbookViewId="0">
      <selection activeCell="N25" sqref="N25"/>
    </sheetView>
  </sheetViews>
  <sheetFormatPr defaultRowHeight="12.75" x14ac:dyDescent="0.2"/>
  <cols>
    <col min="1" max="1" width="5.7109375" style="1" customWidth="1"/>
    <col min="2" max="3" width="29.42578125" style="1" customWidth="1"/>
    <col min="4" max="4" width="16.85546875" style="1" customWidth="1"/>
    <col min="5" max="10" width="22.140625" style="1" hidden="1" customWidth="1"/>
    <col min="11" max="11" width="73.7109375" style="1" hidden="1" customWidth="1"/>
    <col min="12" max="13" width="15" style="1" hidden="1" customWidth="1"/>
    <col min="14" max="14" width="11.140625" style="1" customWidth="1"/>
    <col min="15" max="16" width="9.140625" style="1" customWidth="1"/>
    <col min="17" max="24" width="9.140625" style="1"/>
    <col min="25" max="25" width="79.28515625" style="13" customWidth="1"/>
    <col min="26" max="16384" width="9.140625" style="1"/>
  </cols>
  <sheetData>
    <row r="1" spans="1:14" x14ac:dyDescent="0.2">
      <c r="A1" s="28"/>
      <c r="B1" s="28"/>
      <c r="C1" s="28"/>
      <c r="D1" s="28"/>
      <c r="N1" s="12" t="s">
        <v>10</v>
      </c>
    </row>
    <row r="2" spans="1:14" x14ac:dyDescent="0.2">
      <c r="A2" s="32" t="s">
        <v>9</v>
      </c>
      <c r="B2" s="32"/>
      <c r="C2" s="32"/>
      <c r="D2" s="32"/>
    </row>
    <row r="3" spans="1:14" ht="15.75" x14ac:dyDescent="0.25">
      <c r="A3" s="29" t="s">
        <v>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">
      <c r="A7" s="31" t="s">
        <v>23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3" t="s">
        <v>2</v>
      </c>
      <c r="B9" s="2"/>
    </row>
    <row r="10" spans="1:1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x14ac:dyDescent="0.2">
      <c r="A11" s="2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">
      <c r="A12" s="3" t="s">
        <v>3</v>
      </c>
      <c r="B12" s="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2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s="8" customFormat="1" ht="100.5" customHeight="1" x14ac:dyDescent="0.2">
      <c r="A14" s="7" t="s">
        <v>0</v>
      </c>
      <c r="B14" s="7" t="s">
        <v>7</v>
      </c>
      <c r="C14" s="7" t="s">
        <v>8</v>
      </c>
      <c r="D14" s="7" t="s">
        <v>11</v>
      </c>
      <c r="E14" s="7"/>
      <c r="F14" s="7"/>
      <c r="G14" s="7"/>
      <c r="H14" s="7"/>
      <c r="I14" s="7"/>
      <c r="J14" s="7"/>
      <c r="K14" s="7"/>
      <c r="L14" s="7"/>
      <c r="M14" s="7"/>
      <c r="N14" s="7" t="s">
        <v>12</v>
      </c>
    </row>
    <row r="15" spans="1:14" x14ac:dyDescent="0.2">
      <c r="A15" s="14">
        <v>1</v>
      </c>
      <c r="B15" s="14">
        <v>2</v>
      </c>
      <c r="C15" s="14">
        <v>3</v>
      </c>
      <c r="D15" s="14">
        <v>4</v>
      </c>
      <c r="E15" s="14"/>
      <c r="F15" s="14"/>
      <c r="G15" s="14"/>
      <c r="H15" s="14"/>
      <c r="I15" s="14"/>
      <c r="J15" s="14"/>
      <c r="K15" s="14"/>
      <c r="L15" s="14"/>
      <c r="M15" s="14"/>
      <c r="N15" s="14">
        <v>5</v>
      </c>
    </row>
    <row r="16" spans="1:14" s="9" customFormat="1" ht="21" customHeight="1" x14ac:dyDescent="0.2">
      <c r="A16" s="34" t="s">
        <v>13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25" s="10" customFormat="1" ht="76.5" x14ac:dyDescent="0.2">
      <c r="A17" s="15">
        <v>1</v>
      </c>
      <c r="B17" s="16" t="s">
        <v>24</v>
      </c>
      <c r="C17" s="16" t="s">
        <v>25</v>
      </c>
      <c r="D17" s="17" t="s">
        <v>27</v>
      </c>
      <c r="E17" s="18">
        <f>IF( 1 = "","0",1)</f>
        <v>1</v>
      </c>
      <c r="F17" s="18" t="str">
        <f ca="1">IF(INDIRECT("J" &amp; ROW())="текущие цены", IF(INDIRECT("G" &amp; ROW())="", "0", "0"), IF(INDIRECT("G" &amp; ROW())="", "313828","313828"))</f>
        <v>313828</v>
      </c>
      <c r="G17" s="18"/>
      <c r="H17" s="18"/>
      <c r="I17" s="18"/>
      <c r="J17" s="18" t="s">
        <v>14</v>
      </c>
      <c r="K17" s="18"/>
      <c r="L17" s="18">
        <v>1</v>
      </c>
      <c r="M17" s="18" t="s">
        <v>15</v>
      </c>
      <c r="N17" s="19">
        <f>95.79</f>
        <v>95.79</v>
      </c>
      <c r="O17" s="9"/>
      <c r="P17" s="9"/>
      <c r="Q17" s="9"/>
      <c r="R17" s="9"/>
      <c r="S17" s="9"/>
      <c r="Y17" s="9"/>
    </row>
    <row r="18" spans="1:25" ht="76.5" x14ac:dyDescent="0.2">
      <c r="A18" s="20">
        <v>2</v>
      </c>
      <c r="B18" s="21" t="s">
        <v>24</v>
      </c>
      <c r="C18" s="16" t="s">
        <v>26</v>
      </c>
      <c r="D18" s="22" t="s">
        <v>28</v>
      </c>
      <c r="E18" s="23">
        <f>IF( 35 = "","0",35)</f>
        <v>35</v>
      </c>
      <c r="F18" s="23" t="str">
        <f ca="1">IF(INDIRECT("J" &amp; ROW())="текущие цены", IF(INDIRECT("G" &amp; ROW())="", "0", "0"), IF(INDIRECT("G" &amp; ROW())="", "1343","1343"))</f>
        <v>1343</v>
      </c>
      <c r="G18" s="23"/>
      <c r="H18" s="23"/>
      <c r="I18" s="23"/>
      <c r="J18" s="23" t="s">
        <v>14</v>
      </c>
      <c r="K18" s="23"/>
      <c r="L18" s="23">
        <v>1</v>
      </c>
      <c r="M18" s="23" t="s">
        <v>16</v>
      </c>
      <c r="N18" s="24">
        <f>62*2.11</f>
        <v>130.82</v>
      </c>
      <c r="O18" s="9"/>
      <c r="P18" s="9"/>
      <c r="Q18" s="9"/>
      <c r="R18" s="9"/>
      <c r="S18" s="9"/>
    </row>
    <row r="19" spans="1:25" ht="63.75" x14ac:dyDescent="0.2">
      <c r="A19" s="20" t="s">
        <v>29</v>
      </c>
      <c r="B19" s="21" t="s">
        <v>31</v>
      </c>
      <c r="C19" s="16" t="s">
        <v>32</v>
      </c>
      <c r="D19" s="22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4">
        <v>5.22</v>
      </c>
      <c r="O19" s="9"/>
      <c r="P19" s="9"/>
      <c r="Q19" s="9"/>
      <c r="R19" s="9"/>
      <c r="S19" s="9"/>
    </row>
    <row r="20" spans="1:25" ht="63.75" x14ac:dyDescent="0.2">
      <c r="A20" s="20" t="s">
        <v>30</v>
      </c>
      <c r="B20" s="21" t="s">
        <v>31</v>
      </c>
      <c r="C20" s="16" t="s">
        <v>34</v>
      </c>
      <c r="D20" s="22" t="s">
        <v>35</v>
      </c>
      <c r="E20" s="23"/>
      <c r="F20" s="23"/>
      <c r="G20" s="23"/>
      <c r="H20" s="23"/>
      <c r="I20" s="23"/>
      <c r="J20" s="23"/>
      <c r="K20" s="23"/>
      <c r="L20" s="23"/>
      <c r="M20" s="23"/>
      <c r="N20" s="24">
        <f>35*3.64</f>
        <v>127.4</v>
      </c>
      <c r="O20" s="9"/>
      <c r="P20" s="9"/>
      <c r="Q20" s="9"/>
      <c r="R20" s="9"/>
      <c r="S20" s="9"/>
    </row>
    <row r="21" spans="1:25" x14ac:dyDescent="0.2">
      <c r="A21" s="26" t="s">
        <v>17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5">
        <f>N20+N19+N18+N17</f>
        <v>359.23</v>
      </c>
      <c r="O21" s="9"/>
      <c r="P21" s="9"/>
      <c r="Q21" s="9"/>
      <c r="R21" s="9"/>
      <c r="S21" s="9"/>
    </row>
    <row r="22" spans="1:25" x14ac:dyDescent="0.2">
      <c r="A22" s="36" t="s">
        <v>18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5"/>
      <c r="O22" s="9"/>
      <c r="P22" s="9"/>
      <c r="Q22" s="9"/>
      <c r="R22" s="9"/>
      <c r="S22" s="9"/>
    </row>
    <row r="23" spans="1:25" ht="14.1" customHeight="1" x14ac:dyDescent="0.2">
      <c r="A23" s="26" t="s">
        <v>36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5">
        <f>N21</f>
        <v>359.23</v>
      </c>
      <c r="O23" s="9"/>
      <c r="P23" s="9"/>
      <c r="Q23" s="9"/>
      <c r="R23" s="9"/>
      <c r="S23" s="9"/>
    </row>
    <row r="24" spans="1:25" x14ac:dyDescent="0.2">
      <c r="A24" s="26" t="s">
        <v>19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5">
        <f>N21</f>
        <v>359.23</v>
      </c>
      <c r="O24" s="9"/>
      <c r="P24" s="9"/>
      <c r="Q24" s="9"/>
      <c r="R24" s="9"/>
      <c r="S24" s="9"/>
    </row>
    <row r="25" spans="1:25" x14ac:dyDescent="0.2">
      <c r="A25" s="26" t="s">
        <v>20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5"/>
      <c r="O25" s="9"/>
      <c r="P25" s="9"/>
      <c r="Q25" s="9"/>
      <c r="R25" s="9"/>
      <c r="S25" s="9"/>
    </row>
    <row r="26" spans="1:25" ht="25.5" customHeight="1" x14ac:dyDescent="0.2">
      <c r="A26" s="26" t="s">
        <v>37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5">
        <f>359230*3.92/1000</f>
        <v>1408.1815999999999</v>
      </c>
      <c r="O26" s="9"/>
      <c r="P26" s="9"/>
      <c r="Q26" s="9"/>
      <c r="R26" s="9"/>
      <c r="S26" s="9"/>
    </row>
    <row r="27" spans="1:25" x14ac:dyDescent="0.2">
      <c r="A27" s="26" t="s">
        <v>21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5">
        <f>N28-N26</f>
        <v>253.47268799999983</v>
      </c>
      <c r="O27" s="9"/>
      <c r="P27" s="9"/>
      <c r="Q27" s="9"/>
      <c r="R27" s="9"/>
      <c r="S27" s="9"/>
    </row>
    <row r="28" spans="1:25" x14ac:dyDescent="0.2">
      <c r="A28" s="36" t="s">
        <v>22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5">
        <f>N26*1.18</f>
        <v>1661.6542879999997</v>
      </c>
      <c r="O28" s="9"/>
      <c r="P28" s="9"/>
      <c r="Q28" s="9"/>
      <c r="R28" s="9"/>
      <c r="S28" s="9"/>
    </row>
    <row r="29" spans="1:2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/>
      <c r="P29" s="10"/>
      <c r="Q29" s="10"/>
      <c r="R29" s="10"/>
      <c r="S29" s="10"/>
    </row>
    <row r="30" spans="1: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25" x14ac:dyDescent="0.2">
      <c r="A31" s="1" t="s">
        <v>4</v>
      </c>
      <c r="B31" s="2"/>
      <c r="C31" s="1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25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">
      <c r="A34" s="1" t="s">
        <v>5</v>
      </c>
      <c r="B34" s="2"/>
      <c r="C34" s="1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16">
    <mergeCell ref="A24:M24"/>
    <mergeCell ref="A25:M25"/>
    <mergeCell ref="A26:M26"/>
    <mergeCell ref="A27:M27"/>
    <mergeCell ref="A1:D1"/>
    <mergeCell ref="A3:N3"/>
    <mergeCell ref="A4:N4"/>
    <mergeCell ref="A7:N7"/>
    <mergeCell ref="C12:N12"/>
    <mergeCell ref="A2:D2"/>
    <mergeCell ref="A10:N10"/>
    <mergeCell ref="A16:N16"/>
    <mergeCell ref="A21:M21"/>
    <mergeCell ref="A28:M28"/>
    <mergeCell ref="A22:M22"/>
    <mergeCell ref="A23:M23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99" fitToHeight="30000" orientation="portrait" r:id="rId1"/>
  <headerFooter alignWithMargins="0">
    <oddHeader>&amp;Rsmetny.ru</oddHeader>
    <oddFooter>&amp;Lsmetny.ru&amp;Rваше комфортное ценообразование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Лист1.CollapseRows">
                <anchor moveWithCells="1" sizeWithCells="1">
                  <from>
                    <xdr:col>1</xdr:col>
                    <xdr:colOff>28575</xdr:colOff>
                    <xdr:row>13</xdr:row>
                    <xdr:rowOff>1057275</xdr:rowOff>
                  </from>
                  <to>
                    <xdr:col>1</xdr:col>
                    <xdr:colOff>1000125</xdr:colOff>
                    <xdr:row>13</xdr:row>
                    <xdr:rowOff>1266825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2"/>
  <sheetViews>
    <sheetView workbookViewId="0">
      <selection activeCell="A12" sqref="A12"/>
    </sheetView>
  </sheetViews>
  <sheetFormatPr defaultRowHeight="12.75" x14ac:dyDescent="0.2"/>
  <sheetData>
    <row r="12" spans="1:1" x14ac:dyDescent="0.2">
      <c r="A12">
        <f>MAX('Мои данные'!L:L)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Company>Сметный.ru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Смета на проектные работы</dc:title>
  <dc:creator>Сметный.ru</dc:creator>
  <dc:description>17.05.2010</dc:description>
  <cp:lastModifiedBy>Андрей Лях</cp:lastModifiedBy>
  <cp:lastPrinted>2011-10-26T07:10:30Z</cp:lastPrinted>
  <dcterms:created xsi:type="dcterms:W3CDTF">2007-02-21T08:42:24Z</dcterms:created>
  <dcterms:modified xsi:type="dcterms:W3CDTF">2016-04-27T10:07:39Z</dcterms:modified>
</cp:coreProperties>
</file>