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15" yWindow="5970" windowWidth="15420" windowHeight="5715"/>
  </bookViews>
  <sheets>
    <sheet name="Мои данные" sheetId="1" r:id="rId1"/>
    <sheet name="Вспомогательный" sheetId="2" state="hidden" r:id="rId2"/>
  </sheets>
  <definedNames>
    <definedName name="_xlnm.Print_Titles" localSheetId="0">'Мои данные'!$15:$15</definedName>
    <definedName name="_xlnm.Print_Area" localSheetId="0">'Мои данные'!$A$1:$N$49</definedName>
  </definedNames>
  <calcPr calcId="145621"/>
</workbook>
</file>

<file path=xl/calcChain.xml><?xml version="1.0" encoding="utf-8"?>
<calcChain xmlns="http://schemas.openxmlformats.org/spreadsheetml/2006/main">
  <c r="N35" i="1" l="1"/>
  <c r="N37" i="1"/>
  <c r="N38" i="1"/>
  <c r="N39" i="1"/>
  <c r="N40" i="1"/>
  <c r="N41" i="1"/>
  <c r="N29" i="1"/>
  <c r="N31" i="1"/>
  <c r="N32" i="1"/>
  <c r="N33" i="1"/>
  <c r="N34" i="1"/>
  <c r="E25" i="1"/>
  <c r="E26" i="1"/>
  <c r="E27" i="1"/>
  <c r="E28" i="1"/>
  <c r="N18" i="1"/>
  <c r="N20" i="1"/>
  <c r="N21" i="1"/>
  <c r="N22" i="1"/>
  <c r="N23" i="1"/>
  <c r="E17" i="1"/>
  <c r="A12" i="2"/>
  <c r="F27" i="1"/>
  <c r="F25" i="1"/>
  <c r="N25" i="1"/>
  <c r="F17" i="1"/>
  <c r="F26" i="1"/>
  <c r="N26" i="1"/>
  <c r="N17" i="1"/>
  <c r="N27" i="1"/>
  <c r="F28" i="1"/>
  <c r="N28" i="1"/>
  <c r="D28" i="1"/>
  <c r="D27" i="1"/>
  <c r="D26" i="1"/>
  <c r="D17" i="1"/>
  <c r="D25" i="1"/>
</calcChain>
</file>

<file path=xl/comments1.xml><?xml version="1.0" encoding="utf-8"?>
<comments xmlns="http://schemas.openxmlformats.org/spreadsheetml/2006/main">
  <authors>
    <author>Сергей</author>
    <author>Alex</author>
    <author>Alex Sosedko</author>
  </authors>
  <commentList>
    <comment ref="A2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A3" authorId="0">
      <text>
        <r>
          <rPr>
            <sz val="8"/>
            <color indexed="81"/>
            <rFont val="Tahoma"/>
            <family val="2"/>
            <charset val="204"/>
          </rPr>
          <t xml:space="preserve"> &lt;Индекс/ЛН расчета&gt;</t>
        </r>
      </text>
    </comment>
    <comment ref="A7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стройки&gt;, &lt;Наименование объекта&gt;, &lt;Наименование локальной сметы&gt;</t>
        </r>
      </text>
    </comment>
    <comment ref="A10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2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A15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B15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(текстовая часть) расценки&gt;</t>
        </r>
      </text>
    </comment>
    <comment ref="C15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&lt;Комментарии из базы данных к расценке&gt;
Примечание: &lt;Примечание&gt;</t>
        </r>
      </text>
    </comment>
    <comment ref="D15" authorId="0">
      <text>
        <r>
          <rPr>
            <sz val="8"/>
            <color indexed="81"/>
            <rFont val="Tahoma"/>
            <family val="2"/>
            <charset val="204"/>
          </rPr>
          <t xml:space="preserve"> =IF(INDIRECT("H"&amp;ROW())="",INDIRECT("E"&amp;ROW()),"(" &amp; INDIRECT("H"&amp;ROW())&amp;")")&amp;IF(INDIRECT("F"&amp;ROW())="0", " * 0", IF(INDIRECT("F"&amp;ROW())="", IF(INDIRECT("I"&amp;ROW())=""," "," * "&amp;INDIRECT("I"&amp;ROW())), " * "&amp;INDIRECT("F"&amp;ROW())))&amp;IF(INDIRECT("G"&amp;ROW())="", " ", " * "&amp;INDIRECT("G"&amp;ROW()))&lt;Пустой идентификатор&gt;</t>
        </r>
      </text>
    </comment>
    <comment ref="E15" authorId="0">
      <text>
        <r>
          <rPr>
            <sz val="8"/>
            <color indexed="81"/>
            <rFont val="Tahoma"/>
            <family val="2"/>
            <charset val="204"/>
          </rPr>
          <t xml:space="preserve"> =IF(&lt;Пустой идентификатор&gt;&lt;Количество всего (физ. объем) по позиции&gt; = "","0",&lt;Количество всего (физ. объем) по позиции&gt;)</t>
        </r>
      </text>
    </comment>
    <comment ref="F15" authorId="0">
      <text>
        <r>
          <rPr>
            <sz val="8"/>
            <color indexed="81"/>
            <rFont val="Tahoma"/>
            <family val="2"/>
            <charset val="204"/>
          </rPr>
          <t xml:space="preserve"> =IF(INDIRECT("J" &amp; ROW())="текущие цены", IF(INDIRECT("G" &amp; ROW())="", "&lt;ПЗ по позиции на единицу в текущих ценах с учетом всех к-тов&gt;", "&lt;ПЗ по позиции на единицу в текущих ценах&gt;"), IF(INDIRECT("G" &amp; ROW())="", "&lt;ПЗ по позиции на единицу в базисных ценах с учетом всех к-тов&gt;","&lt;ПЗ по позиции на единицу в базисных ценах&gt;")) </t>
        </r>
      </text>
    </comment>
    <comment ref="G15" authorId="0">
      <text>
        <r>
          <rPr>
            <sz val="8"/>
            <color indexed="81"/>
            <rFont val="Tahoma"/>
            <family val="2"/>
            <charset val="204"/>
          </rPr>
          <t xml:space="preserve"> &lt;К-т к позиции на прямые затраты&gt;</t>
        </r>
      </text>
    </comment>
    <comment ref="H15" authorId="0">
      <text>
        <r>
          <rPr>
            <sz val="8"/>
            <color indexed="81"/>
            <rFont val="Tahoma"/>
            <family val="2"/>
            <charset val="204"/>
          </rPr>
          <t xml:space="preserve"> &lt;Формула расчета физ. объема&gt;</t>
        </r>
      </text>
    </comment>
    <comment ref="I15" authorId="0">
      <text>
        <r>
          <rPr>
            <sz val="8"/>
            <color indexed="81"/>
            <rFont val="Tahoma"/>
            <family val="2"/>
            <charset val="204"/>
          </rPr>
          <t xml:space="preserve"> &lt;Формула расчета стоимости единицы&gt;</t>
        </r>
      </text>
    </comment>
    <comment ref="J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&lt;Уровень цен позиции&gt;</t>
        </r>
      </text>
    </comment>
    <comment ref="K15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коэффициентов&gt;</t>
        </r>
      </text>
    </comment>
    <comment ref="L15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раздела&gt;</t>
        </r>
      </text>
    </comment>
    <comment ref="M15" authorId="0">
      <text>
        <r>
          <rPr>
            <sz val="8"/>
            <color indexed="81"/>
            <rFont val="Tahoma"/>
            <family val="2"/>
            <charset val="204"/>
          </rPr>
          <t xml:space="preserve"> &lt;Ед. измерения по расценке&gt;</t>
        </r>
      </text>
    </comment>
    <comment ref="N15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=IF(INDIRECT("J" &amp; ROW())="текущие цены", &lt;ИТОГО ПЗ по позиции в текущих ценах&gt;/1000, &lt;ИТОГО ПЗ по позиции для БИМ&gt;/1000) 
</t>
        </r>
      </text>
    </comment>
    <comment ref="A35" authorId="0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N35" authorId="0">
      <text>
        <r>
          <rPr>
            <sz val="8"/>
            <color indexed="81"/>
            <rFont val="Tahoma"/>
            <family val="2"/>
            <charset val="204"/>
          </rPr>
          <t xml:space="preserve"> =&lt;Прямые затраты (итоги)&gt;/1000</t>
        </r>
      </text>
    </comment>
    <comment ref="C45" authorId="0">
      <text>
        <r>
          <rPr>
            <sz val="8"/>
            <color indexed="81"/>
            <rFont val="Tahoma"/>
            <family val="2"/>
            <charset val="204"/>
          </rPr>
          <t xml:space="preserve"> &lt;подпись 360 значение&gt;</t>
        </r>
      </text>
    </comment>
    <comment ref="C48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&lt;Составил&gt;</t>
        </r>
      </text>
    </comment>
    <comment ref="A50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&lt;Комментарии к смете&gt;</t>
        </r>
      </text>
    </comment>
  </commentList>
</comments>
</file>

<file path=xl/sharedStrings.xml><?xml version="1.0" encoding="utf-8"?>
<sst xmlns="http://schemas.openxmlformats.org/spreadsheetml/2006/main" count="56" uniqueCount="46">
  <si>
    <t>№ пп</t>
  </si>
  <si>
    <t>на проектные (изыскательские)  работы</t>
  </si>
  <si>
    <t>Наименование проектной (изыскательской) организации</t>
  </si>
  <si>
    <t>Наименование организации заказчика</t>
  </si>
  <si>
    <t xml:space="preserve">Главный инженер проекта </t>
  </si>
  <si>
    <t xml:space="preserve">Составитель сметы </t>
  </si>
  <si>
    <t>Характеристика предприятия,
здания, сооружения или вид работ</t>
  </si>
  <si>
    <t>Номер частей, глав, таблиц,
параграфов и пунктов указаний к
разделу справочника базовых цен
на проектные и изыскательские
работы для строителей</t>
  </si>
  <si>
    <t xml:space="preserve">Приложение к Договору № </t>
  </si>
  <si>
    <t>Форма 2п</t>
  </si>
  <si>
    <t>Расчет стоимости: (a+bx)*Kj или
(стоимость
строительно-монтажных
работ)*проц./ 100 или количество * цена, руб.</t>
  </si>
  <si>
    <t>Стоимость работ,    тыс. руб.</t>
  </si>
  <si>
    <t>Камера металлоконструкций прим.</t>
  </si>
  <si>
    <t xml:space="preserve">СБЦ12-1-6-А
/Таблица: СБЦ12-1-6 параметр: А/ "Метрополитены (2004г.)" </t>
  </si>
  <si>
    <t>1,3*0,14</t>
  </si>
  <si>
    <t>цены 2001</t>
  </si>
  <si>
    <t>КОЭФ. К ПОЗИЦИИ:
п.2.2 ТЧ При проектировании объектов для строительства в Москве и Санкт-Петербурге ПЗ=1,3;
Разработка  рабочей  документации -раздел Вентиляция -14% ПЗ=0,14 (ОЗП=0,14; ЭМ=0,14 к расх.; ЗПМ=0,14; МАТ=0,14 к расх.; ТЗ=0,14; ТЗМ=0,14)</t>
  </si>
  <si>
    <t>объект</t>
  </si>
  <si>
    <t>Итого прямые затраты по разделу в ценах 2001г.</t>
  </si>
  <si>
    <t xml:space="preserve">  Проектные работы: Метрополитены</t>
  </si>
  <si>
    <t xml:space="preserve">  Итого</t>
  </si>
  <si>
    <t xml:space="preserve">                           Раздел 2. Разработка  конструкторской  документации</t>
  </si>
  <si>
    <t>Разработка чертежа общего вида, обозначение нормы А (п.1.10.2), N нормы 1 (п.1.10.3)</t>
  </si>
  <si>
    <t>ЦРД-14-А-1</t>
  </si>
  <si>
    <t>лист формата А1</t>
  </si>
  <si>
    <t>Разработка чертежа детали, N нормы 4 (п.1.10.6)</t>
  </si>
  <si>
    <t>ЦРД-18-4</t>
  </si>
  <si>
    <t>лист формата А3</t>
  </si>
  <si>
    <t>Разработка чертежа детали, N нормы 7 (п.1.10.6)</t>
  </si>
  <si>
    <t>ЦРД-18-7</t>
  </si>
  <si>
    <t>лист формата А2</t>
  </si>
  <si>
    <t>Разработка чертежа детали, N нормы 10 (п.1.10.6)</t>
  </si>
  <si>
    <t>ЦРД-18-10</t>
  </si>
  <si>
    <t>Итоги по разделу 2 Разработка  конструкторской  документации :</t>
  </si>
  <si>
    <t xml:space="preserve">  Проектные работы: Обследование, оценка тех.состояния</t>
  </si>
  <si>
    <t xml:space="preserve">  Итого по разделу 2 Разработка  конструкторской  документации</t>
  </si>
  <si>
    <t>Итого прямые затраты по смете в ценах 2001г.</t>
  </si>
  <si>
    <t>Итоги по смете:</t>
  </si>
  <si>
    <t xml:space="preserve">  НДС 18%</t>
  </si>
  <si>
    <t xml:space="preserve">  ВСЕГО по смете</t>
  </si>
  <si>
    <t>СМЕТА № 1/2014</t>
  </si>
  <si>
    <t xml:space="preserve">                           Раздел 1. Вентиляция </t>
  </si>
  <si>
    <t>Итоги по разделу 1 Вентиляция :</t>
  </si>
  <si>
    <t xml:space="preserve">  Итого по разделу 1 Вентиляция</t>
  </si>
  <si>
    <t xml:space="preserve">  Всего согласно Письма  Минрегиона России  № 21331-СД/10 от 12.11.2013г. С индексом 28,05</t>
  </si>
  <si>
    <t xml:space="preserve">  Всего согласно Письма  Минрегиона России  № 21331-СД/10 от 12.11.2013г. С индексом 3,64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</si>
</sst>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6" x14ac:knownFonts="1">
    <font>
      <sz val="10"/>
      <name val="Arial Cyr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  <font>
      <sz val="9"/>
      <name val="Arial Cyr"/>
      <charset val="204"/>
    </font>
    <font>
      <b/>
      <sz val="10"/>
      <name val="Arial Cyr"/>
      <charset val="204"/>
    </font>
    <font>
      <b/>
      <sz val="11"/>
      <name val="Arial"/>
      <family val="2"/>
      <charset val="204"/>
    </font>
    <font>
      <b/>
      <sz val="11"/>
      <name val="Arial Cyr"/>
      <charset val="204"/>
    </font>
    <font>
      <sz val="8"/>
      <color rgb="FF000000"/>
      <name val="Arial Cy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4">
    <xf numFmtId="0" fontId="0" fillId="0" borderId="0"/>
    <xf numFmtId="0" fontId="5" fillId="0" borderId="1">
      <alignment horizontal="center"/>
    </xf>
    <xf numFmtId="0" fontId="1" fillId="0" borderId="0">
      <alignment vertical="top"/>
    </xf>
    <xf numFmtId="0" fontId="5" fillId="0" borderId="1">
      <alignment horizontal="center"/>
    </xf>
    <xf numFmtId="0" fontId="5" fillId="0" borderId="0">
      <alignment vertical="top"/>
    </xf>
    <xf numFmtId="0" fontId="5" fillId="0" borderId="0">
      <alignment horizontal="right" vertical="top" wrapText="1"/>
    </xf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5" fillId="0" borderId="0"/>
    <xf numFmtId="0" fontId="5" fillId="0" borderId="1">
      <alignment horizontal="center" wrapText="1"/>
    </xf>
    <xf numFmtId="0" fontId="5" fillId="0" borderId="1">
      <alignment horizontal="center"/>
    </xf>
    <xf numFmtId="0" fontId="5" fillId="0" borderId="1">
      <alignment horizontal="center" wrapText="1"/>
    </xf>
    <xf numFmtId="0" fontId="1" fillId="0" borderId="0"/>
    <xf numFmtId="0" fontId="5" fillId="0" borderId="0">
      <alignment horizontal="center"/>
    </xf>
    <xf numFmtId="0" fontId="5" fillId="0" borderId="0">
      <alignment horizontal="left" vertical="top"/>
    </xf>
    <xf numFmtId="0" fontId="5" fillId="0" borderId="0"/>
  </cellStyleXfs>
  <cellXfs count="43">
    <xf numFmtId="0" fontId="0" fillId="0" borderId="0" xfId="0"/>
    <xf numFmtId="0" fontId="6" fillId="0" borderId="0" xfId="0" applyFont="1"/>
    <xf numFmtId="0" fontId="8" fillId="0" borderId="0" xfId="0" applyFont="1"/>
    <xf numFmtId="0" fontId="8" fillId="0" borderId="0" xfId="0" applyFont="1" applyAlignment="1">
      <alignment vertical="top"/>
    </xf>
    <xf numFmtId="0" fontId="8" fillId="0" borderId="0" xfId="0" applyFont="1" applyAlignment="1">
      <alignment horizontal="left" indent="1"/>
    </xf>
    <xf numFmtId="0" fontId="8" fillId="0" borderId="0" xfId="21" applyFont="1" applyBorder="1">
      <alignment horizontal="center"/>
    </xf>
    <xf numFmtId="0" fontId="8" fillId="0" borderId="0" xfId="21" applyFont="1" applyBorder="1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8" fillId="0" borderId="0" xfId="22" applyFont="1">
      <alignment horizontal="left" vertical="top"/>
    </xf>
    <xf numFmtId="0" fontId="11" fillId="0" borderId="0" xfId="0" applyFont="1" applyAlignment="1">
      <alignment horizontal="right"/>
    </xf>
    <xf numFmtId="0" fontId="6" fillId="0" borderId="0" xfId="0" applyFont="1" applyAlignment="1">
      <alignment wrapText="1"/>
    </xf>
    <xf numFmtId="0" fontId="8" fillId="0" borderId="2" xfId="12" applyFont="1" applyBorder="1">
      <alignment horizontal="center" wrapText="1"/>
    </xf>
    <xf numFmtId="49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10" fontId="8" fillId="0" borderId="1" xfId="0" applyNumberFormat="1" applyFont="1" applyBorder="1" applyAlignment="1">
      <alignment horizontal="center" vertical="top" wrapText="1"/>
    </xf>
    <xf numFmtId="0" fontId="8" fillId="0" borderId="1" xfId="0" applyNumberFormat="1" applyFont="1" applyBorder="1" applyAlignment="1">
      <alignment horizontal="center" vertical="top" wrapText="1"/>
    </xf>
    <xf numFmtId="164" fontId="8" fillId="0" borderId="1" xfId="0" applyNumberFormat="1" applyFont="1" applyBorder="1" applyAlignment="1">
      <alignment horizontal="right" vertical="top" wrapText="1"/>
    </xf>
    <xf numFmtId="49" fontId="8" fillId="0" borderId="2" xfId="0" applyNumberFormat="1" applyFont="1" applyBorder="1" applyAlignment="1">
      <alignment horizontal="center" vertical="top" wrapText="1"/>
    </xf>
    <xf numFmtId="0" fontId="8" fillId="0" borderId="2" xfId="0" applyFont="1" applyBorder="1" applyAlignment="1">
      <alignment horizontal="left" vertical="top" wrapText="1"/>
    </xf>
    <xf numFmtId="10" fontId="8" fillId="0" borderId="2" xfId="0" applyNumberFormat="1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top" wrapText="1"/>
    </xf>
    <xf numFmtId="164" fontId="8" fillId="0" borderId="2" xfId="0" applyNumberFormat="1" applyFont="1" applyBorder="1" applyAlignment="1">
      <alignment horizontal="right" vertical="top" wrapText="1"/>
    </xf>
    <xf numFmtId="164" fontId="8" fillId="0" borderId="1" xfId="5" applyNumberFormat="1" applyFont="1" applyBorder="1" applyAlignment="1">
      <alignment horizontal="right" vertical="top" wrapText="1"/>
    </xf>
    <xf numFmtId="49" fontId="8" fillId="0" borderId="1" xfId="0" applyNumberFormat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8" fillId="0" borderId="1" xfId="5" applyFont="1" applyBorder="1" applyAlignment="1">
      <alignment horizontal="left" vertical="top" wrapText="1"/>
    </xf>
    <xf numFmtId="0" fontId="9" fillId="0" borderId="1" xfId="5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49" fontId="9" fillId="0" borderId="2" xfId="0" applyNumberFormat="1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49" fontId="9" fillId="0" borderId="1" xfId="0" applyNumberFormat="1" applyFont="1" applyBorder="1" applyAlignment="1">
      <alignment horizontal="left" vertical="top" wrapText="1"/>
    </xf>
    <xf numFmtId="0" fontId="10" fillId="0" borderId="0" xfId="21" applyFont="1" applyBorder="1" applyAlignment="1">
      <alignment horizontal="left" vertical="top" wrapText="1"/>
    </xf>
    <xf numFmtId="0" fontId="8" fillId="0" borderId="0" xfId="21" applyFont="1" applyBorder="1" applyAlignment="1">
      <alignment horizontal="left" wrapText="1"/>
    </xf>
    <xf numFmtId="0" fontId="7" fillId="0" borderId="0" xfId="21" applyFont="1">
      <alignment horizontal="center"/>
    </xf>
    <xf numFmtId="0" fontId="8" fillId="0" borderId="0" xfId="0" applyFont="1" applyAlignment="1">
      <alignment horizontal="center"/>
    </xf>
    <xf numFmtId="0" fontId="9" fillId="0" borderId="0" xfId="21" applyFont="1" applyBorder="1" applyAlignment="1">
      <alignment horizontal="center" vertical="top" wrapText="1"/>
    </xf>
    <xf numFmtId="0" fontId="8" fillId="0" borderId="0" xfId="21" applyFont="1" applyBorder="1" applyAlignment="1">
      <alignment horizontal="left" vertical="top" wrapText="1"/>
    </xf>
    <xf numFmtId="0" fontId="8" fillId="0" borderId="0" xfId="21" applyFont="1" applyBorder="1" applyAlignment="1">
      <alignment horizontal="center" vertical="top" wrapText="1"/>
    </xf>
  </cellXfs>
  <cellStyles count="24">
    <cellStyle name="Акт" xfId="1"/>
    <cellStyle name="АктМТСН" xfId="2"/>
    <cellStyle name="ВедРесурсов" xfId="3"/>
    <cellStyle name="ВедРесурсовАкт" xfId="4"/>
    <cellStyle name="Итоги" xfId="5"/>
    <cellStyle name="ИтогоАктБазЦ" xfId="6"/>
    <cellStyle name="ИтогоАктБИМ" xfId="7"/>
    <cellStyle name="ИтогоАктРесМет" xfId="8"/>
    <cellStyle name="ИтогоБазЦ" xfId="9"/>
    <cellStyle name="ИтогоБИМ" xfId="10"/>
    <cellStyle name="ИтогоРесМет" xfId="11"/>
    <cellStyle name="ЛокСмета" xfId="12"/>
    <cellStyle name="ЛокСмМТСН" xfId="13"/>
    <cellStyle name="М29" xfId="14"/>
    <cellStyle name="ОбСмета" xfId="15"/>
    <cellStyle name="Обычный" xfId="0" builtinId="0"/>
    <cellStyle name="Параметр" xfId="16"/>
    <cellStyle name="ПеременныеСметы" xfId="17"/>
    <cellStyle name="РесСмета" xfId="18"/>
    <cellStyle name="СводкаСтоимРаб" xfId="19"/>
    <cellStyle name="СводРасч" xfId="20"/>
    <cellStyle name="Титул" xfId="21"/>
    <cellStyle name="Хвост" xfId="22"/>
    <cellStyle name="Экспертиза" xfId="2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13</xdr:row>
          <xdr:rowOff>1057275</xdr:rowOff>
        </xdr:from>
        <xdr:to>
          <xdr:col>1</xdr:col>
          <xdr:colOff>1000125</xdr:colOff>
          <xdr:row>13</xdr:row>
          <xdr:rowOff>1266825</xdr:rowOff>
        </xdr:to>
        <xdr:sp macro="" textlink="">
          <xdr:nvSpPr>
            <xdr:cNvPr id="1053" name="Button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 …</a:t>
              </a:r>
              <a:endParaRPr lang="ru-RU"/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Y50"/>
  <sheetViews>
    <sheetView showGridLines="0" tabSelected="1" zoomScale="120" zoomScaleNormal="120" workbookViewId="0">
      <selection activeCell="A7" sqref="A7:N7"/>
    </sheetView>
  </sheetViews>
  <sheetFormatPr defaultRowHeight="12.75" x14ac:dyDescent="0.2"/>
  <cols>
    <col min="1" max="1" width="5.7109375" style="1" customWidth="1"/>
    <col min="2" max="3" width="29.42578125" style="1" customWidth="1"/>
    <col min="4" max="4" width="16.85546875" style="1" customWidth="1"/>
    <col min="5" max="10" width="22.140625" style="1" hidden="1" customWidth="1"/>
    <col min="11" max="11" width="73.7109375" style="1" hidden="1" customWidth="1"/>
    <col min="12" max="13" width="15" style="1" hidden="1" customWidth="1"/>
    <col min="14" max="14" width="11.140625" style="1" customWidth="1"/>
    <col min="15" max="16" width="9.140625" style="1" customWidth="1"/>
    <col min="17" max="24" width="9.140625" style="1"/>
    <col min="25" max="25" width="79.28515625" style="13" customWidth="1"/>
    <col min="26" max="16384" width="9.140625" style="1"/>
  </cols>
  <sheetData>
    <row r="1" spans="1:14" x14ac:dyDescent="0.2">
      <c r="A1" s="37"/>
      <c r="B1" s="37"/>
      <c r="C1" s="37"/>
      <c r="D1" s="37"/>
      <c r="N1" s="12" t="s">
        <v>9</v>
      </c>
    </row>
    <row r="2" spans="1:14" x14ac:dyDescent="0.2">
      <c r="A2" s="41" t="s">
        <v>8</v>
      </c>
      <c r="B2" s="41"/>
      <c r="C2" s="41"/>
      <c r="D2" s="41"/>
    </row>
    <row r="3" spans="1:14" ht="15.75" x14ac:dyDescent="0.25">
      <c r="A3" s="38" t="s">
        <v>40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4" x14ac:dyDescent="0.2">
      <c r="A4" s="39" t="s">
        <v>1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1:14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37.5" customHeight="1" x14ac:dyDescent="0.2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</row>
    <row r="8" spans="1:14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x14ac:dyDescent="0.2">
      <c r="A9" s="3" t="s">
        <v>2</v>
      </c>
      <c r="B9" s="2"/>
    </row>
    <row r="10" spans="1:14" x14ac:dyDescent="0.2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</row>
    <row r="11" spans="1:14" x14ac:dyDescent="0.2">
      <c r="A11" s="2"/>
      <c r="B11" s="2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14" x14ac:dyDescent="0.2">
      <c r="A12" s="3" t="s">
        <v>3</v>
      </c>
      <c r="B12" s="2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</row>
    <row r="13" spans="1:14" x14ac:dyDescent="0.2">
      <c r="A13" s="2"/>
      <c r="B13" s="2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6"/>
    </row>
    <row r="14" spans="1:14" s="8" customFormat="1" ht="100.5" customHeight="1" x14ac:dyDescent="0.2">
      <c r="A14" s="7" t="s">
        <v>0</v>
      </c>
      <c r="B14" s="7" t="s">
        <v>6</v>
      </c>
      <c r="C14" s="7" t="s">
        <v>7</v>
      </c>
      <c r="D14" s="7" t="s">
        <v>10</v>
      </c>
      <c r="E14" s="7"/>
      <c r="F14" s="7"/>
      <c r="G14" s="7"/>
      <c r="H14" s="7"/>
      <c r="I14" s="7"/>
      <c r="J14" s="7"/>
      <c r="K14" s="7"/>
      <c r="L14" s="7"/>
      <c r="M14" s="7"/>
      <c r="N14" s="7" t="s">
        <v>11</v>
      </c>
    </row>
    <row r="15" spans="1:14" x14ac:dyDescent="0.2">
      <c r="A15" s="14">
        <v>1</v>
      </c>
      <c r="B15" s="14">
        <v>2</v>
      </c>
      <c r="C15" s="14">
        <v>3</v>
      </c>
      <c r="D15" s="14">
        <v>4</v>
      </c>
      <c r="E15" s="14"/>
      <c r="F15" s="14"/>
      <c r="G15" s="14"/>
      <c r="H15" s="14"/>
      <c r="I15" s="14"/>
      <c r="J15" s="14"/>
      <c r="K15" s="14"/>
      <c r="L15" s="14"/>
      <c r="M15" s="14"/>
      <c r="N15" s="14">
        <v>5</v>
      </c>
    </row>
    <row r="16" spans="1:14" s="9" customFormat="1" ht="21" customHeight="1" x14ac:dyDescent="0.2">
      <c r="A16" s="33" t="s">
        <v>41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</row>
    <row r="17" spans="1:25" s="10" customFormat="1" ht="63.75" x14ac:dyDescent="0.2">
      <c r="A17" s="20">
        <v>1</v>
      </c>
      <c r="B17" s="21" t="s">
        <v>12</v>
      </c>
      <c r="C17" s="21" t="s">
        <v>13</v>
      </c>
      <c r="D17" s="22" t="str">
        <f ca="1">IF(INDIRECT("H"&amp;ROW())="",INDIRECT("E"&amp;ROW()),"(" &amp; INDIRECT("H"&amp;ROW())&amp;")")&amp;IF(INDIRECT("F"&amp;ROW())="0", " * 0", IF(INDIRECT("F"&amp;ROW())="", IF(INDIRECT("I"&amp;ROW())=""," "," * "&amp;INDIRECT("I"&amp;ROW())), " * "&amp;INDIRECT("F"&amp;ROW())))&amp;IF(INDIRECT("G"&amp;ROW())="", " ", " * "&amp;INDIRECT("G"&amp;ROW()))</f>
        <v>1 * 276000 * 1,3*0,14</v>
      </c>
      <c r="E17" s="23">
        <f>IF( 1 = "","0",1)</f>
        <v>1</v>
      </c>
      <c r="F17" s="23" t="str">
        <f ca="1">IF(INDIRECT("J" &amp; ROW())="текущие цены", IF(INDIRECT("G" &amp; ROW())="", "0", "0"), IF(INDIRECT("G" &amp; ROW())="", "50232","276000"))</f>
        <v>276000</v>
      </c>
      <c r="G17" s="23" t="s">
        <v>14</v>
      </c>
      <c r="H17" s="23"/>
      <c r="I17" s="23"/>
      <c r="J17" s="23" t="s">
        <v>15</v>
      </c>
      <c r="K17" s="23" t="s">
        <v>16</v>
      </c>
      <c r="L17" s="23">
        <v>1</v>
      </c>
      <c r="M17" s="23" t="s">
        <v>17</v>
      </c>
      <c r="N17" s="24">
        <f ca="1">IF(INDIRECT("J" &amp; ROW())="текущие цены", 0/1000, 50232/1000)</f>
        <v>50.231999999999999</v>
      </c>
      <c r="O17" s="9"/>
      <c r="P17" s="9"/>
      <c r="Q17" s="9"/>
      <c r="R17" s="9"/>
      <c r="S17" s="9"/>
      <c r="Y17" s="9"/>
    </row>
    <row r="18" spans="1:25" x14ac:dyDescent="0.2">
      <c r="A18" s="26" t="s">
        <v>18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19">
        <f>50232/1000</f>
        <v>50.231999999999999</v>
      </c>
      <c r="O18" s="9"/>
      <c r="P18" s="9"/>
      <c r="Q18" s="9"/>
      <c r="R18" s="9"/>
      <c r="S18" s="9"/>
    </row>
    <row r="19" spans="1:25" x14ac:dyDescent="0.2">
      <c r="A19" s="35" t="s">
        <v>42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19"/>
      <c r="O19" s="9"/>
      <c r="P19" s="9"/>
      <c r="Q19" s="9"/>
      <c r="R19" s="9"/>
      <c r="S19" s="9"/>
    </row>
    <row r="20" spans="1:25" x14ac:dyDescent="0.2">
      <c r="A20" s="26" t="s">
        <v>19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19">
        <f>50232/1000</f>
        <v>50.231999999999999</v>
      </c>
      <c r="O20" s="9"/>
      <c r="P20" s="9"/>
      <c r="Q20" s="9"/>
      <c r="R20" s="9"/>
      <c r="S20" s="9"/>
    </row>
    <row r="21" spans="1:25" x14ac:dyDescent="0.2">
      <c r="A21" s="26" t="s">
        <v>20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19">
        <f>50232/1000</f>
        <v>50.231999999999999</v>
      </c>
      <c r="O21" s="9"/>
      <c r="P21" s="9"/>
      <c r="Q21" s="9"/>
      <c r="R21" s="9"/>
      <c r="S21" s="9"/>
    </row>
    <row r="22" spans="1:25" ht="33.75" customHeight="1" x14ac:dyDescent="0.2">
      <c r="A22" s="26" t="s">
        <v>45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19">
        <f>182844.48/1000</f>
        <v>182.84448</v>
      </c>
      <c r="O22" s="9"/>
      <c r="P22" s="9"/>
      <c r="Q22" s="9"/>
      <c r="R22" s="9"/>
      <c r="S22" s="9"/>
    </row>
    <row r="23" spans="1:25" x14ac:dyDescent="0.2">
      <c r="A23" s="31" t="s">
        <v>43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24">
        <f>182844.48/1000</f>
        <v>182.84448</v>
      </c>
      <c r="O23" s="9"/>
      <c r="P23" s="9"/>
      <c r="Q23" s="9"/>
      <c r="R23" s="9"/>
      <c r="S23" s="9"/>
    </row>
    <row r="24" spans="1:25" ht="30" customHeight="1" x14ac:dyDescent="0.2">
      <c r="A24" s="33" t="s">
        <v>21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9"/>
      <c r="P24" s="9"/>
      <c r="Q24" s="9"/>
      <c r="R24" s="9"/>
      <c r="S24" s="9"/>
    </row>
    <row r="25" spans="1:25" ht="38.25" x14ac:dyDescent="0.2">
      <c r="A25" s="15">
        <v>2</v>
      </c>
      <c r="B25" s="16" t="s">
        <v>22</v>
      </c>
      <c r="C25" s="16" t="s">
        <v>23</v>
      </c>
      <c r="D25" s="17" t="str">
        <f ca="1">IF(INDIRECT("H"&amp;ROW())="",INDIRECT("E"&amp;ROW()),"(" &amp; INDIRECT("H"&amp;ROW())&amp;")")&amp;IF(INDIRECT("F"&amp;ROW())="0", " * 0", IF(INDIRECT("F"&amp;ROW())="", IF(INDIRECT("I"&amp;ROW())=""," "," * "&amp;INDIRECT("I"&amp;ROW())), " * "&amp;INDIRECT("F"&amp;ROW())))&amp;IF(INDIRECT("G"&amp;ROW())="", " ", " * "&amp;INDIRECT("G"&amp;ROW()))</f>
        <v xml:space="preserve">1 * 138 </v>
      </c>
      <c r="E25" s="18">
        <f>IF( 1 = "","0",1)</f>
        <v>1</v>
      </c>
      <c r="F25" s="18" t="str">
        <f ca="1">IF(INDIRECT("J" &amp; ROW())="текущие цены", IF(INDIRECT("G" &amp; ROW())="", "0", "0"), IF(INDIRECT("G" &amp; ROW())="", "138","138"))</f>
        <v>138</v>
      </c>
      <c r="G25" s="18"/>
      <c r="H25" s="18"/>
      <c r="I25" s="18"/>
      <c r="J25" s="18" t="s">
        <v>15</v>
      </c>
      <c r="K25" s="18"/>
      <c r="L25" s="18">
        <v>2</v>
      </c>
      <c r="M25" s="18" t="s">
        <v>24</v>
      </c>
      <c r="N25" s="19">
        <f ca="1">IF(INDIRECT("J" &amp; ROW())="текущие цены", 0/1000, 138/1000)</f>
        <v>0.13800000000000001</v>
      </c>
      <c r="O25" s="9"/>
      <c r="P25" s="9"/>
      <c r="Q25" s="9"/>
      <c r="R25" s="9"/>
      <c r="S25" s="9"/>
    </row>
    <row r="26" spans="1:25" ht="25.5" x14ac:dyDescent="0.2">
      <c r="A26" s="15">
        <v>3</v>
      </c>
      <c r="B26" s="16" t="s">
        <v>25</v>
      </c>
      <c r="C26" s="16" t="s">
        <v>26</v>
      </c>
      <c r="D26" s="17" t="str">
        <f ca="1">IF(INDIRECT("H"&amp;ROW())="",INDIRECT("E"&amp;ROW()),"(" &amp; INDIRECT("H"&amp;ROW())&amp;")")&amp;IF(INDIRECT("F"&amp;ROW())="0", " * 0", IF(INDIRECT("F"&amp;ROW())="", IF(INDIRECT("I"&amp;ROW())=""," "," * "&amp;INDIRECT("I"&amp;ROW())), " * "&amp;INDIRECT("F"&amp;ROW())))&amp;IF(INDIRECT("G"&amp;ROW())="", " ", " * "&amp;INDIRECT("G"&amp;ROW()))</f>
        <v xml:space="preserve">3 * 8.8 </v>
      </c>
      <c r="E26" s="18">
        <f>IF( 3 = "","0",3)</f>
        <v>3</v>
      </c>
      <c r="F26" s="18" t="str">
        <f ca="1">IF(INDIRECT("J" &amp; ROW())="текущие цены", IF(INDIRECT("G" &amp; ROW())="", "0", "0"), IF(INDIRECT("G" &amp; ROW())="", "8.8","8.8"))</f>
        <v>8.8</v>
      </c>
      <c r="G26" s="18"/>
      <c r="H26" s="18"/>
      <c r="I26" s="18"/>
      <c r="J26" s="18" t="s">
        <v>15</v>
      </c>
      <c r="K26" s="18"/>
      <c r="L26" s="18">
        <v>2</v>
      </c>
      <c r="M26" s="18" t="s">
        <v>27</v>
      </c>
      <c r="N26" s="19">
        <f ca="1">IF(INDIRECT("J" &amp; ROW())="текущие цены", 0/1000, 26.4/1000)</f>
        <v>2.64E-2</v>
      </c>
      <c r="O26" s="9"/>
      <c r="P26" s="9"/>
      <c r="Q26" s="9"/>
      <c r="R26" s="9"/>
      <c r="S26" s="9"/>
    </row>
    <row r="27" spans="1:25" ht="25.5" x14ac:dyDescent="0.2">
      <c r="A27" s="15">
        <v>4</v>
      </c>
      <c r="B27" s="16" t="s">
        <v>28</v>
      </c>
      <c r="C27" s="16" t="s">
        <v>29</v>
      </c>
      <c r="D27" s="17" t="str">
        <f ca="1">IF(INDIRECT("H"&amp;ROW())="",INDIRECT("E"&amp;ROW()),"(" &amp; INDIRECT("H"&amp;ROW())&amp;")")&amp;IF(INDIRECT("F"&amp;ROW())="0", " * 0", IF(INDIRECT("F"&amp;ROW())="", IF(INDIRECT("I"&amp;ROW())=""," "," * "&amp;INDIRECT("I"&amp;ROW())), " * "&amp;INDIRECT("F"&amp;ROW())))&amp;IF(INDIRECT("G"&amp;ROW())="", " ", " * "&amp;INDIRECT("G"&amp;ROW()))</f>
        <v xml:space="preserve">2 * 16.6 </v>
      </c>
      <c r="E27" s="18">
        <f>IF( 2 = "","0",2)</f>
        <v>2</v>
      </c>
      <c r="F27" s="18" t="str">
        <f ca="1">IF(INDIRECT("J" &amp; ROW())="текущие цены", IF(INDIRECT("G" &amp; ROW())="", "0", "0"), IF(INDIRECT("G" &amp; ROW())="", "16.6","16.6"))</f>
        <v>16.6</v>
      </c>
      <c r="G27" s="18"/>
      <c r="H27" s="18"/>
      <c r="I27" s="18"/>
      <c r="J27" s="18" t="s">
        <v>15</v>
      </c>
      <c r="K27" s="18"/>
      <c r="L27" s="18">
        <v>2</v>
      </c>
      <c r="M27" s="18" t="s">
        <v>30</v>
      </c>
      <c r="N27" s="19">
        <f ca="1">IF(INDIRECT("J" &amp; ROW())="текущие цены", 0/1000, 33.2/1000)</f>
        <v>3.32E-2</v>
      </c>
      <c r="O27" s="9"/>
      <c r="P27" s="9"/>
      <c r="Q27" s="9"/>
      <c r="R27" s="9"/>
      <c r="S27" s="9"/>
    </row>
    <row r="28" spans="1:25" ht="25.5" x14ac:dyDescent="0.2">
      <c r="A28" s="20">
        <v>5</v>
      </c>
      <c r="B28" s="21" t="s">
        <v>31</v>
      </c>
      <c r="C28" s="21" t="s">
        <v>32</v>
      </c>
      <c r="D28" s="22" t="str">
        <f ca="1">IF(INDIRECT("H"&amp;ROW())="",INDIRECT("E"&amp;ROW()),"(" &amp; INDIRECT("H"&amp;ROW())&amp;")")&amp;IF(INDIRECT("F"&amp;ROW())="0", " * 0", IF(INDIRECT("F"&amp;ROW())="", IF(INDIRECT("I"&amp;ROW())=""," "," * "&amp;INDIRECT("I"&amp;ROW())), " * "&amp;INDIRECT("F"&amp;ROW())))&amp;IF(INDIRECT("G"&amp;ROW())="", " ", " * "&amp;INDIRECT("G"&amp;ROW()))</f>
        <v xml:space="preserve">1 * 33 </v>
      </c>
      <c r="E28" s="23">
        <f>IF( 1 = "","0",1)</f>
        <v>1</v>
      </c>
      <c r="F28" s="23" t="str">
        <f ca="1">IF(INDIRECT("J" &amp; ROW())="текущие цены", IF(INDIRECT("G" &amp; ROW())="", "0", "0"), IF(INDIRECT("G" &amp; ROW())="", "33","33"))</f>
        <v>33</v>
      </c>
      <c r="G28" s="23"/>
      <c r="H28" s="23"/>
      <c r="I28" s="23"/>
      <c r="J28" s="23" t="s">
        <v>15</v>
      </c>
      <c r="K28" s="23"/>
      <c r="L28" s="23">
        <v>2</v>
      </c>
      <c r="M28" s="23" t="s">
        <v>24</v>
      </c>
      <c r="N28" s="24">
        <f ca="1">IF(INDIRECT("J" &amp; ROW())="текущие цены", 0/1000, 33/1000)</f>
        <v>3.3000000000000002E-2</v>
      </c>
      <c r="O28" s="9"/>
      <c r="P28" s="9"/>
      <c r="Q28" s="9"/>
      <c r="R28" s="9"/>
      <c r="S28" s="9"/>
    </row>
    <row r="29" spans="1:25" x14ac:dyDescent="0.2">
      <c r="A29" s="26" t="s">
        <v>18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19">
        <f>230.6/1000</f>
        <v>0.2306</v>
      </c>
      <c r="O29" s="9"/>
      <c r="P29" s="9"/>
      <c r="Q29" s="9"/>
      <c r="R29" s="9"/>
      <c r="S29" s="9"/>
    </row>
    <row r="30" spans="1:25" ht="27.95" customHeight="1" x14ac:dyDescent="0.2">
      <c r="A30" s="35" t="s">
        <v>33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19"/>
      <c r="O30" s="9"/>
      <c r="P30" s="9"/>
      <c r="Q30" s="9"/>
      <c r="R30" s="9"/>
      <c r="S30" s="9"/>
    </row>
    <row r="31" spans="1:25" x14ac:dyDescent="0.2">
      <c r="A31" s="26" t="s">
        <v>34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19">
        <f>230.6/1000</f>
        <v>0.2306</v>
      </c>
      <c r="O31" s="9"/>
      <c r="P31" s="9"/>
      <c r="Q31" s="9"/>
      <c r="R31" s="9"/>
      <c r="S31" s="9"/>
    </row>
    <row r="32" spans="1:25" x14ac:dyDescent="0.2">
      <c r="A32" s="26" t="s">
        <v>20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19">
        <f>230.6/1000</f>
        <v>0.2306</v>
      </c>
      <c r="O32" s="9"/>
      <c r="P32" s="9"/>
      <c r="Q32" s="9"/>
      <c r="R32" s="9"/>
      <c r="S32" s="9"/>
    </row>
    <row r="33" spans="1:19" ht="24" customHeight="1" x14ac:dyDescent="0.2">
      <c r="A33" s="26" t="s">
        <v>44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19">
        <f>6468.33/1000</f>
        <v>6.4683299999999999</v>
      </c>
      <c r="O33" s="9"/>
      <c r="P33" s="9"/>
      <c r="Q33" s="9"/>
      <c r="R33" s="9"/>
      <c r="S33" s="9"/>
    </row>
    <row r="34" spans="1:19" ht="27.95" customHeight="1" x14ac:dyDescent="0.2">
      <c r="A34" s="31" t="s">
        <v>35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24">
        <f>6468.33/1000</f>
        <v>6.4683299999999999</v>
      </c>
      <c r="O34" s="9"/>
      <c r="P34" s="9"/>
      <c r="Q34" s="9"/>
      <c r="R34" s="9"/>
      <c r="S34" s="9"/>
    </row>
    <row r="35" spans="1:19" x14ac:dyDescent="0.2">
      <c r="A35" s="28" t="s">
        <v>36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5">
        <f>50462.6/1000</f>
        <v>50.462600000000002</v>
      </c>
      <c r="O35" s="9"/>
      <c r="P35" s="9"/>
      <c r="Q35" s="9"/>
      <c r="R35" s="9"/>
      <c r="S35" s="9"/>
    </row>
    <row r="36" spans="1:19" x14ac:dyDescent="0.2">
      <c r="A36" s="29" t="s">
        <v>37</v>
      </c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25"/>
      <c r="O36" s="9"/>
      <c r="P36" s="9"/>
      <c r="Q36" s="9"/>
      <c r="R36" s="9"/>
      <c r="S36" s="9"/>
    </row>
    <row r="37" spans="1:19" ht="30" customHeight="1" x14ac:dyDescent="0.2">
      <c r="A37" s="26" t="s">
        <v>45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5">
        <f>182844.48/1000</f>
        <v>182.84448</v>
      </c>
      <c r="O37" s="9"/>
      <c r="P37" s="9"/>
      <c r="Q37" s="9"/>
      <c r="R37" s="9"/>
      <c r="S37" s="9"/>
    </row>
    <row r="38" spans="1:19" ht="32.25" customHeight="1" x14ac:dyDescent="0.2">
      <c r="A38" s="26" t="s">
        <v>44</v>
      </c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5">
        <f>6468.33/1000</f>
        <v>6.4683299999999999</v>
      </c>
      <c r="O38" s="9"/>
      <c r="P38" s="9"/>
      <c r="Q38" s="9"/>
      <c r="R38" s="9"/>
      <c r="S38" s="9"/>
    </row>
    <row r="39" spans="1:19" x14ac:dyDescent="0.2">
      <c r="A39" s="28" t="s">
        <v>20</v>
      </c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5">
        <f>189312.81/1000</f>
        <v>189.31280999999998</v>
      </c>
      <c r="O39" s="9"/>
      <c r="P39" s="9"/>
      <c r="Q39" s="9"/>
      <c r="R39" s="9"/>
      <c r="S39" s="9"/>
    </row>
    <row r="40" spans="1:19" x14ac:dyDescent="0.2">
      <c r="A40" s="28" t="s">
        <v>38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5">
        <f>34076.31/1000</f>
        <v>34.076309999999999</v>
      </c>
      <c r="O40" s="9"/>
      <c r="P40" s="9"/>
      <c r="Q40" s="9"/>
      <c r="R40" s="9"/>
      <c r="S40" s="9"/>
    </row>
    <row r="41" spans="1:19" x14ac:dyDescent="0.2">
      <c r="A41" s="29" t="s">
        <v>39</v>
      </c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25">
        <f>223389.12/1000</f>
        <v>223.38911999999999</v>
      </c>
      <c r="O41" s="9"/>
      <c r="P41" s="9"/>
      <c r="Q41" s="9"/>
      <c r="R41" s="9"/>
      <c r="S41" s="9"/>
    </row>
    <row r="42" spans="1:1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10"/>
      <c r="P42" s="10"/>
      <c r="Q42" s="10"/>
      <c r="R42" s="10"/>
      <c r="S42" s="10"/>
    </row>
    <row r="43" spans="1:1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</row>
    <row r="44" spans="1:1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1:19" x14ac:dyDescent="0.2">
      <c r="A45" s="1" t="s">
        <v>4</v>
      </c>
      <c r="B45" s="2"/>
      <c r="C45" s="11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9" x14ac:dyDescent="0.2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9" x14ac:dyDescent="0.2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9" x14ac:dyDescent="0.2">
      <c r="A48" s="1" t="s">
        <v>5</v>
      </c>
      <c r="B48" s="2"/>
      <c r="C48" s="11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</row>
    <row r="50" spans="1:14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</row>
  </sheetData>
  <mergeCells count="29">
    <mergeCell ref="A50:N50"/>
    <mergeCell ref="A1:D1"/>
    <mergeCell ref="A3:N3"/>
    <mergeCell ref="A4:N4"/>
    <mergeCell ref="A7:N7"/>
    <mergeCell ref="C12:N12"/>
    <mergeCell ref="A2:D2"/>
    <mergeCell ref="A10:N10"/>
    <mergeCell ref="A16:N16"/>
    <mergeCell ref="A18:M18"/>
    <mergeCell ref="A33:M33"/>
    <mergeCell ref="A19:M19"/>
    <mergeCell ref="A20:M20"/>
    <mergeCell ref="A21:M21"/>
    <mergeCell ref="A22:M22"/>
    <mergeCell ref="A23:M23"/>
    <mergeCell ref="A24:N24"/>
    <mergeCell ref="A29:M29"/>
    <mergeCell ref="A30:M30"/>
    <mergeCell ref="A31:M31"/>
    <mergeCell ref="A32:M32"/>
    <mergeCell ref="A38:M38"/>
    <mergeCell ref="A39:M39"/>
    <mergeCell ref="A40:M40"/>
    <mergeCell ref="A41:M41"/>
    <mergeCell ref="A34:M34"/>
    <mergeCell ref="A35:M35"/>
    <mergeCell ref="A36:M36"/>
    <mergeCell ref="A37:M37"/>
  </mergeCells>
  <phoneticPr fontId="4" type="noConversion"/>
  <pageMargins left="0.78740157480314965" right="0.39370078740157483" top="0.39370078740157483" bottom="0.39370078740157483" header="0.23622047244094491" footer="0.23622047244094491"/>
  <pageSetup paperSize="9" scale="97" fitToHeight="30000" orientation="portrait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3" r:id="rId4" name="Button 29">
              <controlPr defaultSize="0" print="0" autoFill="0" autoPict="0" macro="[0]!Лист1.CollapseRows">
                <anchor moveWithCells="1" sizeWithCells="1">
                  <from>
                    <xdr:col>1</xdr:col>
                    <xdr:colOff>28575</xdr:colOff>
                    <xdr:row>13</xdr:row>
                    <xdr:rowOff>1057275</xdr:rowOff>
                  </from>
                  <to>
                    <xdr:col>1</xdr:col>
                    <xdr:colOff>1000125</xdr:colOff>
                    <xdr:row>13</xdr:row>
                    <xdr:rowOff>1266825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2"/>
  <sheetViews>
    <sheetView workbookViewId="0">
      <selection activeCell="A12" sqref="A12"/>
    </sheetView>
  </sheetViews>
  <sheetFormatPr defaultRowHeight="12.75" x14ac:dyDescent="0.2"/>
  <sheetData>
    <row r="12" spans="1:1" x14ac:dyDescent="0.2">
      <c r="A12">
        <f>MAX('Мои данные'!L:L)</f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Вспомогательный</vt:lpstr>
      <vt:lpstr>'Мои данные'!Заголовки_для_печати</vt:lpstr>
      <vt:lpstr>'Мои данные'!Область_печати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PCSMETA</dc:creator>
  <dc:description>17.05.2010</dc:description>
  <cp:lastModifiedBy>PCSMETA</cp:lastModifiedBy>
  <cp:lastPrinted>2009-09-21T09:31:36Z</cp:lastPrinted>
  <dcterms:created xsi:type="dcterms:W3CDTF">2007-02-21T08:42:24Z</dcterms:created>
  <dcterms:modified xsi:type="dcterms:W3CDTF">2014-01-27T07:48:41Z</dcterms:modified>
</cp:coreProperties>
</file>