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0730" windowHeight="11760" activeTab="1"/>
  </bookViews>
  <sheets>
    <sheet name="Отопление" sheetId="5" r:id="rId1"/>
    <sheet name="ВК" sheetId="1" r:id="rId2"/>
    <sheet name="ТМ" sheetId="2" r:id="rId3"/>
    <sheet name="АВК" sheetId="3" r:id="rId4"/>
    <sheet name="АТМ" sheetId="4" r:id="rId5"/>
    <sheet name="ТМУ" sheetId="6" r:id="rId6"/>
  </sheets>
  <calcPr calcId="125725"/>
</workbook>
</file>

<file path=xl/calcChain.xml><?xml version="1.0" encoding="utf-8"?>
<calcChain xmlns="http://schemas.openxmlformats.org/spreadsheetml/2006/main">
  <c r="J42" i="1"/>
  <c r="H42"/>
  <c r="I42"/>
  <c r="G42"/>
  <c r="F42" s="1"/>
  <c r="K41"/>
  <c r="J41"/>
  <c r="H41"/>
  <c r="I41"/>
  <c r="G41"/>
  <c r="F41" s="1"/>
  <c r="J40"/>
  <c r="H40"/>
  <c r="I40"/>
  <c r="G40"/>
  <c r="F40" s="1"/>
  <c r="J39"/>
  <c r="J38"/>
  <c r="J37"/>
  <c r="J36"/>
  <c r="J35"/>
  <c r="K34"/>
  <c r="J34"/>
  <c r="J33"/>
  <c r="J32"/>
  <c r="J31"/>
  <c r="J30"/>
  <c r="J29"/>
  <c r="J28"/>
  <c r="J27"/>
  <c r="J25"/>
  <c r="J26"/>
  <c r="J24"/>
  <c r="J23"/>
  <c r="J22"/>
  <c r="K21"/>
  <c r="J21"/>
  <c r="J20"/>
  <c r="J18"/>
  <c r="H18"/>
  <c r="F18"/>
  <c r="G18"/>
  <c r="J17"/>
  <c r="H17"/>
  <c r="G17"/>
  <c r="F17" s="1"/>
  <c r="J16"/>
  <c r="H16"/>
  <c r="F16"/>
  <c r="G16"/>
  <c r="J15"/>
  <c r="H15"/>
  <c r="G15"/>
  <c r="F15" s="1"/>
  <c r="F14"/>
  <c r="G14"/>
  <c r="H14"/>
  <c r="J19"/>
  <c r="I14" l="1"/>
  <c r="K14"/>
  <c r="J14"/>
  <c r="K43" i="6"/>
  <c r="A68" i="4" l="1"/>
  <c r="A69" s="1"/>
  <c r="A70" s="1"/>
  <c r="A71" s="1"/>
  <c r="A72" s="1"/>
  <c r="A73" s="1"/>
  <c r="A74" s="1"/>
  <c r="A60"/>
  <c r="A61" s="1"/>
  <c r="A62" s="1"/>
  <c r="A63" s="1"/>
  <c r="A64" s="1"/>
  <c r="A65" s="1"/>
  <c r="A14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13" i="2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251" i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38"/>
  <c r="A239" s="1"/>
  <c r="A240" s="1"/>
  <c r="A241" s="1"/>
  <c r="A242" s="1"/>
  <c r="A243" s="1"/>
  <c r="A244" s="1"/>
  <c r="A245" s="1"/>
  <c r="A246" s="1"/>
  <c r="A247" s="1"/>
  <c r="A248" s="1"/>
  <c r="A22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11"/>
  <c r="A212" s="1"/>
  <c r="A213" s="1"/>
  <c r="A214" s="1"/>
  <c r="A215" s="1"/>
  <c r="A216" s="1"/>
  <c r="A217" s="1"/>
  <c r="A218" s="1"/>
  <c r="A194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183"/>
  <c r="A184" s="1"/>
  <c r="A185" s="1"/>
  <c r="A186" s="1"/>
  <c r="A187" s="1"/>
  <c r="A188" s="1"/>
  <c r="A189" s="1"/>
  <c r="A190" s="1"/>
  <c r="A191" s="1"/>
  <c r="A170"/>
  <c r="A171" s="1"/>
  <c r="A172" s="1"/>
  <c r="A173" s="1"/>
  <c r="A174" s="1"/>
  <c r="A175" s="1"/>
  <c r="A176" s="1"/>
  <c r="A177" s="1"/>
  <c r="A178" s="1"/>
  <c r="A179" s="1"/>
  <c r="A180" s="1"/>
  <c r="A163"/>
  <c r="A164" s="1"/>
  <c r="A165" s="1"/>
  <c r="A166" s="1"/>
  <c r="A167" s="1"/>
  <c r="A153"/>
  <c r="A154" s="1"/>
  <c r="A155" s="1"/>
  <c r="A156" s="1"/>
  <c r="A157" s="1"/>
  <c r="A158" s="1"/>
  <c r="A159" s="1"/>
  <c r="A160" s="1"/>
  <c r="A142"/>
  <c r="A143" s="1"/>
  <c r="A144" s="1"/>
  <c r="A145" s="1"/>
  <c r="A146" s="1"/>
  <c r="A147" s="1"/>
  <c r="A148" s="1"/>
  <c r="A149" s="1"/>
  <c r="A135"/>
  <c r="A136" s="1"/>
  <c r="A137" s="1"/>
  <c r="A138" s="1"/>
  <c r="A139" s="1"/>
  <c r="A107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8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69"/>
  <c r="A70" s="1"/>
  <c r="A71" s="1"/>
  <c r="A72" s="1"/>
  <c r="A73" s="1"/>
  <c r="A74" s="1"/>
  <c r="A75" s="1"/>
  <c r="A76" s="1"/>
  <c r="A77" s="1"/>
  <c r="A78" s="1"/>
  <c r="A58"/>
  <c r="A59" s="1"/>
  <c r="A60" s="1"/>
  <c r="A61" s="1"/>
  <c r="A62" s="1"/>
  <c r="A63" s="1"/>
  <c r="A64" s="1"/>
  <c r="A65" s="1"/>
  <c r="A66" s="1"/>
  <c r="A16"/>
  <c r="A17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15"/>
  <c r="K48" i="6"/>
  <c r="I48"/>
  <c r="G48" s="1"/>
  <c r="K47"/>
  <c r="I47"/>
  <c r="G47" s="1"/>
  <c r="K46"/>
  <c r="I46"/>
  <c r="G46" s="1"/>
  <c r="K45"/>
  <c r="I45"/>
  <c r="K44"/>
  <c r="I44"/>
  <c r="I43"/>
  <c r="K42"/>
  <c r="I42"/>
  <c r="G42" s="1"/>
  <c r="K40"/>
  <c r="I40"/>
  <c r="K38"/>
  <c r="I38"/>
  <c r="G38"/>
  <c r="K37"/>
  <c r="I37"/>
  <c r="K36"/>
  <c r="I36"/>
  <c r="K35"/>
  <c r="I35"/>
  <c r="G35"/>
  <c r="K33"/>
  <c r="I33"/>
  <c r="G33" s="1"/>
  <c r="K32"/>
  <c r="I32"/>
  <c r="G32" s="1"/>
  <c r="K31"/>
  <c r="I31"/>
  <c r="G31" s="1"/>
  <c r="K30"/>
  <c r="I30"/>
  <c r="G30"/>
  <c r="K29"/>
  <c r="I29"/>
  <c r="K28"/>
  <c r="I28"/>
  <c r="G28" s="1"/>
  <c r="K27"/>
  <c r="I27"/>
  <c r="G27"/>
  <c r="K26"/>
  <c r="I26"/>
  <c r="K25"/>
  <c r="I25"/>
  <c r="K24"/>
  <c r="I24"/>
  <c r="G24" s="1"/>
  <c r="K23"/>
  <c r="I23"/>
  <c r="G23"/>
  <c r="K21"/>
  <c r="I21"/>
  <c r="G21"/>
  <c r="K20"/>
  <c r="G20" s="1"/>
  <c r="I20"/>
  <c r="K19"/>
  <c r="I19"/>
  <c r="K18"/>
  <c r="I18"/>
  <c r="G18" s="1"/>
  <c r="K17"/>
  <c r="I17"/>
  <c r="G17"/>
  <c r="K16"/>
  <c r="I16"/>
  <c r="K15"/>
  <c r="I15"/>
  <c r="K14"/>
  <c r="I14"/>
  <c r="G14" s="1"/>
  <c r="K13"/>
  <c r="I13"/>
  <c r="A43"/>
  <c r="A44" s="1"/>
  <c r="A45" s="1"/>
  <c r="A46" s="1"/>
  <c r="A47" s="1"/>
  <c r="A48" s="1"/>
  <c r="A36"/>
  <c r="A37" s="1"/>
  <c r="A38" s="1"/>
  <c r="A24"/>
  <c r="A25" s="1"/>
  <c r="A26" s="1"/>
  <c r="A27" s="1"/>
  <c r="A28" s="1"/>
  <c r="A29" s="1"/>
  <c r="A30" s="1"/>
  <c r="A31" s="1"/>
  <c r="A32" s="1"/>
  <c r="A33" s="1"/>
  <c r="A14"/>
  <c r="A15" s="1"/>
  <c r="A16" s="1"/>
  <c r="A17" s="1"/>
  <c r="A18" s="1"/>
  <c r="A19" s="1"/>
  <c r="A20" s="1"/>
  <c r="A21" s="1"/>
  <c r="B43"/>
  <c r="B44" s="1"/>
  <c r="B45" s="1"/>
  <c r="B46" s="1"/>
  <c r="B47" s="1"/>
  <c r="B48" s="1"/>
  <c r="C11"/>
  <c r="D11" s="1"/>
  <c r="E11" s="1"/>
  <c r="F11" s="1"/>
  <c r="G11" s="1"/>
  <c r="H11" s="1"/>
  <c r="I11" s="1"/>
  <c r="J11" s="1"/>
  <c r="K11" s="1"/>
  <c r="L11" s="1"/>
  <c r="M11" s="1"/>
  <c r="B11"/>
  <c r="J180" i="5"/>
  <c r="F180" s="1"/>
  <c r="H180"/>
  <c r="J178"/>
  <c r="H178"/>
  <c r="F178" s="1"/>
  <c r="J177"/>
  <c r="H177"/>
  <c r="F177" s="1"/>
  <c r="J176"/>
  <c r="H176"/>
  <c r="F176" s="1"/>
  <c r="J175"/>
  <c r="H175"/>
  <c r="F175" s="1"/>
  <c r="J174"/>
  <c r="H174"/>
  <c r="F174" s="1"/>
  <c r="J173"/>
  <c r="H173"/>
  <c r="F173" s="1"/>
  <c r="J172"/>
  <c r="H172"/>
  <c r="F172" s="1"/>
  <c r="J171"/>
  <c r="H171"/>
  <c r="F171" s="1"/>
  <c r="J170"/>
  <c r="H170"/>
  <c r="F170" s="1"/>
  <c r="J169"/>
  <c r="H169"/>
  <c r="F169" s="1"/>
  <c r="J168"/>
  <c r="H168"/>
  <c r="F168" s="1"/>
  <c r="J167"/>
  <c r="H167"/>
  <c r="F167" s="1"/>
  <c r="J166"/>
  <c r="H166"/>
  <c r="F166" s="1"/>
  <c r="J165"/>
  <c r="H165"/>
  <c r="F165" s="1"/>
  <c r="J164"/>
  <c r="H164"/>
  <c r="F164" s="1"/>
  <c r="J163"/>
  <c r="H163"/>
  <c r="F163" s="1"/>
  <c r="J162"/>
  <c r="H162"/>
  <c r="F162" s="1"/>
  <c r="J161"/>
  <c r="H161"/>
  <c r="F161" s="1"/>
  <c r="J159"/>
  <c r="H159"/>
  <c r="F159"/>
  <c r="J158"/>
  <c r="H158"/>
  <c r="F158"/>
  <c r="J157"/>
  <c r="F157" s="1"/>
  <c r="H157"/>
  <c r="J155"/>
  <c r="H155"/>
  <c r="F155" s="1"/>
  <c r="J154"/>
  <c r="H154"/>
  <c r="F154" s="1"/>
  <c r="J153"/>
  <c r="H153"/>
  <c r="F153" s="1"/>
  <c r="J151"/>
  <c r="H151"/>
  <c r="F151"/>
  <c r="J150"/>
  <c r="F150" s="1"/>
  <c r="H150"/>
  <c r="J149"/>
  <c r="F149" s="1"/>
  <c r="H149"/>
  <c r="J148"/>
  <c r="H148"/>
  <c r="F148"/>
  <c r="J147"/>
  <c r="H147"/>
  <c r="F147"/>
  <c r="J145"/>
  <c r="H145"/>
  <c r="F145" s="1"/>
  <c r="J144"/>
  <c r="H144"/>
  <c r="F144" s="1"/>
  <c r="J143"/>
  <c r="H143"/>
  <c r="F143" s="1"/>
  <c r="J142"/>
  <c r="H142"/>
  <c r="F142" s="1"/>
  <c r="J141"/>
  <c r="H141"/>
  <c r="F141" s="1"/>
  <c r="J140"/>
  <c r="H140"/>
  <c r="F140" s="1"/>
  <c r="J139"/>
  <c r="H139"/>
  <c r="F139" s="1"/>
  <c r="J138"/>
  <c r="H138"/>
  <c r="F138" s="1"/>
  <c r="J136"/>
  <c r="H136"/>
  <c r="F136"/>
  <c r="J135"/>
  <c r="F135" s="1"/>
  <c r="H135"/>
  <c r="J134"/>
  <c r="F134" s="1"/>
  <c r="H134"/>
  <c r="J133"/>
  <c r="H133"/>
  <c r="F133"/>
  <c r="J131"/>
  <c r="H131"/>
  <c r="F131" s="1"/>
  <c r="J130"/>
  <c r="H130"/>
  <c r="F130" s="1"/>
  <c r="J129"/>
  <c r="H129"/>
  <c r="F129" s="1"/>
  <c r="J128"/>
  <c r="H128"/>
  <c r="F128" s="1"/>
  <c r="J126"/>
  <c r="H126"/>
  <c r="F126"/>
  <c r="J125"/>
  <c r="H125"/>
  <c r="F125"/>
  <c r="J123"/>
  <c r="H123"/>
  <c r="F123" s="1"/>
  <c r="J121"/>
  <c r="F121" s="1"/>
  <c r="H121"/>
  <c r="J120"/>
  <c r="F120" s="1"/>
  <c r="H120"/>
  <c r="J118"/>
  <c r="H118"/>
  <c r="F118" s="1"/>
  <c r="J117"/>
  <c r="H117"/>
  <c r="F117" s="1"/>
  <c r="J116"/>
  <c r="H116"/>
  <c r="F116" s="1"/>
  <c r="J115"/>
  <c r="H115"/>
  <c r="F115" s="1"/>
  <c r="J114"/>
  <c r="H114"/>
  <c r="F114" s="1"/>
  <c r="J112"/>
  <c r="H112"/>
  <c r="F112"/>
  <c r="J110"/>
  <c r="H110"/>
  <c r="F110" s="1"/>
  <c r="J108"/>
  <c r="H108"/>
  <c r="F108"/>
  <c r="J106"/>
  <c r="H106"/>
  <c r="F106" s="1"/>
  <c r="J104"/>
  <c r="F104" s="1"/>
  <c r="H104"/>
  <c r="J103"/>
  <c r="F103" s="1"/>
  <c r="H103"/>
  <c r="J101"/>
  <c r="H101"/>
  <c r="F101" s="1"/>
  <c r="J99"/>
  <c r="H99"/>
  <c r="F99"/>
  <c r="J98"/>
  <c r="H98"/>
  <c r="F98"/>
  <c r="J97"/>
  <c r="F97" s="1"/>
  <c r="H97"/>
  <c r="J96"/>
  <c r="F96" s="1"/>
  <c r="H96"/>
  <c r="J95"/>
  <c r="H95"/>
  <c r="F95"/>
  <c r="J94"/>
  <c r="H94"/>
  <c r="F94"/>
  <c r="J93"/>
  <c r="F93" s="1"/>
  <c r="H93"/>
  <c r="J92"/>
  <c r="F92" s="1"/>
  <c r="H92"/>
  <c r="J91"/>
  <c r="H91"/>
  <c r="F91"/>
  <c r="J89"/>
  <c r="H89"/>
  <c r="F89" s="1"/>
  <c r="J88"/>
  <c r="H88"/>
  <c r="F88" s="1"/>
  <c r="J87"/>
  <c r="H87"/>
  <c r="F87" s="1"/>
  <c r="J86"/>
  <c r="H86"/>
  <c r="F86" s="1"/>
  <c r="J85"/>
  <c r="H85"/>
  <c r="F85" s="1"/>
  <c r="J84"/>
  <c r="H84"/>
  <c r="F84" s="1"/>
  <c r="J83"/>
  <c r="H83"/>
  <c r="F83" s="1"/>
  <c r="J82"/>
  <c r="H82"/>
  <c r="F82" s="1"/>
  <c r="J81"/>
  <c r="H81"/>
  <c r="F81" s="1"/>
  <c r="J80"/>
  <c r="H80"/>
  <c r="F80" s="1"/>
  <c r="J78"/>
  <c r="F78" s="1"/>
  <c r="H78"/>
  <c r="J77"/>
  <c r="H77"/>
  <c r="F77" s="1"/>
  <c r="J76"/>
  <c r="H76"/>
  <c r="F76"/>
  <c r="J75"/>
  <c r="H75"/>
  <c r="F75" s="1"/>
  <c r="J73"/>
  <c r="H73"/>
  <c r="F73" s="1"/>
  <c r="J72"/>
  <c r="H72"/>
  <c r="J71"/>
  <c r="H71"/>
  <c r="F71" s="1"/>
  <c r="J70"/>
  <c r="H70"/>
  <c r="A70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J67"/>
  <c r="H67"/>
  <c r="F67" s="1"/>
  <c r="J66"/>
  <c r="H66"/>
  <c r="J65"/>
  <c r="H65"/>
  <c r="F65" s="1"/>
  <c r="J64"/>
  <c r="H64"/>
  <c r="J63"/>
  <c r="H63"/>
  <c r="F63" s="1"/>
  <c r="J61"/>
  <c r="H61"/>
  <c r="F61"/>
  <c r="J60"/>
  <c r="H60"/>
  <c r="F60"/>
  <c r="J58"/>
  <c r="H58"/>
  <c r="F58"/>
  <c r="J57"/>
  <c r="H57"/>
  <c r="F57"/>
  <c r="J56"/>
  <c r="H56"/>
  <c r="F56"/>
  <c r="J55"/>
  <c r="H55"/>
  <c r="F55"/>
  <c r="J53"/>
  <c r="H53"/>
  <c r="F53"/>
  <c r="J52"/>
  <c r="H52"/>
  <c r="F52" s="1"/>
  <c r="J51"/>
  <c r="F51" s="1"/>
  <c r="H51"/>
  <c r="J50"/>
  <c r="H50"/>
  <c r="F50" s="1"/>
  <c r="J49"/>
  <c r="H49"/>
  <c r="F49"/>
  <c r="J48"/>
  <c r="H48"/>
  <c r="F48" s="1"/>
  <c r="J47"/>
  <c r="F47" s="1"/>
  <c r="H47"/>
  <c r="J45"/>
  <c r="H45"/>
  <c r="J44"/>
  <c r="H44"/>
  <c r="F44" s="1"/>
  <c r="J42"/>
  <c r="F42" s="1"/>
  <c r="H42"/>
  <c r="J41"/>
  <c r="F41" s="1"/>
  <c r="H41"/>
  <c r="J40"/>
  <c r="F40" s="1"/>
  <c r="H40"/>
  <c r="J39"/>
  <c r="F39" s="1"/>
  <c r="H39"/>
  <c r="J37"/>
  <c r="H37"/>
  <c r="F37"/>
  <c r="J35"/>
  <c r="F35" s="1"/>
  <c r="H35"/>
  <c r="J33"/>
  <c r="H33"/>
  <c r="J31"/>
  <c r="F31" s="1"/>
  <c r="H31"/>
  <c r="J29"/>
  <c r="H29"/>
  <c r="F29" s="1"/>
  <c r="J28"/>
  <c r="H28"/>
  <c r="F28" s="1"/>
  <c r="J26"/>
  <c r="H26"/>
  <c r="F26" s="1"/>
  <c r="J25"/>
  <c r="F25" s="1"/>
  <c r="H25"/>
  <c r="J24"/>
  <c r="H24"/>
  <c r="F24" s="1"/>
  <c r="J23"/>
  <c r="H23"/>
  <c r="F23"/>
  <c r="J21"/>
  <c r="H21"/>
  <c r="J20"/>
  <c r="H20"/>
  <c r="F20" s="1"/>
  <c r="J19"/>
  <c r="H19"/>
  <c r="J18"/>
  <c r="H18"/>
  <c r="F18" s="1"/>
  <c r="J17"/>
  <c r="H17"/>
  <c r="J16"/>
  <c r="H16"/>
  <c r="F16" s="1"/>
  <c r="J15"/>
  <c r="H15"/>
  <c r="A15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J14"/>
  <c r="H14"/>
  <c r="F14" s="1"/>
  <c r="A14"/>
  <c r="B11"/>
  <c r="C11" s="1"/>
  <c r="D11" s="1"/>
  <c r="E11" s="1"/>
  <c r="F11" s="1"/>
  <c r="G11" s="1"/>
  <c r="H11" s="1"/>
  <c r="I11" s="1"/>
  <c r="J11" s="1"/>
  <c r="K11" s="1"/>
  <c r="L11" s="1"/>
  <c r="G26" i="6" l="1"/>
  <c r="G45"/>
  <c r="G40"/>
  <c r="G13"/>
  <c r="G49" s="1"/>
  <c r="G19"/>
  <c r="G36"/>
  <c r="G43"/>
  <c r="G37"/>
  <c r="G16"/>
  <c r="G29"/>
  <c r="G25"/>
  <c r="G15"/>
  <c r="G44"/>
  <c r="K51"/>
  <c r="I50"/>
  <c r="F15" i="5"/>
  <c r="F19"/>
  <c r="F181" s="1"/>
  <c r="F33"/>
  <c r="F45"/>
  <c r="F66"/>
  <c r="F72"/>
  <c r="J183"/>
  <c r="F17"/>
  <c r="F21"/>
  <c r="F64"/>
  <c r="F70"/>
  <c r="H182"/>
  <c r="J74" i="4" l="1"/>
  <c r="H74"/>
  <c r="F74" s="1"/>
  <c r="J73"/>
  <c r="H73"/>
  <c r="F73"/>
  <c r="J72"/>
  <c r="H72"/>
  <c r="J71"/>
  <c r="H71"/>
  <c r="F71" s="1"/>
  <c r="J70"/>
  <c r="H70"/>
  <c r="F70" s="1"/>
  <c r="J69"/>
  <c r="H69"/>
  <c r="F69"/>
  <c r="J68"/>
  <c r="H68"/>
  <c r="J67"/>
  <c r="H67"/>
  <c r="F67" s="1"/>
  <c r="J65"/>
  <c r="H65"/>
  <c r="F65" s="1"/>
  <c r="J64"/>
  <c r="H64"/>
  <c r="F64" s="1"/>
  <c r="J63"/>
  <c r="H63"/>
  <c r="J62"/>
  <c r="H62"/>
  <c r="F62" s="1"/>
  <c r="J61"/>
  <c r="H61"/>
  <c r="F61" s="1"/>
  <c r="J60"/>
  <c r="H60"/>
  <c r="F60"/>
  <c r="J59"/>
  <c r="F59" s="1"/>
  <c r="H59"/>
  <c r="J57"/>
  <c r="H57"/>
  <c r="J56"/>
  <c r="H56"/>
  <c r="F56" s="1"/>
  <c r="J55"/>
  <c r="H55"/>
  <c r="F55" s="1"/>
  <c r="J54"/>
  <c r="H54"/>
  <c r="F54"/>
  <c r="J53"/>
  <c r="F53" s="1"/>
  <c r="H53"/>
  <c r="J52"/>
  <c r="H52"/>
  <c r="F52" s="1"/>
  <c r="J51"/>
  <c r="H51"/>
  <c r="F51" s="1"/>
  <c r="J50"/>
  <c r="F50" s="1"/>
  <c r="H50"/>
  <c r="J49"/>
  <c r="H49"/>
  <c r="J48"/>
  <c r="H48"/>
  <c r="J47"/>
  <c r="H47"/>
  <c r="F47"/>
  <c r="J46"/>
  <c r="H46"/>
  <c r="F46"/>
  <c r="J45"/>
  <c r="H45"/>
  <c r="J44"/>
  <c r="H44"/>
  <c r="F44" s="1"/>
  <c r="J43"/>
  <c r="F43" s="1"/>
  <c r="H43"/>
  <c r="J42"/>
  <c r="H42"/>
  <c r="F42"/>
  <c r="J41"/>
  <c r="H41"/>
  <c r="J40"/>
  <c r="H40"/>
  <c r="F40" s="1"/>
  <c r="J39"/>
  <c r="H39"/>
  <c r="F39" s="1"/>
  <c r="J38"/>
  <c r="H38"/>
  <c r="F38"/>
  <c r="J37"/>
  <c r="H37"/>
  <c r="J36"/>
  <c r="H36"/>
  <c r="F36" s="1"/>
  <c r="J35"/>
  <c r="H35"/>
  <c r="F35" s="1"/>
  <c r="J34"/>
  <c r="H34"/>
  <c r="F34" s="1"/>
  <c r="J33"/>
  <c r="H33"/>
  <c r="J32"/>
  <c r="H32"/>
  <c r="F32" s="1"/>
  <c r="J31"/>
  <c r="H31"/>
  <c r="F31" s="1"/>
  <c r="J30"/>
  <c r="H30"/>
  <c r="F30"/>
  <c r="J29"/>
  <c r="F29" s="1"/>
  <c r="H29"/>
  <c r="J28"/>
  <c r="H28"/>
  <c r="F28" s="1"/>
  <c r="J27"/>
  <c r="H27"/>
  <c r="F27" s="1"/>
  <c r="J26"/>
  <c r="H26"/>
  <c r="F26"/>
  <c r="J25"/>
  <c r="H25"/>
  <c r="J24"/>
  <c r="H24"/>
  <c r="J23"/>
  <c r="H23"/>
  <c r="F23"/>
  <c r="J22"/>
  <c r="H22"/>
  <c r="F22"/>
  <c r="J21"/>
  <c r="H21"/>
  <c r="J20"/>
  <c r="H20"/>
  <c r="J19"/>
  <c r="H19"/>
  <c r="J18"/>
  <c r="H18"/>
  <c r="F18"/>
  <c r="J17"/>
  <c r="H17"/>
  <c r="F17"/>
  <c r="J16"/>
  <c r="H16"/>
  <c r="J15"/>
  <c r="H15"/>
  <c r="F15" s="1"/>
  <c r="J14"/>
  <c r="F14" s="1"/>
  <c r="H14"/>
  <c r="J13"/>
  <c r="H13"/>
  <c r="F13"/>
  <c r="K20" i="3"/>
  <c r="I20"/>
  <c r="K19"/>
  <c r="I19"/>
  <c r="K17"/>
  <c r="G17" s="1"/>
  <c r="I17"/>
  <c r="K16"/>
  <c r="I16"/>
  <c r="G16" s="1"/>
  <c r="K15"/>
  <c r="I15"/>
  <c r="G15" s="1"/>
  <c r="K13"/>
  <c r="G13" s="1"/>
  <c r="I13"/>
  <c r="B11" i="4"/>
  <c r="C11" s="1"/>
  <c r="D11" s="1"/>
  <c r="E11" s="1"/>
  <c r="F11" s="1"/>
  <c r="G11" s="1"/>
  <c r="H11" s="1"/>
  <c r="I11" s="1"/>
  <c r="J11" s="1"/>
  <c r="K11" s="1"/>
  <c r="L11" s="1"/>
  <c r="F25" l="1"/>
  <c r="F49"/>
  <c r="F21"/>
  <c r="F45"/>
  <c r="F41"/>
  <c r="F72"/>
  <c r="F37"/>
  <c r="F68"/>
  <c r="F20"/>
  <c r="F16"/>
  <c r="F75" s="1"/>
  <c r="F33"/>
  <c r="F57"/>
  <c r="F63"/>
  <c r="F19"/>
  <c r="F24"/>
  <c r="F48"/>
  <c r="G19" i="3"/>
  <c r="G20"/>
  <c r="H76" i="4"/>
  <c r="J77"/>
  <c r="K23" i="3"/>
  <c r="I22"/>
  <c r="G21"/>
  <c r="B11"/>
  <c r="C11" s="1"/>
  <c r="D11" s="1"/>
  <c r="E11" s="1"/>
  <c r="F11" s="1"/>
  <c r="G11" s="1"/>
  <c r="H11" s="1"/>
  <c r="I11" s="1"/>
  <c r="J11" s="1"/>
  <c r="K11" s="1"/>
  <c r="L11" s="1"/>
  <c r="M11" s="1"/>
  <c r="K109" i="2" l="1"/>
  <c r="I109"/>
  <c r="K108"/>
  <c r="I108"/>
  <c r="K107"/>
  <c r="G107" s="1"/>
  <c r="I107"/>
  <c r="K106"/>
  <c r="I106"/>
  <c r="G106" s="1"/>
  <c r="K105"/>
  <c r="I105"/>
  <c r="G105" s="1"/>
  <c r="K104"/>
  <c r="I104"/>
  <c r="K103"/>
  <c r="I103"/>
  <c r="G103"/>
  <c r="K102"/>
  <c r="I102"/>
  <c r="G102" s="1"/>
  <c r="K101"/>
  <c r="I101"/>
  <c r="K100"/>
  <c r="I100"/>
  <c r="G100" s="1"/>
  <c r="K99"/>
  <c r="G99" s="1"/>
  <c r="I99"/>
  <c r="K98"/>
  <c r="I98"/>
  <c r="G98" s="1"/>
  <c r="K97"/>
  <c r="I97"/>
  <c r="K96"/>
  <c r="I96"/>
  <c r="K95"/>
  <c r="I95"/>
  <c r="G95"/>
  <c r="K94"/>
  <c r="I94"/>
  <c r="G94" s="1"/>
  <c r="K93"/>
  <c r="I93"/>
  <c r="K92"/>
  <c r="I92"/>
  <c r="K91"/>
  <c r="I91"/>
  <c r="G91" s="1"/>
  <c r="K90"/>
  <c r="I90"/>
  <c r="G90" s="1"/>
  <c r="K89"/>
  <c r="I89"/>
  <c r="K88"/>
  <c r="I88"/>
  <c r="K87"/>
  <c r="I87"/>
  <c r="G87" s="1"/>
  <c r="K86"/>
  <c r="I86"/>
  <c r="G86"/>
  <c r="K85"/>
  <c r="I85"/>
  <c r="K84"/>
  <c r="I84"/>
  <c r="K83"/>
  <c r="G83" s="1"/>
  <c r="I83"/>
  <c r="K82"/>
  <c r="I82"/>
  <c r="G82" s="1"/>
  <c r="K81"/>
  <c r="I81"/>
  <c r="G81" s="1"/>
  <c r="K80"/>
  <c r="I80"/>
  <c r="K79"/>
  <c r="I79"/>
  <c r="G79"/>
  <c r="K78"/>
  <c r="I78"/>
  <c r="G78" s="1"/>
  <c r="K77"/>
  <c r="I77"/>
  <c r="K76"/>
  <c r="I76"/>
  <c r="G76" s="1"/>
  <c r="K75"/>
  <c r="G75" s="1"/>
  <c r="I75"/>
  <c r="K74"/>
  <c r="I74"/>
  <c r="G74" s="1"/>
  <c r="K73"/>
  <c r="I73"/>
  <c r="K72"/>
  <c r="I72"/>
  <c r="K71"/>
  <c r="I71"/>
  <c r="G71"/>
  <c r="K70"/>
  <c r="I70"/>
  <c r="G70" s="1"/>
  <c r="K69"/>
  <c r="I69"/>
  <c r="K68"/>
  <c r="I68"/>
  <c r="K67"/>
  <c r="I67"/>
  <c r="G67" s="1"/>
  <c r="K66"/>
  <c r="I66"/>
  <c r="G66" s="1"/>
  <c r="K65"/>
  <c r="I65"/>
  <c r="K64"/>
  <c r="I64"/>
  <c r="K63"/>
  <c r="I63"/>
  <c r="G63" s="1"/>
  <c r="K62"/>
  <c r="I62"/>
  <c r="G62"/>
  <c r="K61"/>
  <c r="I61"/>
  <c r="K60"/>
  <c r="I60"/>
  <c r="K59"/>
  <c r="G59" s="1"/>
  <c r="I59"/>
  <c r="K58"/>
  <c r="I58"/>
  <c r="G58" s="1"/>
  <c r="K57"/>
  <c r="I57"/>
  <c r="G57" s="1"/>
  <c r="K56"/>
  <c r="I56"/>
  <c r="K55"/>
  <c r="I55"/>
  <c r="G55"/>
  <c r="K54"/>
  <c r="I54"/>
  <c r="G54" s="1"/>
  <c r="K53"/>
  <c r="I53"/>
  <c r="K52"/>
  <c r="I52"/>
  <c r="G52" s="1"/>
  <c r="K51"/>
  <c r="G51" s="1"/>
  <c r="I51"/>
  <c r="K50"/>
  <c r="I50"/>
  <c r="G50" s="1"/>
  <c r="K49"/>
  <c r="I49"/>
  <c r="K48"/>
  <c r="I48"/>
  <c r="G48" s="1"/>
  <c r="K47"/>
  <c r="I47"/>
  <c r="G47"/>
  <c r="K46"/>
  <c r="I46"/>
  <c r="G46" s="1"/>
  <c r="K45"/>
  <c r="I45"/>
  <c r="K44"/>
  <c r="I44"/>
  <c r="K43"/>
  <c r="I43"/>
  <c r="G43" s="1"/>
  <c r="K42"/>
  <c r="I42"/>
  <c r="G42" s="1"/>
  <c r="K41"/>
  <c r="I41"/>
  <c r="K40"/>
  <c r="I40"/>
  <c r="K39"/>
  <c r="I39"/>
  <c r="G39" s="1"/>
  <c r="K38"/>
  <c r="I38"/>
  <c r="G38"/>
  <c r="K37"/>
  <c r="I37"/>
  <c r="K36"/>
  <c r="I36"/>
  <c r="K35"/>
  <c r="G35" s="1"/>
  <c r="I35"/>
  <c r="K34"/>
  <c r="I34"/>
  <c r="G34"/>
  <c r="K33"/>
  <c r="I33"/>
  <c r="G33" s="1"/>
  <c r="K32"/>
  <c r="I32"/>
  <c r="K31"/>
  <c r="I31"/>
  <c r="G31"/>
  <c r="K30"/>
  <c r="I30"/>
  <c r="G30" s="1"/>
  <c r="K29"/>
  <c r="I29"/>
  <c r="G29" s="1"/>
  <c r="K28"/>
  <c r="I28"/>
  <c r="G28" s="1"/>
  <c r="K27"/>
  <c r="G27" s="1"/>
  <c r="I27"/>
  <c r="K26"/>
  <c r="I26"/>
  <c r="G26" s="1"/>
  <c r="K25"/>
  <c r="I25"/>
  <c r="K24"/>
  <c r="I24"/>
  <c r="G24" s="1"/>
  <c r="K23"/>
  <c r="I23"/>
  <c r="G23"/>
  <c r="K22"/>
  <c r="I22"/>
  <c r="G22" s="1"/>
  <c r="K21"/>
  <c r="I21"/>
  <c r="K20"/>
  <c r="I20"/>
  <c r="K19"/>
  <c r="I19"/>
  <c r="G19" s="1"/>
  <c r="K18"/>
  <c r="I18"/>
  <c r="G18" s="1"/>
  <c r="K17"/>
  <c r="I17"/>
  <c r="K16"/>
  <c r="I16"/>
  <c r="K15"/>
  <c r="I15"/>
  <c r="G15" s="1"/>
  <c r="K14"/>
  <c r="I14"/>
  <c r="G14"/>
  <c r="K13"/>
  <c r="I13"/>
  <c r="B11"/>
  <c r="C11" s="1"/>
  <c r="D11" s="1"/>
  <c r="E11" s="1"/>
  <c r="F11" s="1"/>
  <c r="G11" s="1"/>
  <c r="H11" s="1"/>
  <c r="I11" s="1"/>
  <c r="J11" s="1"/>
  <c r="K11" s="1"/>
  <c r="L11" s="1"/>
  <c r="M11" s="1"/>
  <c r="K112" l="1"/>
  <c r="G53"/>
  <c r="G72"/>
  <c r="G77"/>
  <c r="G96"/>
  <c r="G101"/>
  <c r="G20"/>
  <c r="G25"/>
  <c r="G44"/>
  <c r="G49"/>
  <c r="G68"/>
  <c r="G73"/>
  <c r="G92"/>
  <c r="G97"/>
  <c r="G16"/>
  <c r="G21"/>
  <c r="G40"/>
  <c r="G45"/>
  <c r="G64"/>
  <c r="G69"/>
  <c r="G88"/>
  <c r="G93"/>
  <c r="G17"/>
  <c r="G36"/>
  <c r="G41"/>
  <c r="G60"/>
  <c r="G65"/>
  <c r="G84"/>
  <c r="G89"/>
  <c r="G108"/>
  <c r="I111"/>
  <c r="G32"/>
  <c r="G37"/>
  <c r="G56"/>
  <c r="G61"/>
  <c r="G80"/>
  <c r="G85"/>
  <c r="G104"/>
  <c r="G109"/>
  <c r="G13"/>
  <c r="I217" i="1"/>
  <c r="K217"/>
  <c r="G217"/>
  <c r="K277"/>
  <c r="I277"/>
  <c r="G277" s="1"/>
  <c r="K276"/>
  <c r="G276" s="1"/>
  <c r="I276"/>
  <c r="K275"/>
  <c r="I275"/>
  <c r="G275" s="1"/>
  <c r="K274"/>
  <c r="I274"/>
  <c r="G274" s="1"/>
  <c r="K273"/>
  <c r="I273"/>
  <c r="G273" s="1"/>
  <c r="K272"/>
  <c r="I272"/>
  <c r="G272"/>
  <c r="K271"/>
  <c r="I271"/>
  <c r="G271" s="1"/>
  <c r="K270"/>
  <c r="I270"/>
  <c r="G270" s="1"/>
  <c r="K269"/>
  <c r="I269"/>
  <c r="G269" s="1"/>
  <c r="K268"/>
  <c r="G268" s="1"/>
  <c r="I268"/>
  <c r="K267"/>
  <c r="I267"/>
  <c r="G267" s="1"/>
  <c r="K266"/>
  <c r="I266"/>
  <c r="G266" s="1"/>
  <c r="K265"/>
  <c r="I265"/>
  <c r="G265" s="1"/>
  <c r="K264"/>
  <c r="I264"/>
  <c r="G264"/>
  <c r="K263"/>
  <c r="I263"/>
  <c r="G263" s="1"/>
  <c r="K262"/>
  <c r="I262"/>
  <c r="G262" s="1"/>
  <c r="K261"/>
  <c r="I261"/>
  <c r="G261" s="1"/>
  <c r="K260"/>
  <c r="G260" s="1"/>
  <c r="I260"/>
  <c r="K259"/>
  <c r="I259"/>
  <c r="G259" s="1"/>
  <c r="K258"/>
  <c r="I258"/>
  <c r="G258" s="1"/>
  <c r="K257"/>
  <c r="I257"/>
  <c r="G257" s="1"/>
  <c r="K256"/>
  <c r="I256"/>
  <c r="G256"/>
  <c r="K255"/>
  <c r="I255"/>
  <c r="G255" s="1"/>
  <c r="K254"/>
  <c r="I254"/>
  <c r="G254" s="1"/>
  <c r="K253"/>
  <c r="I253"/>
  <c r="G253" s="1"/>
  <c r="K252"/>
  <c r="G252" s="1"/>
  <c r="I252"/>
  <c r="K251"/>
  <c r="I251"/>
  <c r="G251" s="1"/>
  <c r="K250"/>
  <c r="I250"/>
  <c r="G250" s="1"/>
  <c r="K248"/>
  <c r="I248"/>
  <c r="G248" s="1"/>
  <c r="K247"/>
  <c r="I247"/>
  <c r="G247"/>
  <c r="K246"/>
  <c r="I246"/>
  <c r="K245"/>
  <c r="I245"/>
  <c r="G245" s="1"/>
  <c r="K244"/>
  <c r="I244"/>
  <c r="G244" s="1"/>
  <c r="K243"/>
  <c r="G243" s="1"/>
  <c r="I243"/>
  <c r="K242"/>
  <c r="I242"/>
  <c r="K241"/>
  <c r="I241"/>
  <c r="G241" s="1"/>
  <c r="K240"/>
  <c r="I240"/>
  <c r="G240" s="1"/>
  <c r="K239"/>
  <c r="I239"/>
  <c r="G239"/>
  <c r="K238"/>
  <c r="I238"/>
  <c r="K237"/>
  <c r="I237"/>
  <c r="G237" s="1"/>
  <c r="K234"/>
  <c r="I234"/>
  <c r="G234" s="1"/>
  <c r="K233"/>
  <c r="G233" s="1"/>
  <c r="I233"/>
  <c r="K232"/>
  <c r="I232"/>
  <c r="K231"/>
  <c r="I231"/>
  <c r="G231" s="1"/>
  <c r="K230"/>
  <c r="I230"/>
  <c r="G230" s="1"/>
  <c r="K229"/>
  <c r="I229"/>
  <c r="G229"/>
  <c r="K228"/>
  <c r="I228"/>
  <c r="K227"/>
  <c r="I227"/>
  <c r="G227" s="1"/>
  <c r="K226"/>
  <c r="I226"/>
  <c r="G226" s="1"/>
  <c r="K225"/>
  <c r="G225" s="1"/>
  <c r="I225"/>
  <c r="K224"/>
  <c r="I224"/>
  <c r="K223"/>
  <c r="I223"/>
  <c r="G223" s="1"/>
  <c r="K222"/>
  <c r="I222"/>
  <c r="G222" s="1"/>
  <c r="K221"/>
  <c r="I221"/>
  <c r="G221"/>
  <c r="K220"/>
  <c r="I220"/>
  <c r="K218"/>
  <c r="I218"/>
  <c r="G218" s="1"/>
  <c r="K216"/>
  <c r="I216"/>
  <c r="G216" s="1"/>
  <c r="K215"/>
  <c r="G215" s="1"/>
  <c r="I215"/>
  <c r="K214"/>
  <c r="I214"/>
  <c r="K213"/>
  <c r="G213" s="1"/>
  <c r="I213"/>
  <c r="K212"/>
  <c r="I212"/>
  <c r="G212" s="1"/>
  <c r="K211"/>
  <c r="G211" s="1"/>
  <c r="I211"/>
  <c r="K210"/>
  <c r="I210"/>
  <c r="K208"/>
  <c r="G208" s="1"/>
  <c r="I208"/>
  <c r="K207"/>
  <c r="I207"/>
  <c r="K206"/>
  <c r="I206"/>
  <c r="G206"/>
  <c r="K205"/>
  <c r="I205"/>
  <c r="G205" s="1"/>
  <c r="K204"/>
  <c r="I204"/>
  <c r="K203"/>
  <c r="I203"/>
  <c r="G203" s="1"/>
  <c r="K202"/>
  <c r="I202"/>
  <c r="G202" s="1"/>
  <c r="K201"/>
  <c r="I201"/>
  <c r="K200"/>
  <c r="G200" s="1"/>
  <c r="I200"/>
  <c r="K199"/>
  <c r="I199"/>
  <c r="K198"/>
  <c r="G198" s="1"/>
  <c r="I198"/>
  <c r="K197"/>
  <c r="I197"/>
  <c r="G197" s="1"/>
  <c r="K196"/>
  <c r="I196"/>
  <c r="K195"/>
  <c r="I195"/>
  <c r="G195" s="1"/>
  <c r="K194"/>
  <c r="I194"/>
  <c r="G194" s="1"/>
  <c r="K193"/>
  <c r="I193"/>
  <c r="K191"/>
  <c r="I191"/>
  <c r="G191"/>
  <c r="K190"/>
  <c r="I190"/>
  <c r="G190" s="1"/>
  <c r="K189"/>
  <c r="G189" s="1"/>
  <c r="I189"/>
  <c r="K188"/>
  <c r="I188"/>
  <c r="K187"/>
  <c r="G187" s="1"/>
  <c r="I187"/>
  <c r="K186"/>
  <c r="I186"/>
  <c r="G186" s="1"/>
  <c r="K185"/>
  <c r="G185" s="1"/>
  <c r="I185"/>
  <c r="K184"/>
  <c r="I184"/>
  <c r="K183"/>
  <c r="I183"/>
  <c r="G183"/>
  <c r="K182"/>
  <c r="I182"/>
  <c r="G182" s="1"/>
  <c r="K180"/>
  <c r="G180" s="1"/>
  <c r="I180"/>
  <c r="K179"/>
  <c r="I179"/>
  <c r="G179" s="1"/>
  <c r="K178"/>
  <c r="G178" s="1"/>
  <c r="I178"/>
  <c r="K177"/>
  <c r="I177"/>
  <c r="K176"/>
  <c r="I176"/>
  <c r="G176"/>
  <c r="K175"/>
  <c r="I175"/>
  <c r="G175" s="1"/>
  <c r="K174"/>
  <c r="G174" s="1"/>
  <c r="I174"/>
  <c r="K173"/>
  <c r="I173"/>
  <c r="K172"/>
  <c r="G172" s="1"/>
  <c r="I172"/>
  <c r="K171"/>
  <c r="I171"/>
  <c r="G171" s="1"/>
  <c r="K170"/>
  <c r="G170" s="1"/>
  <c r="I170"/>
  <c r="K169"/>
  <c r="I169"/>
  <c r="K167"/>
  <c r="I167"/>
  <c r="G167"/>
  <c r="K166"/>
  <c r="I166"/>
  <c r="G166" s="1"/>
  <c r="K165"/>
  <c r="G165" s="1"/>
  <c r="I165"/>
  <c r="K164"/>
  <c r="I164"/>
  <c r="K163"/>
  <c r="G163" s="1"/>
  <c r="I163"/>
  <c r="K162"/>
  <c r="I162"/>
  <c r="G162" s="1"/>
  <c r="K160"/>
  <c r="I160"/>
  <c r="G160"/>
  <c r="K159"/>
  <c r="I159"/>
  <c r="G159" s="1"/>
  <c r="K158"/>
  <c r="G158" s="1"/>
  <c r="I158"/>
  <c r="K157"/>
  <c r="I157"/>
  <c r="K156"/>
  <c r="G156" s="1"/>
  <c r="I156"/>
  <c r="K155"/>
  <c r="I155"/>
  <c r="G155" s="1"/>
  <c r="K154"/>
  <c r="G154" s="1"/>
  <c r="I154"/>
  <c r="K153"/>
  <c r="I153"/>
  <c r="K152"/>
  <c r="I152"/>
  <c r="G152"/>
  <c r="K149"/>
  <c r="I149"/>
  <c r="G149" s="1"/>
  <c r="K148"/>
  <c r="G148" s="1"/>
  <c r="I148"/>
  <c r="K147"/>
  <c r="I147"/>
  <c r="K146"/>
  <c r="I146"/>
  <c r="G146" s="1"/>
  <c r="K145"/>
  <c r="I145"/>
  <c r="G145" s="1"/>
  <c r="K144"/>
  <c r="I144"/>
  <c r="G144"/>
  <c r="K143"/>
  <c r="I143"/>
  <c r="K142"/>
  <c r="I142"/>
  <c r="G142" s="1"/>
  <c r="K141"/>
  <c r="I141"/>
  <c r="G141" s="1"/>
  <c r="K139"/>
  <c r="G139" s="1"/>
  <c r="I139"/>
  <c r="K138"/>
  <c r="I138"/>
  <c r="G138" s="1"/>
  <c r="K137"/>
  <c r="G137" s="1"/>
  <c r="I137"/>
  <c r="K136"/>
  <c r="I136"/>
  <c r="K135"/>
  <c r="I135"/>
  <c r="G135"/>
  <c r="K134"/>
  <c r="I134"/>
  <c r="G134" s="1"/>
  <c r="K132"/>
  <c r="G132" s="1"/>
  <c r="I132"/>
  <c r="K131"/>
  <c r="I131"/>
  <c r="G131" s="1"/>
  <c r="K130"/>
  <c r="G130" s="1"/>
  <c r="I130"/>
  <c r="K129"/>
  <c r="I129"/>
  <c r="K128"/>
  <c r="I128"/>
  <c r="G128"/>
  <c r="K127"/>
  <c r="I127"/>
  <c r="G127" s="1"/>
  <c r="K126"/>
  <c r="G126" s="1"/>
  <c r="I126"/>
  <c r="K125"/>
  <c r="I125"/>
  <c r="K124"/>
  <c r="G124" s="1"/>
  <c r="I124"/>
  <c r="K123"/>
  <c r="I123"/>
  <c r="G123" s="1"/>
  <c r="K122"/>
  <c r="G122" s="1"/>
  <c r="I122"/>
  <c r="K121"/>
  <c r="I121"/>
  <c r="K120"/>
  <c r="I120"/>
  <c r="G120"/>
  <c r="K119"/>
  <c r="I119"/>
  <c r="G119" s="1"/>
  <c r="K118"/>
  <c r="G118" s="1"/>
  <c r="I118"/>
  <c r="K117"/>
  <c r="I117"/>
  <c r="K116"/>
  <c r="G116" s="1"/>
  <c r="I116"/>
  <c r="K115"/>
  <c r="I115"/>
  <c r="G115" s="1"/>
  <c r="K114"/>
  <c r="G114" s="1"/>
  <c r="I114"/>
  <c r="K113"/>
  <c r="I113"/>
  <c r="K112"/>
  <c r="I112"/>
  <c r="G112"/>
  <c r="K111"/>
  <c r="I111"/>
  <c r="G111" s="1"/>
  <c r="K110"/>
  <c r="G110" s="1"/>
  <c r="I110"/>
  <c r="K109"/>
  <c r="I109"/>
  <c r="K108"/>
  <c r="G108" s="1"/>
  <c r="I108"/>
  <c r="K107"/>
  <c r="I107"/>
  <c r="G107" s="1"/>
  <c r="K106"/>
  <c r="G106" s="1"/>
  <c r="I106"/>
  <c r="K104"/>
  <c r="G104" s="1"/>
  <c r="I104"/>
  <c r="K103"/>
  <c r="I103"/>
  <c r="G103" s="1"/>
  <c r="K102"/>
  <c r="I102"/>
  <c r="K101"/>
  <c r="I101"/>
  <c r="K100"/>
  <c r="I100"/>
  <c r="G100"/>
  <c r="K99"/>
  <c r="I99"/>
  <c r="G99" s="1"/>
  <c r="K98"/>
  <c r="I98"/>
  <c r="K97"/>
  <c r="I97"/>
  <c r="K96"/>
  <c r="G96" s="1"/>
  <c r="I96"/>
  <c r="K95"/>
  <c r="I95"/>
  <c r="K94"/>
  <c r="G94" s="1"/>
  <c r="I94"/>
  <c r="K93"/>
  <c r="I93"/>
  <c r="K92"/>
  <c r="I92"/>
  <c r="G92"/>
  <c r="K91"/>
  <c r="I91"/>
  <c r="G91" s="1"/>
  <c r="K90"/>
  <c r="G90" s="1"/>
  <c r="I90"/>
  <c r="K89"/>
  <c r="I89"/>
  <c r="K88"/>
  <c r="G88" s="1"/>
  <c r="I88"/>
  <c r="K87"/>
  <c r="I87"/>
  <c r="G87" s="1"/>
  <c r="K86"/>
  <c r="G86" s="1"/>
  <c r="I86"/>
  <c r="K85"/>
  <c r="I85"/>
  <c r="K84"/>
  <c r="I84"/>
  <c r="G84"/>
  <c r="K83"/>
  <c r="I83"/>
  <c r="G83" s="1"/>
  <c r="K82"/>
  <c r="G82" s="1"/>
  <c r="I82"/>
  <c r="K81"/>
  <c r="I81"/>
  <c r="K80"/>
  <c r="G80" s="1"/>
  <c r="I80"/>
  <c r="K78"/>
  <c r="G78" s="1"/>
  <c r="I78"/>
  <c r="K77"/>
  <c r="I77"/>
  <c r="K76"/>
  <c r="I76"/>
  <c r="G76"/>
  <c r="K75"/>
  <c r="I75"/>
  <c r="G75" s="1"/>
  <c r="K74"/>
  <c r="G74" s="1"/>
  <c r="I74"/>
  <c r="K73"/>
  <c r="I73"/>
  <c r="K72"/>
  <c r="I72"/>
  <c r="G72" s="1"/>
  <c r="K71"/>
  <c r="I71"/>
  <c r="G71" s="1"/>
  <c r="K70"/>
  <c r="G70" s="1"/>
  <c r="I70"/>
  <c r="K69"/>
  <c r="I69"/>
  <c r="K68"/>
  <c r="I68"/>
  <c r="G68" s="1"/>
  <c r="K66"/>
  <c r="I66"/>
  <c r="G66"/>
  <c r="K65"/>
  <c r="I65"/>
  <c r="G65" s="1"/>
  <c r="K64"/>
  <c r="I64"/>
  <c r="G64" s="1"/>
  <c r="K63"/>
  <c r="G63" s="1"/>
  <c r="I63"/>
  <c r="K62"/>
  <c r="I62"/>
  <c r="K61"/>
  <c r="I61"/>
  <c r="G61" s="1"/>
  <c r="K60"/>
  <c r="I60"/>
  <c r="G60" s="1"/>
  <c r="K59"/>
  <c r="I59"/>
  <c r="G59"/>
  <c r="K58"/>
  <c r="I58"/>
  <c r="K57"/>
  <c r="I57"/>
  <c r="G57" s="1"/>
  <c r="K55"/>
  <c r="I55"/>
  <c r="G55" s="1"/>
  <c r="K54"/>
  <c r="G54" s="1"/>
  <c r="I54"/>
  <c r="K53"/>
  <c r="I53"/>
  <c r="K52"/>
  <c r="I52"/>
  <c r="G52"/>
  <c r="K51"/>
  <c r="I51"/>
  <c r="G51" s="1"/>
  <c r="K50"/>
  <c r="G50" s="1"/>
  <c r="I50"/>
  <c r="K49"/>
  <c r="I49"/>
  <c r="K48"/>
  <c r="G48" s="1"/>
  <c r="I48"/>
  <c r="K47"/>
  <c r="I47"/>
  <c r="G47" s="1"/>
  <c r="K46"/>
  <c r="G46" s="1"/>
  <c r="I46"/>
  <c r="K45"/>
  <c r="I45"/>
  <c r="K44"/>
  <c r="G44" s="1"/>
  <c r="I44"/>
  <c r="K43"/>
  <c r="I43"/>
  <c r="G43" s="1"/>
  <c r="K42"/>
  <c r="K40"/>
  <c r="K39"/>
  <c r="I39"/>
  <c r="K38"/>
  <c r="G38" s="1"/>
  <c r="I38"/>
  <c r="K37"/>
  <c r="I37"/>
  <c r="K36"/>
  <c r="G36" s="1"/>
  <c r="I36"/>
  <c r="K35"/>
  <c r="I35"/>
  <c r="G35" s="1"/>
  <c r="G34"/>
  <c r="I34"/>
  <c r="K33"/>
  <c r="I33"/>
  <c r="K32"/>
  <c r="G32" s="1"/>
  <c r="I32"/>
  <c r="K31"/>
  <c r="I31"/>
  <c r="K30"/>
  <c r="G30" s="1"/>
  <c r="I30"/>
  <c r="K29"/>
  <c r="I29"/>
  <c r="K28"/>
  <c r="G28" s="1"/>
  <c r="I28"/>
  <c r="K27"/>
  <c r="I27"/>
  <c r="G27" s="1"/>
  <c r="K26"/>
  <c r="G26" s="1"/>
  <c r="I26"/>
  <c r="K25"/>
  <c r="I25"/>
  <c r="K24"/>
  <c r="G24" s="1"/>
  <c r="I24"/>
  <c r="K23"/>
  <c r="I23"/>
  <c r="K22"/>
  <c r="G22" s="1"/>
  <c r="I22"/>
  <c r="I21"/>
  <c r="K20"/>
  <c r="G20" s="1"/>
  <c r="I20"/>
  <c r="K19"/>
  <c r="I19"/>
  <c r="K18"/>
  <c r="I18"/>
  <c r="K17"/>
  <c r="I17"/>
  <c r="K16"/>
  <c r="I16"/>
  <c r="K15"/>
  <c r="I15"/>
  <c r="B12"/>
  <c r="C12" s="1"/>
  <c r="D12" s="1"/>
  <c r="E12" s="1"/>
  <c r="F12" s="1"/>
  <c r="G12" s="1"/>
  <c r="H12" s="1"/>
  <c r="I12" s="1"/>
  <c r="J12" s="1"/>
  <c r="K12" s="1"/>
  <c r="L12" s="1"/>
  <c r="M12" s="1"/>
  <c r="G39" l="1"/>
  <c r="G31"/>
  <c r="G23"/>
  <c r="G19"/>
  <c r="G110" i="2"/>
  <c r="G95" i="1"/>
  <c r="G25"/>
  <c r="G33"/>
  <c r="G49"/>
  <c r="G58"/>
  <c r="G69"/>
  <c r="G77"/>
  <c r="G85"/>
  <c r="G93"/>
  <c r="G98"/>
  <c r="G101"/>
  <c r="G113"/>
  <c r="G121"/>
  <c r="G129"/>
  <c r="G136"/>
  <c r="G143"/>
  <c r="G153"/>
  <c r="G169"/>
  <c r="G177"/>
  <c r="G184"/>
  <c r="G193"/>
  <c r="G196"/>
  <c r="G207"/>
  <c r="G210"/>
  <c r="G220"/>
  <c r="G228"/>
  <c r="G238"/>
  <c r="G246"/>
  <c r="G21"/>
  <c r="G29"/>
  <c r="G37"/>
  <c r="G45"/>
  <c r="G53"/>
  <c r="G62"/>
  <c r="G73"/>
  <c r="G81"/>
  <c r="G89"/>
  <c r="G97"/>
  <c r="G102"/>
  <c r="G109"/>
  <c r="G117"/>
  <c r="G125"/>
  <c r="G147"/>
  <c r="G157"/>
  <c r="G164"/>
  <c r="G173"/>
  <c r="G188"/>
  <c r="G199"/>
  <c r="G201"/>
  <c r="G204"/>
  <c r="G214"/>
  <c r="G224"/>
  <c r="G232"/>
  <c r="G242"/>
  <c r="K280"/>
  <c r="I279"/>
  <c r="G278" l="1"/>
</calcChain>
</file>

<file path=xl/sharedStrings.xml><?xml version="1.0" encoding="utf-8"?>
<sst xmlns="http://schemas.openxmlformats.org/spreadsheetml/2006/main" count="2048" uniqueCount="784">
  <si>
    <t>Позиция по спецификации</t>
  </si>
  <si>
    <t>№ п/п</t>
  </si>
  <si>
    <r>
      <rPr>
        <b/>
        <sz val="12"/>
        <rFont val="Times New Roman"/>
        <family val="1"/>
        <charset val="204"/>
      </rPr>
      <t>Объект:</t>
    </r>
    <r>
      <rPr>
        <sz val="12"/>
        <rFont val="Times New Roman"/>
        <family val="1"/>
        <charset val="204"/>
      </rPr>
      <t>"</t>
    </r>
    <r>
      <rPr>
        <i/>
        <sz val="12"/>
        <rFont val="Times New Roman"/>
        <family val="1"/>
        <charset val="204"/>
      </rPr>
      <t xml:space="preserve">Многоквартирный жилой дом по адресу Пермский край </t>
    </r>
    <r>
      <rPr>
        <b/>
        <i/>
        <sz val="12"/>
        <rFont val="Times New Roman"/>
        <family val="1"/>
        <charset val="204"/>
      </rPr>
      <t>г.Краснокамск</t>
    </r>
    <r>
      <rPr>
        <i/>
        <sz val="12"/>
        <rFont val="Times New Roman"/>
        <family val="1"/>
        <charset val="204"/>
      </rPr>
      <t>, проспект Комсомольский 4"</t>
    </r>
  </si>
  <si>
    <t xml:space="preserve">Тип, марка, обозначение </t>
  </si>
  <si>
    <t xml:space="preserve">Полная стоимость в руб. за единицу с НДС </t>
  </si>
  <si>
    <t>Всего в руб.
 с НДС</t>
  </si>
  <si>
    <t>в том числе:</t>
  </si>
  <si>
    <t>Работа</t>
  </si>
  <si>
    <t>Материалы</t>
  </si>
  <si>
    <t>цена в руб. за единицу с НДС</t>
  </si>
  <si>
    <t>всего в руб.стоимость с НДС</t>
  </si>
  <si>
    <t>Ед. изм.</t>
  </si>
  <si>
    <t>Кол-во</t>
  </si>
  <si>
    <t>Приложение №</t>
  </si>
  <si>
    <t xml:space="preserve">к извещениюо проведении тендера </t>
  </si>
  <si>
    <t xml:space="preserve">Ведомость договорной цены </t>
  </si>
  <si>
    <t>Наименование и техническая характеристика</t>
  </si>
  <si>
    <t>Завод- изготовитель</t>
  </si>
  <si>
    <t>В1, Т3, Т4 ниже 0.000</t>
  </si>
  <si>
    <t>м</t>
  </si>
  <si>
    <t>ГОСТ32415-2013</t>
  </si>
  <si>
    <t>RТP (или аналог)</t>
  </si>
  <si>
    <t>шт</t>
  </si>
  <si>
    <t>Угольник PPRC 90град Д75мм</t>
  </si>
  <si>
    <t>MVI</t>
  </si>
  <si>
    <t>К-flex (или аналог)</t>
  </si>
  <si>
    <t>В1,Т3,Т4 выше 0.000</t>
  </si>
  <si>
    <t>Помещение ПУИ</t>
  </si>
  <si>
    <t>ГОСТ3262-75*</t>
  </si>
  <si>
    <t>Заделка в межгильзовом пространстве URSA</t>
  </si>
  <si>
    <t>м3</t>
  </si>
  <si>
    <t>Ursa</t>
  </si>
  <si>
    <t>Водомерный узел квартирный</t>
  </si>
  <si>
    <t>Пульсар</t>
  </si>
  <si>
    <t>Устройство внутриквартирного пожаротушения</t>
  </si>
  <si>
    <t>Квартирная разводка</t>
  </si>
  <si>
    <t>Tebo (или аналог)</t>
  </si>
  <si>
    <t>85.1</t>
  </si>
  <si>
    <t>85.2</t>
  </si>
  <si>
    <t>85.3</t>
  </si>
  <si>
    <t>85.4</t>
  </si>
  <si>
    <t>85.5</t>
  </si>
  <si>
    <t>К1 ниже 0.000</t>
  </si>
  <si>
    <t>ГОСТ32414-2013</t>
  </si>
  <si>
    <t>Заглушка Ду110мм</t>
  </si>
  <si>
    <t>Хомут сантехнический Д110 с шпилькой и дюбелем резинкой и винтом М8 в компл</t>
  </si>
  <si>
    <t>Насос погружной Wilo-TMW 32/11 Twister</t>
  </si>
  <si>
    <t>WILO</t>
  </si>
  <si>
    <t>Обратный клапан Ду32</t>
  </si>
  <si>
    <t>ГОСТ32412-2013</t>
  </si>
  <si>
    <t>Переход 40х50 ПВХ</t>
  </si>
  <si>
    <t>Кожух для прокладки в стяжке</t>
  </si>
  <si>
    <t>ГОСТ10704-91</t>
  </si>
  <si>
    <t>ГОСТ6942-98</t>
  </si>
  <si>
    <t>Крестовина прямая 88град ПП Д110х110х110х110мм</t>
  </si>
  <si>
    <t>К1 выше 0.000</t>
  </si>
  <si>
    <t>Оборудование квартир</t>
  </si>
  <si>
    <t>ГОСТ30493-2017</t>
  </si>
  <si>
    <t>ГОСТ23695-2016</t>
  </si>
  <si>
    <t>ГОСТ23289-2016</t>
  </si>
  <si>
    <t>Оборудование ПУИ</t>
  </si>
  <si>
    <t>К2 ниже 0.000</t>
  </si>
  <si>
    <t>ГОСТ 10704-91</t>
  </si>
  <si>
    <t>ГОСТ 17375-2001</t>
  </si>
  <si>
    <t>ГОСТ 17376-2001</t>
  </si>
  <si>
    <t>м2</t>
  </si>
  <si>
    <t>К2 выше 0.000</t>
  </si>
  <si>
    <t>HL</t>
  </si>
  <si>
    <t>ГОСТ Р51613-2000</t>
  </si>
  <si>
    <t>ГОСТ 12820-80*</t>
  </si>
  <si>
    <t>В2 ниже   0.000</t>
  </si>
  <si>
    <t>СТО-ТУ 23905784.002-2018</t>
  </si>
  <si>
    <t>AVK</t>
  </si>
  <si>
    <t>Фланец стальной приварной Ду65</t>
  </si>
  <si>
    <t>Бурт под фланец PPRC AntiFire Д75</t>
  </si>
  <si>
    <t>ТУ 2248-001-12689780-2016</t>
  </si>
  <si>
    <t>Диафрагма 13мм</t>
  </si>
  <si>
    <t>Подключение пожарной техники</t>
  </si>
  <si>
    <t>Бурт под фланец PPRC AntiFire Д90</t>
  </si>
  <si>
    <t>Соединительная головка для подключения пож.машин Ду80</t>
  </si>
  <si>
    <t>В2 выше   0.000</t>
  </si>
  <si>
    <t>BV.511.07</t>
  </si>
  <si>
    <t>Насосная</t>
  </si>
  <si>
    <t>Водомерный узел №1</t>
  </si>
  <si>
    <t>ФМФ</t>
  </si>
  <si>
    <t>Тепловодохран</t>
  </si>
  <si>
    <t>Водомерный узел №2</t>
  </si>
  <si>
    <t>BV.511.06</t>
  </si>
  <si>
    <t>Бурт под фланец PPRC Ду65</t>
  </si>
  <si>
    <t>ГОСТ18599-2001</t>
  </si>
  <si>
    <t>на монтаж систем водоснабжения и канализвции</t>
  </si>
  <si>
    <t>ИТОГО с НДС / без НДС, руб.:</t>
  </si>
  <si>
    <t>в т.ч. работы</t>
  </si>
  <si>
    <t>в т.ч. материалы</t>
  </si>
  <si>
    <t>ПРИМЕЧАНИЕ:</t>
  </si>
  <si>
    <t>Объем работ определяется разделами проекта: ВК</t>
  </si>
  <si>
    <t>Ответственность за подсчет объемов по проектной документации несет Участник тендера (первичным документом являются рабочие чертежи)</t>
  </si>
  <si>
    <t>Стоимость полного комплекса работ, включая материалы и иные расходы, на весь период строительства является твердой и изменению не подлежит.</t>
  </si>
  <si>
    <t>Стоимость должна включать все необходимые расходы и затраты (перебазировка техники, затраты на транспортировку (доставку) и утилизацию; временные сооружения, налоги, сборы и иные обязательные платежи и д.р.).</t>
  </si>
  <si>
    <t>Стоимость должна включать возможные затраты и работы, определенно не упомянутые, но входящие в состав комплекса Подрядных работ и необходимые при выполнении Подрядных работ и нормальной эксплуатации Объекта.</t>
  </si>
  <si>
    <t>Ведомость договорной цены должна включать в себя:</t>
  </si>
  <si>
    <t>1.  Строительно-монтажные работы систем ВиК (ВК) согласно утвержденному проекту;</t>
  </si>
  <si>
    <t>2. Стоимость работ включает:  ФОТ, накладные расходы (НР), строительную прибыль (СП),  зимнее удорожание, прочие расходы, работу в ночное время, налоги, эксплуатацию машин и механизмов (ЭММ),  НДС 20%.</t>
  </si>
  <si>
    <t>3. В стоимости материалов учтена доставка на Объект и  стоимость прочих дополнительных  не  перечисленных материалов в Приложениях №1.1, но необходимых для производства работ согласно Проекту;</t>
  </si>
  <si>
    <t>5. В стоимости прокладки трубопроводов  должна быть учтена стоимость  установки муфт, креплений, отводов и тройников, а также работы по сверлению отверстий в стенах и перегородках, при необходимости в плитах перекрытий; затраты на герметизацию ввода в местах  прохода коммуникаций;</t>
  </si>
  <si>
    <t>6.  Испытания на пролив систем канализации, испытания на водоотдачу системы пожаротушения;</t>
  </si>
  <si>
    <t>7. Пусконаладочные работы и испытания всего основного и дополнительного оборудования, опрессовки, гидравлических испытаний и промывка трубопроводов и сдачу работ контролирующим и эксплуатирующим, ресурсоснабжающим организациям;</t>
  </si>
  <si>
    <t>8. Затраты на участие подрядной организации в комиссии по передаче объекта управляющей компании;</t>
  </si>
  <si>
    <t>9.  Выполнение "адресации" всех смонтированных магистралей, стояков и регулирующей арматуры;</t>
  </si>
  <si>
    <t>11.   Затраты на устройство отверстий, штраб, борозд и т.п. для прохода коммуникаций;</t>
  </si>
  <si>
    <t xml:space="preserve">12.  Все дополнительные работы и материалы, выявленные подрядчиком во время заполнения коммерческого предложения, должны быть добавлены отдельной строкой. В противном случае все дополнительные работы и материалы считаются учтенными в перечисленных работах и материалах в коммерческом предложении и дополнительной оплате не подлежат. </t>
  </si>
  <si>
    <t>Генподрядные услуги не учитывать в стоимости, согласовываются с Победителем отдельно.</t>
  </si>
  <si>
    <r>
      <t>4. </t>
    </r>
    <r>
      <rPr>
        <b/>
        <sz val="12"/>
        <rFont val="Times New Roman"/>
        <family val="1"/>
        <charset val="204"/>
      </rPr>
      <t>Производители</t>
    </r>
    <r>
      <rPr>
        <sz val="12"/>
        <rFont val="Times New Roman"/>
        <family val="1"/>
        <charset val="204"/>
      </rPr>
      <t xml:space="preserve"> материалов и оборудования </t>
    </r>
    <r>
      <rPr>
        <b/>
        <sz val="12"/>
        <rFont val="Times New Roman"/>
        <family val="1"/>
        <charset val="204"/>
      </rPr>
      <t xml:space="preserve">строго в соответствии со спецификациями </t>
    </r>
    <r>
      <rPr>
        <sz val="12"/>
        <rFont val="Times New Roman"/>
        <family val="1"/>
        <charset val="204"/>
      </rPr>
      <t>проекта;</t>
    </r>
  </si>
  <si>
    <t>Окраска стальных трубопроводов 2слоя</t>
  </si>
  <si>
    <t>Устройство трубы армированной PPRC PN25 Д32х5,4мм</t>
  </si>
  <si>
    <t>Устройство трубы армированной PPRC PN25 Д40х6,7мм</t>
  </si>
  <si>
    <t>Устройство трубы армированной PPRC PN25 Д50х8,3мм</t>
  </si>
  <si>
    <t>Устройство трубы армированной PPRC PN25 Д63х10,5мм</t>
  </si>
  <si>
    <t>Устройство трубы армированной PPRC PN25 Д75х12,5мм</t>
  </si>
  <si>
    <t>Устройство угольника PPRC 90град Д32мм</t>
  </si>
  <si>
    <t>Устройство угольника PPRC 90град Д40мм</t>
  </si>
  <si>
    <t>Устройство угольника PPRC 90град Д50мм</t>
  </si>
  <si>
    <t>Устройство угольника PPRC 90град Д75мм</t>
  </si>
  <si>
    <t>Устройство тройника PPRC Д63х63мм</t>
  </si>
  <si>
    <t>Устройство тройника PPRC Д75х75мм</t>
  </si>
  <si>
    <t>Устройство тройника переходного PPRC Д75х32мм</t>
  </si>
  <si>
    <t>Устройство тройника переходного PPRC Д75х40мм</t>
  </si>
  <si>
    <t>Устройство тройника переходного PPRC Д75х63мм</t>
  </si>
  <si>
    <t>Устройство тройника переходного PPRC Д63х40мм</t>
  </si>
  <si>
    <t>Устройство тройника переходного PPRC Д50х40мм</t>
  </si>
  <si>
    <t>Устройство муфты переходной PPRC Д50х40мм</t>
  </si>
  <si>
    <t>Устройство муфты переходной PPRC Д63х40мм</t>
  </si>
  <si>
    <t>Устройство муфты переходной PPRC Д75х40мм</t>
  </si>
  <si>
    <t>Устройство муфты переходной PPRC Д75х63мм</t>
  </si>
  <si>
    <t>Устройство муфты переходной PPRC-НР Д40х1 1/4"</t>
  </si>
  <si>
    <t>Устройство муфты переходнойPPRC-НР Д40х1"</t>
  </si>
  <si>
    <t>Устройство муфты переходной PPRC-НР Д32х1"</t>
  </si>
  <si>
    <t>Устройство тройника переходного PPRC-НР Д40х1/2мм</t>
  </si>
  <si>
    <t>Устройство шарового крана ВР-ВР Ду32(1 1/4 ")</t>
  </si>
  <si>
    <t>Устройство шарового крана ВР-ВР Ду25(1")</t>
  </si>
  <si>
    <t>Устройство спускного крана со штуцером   НР Ду1/2"(Ду15)</t>
  </si>
  <si>
    <t>У стройство балансировочного  клапана  Ду 1"(Ду25)</t>
  </si>
  <si>
    <t>Устройство регулятор давления   Ду 1"(Ду25)а</t>
  </si>
  <si>
    <t>Установка хомута сантехническиого Д32 с шпилькой и дюбелем резинкой и винтом М8 в компл</t>
  </si>
  <si>
    <t>Установка хомута сантехническиого Д40 с шпилькой и дюбелем резинкой и винтом М8 в компл</t>
  </si>
  <si>
    <t>Установка хомута сантехническиого Д50 с шпилькой и дюбелем резинкой и винтом М8 в компл</t>
  </si>
  <si>
    <t>Установка хомута сантехническиого Д63 с шпилькой и дюбелем резинкой и винтом М8 в компл</t>
  </si>
  <si>
    <t>Установка хомута сантехническиого Д75 с шпилькой и дюбелем резинкой и винтом М8 в компл</t>
  </si>
  <si>
    <t>Устройство теплоизоляционной трубки K-Flex PE 13мм х 35мм</t>
  </si>
  <si>
    <t>Устройство теплоизоляционной K-Flex PE 13мм х 42мм</t>
  </si>
  <si>
    <t>Устройство теплоизоляционной K-Flex PE 13мм х 54мм</t>
  </si>
  <si>
    <t>Устройство теплоизоляционной K-Flex PE 13мм х 64мм</t>
  </si>
  <si>
    <t>Устройство теплоизоляционной K-Flex PE 13мм х 76мм</t>
  </si>
  <si>
    <t>Устройство трубы PPRC PN20   Д=20х2,8</t>
  </si>
  <si>
    <t>Устройство трубы полипропиленновой   Д110</t>
  </si>
  <si>
    <t>Устройство трубы PPRC PN20   Д40мм</t>
  </si>
  <si>
    <t>Устройство трубы полипропиленновой шумопоглощающей Д110</t>
  </si>
  <si>
    <t>Устройство труб чугунных Ду100 для вытяжной части</t>
  </si>
  <si>
    <t>Устройство трубы полипропиленновой   Д50</t>
  </si>
  <si>
    <t>Устройство трубы полипропиленновой  Д110</t>
  </si>
  <si>
    <t>Устройство трубы стальной  Д108х4,0</t>
  </si>
  <si>
    <t>Устройство трубы стальной Д42х3,0</t>
  </si>
  <si>
    <t>Устройство трубы НПВХ 125 SDR33 110х3,4</t>
  </si>
  <si>
    <t>Устройство трубы полипропилен AntiFire SDR7.4 Д63мм</t>
  </si>
  <si>
    <r>
      <t>Устройство трубы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полипропилен AntiFire SDR7.4  Д90мм</t>
    </r>
  </si>
  <si>
    <t>Устройство трубы стальная Д89х4,0мм</t>
  </si>
  <si>
    <t>Устройство трубы полипропилен AntiFire SDR7.4 Д75мм</t>
  </si>
  <si>
    <t>Устройство трубы PPRC Д50мм</t>
  </si>
  <si>
    <t>Устройство трубы PPRC AntiFire SDR7.4 Д110мм</t>
  </si>
  <si>
    <t>Устройство трубы  PPRC Ду40мм</t>
  </si>
  <si>
    <t>Устройство трубы PPRC AntiFire SDR7.4 Д75мм</t>
  </si>
  <si>
    <t>Устройство тройника переходного PPRC-НР Д40х1/2"</t>
  </si>
  <si>
    <t>Устройство тройника PPRC Д40х40</t>
  </si>
  <si>
    <t>Устройство тройника PPRC   Д20х20мм</t>
  </si>
  <si>
    <t>Устройство тройника  PPRC   Д20х20мм</t>
  </si>
  <si>
    <t>Устройство тройника переходной PPRC 40х32</t>
  </si>
  <si>
    <t>Устройство тройника 45град ПП Д110х110мм</t>
  </si>
  <si>
    <t>Устройство тройника переходного 88град ПП Д50х110мм</t>
  </si>
  <si>
    <t>Устройство тройника PPRC Д40мм</t>
  </si>
  <si>
    <t>Устройство тройника 88град ПП Д50х110мм</t>
  </si>
  <si>
    <t>Устройство тройника 88град ПП Д110х110мм</t>
  </si>
  <si>
    <t>Устройство тройника 88град Ду100х100х100</t>
  </si>
  <si>
    <t>Устройство тройника 88град Ду50х50х50</t>
  </si>
  <si>
    <t>Устройство тройника 88град Д50х50х50</t>
  </si>
  <si>
    <t>Устройство тройника 88град Ду110х110х110</t>
  </si>
  <si>
    <t>Устройство тройника стального Д108х108</t>
  </si>
  <si>
    <t>Устройство тройника стальногоД108х108</t>
  </si>
  <si>
    <t>Устройство тройника PPRC AntiFire Д63х90мм</t>
  </si>
  <si>
    <t>Устройство тройника PPRC AntiFire Д75х90мм</t>
  </si>
  <si>
    <t>Устройство тройника  PPRC AntiFire Д75х75мм</t>
  </si>
  <si>
    <t>Устройство тройника  PPRC AntiFire Д90х90мм</t>
  </si>
  <si>
    <t>Устройство тройника  PPRC AntiFire Д63х76мм</t>
  </si>
  <si>
    <t>Устройство тройника  PPRC AntiFire Д76х76мм</t>
  </si>
  <si>
    <t>Устройство тройника PPRC AntiFire SDR7.4 Д110мм</t>
  </si>
  <si>
    <t>Устройство тройника PPRC AntiFare Д75х110мм</t>
  </si>
  <si>
    <t>Устройство отвода PPRC Д40</t>
  </si>
  <si>
    <t>Устройство отвода оцинкованный ВР-ВР Ду1/2"</t>
  </si>
  <si>
    <t>Устройство отвода 45град ПП Д110мм</t>
  </si>
  <si>
    <t>Устройство отвода 88град ПП Д50мм</t>
  </si>
  <si>
    <t>Устройство отвода стальношл Д108</t>
  </si>
  <si>
    <t>Устройство отвода стального Д42</t>
  </si>
  <si>
    <t>Устройство отвода 90град PPRC AntiFire Д75мм</t>
  </si>
  <si>
    <t>Устройство отвода 90град PPRC AntiFire Д90мм</t>
  </si>
  <si>
    <t>Устройство отвода PPRC AntiFire   Д76мм</t>
  </si>
  <si>
    <t>Устройство отвода PPRC AntiFare Д110мм</t>
  </si>
  <si>
    <t>Устройство отвода ПЭ100 SDR11 Д110</t>
  </si>
  <si>
    <t>Устройство трубы ПЭ100 SDR17 Д110х6,6</t>
  </si>
  <si>
    <t>Устройство шарового крана ВР-ВР Ду32(1 1/4")</t>
  </si>
  <si>
    <t>Устройство шарового крана  ВР-ВР Ду15(1/2")</t>
  </si>
  <si>
    <t>Устройство шарового крана с фильтром   НР-НР Ду1/2"(15мм)</t>
  </si>
  <si>
    <t>Устройство шарового крана для унитаза, стир.машин, пож.устройство Ду1/2"(15мм)</t>
  </si>
  <si>
    <t>Устройство шарового крана Ду25</t>
  </si>
  <si>
    <t>Устройство шарового крана Ду32</t>
  </si>
  <si>
    <t>Устройство термостатического клапана Ду 3/4"(Ду20)</t>
  </si>
  <si>
    <t>Устройство автоматического воздушного клапана Ду 1/2"(Ду15)</t>
  </si>
  <si>
    <t>Устройство муфты переходной PPRC-НР Ду40х3/4"</t>
  </si>
  <si>
    <t>Устройство муфты переходной  PPRC-НР 40х1"</t>
  </si>
  <si>
    <t>Устройство муфты противопожарной  Огнеза ПМ-100</t>
  </si>
  <si>
    <t>Устройство муфты противопожарной Огнеза ПМ-100</t>
  </si>
  <si>
    <t>Устройство муфты переходной ПВХ-сталь раструб-фланец Д110х108</t>
  </si>
  <si>
    <t>Устройство муфты компенсационной к воронке Ду100</t>
  </si>
  <si>
    <t>Устройство муфты переходной  PPRC-НР Д40х1"</t>
  </si>
  <si>
    <t>Устройство муфты переходной PPRC AntiFire 63х40</t>
  </si>
  <si>
    <t>Устройство теплоизоляционных трубок K-Flex PE 13мм х 42мм</t>
  </si>
  <si>
    <t>Устройство угольника PPRC Д20мм</t>
  </si>
  <si>
    <t>Устройство угольника PPRC Д40мм</t>
  </si>
  <si>
    <t>Установка подводки армированной к унитузу L=0.6 м d=1/2"</t>
  </si>
  <si>
    <t>Установка смесителя набортного для умывальника с гибкими шлангами в компл.</t>
  </si>
  <si>
    <t>Установка смесителя настенного короткого для поддона</t>
  </si>
  <si>
    <t>Установка водорозетки для крепления настенных смесителей</t>
  </si>
  <si>
    <t>Установка планки для водорозетки</t>
  </si>
  <si>
    <t>Установка гильзы стальной из водогазопроводной трубы Ду89</t>
  </si>
  <si>
    <t>Установка гильзы  Д325х6,0</t>
  </si>
  <si>
    <t>Монтаж фильтра-регулятора Ду15</t>
  </si>
  <si>
    <t>Монтаж счетчика Пульсар Ду15мм с RS485</t>
  </si>
  <si>
    <t>Монтаж обратного клапана Ду15мм</t>
  </si>
  <si>
    <t>Устройство сумки тканевый рукав Ду=19 со штуцером и распылителем</t>
  </si>
  <si>
    <t>Установка смесителя набортного для мойки с гибкими шлангами в компл.</t>
  </si>
  <si>
    <t>Установка смесителя настенного длинного для ванны и умывальника с душ.насад</t>
  </si>
  <si>
    <t>Установка смесителя набортного для умывальника</t>
  </si>
  <si>
    <t>Установка смесителя настенногой короткого для душа с душ.насад</t>
  </si>
  <si>
    <t>Устройство опоры PPRC Д=20 мм</t>
  </si>
  <si>
    <t>Устройство водорозетки для крепления настенных смесителей</t>
  </si>
  <si>
    <t>Установка полотенцесушителя  Ду25 L-500мм</t>
  </si>
  <si>
    <t>Устройство пеермычки из трубы PPRC PN25 Д32х5,4 L-0.5м</t>
  </si>
  <si>
    <t>Устройство тройника 88град ПП Д110х110мм (перепуск от К2)</t>
  </si>
  <si>
    <t>Устройство ревизии</t>
  </si>
  <si>
    <t>Устройство перехода полипропилен -чугун Ду100</t>
  </si>
  <si>
    <t>Установка хомута сантехнического Д110 с шпилькой и дюбелем резинкой и винтом М8 в компл</t>
  </si>
  <si>
    <t>Устройство перехода Ду50х100</t>
  </si>
  <si>
    <t>Устройство заглушки Д50мм</t>
  </si>
  <si>
    <t>Устройство перехода ПП Д50х110мм</t>
  </si>
  <si>
    <t>Установка хомута сантехнического Д50 с шпилькой и дюбелем резинкой и винтом М8 в компл</t>
  </si>
  <si>
    <t>Установка унитаза керамического с косым выпуском с бачком</t>
  </si>
  <si>
    <t>Устакновка умывальника керамического прямоугольногоый со спинкой, фарфорового</t>
  </si>
  <si>
    <t>Установка ванны стальной эмаль.</t>
  </si>
  <si>
    <t>Установка мойки односекционной  эмаль.</t>
  </si>
  <si>
    <t>Установка поддона стального  эмаль.</t>
  </si>
  <si>
    <t>Установка сифона бутылочного унифицированного с выпуском
и горизонт. отводом для умывальников и мойки</t>
  </si>
  <si>
    <t>Установка сифона с выпуском для ванны</t>
  </si>
  <si>
    <t>Установка гофры  для унитаза</t>
  </si>
  <si>
    <t>Установка сифона с выпуском для мелких душевых поддонов</t>
  </si>
  <si>
    <t>Установка умывальника керамического прямоугольного со спинкой, фарфорового</t>
  </si>
  <si>
    <t>Установка поддона мелкого стального эмалированного 900х900</t>
  </si>
  <si>
    <t>Устройство перепуска в К1</t>
  </si>
  <si>
    <t>Устройство перехода 40х50 ПВХ</t>
  </si>
  <si>
    <t>Масляная покраска стальных трубопроводов 2слоя</t>
  </si>
  <si>
    <t>Грунтовка ГФ в 1 слой</t>
  </si>
  <si>
    <t>Устройство воронки водосточнойс эл.подогревом HL62.1Н/1</t>
  </si>
  <si>
    <t>Устройство фланца стального приварного Ду100</t>
  </si>
  <si>
    <t>Устройство фланца стального глухого Д108</t>
  </si>
  <si>
    <t>Установка хомута сантехнического  Д110 с шпилькой и дюбелем резинкой и винтом М8 в компл</t>
  </si>
  <si>
    <t>Устройство отвода 90град PPRC AntiFire Д63мм</t>
  </si>
  <si>
    <t>Устройство перехода PPRC AntiFire Д63х75мм</t>
  </si>
  <si>
    <t>Установка крана пожарного Ду50мм с рукавом длиной 20м с соед.головками и пож.стволом встпрыск d16мм</t>
  </si>
  <si>
    <t>Устройство шкафа пожарногой навесного ШПК-320Н-21</t>
  </si>
  <si>
    <t>Устройство задвижки стальной Ду65</t>
  </si>
  <si>
    <t>Устройство фланца стального приварного Ду65</t>
  </si>
  <si>
    <t>Устройство задвижки чугун.фланцевой  Ду80мм</t>
  </si>
  <si>
    <t>Устройство обратного клапана Ду80мм</t>
  </si>
  <si>
    <t>Устройство фланца стальногой приварного Ду80</t>
  </si>
  <si>
    <t>Установка гильзы Д273х6,0</t>
  </si>
  <si>
    <t>Грунтовка ГФ 1 слой стальных трубопроводов</t>
  </si>
  <si>
    <t>Установка шкафа пожарного  навесного ШПК-320-21В</t>
  </si>
  <si>
    <t>Устройство задвижи стальной  Ду65</t>
  </si>
  <si>
    <t>Установка фланца стального приварноого Ду65</t>
  </si>
  <si>
    <t>Устройство перепуска с В1</t>
  </si>
  <si>
    <t>Устройство задвижки чугун.фланцевой   Ду100мм</t>
  </si>
  <si>
    <t>Устройство задвижки чугун.фланцевой под эл.привод   Ду100мм</t>
  </si>
  <si>
    <t>Устройство задвижки чугун.фланцевой Ду65мм</t>
  </si>
  <si>
    <t>Устройство задвижки чугун.фланцевой  Ду50мм</t>
  </si>
  <si>
    <t>Устройство эл.привода  AUMA</t>
  </si>
  <si>
    <t>Устройство фильтра фланцевого ФМФ-100 Ду100мм</t>
  </si>
  <si>
    <t>Установка счетчика Пульсар У Ду50мм тип1 с интерфейсом RS485</t>
  </si>
  <si>
    <t>Установка манометра общего назначения ОБМ-100</t>
  </si>
  <si>
    <t>Установка крана трехходового Ду15</t>
  </si>
  <si>
    <t>Монтаж вентиля муфтового Ду32</t>
  </si>
  <si>
    <t>Устройство перехода 110х50мм</t>
  </si>
  <si>
    <t>Устройство фильтра фланцевогой ФМф-65 Ду65мм</t>
  </si>
  <si>
    <t>Установка счетчика Пульсар М Ду40мм интерфейсом RS485</t>
  </si>
  <si>
    <t>Установка вентиля муфтового Ду25</t>
  </si>
  <si>
    <t>Установка перехода 75х40мм</t>
  </si>
  <si>
    <t xml:space="preserve">Монтаж насосной  установки повышения давления Wilo COR-3 MVL 410/SKw-EB-R </t>
  </si>
  <si>
    <t xml:space="preserve">Монтаж установки пожаротушения Wilo CO 2 MVL 2005/SK-FFS-R-CS </t>
  </si>
  <si>
    <t>Установка вибрационного компенсатора резьбового 2 1/2"</t>
  </si>
  <si>
    <t>Монтаж обратного клапана Ду50мм</t>
  </si>
  <si>
    <t>Монтаж обратного клапана  Ду65мм</t>
  </si>
  <si>
    <t>Установка втулки под фланец PE100</t>
  </si>
  <si>
    <t xml:space="preserve">Устройство крана поливочного наружного </t>
  </si>
  <si>
    <t>Устройство шаровоого крана со штуцером   Ду25мм</t>
  </si>
  <si>
    <t>Устройство рукава резинового с текстильным каркасом Ду25мм</t>
  </si>
  <si>
    <t>Монтаж муфты противопожарной Огнеза ПМ-100</t>
  </si>
  <si>
    <r>
      <rPr>
        <b/>
        <sz val="12"/>
        <color rgb="FF000000"/>
        <rFont val="Times New Roman"/>
        <family val="1"/>
        <charset val="204"/>
      </rPr>
      <t xml:space="preserve">Обоснование: </t>
    </r>
    <r>
      <rPr>
        <sz val="12"/>
        <color rgb="FF000000"/>
        <rFont val="Times New Roman"/>
        <family val="1"/>
        <charset val="204"/>
      </rPr>
      <t>2023/04-02-У-ВК изм.3</t>
    </r>
  </si>
  <si>
    <r>
      <rPr>
        <b/>
        <sz val="12"/>
        <color rgb="FF000000"/>
        <rFont val="Times New Roman"/>
        <family val="1"/>
        <charset val="204"/>
      </rPr>
      <t xml:space="preserve">Обоснование: </t>
    </r>
    <r>
      <rPr>
        <sz val="12"/>
        <color rgb="FF000000"/>
        <rFont val="Times New Roman"/>
        <family val="1"/>
        <charset val="204"/>
      </rPr>
      <t>2023/04-02-У-ТМ</t>
    </r>
  </si>
  <si>
    <t>на монтаж системы ТМ (Тепломеханические решения ИТП)</t>
  </si>
  <si>
    <r>
      <rPr>
        <b/>
        <sz val="12"/>
        <rFont val="Times New Roman"/>
        <family val="1"/>
        <charset val="204"/>
      </rPr>
      <t>Ед. изме- рения</t>
    </r>
  </si>
  <si>
    <t>Кол.</t>
  </si>
  <si>
    <t>Поставщик</t>
  </si>
  <si>
    <t>Устройство крана шарового стального фланцевого:</t>
  </si>
  <si>
    <r>
      <rPr>
        <i/>
        <sz val="12"/>
        <rFont val="Times New Roman"/>
        <family val="1"/>
        <charset val="204"/>
      </rPr>
      <t>DN 40, PN 16</t>
    </r>
  </si>
  <si>
    <t>шт.</t>
  </si>
  <si>
    <r>
      <rPr>
        <sz val="10"/>
        <rFont val="Times New Roman"/>
        <family val="1"/>
        <charset val="204"/>
      </rPr>
      <t>JiP-R-FF Standard</t>
    </r>
  </si>
  <si>
    <t>ООО "Ридан"</t>
  </si>
  <si>
    <r>
      <rPr>
        <i/>
        <sz val="12"/>
        <rFont val="Times New Roman"/>
        <family val="1"/>
        <charset val="204"/>
      </rPr>
      <t>DN 65, PN 16</t>
    </r>
  </si>
  <si>
    <t>11.1</t>
  </si>
  <si>
    <r>
      <rPr>
        <i/>
        <sz val="12"/>
        <rFont val="Times New Roman"/>
        <family val="1"/>
        <charset val="204"/>
      </rPr>
      <t>DN 80, PN 16</t>
    </r>
  </si>
  <si>
    <r>
      <rPr>
        <i/>
        <sz val="12"/>
        <rFont val="Times New Roman"/>
        <family val="1"/>
        <charset val="204"/>
      </rPr>
      <t>DN 80, PN 25</t>
    </r>
  </si>
  <si>
    <r>
      <rPr>
        <sz val="10"/>
        <rFont val="Times New Roman"/>
        <family val="1"/>
        <charset val="204"/>
      </rPr>
      <t>JiP-R-FF Premium</t>
    </r>
  </si>
  <si>
    <t>11.2</t>
  </si>
  <si>
    <r>
      <rPr>
        <i/>
        <sz val="12"/>
        <rFont val="Times New Roman"/>
        <family val="1"/>
        <charset val="204"/>
      </rPr>
      <t>DN 125, PN 16</t>
    </r>
  </si>
  <si>
    <t>Устройство дискового поворотного затвора межфланцевого:</t>
  </si>
  <si>
    <t>15;24</t>
  </si>
  <si>
    <t>ЗДМ</t>
  </si>
  <si>
    <t>Устройство крана шарового латунного с внутренней резьбой:</t>
  </si>
  <si>
    <r>
      <rPr>
        <i/>
        <sz val="12"/>
        <rFont val="Times New Roman"/>
        <family val="1"/>
        <charset val="204"/>
      </rPr>
      <t>DN 15, PN 40</t>
    </r>
  </si>
  <si>
    <t>BVR-R</t>
  </si>
  <si>
    <t>DN 15, PN 40</t>
  </si>
  <si>
    <r>
      <rPr>
        <i/>
        <sz val="12"/>
        <rFont val="Times New Roman"/>
        <family val="1"/>
        <charset val="204"/>
      </rPr>
      <t>DN 20, PN 40</t>
    </r>
  </si>
  <si>
    <r>
      <rPr>
        <i/>
        <sz val="12"/>
        <rFont val="Times New Roman"/>
        <family val="1"/>
        <charset val="204"/>
      </rPr>
      <t>DN 25, PN 40</t>
    </r>
  </si>
  <si>
    <t>Устройство крана шарового стального с внутренней резьбой:</t>
  </si>
  <si>
    <r>
      <rPr>
        <i/>
        <sz val="12"/>
        <rFont val="Times New Roman"/>
        <family val="1"/>
        <charset val="204"/>
      </rPr>
      <t>DN 15, PN 63</t>
    </r>
  </si>
  <si>
    <t>BVS-R</t>
  </si>
  <si>
    <r>
      <rPr>
        <i/>
        <sz val="12"/>
        <rFont val="Times New Roman"/>
        <family val="1"/>
        <charset val="204"/>
      </rPr>
      <t>DN 25, PN 63</t>
    </r>
  </si>
  <si>
    <r>
      <rPr>
        <i/>
        <sz val="12"/>
        <rFont val="Times New Roman"/>
        <family val="1"/>
        <charset val="204"/>
      </rPr>
      <t>DN 32, PN 63</t>
    </r>
  </si>
  <si>
    <t>Устройство обратного клапана межфланцевого:</t>
  </si>
  <si>
    <t>16;25</t>
  </si>
  <si>
    <r>
      <rPr>
        <sz val="10"/>
        <rFont val="Times New Roman"/>
        <family val="1"/>
        <charset val="204"/>
      </rPr>
      <t>NVD 812R</t>
    </r>
  </si>
  <si>
    <t>ЗОД</t>
  </si>
  <si>
    <t>Устройство фильтра сетчатого чугунного фланцевого:</t>
  </si>
  <si>
    <t>14;26</t>
  </si>
  <si>
    <t>ФСФ</t>
  </si>
  <si>
    <t>Устройство грязевика серия 5.903-13, DN 80, PN 16</t>
  </si>
  <si>
    <t>ТС-569.00.000-11</t>
  </si>
  <si>
    <t>Устройство теплообменника пластинчатого системы отопления</t>
  </si>
  <si>
    <t>Ридан НН№19</t>
  </si>
  <si>
    <t>Устройство теплообменника пластинчатого системы ГВС 1 ступень</t>
  </si>
  <si>
    <t>Ридан НН№14</t>
  </si>
  <si>
    <t>Устройство теплообменника пластинчатого системы ГВС 2 ступень</t>
  </si>
  <si>
    <r>
      <t>Устройство клапана предохранительного:</t>
    </r>
    <r>
      <rPr>
        <sz val="12"/>
        <rFont val="Times New Roman"/>
        <family val="1"/>
        <charset val="204"/>
      </rPr>
      <t>1 1/4", Pсраб.=10 бар</t>
    </r>
  </si>
  <si>
    <r>
      <rPr>
        <sz val="10"/>
        <rFont val="Times New Roman"/>
        <family val="1"/>
        <charset val="204"/>
      </rPr>
      <t>Prescor S 700</t>
    </r>
  </si>
  <si>
    <t>Устройство мембранного расширительного бака, Рраб.=10 бар</t>
  </si>
  <si>
    <r>
      <rPr>
        <sz val="10"/>
        <rFont val="Times New Roman"/>
        <family val="1"/>
        <charset val="204"/>
      </rPr>
      <t>Flexcon R 800</t>
    </r>
  </si>
  <si>
    <t>1;20</t>
  </si>
  <si>
    <t>Устройство седельного регулирующего клапана, DN 32, PN 25, kvs=16 м³/час</t>
  </si>
  <si>
    <t>VFM-2R</t>
  </si>
  <si>
    <t>Устройство электропривода ARV-1000R/220V</t>
  </si>
  <si>
    <t>ARV-1000R</t>
  </si>
  <si>
    <t>Устройство адаптера для электропривода ARV-1000R</t>
  </si>
  <si>
    <t>Устройство регулятора перепада давления для установки на обратном
трубопроводе:</t>
  </si>
  <si>
    <t>Устройство клапана, DN 40, PN 25, kvs=20 м³/час</t>
  </si>
  <si>
    <t>VFG-2R</t>
  </si>
  <si>
    <t>Устройство регулирующего блока, диапазон настройки перепада давления
0,15-1,5 бар</t>
  </si>
  <si>
    <t>AFP-R</t>
  </si>
  <si>
    <t>Устройство импульсной трубки</t>
  </si>
  <si>
    <t>компл.</t>
  </si>
  <si>
    <t>AF-R</t>
  </si>
  <si>
    <t>5.3</t>
  </si>
  <si>
    <t>Устройство соленоидного клапана нормально закрытого, DN 32, Kvs = 250 л/мин,
PN 25, Tmax =90 C</t>
  </si>
  <si>
    <t>EV220R</t>
  </si>
  <si>
    <t>5.1</t>
  </si>
  <si>
    <t>Устройство реле давления</t>
  </si>
  <si>
    <r>
      <rPr>
        <sz val="10"/>
        <rFont val="Times New Roman"/>
        <family val="1"/>
        <charset val="204"/>
      </rPr>
      <t>KPI 35R</t>
    </r>
  </si>
  <si>
    <t>5.2;22</t>
  </si>
  <si>
    <t>Устройство реле разности давлений</t>
  </si>
  <si>
    <r>
      <rPr>
        <sz val="10"/>
        <rFont val="Times New Roman"/>
        <family val="1"/>
        <charset val="204"/>
      </rPr>
      <t>RT 262R</t>
    </r>
  </si>
  <si>
    <t>Монтаж демпферной трубки</t>
  </si>
  <si>
    <t>Монтаж электронного регулятора ECL-3R 368</t>
  </si>
  <si>
    <t>Монтаж блока питания для ECL 24В пост.ток, 60 Вт</t>
  </si>
  <si>
    <t>3;21</t>
  </si>
  <si>
    <t>Монтаж датчика температуры погружного MBT 5250R, l=100 мм</t>
  </si>
  <si>
    <t>Монтаж гильзы под MBT 5250R, l=100 мм</t>
  </si>
  <si>
    <t>Монтаж датчика температуры наружного воздуха MBT 3281</t>
  </si>
  <si>
    <t>Монтаж насоса циркуляционного системы отопления в комплекте с
электродвигателем</t>
  </si>
  <si>
    <r>
      <rPr>
        <sz val="10"/>
        <rFont val="Times New Roman"/>
        <family val="1"/>
        <charset val="204"/>
      </rPr>
      <t>TOP-S 65/13 DM, PN 10</t>
    </r>
  </si>
  <si>
    <t>"Wilo"</t>
  </si>
  <si>
    <t>Монтаж насоса циркуляционного системы ГВС в комплекте с
электродвигателем</t>
  </si>
  <si>
    <r>
      <rPr>
        <sz val="10"/>
        <rFont val="Times New Roman"/>
        <family val="1"/>
        <charset val="204"/>
      </rPr>
      <t>TOP-Z 25/10 DM, PN 10</t>
    </r>
  </si>
  <si>
    <t>Монтаж насоса подпиточногно системы отопления в комплекте с
электродвигателем</t>
  </si>
  <si>
    <r>
      <rPr>
        <sz val="10"/>
        <rFont val="Times New Roman"/>
        <family val="1"/>
        <charset val="204"/>
      </rPr>
      <t>MHI 205-1/Е/3-400-50-2/I E3,
PN 10</t>
    </r>
  </si>
  <si>
    <t>Монтаж манометра общетехнического в стандартном исполнении, Ø 100, PN 16</t>
  </si>
  <si>
    <t>ТМ-5 1 0 Р 0 0 (0-1,6 МПа) G 1/2" 1,5</t>
  </si>
  <si>
    <t>ЗАО "Росма"</t>
  </si>
  <si>
    <t>Монтаж латунного игольчатого клапана, G 1/2" внутр.</t>
  </si>
  <si>
    <t>Монтаж термометра биметаллического:</t>
  </si>
  <si>
    <t>осевое присоединение в комплекте с защитной латунной гильзой и бобышкой</t>
  </si>
  <si>
    <r>
      <rPr>
        <sz val="10"/>
        <rFont val="Times New Roman"/>
        <family val="1"/>
        <charset val="204"/>
      </rPr>
      <t>БТ-5 1 2 1 1 (0-160 С) G 1/2" 46 1,5</t>
    </r>
  </si>
  <si>
    <r>
      <rPr>
        <sz val="10"/>
        <rFont val="Times New Roman"/>
        <family val="1"/>
        <charset val="204"/>
      </rPr>
      <t>БТ-5 1 2 1 1 (0-160 С) G 1/2" 64 1,5</t>
    </r>
  </si>
  <si>
    <r>
      <rPr>
        <sz val="10"/>
        <rFont val="Times New Roman"/>
        <family val="1"/>
        <charset val="204"/>
      </rPr>
      <t>БТ-5 1 2 1 1 (0-160 С) G 1/2" 100 1,5</t>
    </r>
  </si>
  <si>
    <t>радиальное присоединение в комплекте с защитной латунной гильзой и бобышкой</t>
  </si>
  <si>
    <r>
      <rPr>
        <sz val="10"/>
        <rFont val="Times New Roman"/>
        <family val="1"/>
        <charset val="204"/>
      </rPr>
      <t>БТ-5 2 2 1 1 (0-160 С) G 1/2" 100 1,5</t>
    </r>
  </si>
  <si>
    <t>Монтаж трубы стальнолй  бесшовной горячедеформированной:</t>
  </si>
  <si>
    <t>D50</t>
  </si>
  <si>
    <r>
      <rPr>
        <vertAlign val="subscript"/>
        <sz val="10"/>
        <rFont val="Times New Roman"/>
        <family val="1"/>
        <charset val="204"/>
      </rPr>
      <t xml:space="preserve">Труба </t>
    </r>
    <r>
      <rPr>
        <u/>
        <sz val="10"/>
        <rFont val="Times New Roman"/>
        <family val="1"/>
        <charset val="204"/>
      </rPr>
      <t xml:space="preserve">  Ø57х3,5 ГОСТ8732-78   
</t>
    </r>
    <r>
      <rPr>
        <sz val="10"/>
        <rFont val="Times New Roman"/>
        <family val="1"/>
        <charset val="204"/>
      </rPr>
      <t>В 20 ГОСТ8731-74</t>
    </r>
  </si>
  <si>
    <t>D65</t>
  </si>
  <si>
    <r>
      <rPr>
        <vertAlign val="subscript"/>
        <sz val="10"/>
        <rFont val="Times New Roman"/>
        <family val="1"/>
        <charset val="204"/>
      </rPr>
      <t xml:space="preserve">Труба </t>
    </r>
    <r>
      <rPr>
        <u/>
        <sz val="10"/>
        <rFont val="Times New Roman"/>
        <family val="1"/>
        <charset val="204"/>
      </rPr>
      <t xml:space="preserve">  Ø76х3,5 ГОСТ8732-78   
</t>
    </r>
    <r>
      <rPr>
        <sz val="10"/>
        <rFont val="Times New Roman"/>
        <family val="1"/>
        <charset val="204"/>
      </rPr>
      <t>В 20 ГОСТ8731-74</t>
    </r>
  </si>
  <si>
    <t>D80</t>
  </si>
  <si>
    <r>
      <rPr>
        <vertAlign val="subscript"/>
        <sz val="10"/>
        <rFont val="Times New Roman"/>
        <family val="1"/>
        <charset val="204"/>
      </rPr>
      <t xml:space="preserve">Труба </t>
    </r>
    <r>
      <rPr>
        <u/>
        <sz val="10"/>
        <rFont val="Times New Roman"/>
        <family val="1"/>
        <charset val="204"/>
      </rPr>
      <t xml:space="preserve">  Ø89х3,5 ГОСТ8732-78      
</t>
    </r>
    <r>
      <rPr>
        <sz val="10"/>
        <rFont val="Times New Roman"/>
        <family val="1"/>
        <charset val="204"/>
      </rPr>
      <t>В 20 ГОСТ8731-74</t>
    </r>
  </si>
  <si>
    <t>D125</t>
  </si>
  <si>
    <r>
      <rPr>
        <vertAlign val="subscript"/>
        <sz val="10"/>
        <rFont val="Times New Roman"/>
        <family val="1"/>
        <charset val="204"/>
      </rPr>
      <t xml:space="preserve">Труба </t>
    </r>
    <r>
      <rPr>
        <u/>
        <sz val="10"/>
        <rFont val="Times New Roman"/>
        <family val="1"/>
        <charset val="204"/>
      </rPr>
      <t xml:space="preserve">  Ø133х4,5 ГОСТ8732-78     
</t>
    </r>
    <r>
      <rPr>
        <sz val="10"/>
        <rFont val="Times New Roman"/>
        <family val="1"/>
        <charset val="204"/>
      </rPr>
      <t>В 20 ГОСТ8731-74</t>
    </r>
  </si>
  <si>
    <t>Монтаж трубы стальной бесшовной холоднодеформированной:</t>
  </si>
  <si>
    <t>D15</t>
  </si>
  <si>
    <r>
      <rPr>
        <vertAlign val="subscript"/>
        <sz val="10"/>
        <rFont val="Times New Roman"/>
        <family val="1"/>
        <charset val="204"/>
      </rPr>
      <t xml:space="preserve">Труба </t>
    </r>
    <r>
      <rPr>
        <u/>
        <sz val="10"/>
        <rFont val="Times New Roman"/>
        <family val="1"/>
        <charset val="204"/>
      </rPr>
      <t xml:space="preserve">  Ø20х2,5 ГОСТ 8734-75      
</t>
    </r>
    <r>
      <rPr>
        <sz val="10"/>
        <rFont val="Times New Roman"/>
        <family val="1"/>
        <charset val="204"/>
      </rPr>
      <t>В 20 ГОСТ 8733-74</t>
    </r>
  </si>
  <si>
    <t>D25</t>
  </si>
  <si>
    <r>
      <rPr>
        <vertAlign val="subscript"/>
        <sz val="10"/>
        <rFont val="Times New Roman"/>
        <family val="1"/>
        <charset val="204"/>
      </rPr>
      <t xml:space="preserve">Труба </t>
    </r>
    <r>
      <rPr>
        <u/>
        <sz val="10"/>
        <rFont val="Times New Roman"/>
        <family val="1"/>
        <charset val="204"/>
      </rPr>
      <t xml:space="preserve">  Ø32х2,5 ГОСТ 8734-75      
</t>
    </r>
    <r>
      <rPr>
        <sz val="10"/>
        <rFont val="Times New Roman"/>
        <family val="1"/>
        <charset val="204"/>
      </rPr>
      <t>В 20 ГОСТ 8733-74</t>
    </r>
  </si>
  <si>
    <t>D40</t>
  </si>
  <si>
    <r>
      <rPr>
        <vertAlign val="subscript"/>
        <sz val="10"/>
        <rFont val="Times New Roman"/>
        <family val="1"/>
        <charset val="204"/>
      </rPr>
      <t xml:space="preserve">Труба    </t>
    </r>
    <r>
      <rPr>
        <u/>
        <sz val="10"/>
        <rFont val="Times New Roman"/>
        <family val="1"/>
        <charset val="204"/>
      </rPr>
      <t xml:space="preserve">  Ø45х3,0 ГОСТ 8734-75   
</t>
    </r>
    <r>
      <rPr>
        <sz val="10"/>
        <rFont val="Times New Roman"/>
        <family val="1"/>
        <charset val="204"/>
      </rPr>
      <t>В 20 ГОСТ 8733-74</t>
    </r>
  </si>
  <si>
    <t>Монтаж трубы стальной водогазопроводной оцинкованной:</t>
  </si>
  <si>
    <t>Труба-Ц 15х2,8 ГОСТ 3262-75</t>
  </si>
  <si>
    <t>Труба-Ц 40х3,5 ГОСТ 3262-75</t>
  </si>
  <si>
    <t>Труба-Ц 50х3,5 ГОСТ 3262-75</t>
  </si>
  <si>
    <r>
      <rPr>
        <sz val="10"/>
        <rFont val="Times New Roman"/>
        <family val="1"/>
        <charset val="204"/>
      </rPr>
      <t>Труба-Ц 65х4,0 ГОСТ 3262-75</t>
    </r>
  </si>
  <si>
    <t>монтаж трубы PP-R армированной стекловолокном:</t>
  </si>
  <si>
    <t>ГОСТ 32415-2013</t>
  </si>
  <si>
    <t>D75</t>
  </si>
  <si>
    <t>Установка металлических креплений трубопроводов</t>
  </si>
  <si>
    <t>кг.</t>
  </si>
  <si>
    <t>Нанесение эмали КО-8101</t>
  </si>
  <si>
    <t>м²</t>
  </si>
  <si>
    <t>ТУ 2312-237-05763441-98</t>
  </si>
  <si>
    <t>Устройство дроссельной  диафрагмы на трубу DN 80</t>
  </si>
  <si>
    <t>Устройство рукава резинового с текстильным каркасом ,классВГ (III),   38</t>
  </si>
  <si>
    <t>ГОСТ 18698-79</t>
  </si>
  <si>
    <t>Устройство тепловой изоляции-цилиндры минераловатные, кашированные
фольгой толщ. 30 мм:</t>
  </si>
  <si>
    <t>на трубопровод стальной с наружным диаметром   21,3</t>
  </si>
  <si>
    <t>EURO-ШЕЛЛ Ц80</t>
  </si>
  <si>
    <t>АО «ТИЗОЛ»</t>
  </si>
  <si>
    <t>на трубопровод стальной с наружным диаметром   33,5</t>
  </si>
  <si>
    <t>на трубопровод стальной с наружным диаметром   48</t>
  </si>
  <si>
    <t>на трубопровод стальной с наружным диаметром   57</t>
  </si>
  <si>
    <t>на трубопровод стальной с наружным диаметром   76</t>
  </si>
  <si>
    <t>на трубопровод стальной с наружным диаметром   89</t>
  </si>
  <si>
    <t>на трубопровод стальной с наружным диаметром   133</t>
  </si>
  <si>
    <r>
      <rPr>
        <i/>
        <sz val="12"/>
        <rFont val="Times New Roman"/>
        <family val="1"/>
        <charset val="204"/>
      </rPr>
      <t>на трубопровод PP-R с наружным диаметром   50</t>
    </r>
  </si>
  <si>
    <r>
      <rPr>
        <i/>
        <sz val="12"/>
        <rFont val="Times New Roman"/>
        <family val="1"/>
        <charset val="204"/>
      </rPr>
      <t>на трубопровод PP-R с наружным диаметром   75</t>
    </r>
  </si>
  <si>
    <r>
      <rPr>
        <sz val="12"/>
        <rFont val="Times New Roman"/>
        <family val="1"/>
        <charset val="204"/>
      </rPr>
      <t>Крепление труб к перекрытию в комплекте с хомутом и виброизолирующим подвесом ВИБРОФЛЕКС ЕР/25А для
трубопроводов:</t>
    </r>
  </si>
  <si>
    <r>
      <rPr>
        <sz val="10"/>
        <rFont val="Times New Roman"/>
        <family val="1"/>
        <charset val="204"/>
      </rPr>
      <t>Acoustic Group</t>
    </r>
  </si>
  <si>
    <r>
      <rPr>
        <b/>
        <sz val="12"/>
        <color rgb="FF000000"/>
        <rFont val="Times New Roman"/>
        <family val="1"/>
        <charset val="204"/>
      </rPr>
      <t xml:space="preserve">Обоснование: </t>
    </r>
    <r>
      <rPr>
        <sz val="12"/>
        <color rgb="FF000000"/>
        <rFont val="Times New Roman"/>
        <family val="1"/>
        <charset val="204"/>
      </rPr>
      <t>2023/04-02-У-АВК</t>
    </r>
  </si>
  <si>
    <t>на монтаж системы АВК (Автоматизация систем водопровода и канализации)</t>
  </si>
  <si>
    <t>Комплектные устройства</t>
  </si>
  <si>
    <t>ЩУДН­1... ЩУДН­3</t>
  </si>
  <si>
    <t>Монтаж щита управления дренажными насосами</t>
  </si>
  <si>
    <t>Wilo SK­712/d­2­5,5 (12А)</t>
  </si>
  <si>
    <t>Приборы</t>
  </si>
  <si>
    <t>LS1­1...LS1­4</t>
  </si>
  <si>
    <t>Установка поплавкового выключателя с кабелем 5 м, макс. температура 60°C,</t>
  </si>
  <si>
    <t>WA65</t>
  </si>
  <si>
    <t>Установка поплавкового выключателя  с кабелем 5 м, макс. температура 100°C,</t>
  </si>
  <si>
    <t>WA KR1 S</t>
  </si>
  <si>
    <t>Монтажные материалы</t>
  </si>
  <si>
    <t>Монтаж трубы гофр. ПВХ Plast с зондом d20 мм EKF + 4% запас</t>
  </si>
  <si>
    <t>tg­z­20</t>
  </si>
  <si>
    <t>"EKF"</t>
  </si>
  <si>
    <t>Устройство держателя  для трубы диаметром 20 мм</t>
  </si>
  <si>
    <t>derj­x 20n</t>
  </si>
  <si>
    <r>
      <rPr>
        <b/>
        <sz val="12"/>
        <color rgb="FF000000"/>
        <rFont val="Times New Roman"/>
        <family val="1"/>
        <charset val="204"/>
      </rPr>
      <t xml:space="preserve">Обоснование: </t>
    </r>
    <r>
      <rPr>
        <sz val="12"/>
        <color rgb="FF000000"/>
        <rFont val="Times New Roman"/>
        <family val="1"/>
        <charset val="204"/>
      </rPr>
      <t>2023/04-02-У-АТМ</t>
    </r>
  </si>
  <si>
    <t>на монтаж системы АТМ (Автоматизация ИТП)</t>
  </si>
  <si>
    <t>Щитовое оборудование</t>
  </si>
  <si>
    <t>ЩА­ИТП</t>
  </si>
  <si>
    <t>Установка щита с монтажной панелью ЩМПг­ 40.40.25 IP54 EKF PROxima</t>
  </si>
  <si>
    <t>EKF</t>
  </si>
  <si>
    <t>Установка автоматического выключателя 1P 6А (C) 4,5kA ВА 47­63 EKF PROxima</t>
  </si>
  <si>
    <t>Установка автоматического выключателя 1P 4А (C) 4,5kA ВА 47­63 EKF PROxima</t>
  </si>
  <si>
    <t>Установка блока питания для ECL 24В, 36Вт</t>
  </si>
  <si>
    <t>Ридан</t>
  </si>
  <si>
    <t>Установка колодки клеммной JXB­2.5/35 серая EKF PROxima</t>
  </si>
  <si>
    <t>Установка колодки клеммной JXB­2.5/35 синяя EKF PROxima</t>
  </si>
  <si>
    <t>Установка клеммы винтовой ЕК­JXB­2,5 для заземления EKF</t>
  </si>
  <si>
    <t>Установка DIN­рейки перфорированной (800мм.) EKF PROxima</t>
  </si>
  <si>
    <t>Устройство шины "0" N (6х9мм) 12 отверстий латунь 2 синих угловых изолятора EKF PROxima</t>
  </si>
  <si>
    <t>ПУ­1</t>
  </si>
  <si>
    <t>Установка щита с монтажной панелью ЩМПг­ 40.30.22 (ЩРНМ­1) IP54 EKF PROxima</t>
  </si>
  <si>
    <t>Установка автоматического выключателя 3P 6А (D) 4,5kA ВА 47­63 EKF PROxima</t>
  </si>
  <si>
    <t>Установка автоматического выключателя 3P 4А (D) 4,5kA ВА 47­63 EKF PROxima</t>
  </si>
  <si>
    <t>Контактор КМЭ малогабаритный 9А 220В 1NO EKF PROxima</t>
  </si>
  <si>
    <t>Уcтройство блокировочное КМЭ до 32А EKF PROxima</t>
  </si>
  <si>
    <t>Установка клеммы винтовой  ЕК­JXB­2,5 для заземления EKF</t>
  </si>
  <si>
    <t>Установка DIN­рейки перфорированной  (800мм.) EKF PROxima</t>
  </si>
  <si>
    <t>ПУ­2</t>
  </si>
  <si>
    <t>Установка контактора КМЭ малогабаритного 9А 220В 1NO EKF PROxima</t>
  </si>
  <si>
    <t>Устройство шины  "0" N (6х9мм) 12 отверстий латунь 2 синих угловых изолятора EKF PROxima</t>
  </si>
  <si>
    <t>ПУ­3</t>
  </si>
  <si>
    <t>Устройство автоматического выключателя 1P 4А (C) 4,5kA ВА 47­63 EKF PROxima</t>
  </si>
  <si>
    <t>Устройство контактора КМЭ малогабаритного 9А 220В 1NO EKF PROxima</t>
  </si>
  <si>
    <t>устройство реле промежуточного РП 22/3 5А 230В АС EKF PROxima</t>
  </si>
  <si>
    <t>Устройство разъема модульного РМ 22/3 EKF PROxima</t>
  </si>
  <si>
    <t>Кабельная продукция</t>
  </si>
  <si>
    <t>Монтаж кабеля ВВГнг(А)­LS 5x0,75</t>
  </si>
  <si>
    <t>Монтаж кабеля  ВВГнг(А)­LS 4x1,5</t>
  </si>
  <si>
    <t>Монтаж кабеля ВВГнг(А)­LS 3x0,75</t>
  </si>
  <si>
    <t>Монтаж кабеля ВВГнг(А)­LS 2x0,75</t>
  </si>
  <si>
    <t>Монтаж кабеля ВВГнг(А)­LS 1x0,75</t>
  </si>
  <si>
    <t>Монтаж кабеля МКШнг(А)­LS 3x0,75</t>
  </si>
  <si>
    <t>Монтаж кабеля МКЭШнг(А)­LS 2x0,75</t>
  </si>
  <si>
    <t>Монтаж трубы гофр. ПВХ с протяжкой d16 мм (25 м) серая EKF­Plast</t>
  </si>
  <si>
    <t>уп.</t>
  </si>
  <si>
    <t>Монтаж трубы гофр. ПВХ с протяжкой d20 мм (100 м) серая EKF­Plast</t>
  </si>
  <si>
    <t>Монтаж крепеж­клипсы d16 мм (100 шт) серая EKF­Plast</t>
  </si>
  <si>
    <t>Монтаж крепеж­клипсы d20 мм (100 шт) серая EKF­Plast</t>
  </si>
  <si>
    <t>Устройство кабельных стяжек (100шт.)</t>
  </si>
  <si>
    <t>Устройство кабельных бирок (100шт.)</t>
  </si>
  <si>
    <t>У­136</t>
  </si>
  <si>
    <t>Устройство термоусаживаемой ленты</t>
  </si>
  <si>
    <t>Монтаж метизов</t>
  </si>
  <si>
    <t>кг</t>
  </si>
  <si>
    <r>
      <rPr>
        <b/>
        <sz val="12"/>
        <color rgb="FF000000"/>
        <rFont val="Times New Roman"/>
        <family val="1"/>
        <charset val="204"/>
      </rPr>
      <t xml:space="preserve">Обоснование: </t>
    </r>
    <r>
      <rPr>
        <sz val="12"/>
        <color rgb="FF000000"/>
        <rFont val="Times New Roman"/>
        <family val="1"/>
        <charset val="204"/>
      </rPr>
      <t>2023/04-02-У-ОВ изм.1</t>
    </r>
  </si>
  <si>
    <t>на монтаж системы отопления</t>
  </si>
  <si>
    <t>Тип, марка, обозначение</t>
  </si>
  <si>
    <r>
      <rPr>
        <b/>
        <u/>
        <sz val="12"/>
        <rFont val="Times New Roman"/>
        <family val="1"/>
        <charset val="204"/>
      </rPr>
      <t>Отопление ниже отм.+0,000</t>
    </r>
  </si>
  <si>
    <t>Установка отопительного прибора стального Compact, тип 33, высота H=300мм (в комплекте с настенным креплением,
воздухоотводчиком)</t>
  </si>
  <si>
    <t>33-300-600</t>
  </si>
  <si>
    <t>Compact</t>
  </si>
  <si>
    <t>Royal Thermo</t>
  </si>
  <si>
    <t>33-300-700</t>
  </si>
  <si>
    <t>33-300-800</t>
  </si>
  <si>
    <t>33-300-900</t>
  </si>
  <si>
    <t>33-300-1000</t>
  </si>
  <si>
    <t>33-300-1100</t>
  </si>
  <si>
    <t>33-300-1200</t>
  </si>
  <si>
    <t>33-300-1300</t>
  </si>
  <si>
    <t>Установка крана шарового латунного муфтового:</t>
  </si>
  <si>
    <t>DN 15</t>
  </si>
  <si>
    <t>РИДАН</t>
  </si>
  <si>
    <t>DN 20</t>
  </si>
  <si>
    <t>DN 25</t>
  </si>
  <si>
    <t>DN 32</t>
  </si>
  <si>
    <t>Установка крана шарового латунного муфтового cо спускным элементом и заглушкой:</t>
  </si>
  <si>
    <t>BVR-DR</t>
  </si>
  <si>
    <t>Установка регулятора перепада давления латунного с внутренней резьбой,
изменяемой настройкой, импульсной трубкой:</t>
  </si>
  <si>
    <t>APT-R</t>
  </si>
  <si>
    <t>Установка крана шарового стального фланцевого:</t>
  </si>
  <si>
    <t>DN 100</t>
  </si>
  <si>
    <t>JIP-R-FF</t>
  </si>
  <si>
    <t>Устройство клапана терморегулятора:</t>
  </si>
  <si>
    <t>DN15</t>
  </si>
  <si>
    <t>TR-N</t>
  </si>
  <si>
    <t>Устройство запорного клапана с функцией слива:</t>
  </si>
  <si>
    <t>LV-15</t>
  </si>
  <si>
    <t>Устройство трубы стальной водогазопроводной обыкновенной:</t>
  </si>
  <si>
    <t>∅15</t>
  </si>
  <si>
    <r>
      <rPr>
        <u/>
        <sz val="12"/>
        <rFont val="Times New Roman"/>
        <family val="1"/>
        <charset val="204"/>
      </rPr>
      <t xml:space="preserve">Труба 15х2,8
</t>
    </r>
    <r>
      <rPr>
        <sz val="12"/>
        <rFont val="Times New Roman"/>
        <family val="1"/>
        <charset val="204"/>
      </rPr>
      <t>ГОСТ 3262-75*</t>
    </r>
  </si>
  <si>
    <t>∅20</t>
  </si>
  <si>
    <r>
      <rPr>
        <u/>
        <sz val="12"/>
        <rFont val="Times New Roman"/>
        <family val="1"/>
        <charset val="204"/>
      </rPr>
      <t xml:space="preserve">Труба 20х2,8
</t>
    </r>
    <r>
      <rPr>
        <sz val="12"/>
        <rFont val="Times New Roman"/>
        <family val="1"/>
        <charset val="204"/>
      </rPr>
      <t>ГОСТ 3262-75*</t>
    </r>
  </si>
  <si>
    <t>∅25</t>
  </si>
  <si>
    <r>
      <rPr>
        <u/>
        <sz val="12"/>
        <rFont val="Times New Roman"/>
        <family val="1"/>
        <charset val="204"/>
      </rPr>
      <t xml:space="preserve">Труба 25х3,2
</t>
    </r>
    <r>
      <rPr>
        <sz val="12"/>
        <rFont val="Times New Roman"/>
        <family val="1"/>
        <charset val="204"/>
      </rPr>
      <t>ГОСТ 3262-75*</t>
    </r>
  </si>
  <si>
    <t>∅32</t>
  </si>
  <si>
    <r>
      <rPr>
        <u/>
        <sz val="12"/>
        <rFont val="Times New Roman"/>
        <family val="1"/>
        <charset val="204"/>
      </rPr>
      <t xml:space="preserve">Труба 32х3,2
</t>
    </r>
    <r>
      <rPr>
        <sz val="12"/>
        <rFont val="Times New Roman"/>
        <family val="1"/>
        <charset val="204"/>
      </rPr>
      <t>ГОСТ 3262-75*</t>
    </r>
  </si>
  <si>
    <t>Устройство трубы стальной электросварной прямошовной:</t>
  </si>
  <si>
    <t>∅10</t>
  </si>
  <si>
    <r>
      <rPr>
        <u/>
        <sz val="12"/>
        <rFont val="Times New Roman"/>
        <family val="1"/>
        <charset val="204"/>
      </rPr>
      <t xml:space="preserve">Труба 108х4,0 ГОСТ 10704-91
</t>
    </r>
    <r>
      <rPr>
        <sz val="12"/>
        <rFont val="Times New Roman"/>
        <family val="1"/>
        <charset val="204"/>
      </rPr>
      <t>В-Ст.3сп ГОСТ 10705-80</t>
    </r>
  </si>
  <si>
    <t>∅125</t>
  </si>
  <si>
    <r>
      <rPr>
        <u/>
        <sz val="12"/>
        <rFont val="Times New Roman"/>
        <family val="1"/>
        <charset val="204"/>
      </rPr>
      <t xml:space="preserve">Труба 133х4,0 ГОСТ 10704-91
</t>
    </r>
    <r>
      <rPr>
        <sz val="12"/>
        <rFont val="Times New Roman"/>
        <family val="1"/>
        <charset val="204"/>
      </rPr>
      <t>В-Ст.3сп ГОСТ 10705-80</t>
    </r>
  </si>
  <si>
    <t>Устройство трубы стальной электросварной прямошовной для гильз:</t>
  </si>
  <si>
    <r>
      <rPr>
        <u/>
        <sz val="12"/>
        <rFont val="Times New Roman"/>
        <family val="1"/>
        <charset val="204"/>
      </rPr>
      <t xml:space="preserve">Труба 38х3,0 ГОСТ 10704-91
</t>
    </r>
    <r>
      <rPr>
        <sz val="12"/>
        <rFont val="Times New Roman"/>
        <family val="1"/>
        <charset val="204"/>
      </rPr>
      <t>В-Ст.3сп ГОСТ 10705-80</t>
    </r>
  </si>
  <si>
    <t>∅40</t>
  </si>
  <si>
    <r>
      <rPr>
        <u/>
        <sz val="12"/>
        <rFont val="Times New Roman"/>
        <family val="1"/>
        <charset val="204"/>
      </rPr>
      <t xml:space="preserve">Труба 45х3,5 ГОСТ 10704-91
</t>
    </r>
    <r>
      <rPr>
        <sz val="12"/>
        <rFont val="Times New Roman"/>
        <family val="1"/>
        <charset val="204"/>
      </rPr>
      <t>В-Ст.3сп ГОСТ 10705-80</t>
    </r>
  </si>
  <si>
    <t>∅50</t>
  </si>
  <si>
    <r>
      <rPr>
        <u/>
        <sz val="12"/>
        <rFont val="Times New Roman"/>
        <family val="1"/>
        <charset val="204"/>
      </rPr>
      <t xml:space="preserve">Труба 57х3,5 ГОСТ 10704-91
</t>
    </r>
    <r>
      <rPr>
        <sz val="12"/>
        <rFont val="Times New Roman"/>
        <family val="1"/>
        <charset val="204"/>
      </rPr>
      <t>В-Ст.3сп ГОСТ 10705-80</t>
    </r>
  </si>
  <si>
    <t>∅150</t>
  </si>
  <si>
    <r>
      <rPr>
        <u/>
        <sz val="12"/>
        <rFont val="Times New Roman"/>
        <family val="1"/>
        <charset val="204"/>
      </rPr>
      <t xml:space="preserve">Труба 159х4,5 ГОСТ 10704-91
</t>
    </r>
    <r>
      <rPr>
        <sz val="12"/>
        <rFont val="Times New Roman"/>
        <family val="1"/>
        <charset val="204"/>
      </rPr>
      <t>В-Ст.3сп ГОСТ 10705-80</t>
    </r>
  </si>
  <si>
    <t>Нанесение эмали термостойкой КО (2 слоя)</t>
  </si>
  <si>
    <t>Устройство металлических креплений для труб</t>
  </si>
  <si>
    <t>Устройство трубок ST из вспененного синтетического каучука толщиной
25мм в комплекте с крепежами:</t>
  </si>
  <si>
    <t>- для трубопроводов с наружным диаметром 21,3 мм</t>
  </si>
  <si>
    <t>K-Flex-ST</t>
  </si>
  <si>
    <t>- для трубопроводов с наружным диаметром 26,8 мм</t>
  </si>
  <si>
    <t>- для трубопроводов с наружным диаметром 33,5 мм</t>
  </si>
  <si>
    <t>- для трубопроводов с наружным диаметром 42,3 мм</t>
  </si>
  <si>
    <t>Устройство цилиндров  K-FLEX K-ROCK ALU толщиной 40 мм в комплекте с
крепежами</t>
  </si>
  <si>
    <t>- для трубопроводов с наружным диаметром 108 мм</t>
  </si>
  <si>
    <t>K-FLEX K-ROCK ALU</t>
  </si>
  <si>
    <t>ООО «К-ФЛЕКС»</t>
  </si>
  <si>
    <t>- для трубопроводов с наружным диаметром 133 мм</t>
  </si>
  <si>
    <t>Устройство отверстий, выполненных методом алмазного бурения</t>
  </si>
  <si>
    <t>∅52</t>
  </si>
  <si>
    <t>∅55</t>
  </si>
  <si>
    <t>∅67</t>
  </si>
  <si>
    <t>∅152</t>
  </si>
  <si>
    <t>∅182</t>
  </si>
  <si>
    <t>Отопление выше отм. 0,000</t>
  </si>
  <si>
    <t>Установка отопительного прибора стального Compact, тип 21, высота H=300мм (в комплекте с настенным креплением,
воздухоотводчиком)</t>
  </si>
  <si>
    <t>21-300-400</t>
  </si>
  <si>
    <t>21-300-600</t>
  </si>
  <si>
    <t>21-300-1200</t>
  </si>
  <si>
    <t>Установка отопительного прибора стального  Compact, тип 33, высота H=300мм (в комплекте с настенным креплением,
воздухоотводчиком)</t>
  </si>
  <si>
    <t>Установка отопительного прибора стального Compact, тип 33, высота H=500мм (в комплекте с настенным креплением,
воздухоотводчиком)</t>
  </si>
  <si>
    <t>33-500-1600</t>
  </si>
  <si>
    <t>Установка отопительного прибора стального Ventil Compact, тип 21, высота H=500мм (в комплекте с настенным креплением,
воздухоотводчиком, встроенным терморегулирующим клапаном Ридан TR-N)</t>
  </si>
  <si>
    <t>21-500-400</t>
  </si>
  <si>
    <t>Ventil Compact</t>
  </si>
  <si>
    <t>21-500-500</t>
  </si>
  <si>
    <t>21-500-600</t>
  </si>
  <si>
    <t>21-500-700</t>
  </si>
  <si>
    <t>21-500-800</t>
  </si>
  <si>
    <t>21-500-900</t>
  </si>
  <si>
    <t>21-500-1000</t>
  </si>
  <si>
    <t>21-500-1100</t>
  </si>
  <si>
    <t>21-500-1200</t>
  </si>
  <si>
    <t>21-500-1300</t>
  </si>
  <si>
    <t>Установка отопительного прибора стального Ventil Compact, тип 22, высота H=500мм (в комплекте с настенным креплением,
воздухоотводчиком, встроенным терморегулирующим клапаном Ридан TR-N)</t>
  </si>
  <si>
    <t>22-500-600</t>
  </si>
  <si>
    <t>22-500-700</t>
  </si>
  <si>
    <t>22-500-800</t>
  </si>
  <si>
    <t>22-500-900</t>
  </si>
  <si>
    <t>22-500-1000</t>
  </si>
  <si>
    <t>22-500-1100</t>
  </si>
  <si>
    <t>22-500-1200</t>
  </si>
  <si>
    <t>22-500-1400</t>
  </si>
  <si>
    <t>22-500-1600</t>
  </si>
  <si>
    <t>Установка отопительного прибора стального Ventil Compact, тип 33, высота H=500мм (в комплекте с настенным креплением,
воздухоотводчиком, встроенным терморегулирующим клапаном Ридан TR-N)</t>
  </si>
  <si>
    <t>33-500-1000</t>
  </si>
  <si>
    <t>Устройство запорно-присоединительного радиаторного клапана углового с
переходниками:</t>
  </si>
  <si>
    <t>G 1/2; РN10</t>
  </si>
  <si>
    <t>LV-KB</t>
  </si>
  <si>
    <t>Устройство элемента термостатического</t>
  </si>
  <si>
    <t>TR 84</t>
  </si>
  <si>
    <t>Устройство крана шарового латунного муфтового:</t>
  </si>
  <si>
    <t>Устройство оздухоотводчика автоматического:</t>
  </si>
  <si>
    <t>Airvent-R</t>
  </si>
  <si>
    <t>Установка опоры неподвижной ТС-660.00.00:</t>
  </si>
  <si>
    <t>Н5 - По типу ТС-660.00.00 для трубы ∅15</t>
  </si>
  <si>
    <t>с.5.903-13,в.7-95</t>
  </si>
  <si>
    <t>Н4 - По типу ТС-660.00.00 для трубы ∅20</t>
  </si>
  <si>
    <t>Н3 - ТС-660.00.00-03 для трубы ∅50</t>
  </si>
  <si>
    <t>Н2 - ТС-660.00.00-05 для трубы ∅80</t>
  </si>
  <si>
    <t>Н1 - ТС-660.00.00-06 для трубы ∅100</t>
  </si>
  <si>
    <t>Устройство узла распределительного этажного TDU.5R в комплекте с
кронштейнами:</t>
  </si>
  <si>
    <t>TDU.5R DN50-10L-32-
APT25-MVT15</t>
  </si>
  <si>
    <t>TDU.5R DN50-11L-32-
APT25-MVT15</t>
  </si>
  <si>
    <t>Устройство теплосчетчика ультразвукового с цифровым интерфейсом RS-485 для установки на обратном трубопроводе в комплекте с
присоединительными патрубками:</t>
  </si>
  <si>
    <t>DN 15, Qн=1,5м3/ч</t>
  </si>
  <si>
    <t>КАРАТ-Компакт 2-223-15-
1,5-ОТ-3В-RS485F</t>
  </si>
  <si>
    <t>КАРАТ</t>
  </si>
  <si>
    <t>Устройство осевого компенсатора с патрубками под приварку, с защитным
кожухом и внутренней гильзой</t>
  </si>
  <si>
    <t>065H0019R</t>
  </si>
  <si>
    <t>DN20</t>
  </si>
  <si>
    <t>065H0021R</t>
  </si>
  <si>
    <t>Установка трубы стальной водогазопроводной обыкновенной:</t>
  </si>
  <si>
    <t>Установка трубы стальной электросварной прямошовной:</t>
  </si>
  <si>
    <t>∅65</t>
  </si>
  <si>
    <r>
      <rPr>
        <u/>
        <sz val="12"/>
        <rFont val="Times New Roman"/>
        <family val="1"/>
        <charset val="204"/>
      </rPr>
      <t xml:space="preserve">Труба 76х3,5 ГОСТ 10704-91
</t>
    </r>
    <r>
      <rPr>
        <sz val="12"/>
        <rFont val="Times New Roman"/>
        <family val="1"/>
        <charset val="204"/>
      </rPr>
      <t>В-Ст.3сп ГОСТ 10705-80</t>
    </r>
  </si>
  <si>
    <t>∅80</t>
  </si>
  <si>
    <r>
      <rPr>
        <u/>
        <sz val="12"/>
        <rFont val="Times New Roman"/>
        <family val="1"/>
        <charset val="204"/>
      </rPr>
      <t xml:space="preserve">Труба 89х3,5 ГОСТ 10704-91
</t>
    </r>
    <r>
      <rPr>
        <sz val="12"/>
        <rFont val="Times New Roman"/>
        <family val="1"/>
        <charset val="204"/>
      </rPr>
      <t>В-Ст.3сп ГОСТ 10705-80</t>
    </r>
  </si>
  <si>
    <t>∅100</t>
  </si>
  <si>
    <t>Установка трубы стальной электросварной прямошовной для гильз:</t>
  </si>
  <si>
    <r>
      <rPr>
        <vertAlign val="subscript"/>
        <sz val="12"/>
        <rFont val="Times New Roman"/>
        <family val="1"/>
        <charset val="204"/>
      </rPr>
      <t>м</t>
    </r>
    <r>
      <rPr>
        <sz val="12"/>
        <rFont val="Times New Roman"/>
        <family val="1"/>
        <charset val="204"/>
      </rPr>
      <t>2</t>
    </r>
  </si>
  <si>
    <t>Устройство трубок ST из вспененного синтетического каучука толщиной
19мм в комплекте с крепежами:</t>
  </si>
  <si>
    <t>- для трубопроводов с наружным диаметром 57 мм</t>
  </si>
  <si>
    <t>- для трубопроводов с наружным диаметром 76 мм</t>
  </si>
  <si>
    <t>- для трубопроводов с наружным диаметром 89 мм</t>
  </si>
  <si>
    <t>Устройство труб из сшитого полиэтилена PN10:</t>
  </si>
  <si>
    <t>∅16х2,2</t>
  </si>
  <si>
    <t>Usystems Radi Pipe</t>
  </si>
  <si>
    <t>АО Юсистемс</t>
  </si>
  <si>
    <t>∅20х2,8</t>
  </si>
  <si>
    <t>∅25х3,5</t>
  </si>
  <si>
    <t>Устройство кожуха для трубы из сшитого полиэтилена:</t>
  </si>
  <si>
    <t>∅25/20</t>
  </si>
  <si>
    <t>Usystems Tech</t>
  </si>
  <si>
    <t>∅28/23</t>
  </si>
  <si>
    <t>∅35/29</t>
  </si>
  <si>
    <t>Устройство теплоизоляционных трубок из полиэтиленовой пены в
межквартирных коридорах:</t>
  </si>
  <si>
    <t>∅18, толщиной 9мм</t>
  </si>
  <si>
    <t>K-Flex РЕ Сompact</t>
  </si>
  <si>
    <t>∅22, толщиной 9мм</t>
  </si>
  <si>
    <t>∅28, толщиной 9мм</t>
  </si>
  <si>
    <t>Установка фитингов для труб из сшитого полиэтилена:</t>
  </si>
  <si>
    <t>Установка кольца  для труб PE-Xa с упором белое 16 '100Ф</t>
  </si>
  <si>
    <t>Usystems</t>
  </si>
  <si>
    <t>Установка кольца для труб PE-Xa с упором белое 20 '100И</t>
  </si>
  <si>
    <t>Установка кольца для труб PE-Xa с упором белое 25 '300И</t>
  </si>
  <si>
    <t>Устройство угольника PPSU для труб PE-Xa 16-16 '50Ф</t>
  </si>
  <si>
    <t>Устройство зажимного адаптера Flex-X латунный PE-X 16x2,2-3/4"ВР
Евроконус '50Ф</t>
  </si>
  <si>
    <t>Устройство штуцера с наружной резьбой латунного для труб PE-Xa 16-R3/4"НР, тип 1 '80И</t>
  </si>
  <si>
    <t>Устройство штуцера с наружной резьбой латунного для труб PE-Xa 20-R3/4"НР, тип 1 '65Ф</t>
  </si>
  <si>
    <t>Устройство штуцера с наружной резьбой латунного для труб PE-Xa 25-R3/4"НР, тип 1 '50Ф</t>
  </si>
  <si>
    <t>Устройство тройника равнопроходного PPSU для труб PE-Xa 16-16-16 '50Ф</t>
  </si>
  <si>
    <t>Устройство тройника редукционного PPSU для труб PE-Xa 16-20-16 '25Ф</t>
  </si>
  <si>
    <t>Устройство тройника редукционного PPSU для труб PE-Xa 20-16-16 '25Ф</t>
  </si>
  <si>
    <t>Устройство тройника редукционного PPSU для труб PE-Xa 20-20-16 '25Ф</t>
  </si>
  <si>
    <t>Устройство тройника редукционного  PPSU для труб PE-Xa 20-25-20 '20И</t>
  </si>
  <si>
    <t>Монтаж швеллера 10У</t>
  </si>
  <si>
    <t>ГОСТ 8240-97</t>
  </si>
  <si>
    <t>Устройство отверстий методом алмазного бурения</t>
  </si>
  <si>
    <t>* ПРИМЕЧАНИЕ:</t>
  </si>
  <si>
    <t>Объем работ определяется разделами проекта: ОВ.</t>
  </si>
  <si>
    <t xml:space="preserve">Договор будет заключаться с Генподрядчиком. 
</t>
  </si>
  <si>
    <t>1.  Строительно-монтажные работы систем отопления (ОВ) согласно утвержденному проекту;</t>
  </si>
  <si>
    <t>3. В стоимости материалов учтена доставка на Объект и  стоимость прочих дополнительных  не  перечисленных материалов в данном приложении, но необходимых для производства работ согласно Проекту;</t>
  </si>
  <si>
    <t>4. Производители материалов и оборудования строго в соответствии со спецификациями проекта;</t>
  </si>
  <si>
    <t>6. Пусконаладочные работы и испытания всего основного и дополнительного оборудования, опрессовки, гидравлических испытаний и промывка трубопроводов и сдачу работ контролирующим и эксплуатирующим, ресурсоснабжающим организациям;</t>
  </si>
  <si>
    <t>7. Затраты на участие подрядной организации в комиссии по передаче объекта управляющей компании;</t>
  </si>
  <si>
    <t>8.  Выполнение "адресации" всех смонтированных магистралей, стояков и регулирующей арматуры;</t>
  </si>
  <si>
    <t>10.   Затраты на устройство отверстий, штраб, борозд и т.п. для прохода коммуникаций;</t>
  </si>
  <si>
    <t xml:space="preserve">11.  Все дополнительные работы и материалы, выявленные подрядчиком во время заполнения коммерческого предложения, должны быть добавлены отдельной строкой. В противном случае все дополнительные работы и материалы считаются учтенными в перечисленных работах и материалах в коммерческом предложении и дополнительной оплате не подлежат. </t>
  </si>
  <si>
    <r>
      <rPr>
        <b/>
        <sz val="12"/>
        <color rgb="FF000000"/>
        <rFont val="Times New Roman"/>
        <family val="1"/>
        <charset val="204"/>
      </rPr>
      <t xml:space="preserve">Обоснование: </t>
    </r>
    <r>
      <rPr>
        <sz val="12"/>
        <color rgb="FF000000"/>
        <rFont val="Times New Roman"/>
        <family val="1"/>
        <charset val="204"/>
      </rPr>
      <t>2023/04-02-У-ТМУ</t>
    </r>
  </si>
  <si>
    <t>на монтаж системы ТМУ (Узел учета тепловой энергии и теплоносителя)</t>
  </si>
  <si>
    <t>Монтаж теплосчетчика в составке:</t>
  </si>
  <si>
    <t xml:space="preserve"> - вычислитель</t>
  </si>
  <si>
    <t xml:space="preserve"> - расходомер счетчик электромагнитный</t>
  </si>
  <si>
    <t xml:space="preserve"> -  комплект термопреобразователей</t>
  </si>
  <si>
    <t xml:space="preserve"> - блок питания для расходомера</t>
  </si>
  <si>
    <t xml:space="preserve"> - преобразователь давления</t>
  </si>
  <si>
    <t>Трубопроводная арматура</t>
  </si>
  <si>
    <t xml:space="preserve"> - источник питания</t>
  </si>
  <si>
    <t>Установка монтажных частей для Корат-551М Ду40</t>
  </si>
  <si>
    <t>Установка монтажных частей для Корат-551М Ду20</t>
  </si>
  <si>
    <t>Монтаж трубы стальной Ду40</t>
  </si>
  <si>
    <t>Устройство перехода концентрического Ду 80-40</t>
  </si>
  <si>
    <t>Устройство перехода концентрического Ду 40-20</t>
  </si>
  <si>
    <t>Устройство гильзы защитной L80</t>
  </si>
  <si>
    <t>Устройство бобышки М20х1,5</t>
  </si>
  <si>
    <t>Карат- 307-444</t>
  </si>
  <si>
    <t>Карат- 551М Ду40</t>
  </si>
  <si>
    <t>Карат- 551М Ду20</t>
  </si>
  <si>
    <t>КТПТР-01-80</t>
  </si>
  <si>
    <t>10ВР220-24</t>
  </si>
  <si>
    <t>10ВР220-12Д</t>
  </si>
  <si>
    <t>5ВР220-24</t>
  </si>
  <si>
    <t>СДВ-И</t>
  </si>
  <si>
    <t>комплект</t>
  </si>
  <si>
    <t>м.</t>
  </si>
  <si>
    <t>Монтаж трубы стальной Ду20</t>
  </si>
  <si>
    <t>Монтаж отборного устройства</t>
  </si>
  <si>
    <t>1,6-200П-ЗТМ</t>
  </si>
  <si>
    <t>Устройство крана шарового Ду15</t>
  </si>
  <si>
    <t>Устройство резьбы Ду15</t>
  </si>
  <si>
    <t>Кабели и монтажные изделия</t>
  </si>
  <si>
    <t>Монтаж кабеля МКЭШ 2х0,35</t>
  </si>
  <si>
    <t>Монтаж кабеля МКЭШ 5х0,35</t>
  </si>
  <si>
    <t>Монтаж трубы ПВХ гофр.  Дн25мм</t>
  </si>
  <si>
    <t>Монтаж провода ПВС4,0</t>
  </si>
  <si>
    <t>Коммуникационное оборудование</t>
  </si>
  <si>
    <t>Установка GPRS-модема в комплектен с блоком питания и антенной</t>
  </si>
  <si>
    <t>Карат-902М-1-2</t>
  </si>
  <si>
    <t>Щит КИПиА</t>
  </si>
  <si>
    <t>Установка щита с монтажной панелью 650х500ъ240мм</t>
  </si>
  <si>
    <t>ЩМП-3</t>
  </si>
  <si>
    <t>Монтаж автоматического выключателя</t>
  </si>
  <si>
    <t>ВА47-29,1 пол, 6А, кривая С</t>
  </si>
  <si>
    <t>Установка монтажной Din рейки</t>
  </si>
  <si>
    <t>Установка кабель канала перфорированного 25х25</t>
  </si>
  <si>
    <t>Установка зажима наборного серого 4мм2</t>
  </si>
  <si>
    <t>ЗНИ-4</t>
  </si>
  <si>
    <t>ПВЗ 1х0,5</t>
  </si>
  <si>
    <t>Установка зажима наборного желто зеленого 4мм3</t>
  </si>
  <si>
    <t>Монтаж провода с медной жилой в ПВХ изоляции повышенной шибкости</t>
  </si>
  <si>
    <t>Объем работ определяется разделами проекта: ТМУ</t>
  </si>
  <si>
    <t>1.  Строительно-монтажные работы систем ТМУ согласно утвержденному проекту;</t>
  </si>
  <si>
    <t>9.  Выполнение "адресации" всех смонтированных магистралей, стояков и щитов;</t>
  </si>
  <si>
    <t>7. Пусконаладочные работы и испытания всего основного и дополнительного оборудования и сдачу работ контролирующим и эксплуатирующим, ресурсоснабжающим организациям;</t>
  </si>
  <si>
    <t>9.  В  расчете  необходимо учесть монтаж сетей теплоснабжения от наружной стены здания до ИТП.</t>
  </si>
  <si>
    <t>10.  В  расчете  необходимо учесть монтаж сетей водоснабжения от наружной стены здания до узла учета; монтаж сетей канализации от выпускного колодца канализации;</t>
  </si>
  <si>
    <t>Объем работ определяется разделами проекта: ТМ</t>
  </si>
  <si>
    <t>1.  Строительно-монтажные работы систем ТМ согласно утвержденному проекту;</t>
  </si>
  <si>
    <t>10.  В  расчете  необходимо учесть монтаж сетей теплоснабжения от наружной стены здания до ИТП;</t>
  </si>
  <si>
    <t>Объем работ определяется разделами проекта: АВК</t>
  </si>
  <si>
    <t>1.  Строительно-монтажные работы систем АВК согласно утвержденному проекту;</t>
  </si>
  <si>
    <t>9.  Выполнение "адресации" всех смонтированных магистралей.</t>
  </si>
  <si>
    <t>5. В стоимости прокладки трубопроводов  должна быть учтена стоимость  установки муфт, креплений, а также работы по сверлению отверстий в стенах и перегородках, при необходимости в плитах перекрытий; затраты на герметизацию ввода в местах  прохода коммуникаций;</t>
  </si>
  <si>
    <t>Объем работ определяется разделами проекта: АТМ</t>
  </si>
  <si>
    <t>1.  Строительно-монтажные работы систем АТМ согласно утвержденному проекту;</t>
  </si>
  <si>
    <t>5. В стоимости прокладки сетей  должна быть учтена стоимость  установки муфт, креплений, а также работы по сверлению отверстий в стенах и перегородках, при необходимости в плитах перекрытий; затраты на герметизацию ввода в местах  прохода коммуникаций;</t>
  </si>
  <si>
    <t>5. В стоимости прокладки должна быть учтена стоимость  установки муфт, креплений, а также работы по сверлению отверстий в стенах и перегородках, при необходимости в плитах перекрытий; затраты на герметизацию ввода в местах  прохода коммуникаций;</t>
  </si>
  <si>
    <t>100 м</t>
  </si>
</sst>
</file>

<file path=xl/styles.xml><?xml version="1.0" encoding="utf-8"?>
<styleSheet xmlns="http://schemas.openxmlformats.org/spreadsheetml/2006/main">
  <numFmts count="6">
    <numFmt numFmtId="43" formatCode="_-* #,##0.00\ _₽_-;\-* #,##0.00\ _₽_-;_-* &quot;-&quot;??\ _₽_-;_-@_-"/>
    <numFmt numFmtId="164" formatCode="0.0"/>
    <numFmt numFmtId="165" formatCode="#,##0.00\ _₽"/>
    <numFmt numFmtId="166" formatCode="_(* #,##0.00_);_(* \(#,##0.00\);_(* &quot;-&quot;??_);_(@_)"/>
    <numFmt numFmtId="167" formatCode="[$-419]General"/>
    <numFmt numFmtId="168" formatCode="\ #,##0.00&quot; ₽ &quot;;\-#,##0.00&quot; ₽ &quot;;&quot; -&quot;#&quot; ₽ &quot;;@\ "/>
  </numFmts>
  <fonts count="63">
    <font>
      <sz val="10"/>
      <color rgb="FF000000"/>
      <name val="Times New Roman"/>
      <charset val="204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Arial Cyr"/>
      <charset val="204"/>
    </font>
    <font>
      <b/>
      <i/>
      <sz val="12"/>
      <color rgb="FF000000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8"/>
      <name val="Times New Roman"/>
      <family val="1"/>
      <charset val="204"/>
    </font>
    <font>
      <sz val="8"/>
      <name val="Arial"/>
      <family val="2"/>
    </font>
    <font>
      <sz val="11"/>
      <color rgb="FF000000"/>
      <name val="Calibri"/>
      <family val="2"/>
      <charset val="204"/>
    </font>
    <font>
      <sz val="18"/>
      <color theme="3"/>
      <name val="Cambria"/>
      <family val="2"/>
      <charset val="204"/>
      <scheme val="major"/>
    </font>
    <font>
      <sz val="12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vertAlign val="subscript"/>
      <sz val="12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9">
    <xf numFmtId="0" fontId="0" fillId="0" borderId="0"/>
    <xf numFmtId="0" fontId="23" fillId="0" borderId="0"/>
    <xf numFmtId="0" fontId="29" fillId="0" borderId="0"/>
    <xf numFmtId="167" fontId="49" fillId="0" borderId="0"/>
    <xf numFmtId="0" fontId="30" fillId="0" borderId="0"/>
    <xf numFmtId="167" fontId="49" fillId="0" borderId="0"/>
    <xf numFmtId="0" fontId="31" fillId="23" borderId="0" applyNumberFormat="0" applyBorder="0" applyAlignment="0" applyProtection="0"/>
    <xf numFmtId="0" fontId="16" fillId="9" borderId="0" applyNumberFormat="0" applyBorder="0" applyAlignment="0" applyProtection="0"/>
    <xf numFmtId="0" fontId="31" fillId="24" borderId="0" applyNumberFormat="0" applyBorder="0" applyAlignment="0" applyProtection="0"/>
    <xf numFmtId="0" fontId="16" fillId="10" borderId="0" applyNumberFormat="0" applyBorder="0" applyAlignment="0" applyProtection="0"/>
    <xf numFmtId="0" fontId="31" fillId="25" borderId="0" applyNumberFormat="0" applyBorder="0" applyAlignment="0" applyProtection="0"/>
    <xf numFmtId="0" fontId="16" fillId="11" borderId="0" applyNumberFormat="0" applyBorder="0" applyAlignment="0" applyProtection="0"/>
    <xf numFmtId="0" fontId="31" fillId="21" borderId="0" applyNumberFormat="0" applyBorder="0" applyAlignment="0" applyProtection="0"/>
    <xf numFmtId="0" fontId="16" fillId="12" borderId="0" applyNumberFormat="0" applyBorder="0" applyAlignment="0" applyProtection="0"/>
    <xf numFmtId="0" fontId="31" fillId="22" borderId="0" applyNumberFormat="0" applyBorder="0" applyAlignment="0" applyProtection="0"/>
    <xf numFmtId="0" fontId="16" fillId="13" borderId="0" applyNumberFormat="0" applyBorder="0" applyAlignment="0" applyProtection="0"/>
    <xf numFmtId="0" fontId="31" fillId="26" borderId="0" applyNumberFormat="0" applyBorder="0" applyAlignment="0" applyProtection="0"/>
    <xf numFmtId="0" fontId="16" fillId="14" borderId="0" applyNumberFormat="0" applyBorder="0" applyAlignment="0" applyProtection="0"/>
    <xf numFmtId="0" fontId="32" fillId="20" borderId="17" applyNumberFormat="0" applyAlignment="0" applyProtection="0"/>
    <xf numFmtId="0" fontId="8" fillId="5" borderId="4" applyNumberFormat="0" applyAlignment="0" applyProtection="0"/>
    <xf numFmtId="0" fontId="33" fillId="27" borderId="18" applyNumberFormat="0" applyAlignment="0" applyProtection="0"/>
    <xf numFmtId="0" fontId="9" fillId="6" borderId="5" applyNumberFormat="0" applyAlignment="0" applyProtection="0"/>
    <xf numFmtId="0" fontId="34" fillId="27" borderId="17" applyNumberFormat="0" applyAlignment="0" applyProtection="0"/>
    <xf numFmtId="0" fontId="10" fillId="6" borderId="4" applyNumberFormat="0" applyAlignment="0" applyProtection="0"/>
    <xf numFmtId="168" fontId="30" fillId="0" borderId="0"/>
    <xf numFmtId="0" fontId="35" fillId="0" borderId="19" applyNumberFormat="0" applyFill="0" applyAlignment="0" applyProtection="0"/>
    <xf numFmtId="0" fontId="2" fillId="0" borderId="1" applyNumberFormat="0" applyFill="0" applyAlignment="0" applyProtection="0"/>
    <xf numFmtId="0" fontId="36" fillId="0" borderId="20" applyNumberFormat="0" applyFill="0" applyAlignment="0" applyProtection="0"/>
    <xf numFmtId="0" fontId="3" fillId="0" borderId="2" applyNumberFormat="0" applyFill="0" applyAlignment="0" applyProtection="0"/>
    <xf numFmtId="0" fontId="37" fillId="0" borderId="21" applyNumberFormat="0" applyFill="0" applyAlignment="0" applyProtection="0"/>
    <xf numFmtId="0" fontId="4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8" fillId="0" borderId="22" applyNumberFormat="0" applyFill="0" applyAlignment="0" applyProtection="0"/>
    <xf numFmtId="0" fontId="15" fillId="0" borderId="9" applyNumberFormat="0" applyFill="0" applyAlignment="0" applyProtection="0"/>
    <xf numFmtId="0" fontId="39" fillId="28" borderId="23" applyNumberFormat="0" applyAlignment="0" applyProtection="0"/>
    <xf numFmtId="0" fontId="12" fillId="7" borderId="7" applyNumberFormat="0" applyAlignment="0" applyProtection="0"/>
    <xf numFmtId="0" fontId="4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1" fillId="29" borderId="0" applyNumberFormat="0" applyBorder="0" applyAlignment="0" applyProtection="0"/>
    <xf numFmtId="0" fontId="7" fillId="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30" fillId="0" borderId="0"/>
    <xf numFmtId="0" fontId="29" fillId="0" borderId="0"/>
    <xf numFmtId="0" fontId="48" fillId="0" borderId="0"/>
    <xf numFmtId="0" fontId="47" fillId="0" borderId="0"/>
    <xf numFmtId="0" fontId="29" fillId="0" borderId="0"/>
    <xf numFmtId="0" fontId="23" fillId="0" borderId="0"/>
    <xf numFmtId="0" fontId="47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42" fillId="18" borderId="0" applyNumberFormat="0" applyBorder="0" applyAlignment="0" applyProtection="0"/>
    <xf numFmtId="0" fontId="6" fillId="3" borderId="0" applyNumberFormat="0" applyBorder="0" applyAlignment="0" applyProtection="0"/>
    <xf numFmtId="0" fontId="4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3" fillId="30" borderId="24" applyNumberFormat="0" applyFont="0" applyAlignment="0" applyProtection="0"/>
    <xf numFmtId="0" fontId="1" fillId="8" borderId="8" applyNumberFormat="0" applyFont="0" applyAlignment="0" applyProtection="0"/>
    <xf numFmtId="0" fontId="44" fillId="0" borderId="25" applyNumberFormat="0" applyFill="0" applyAlignment="0" applyProtection="0"/>
    <xf numFmtId="0" fontId="11" fillId="0" borderId="6" applyNumberFormat="0" applyFill="0" applyAlignment="0" applyProtection="0"/>
    <xf numFmtId="0" fontId="29" fillId="0" borderId="0"/>
    <xf numFmtId="0" fontId="4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46" fillId="19" borderId="0" applyNumberFormat="0" applyBorder="0" applyAlignment="0" applyProtection="0"/>
    <xf numFmtId="0" fontId="5" fillId="2" borderId="0" applyNumberFormat="0" applyBorder="0" applyAlignment="0" applyProtection="0"/>
    <xf numFmtId="0" fontId="52" fillId="0" borderId="0"/>
  </cellStyleXfs>
  <cellXfs count="231">
    <xf numFmtId="0" fontId="0" fillId="0" borderId="0" xfId="0" applyAlignment="1">
      <alignment horizontal="left" vertical="top"/>
    </xf>
    <xf numFmtId="0" fontId="17" fillId="0" borderId="0" xfId="0" applyFont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18" fillId="15" borderId="1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right" vertical="center"/>
    </xf>
    <xf numFmtId="0" fontId="21" fillId="0" borderId="0" xfId="0" applyFont="1" applyAlignment="1">
      <alignment horizontal="left" vertical="top"/>
    </xf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1" fontId="21" fillId="0" borderId="10" xfId="0" applyNumberFormat="1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wrapText="1"/>
    </xf>
    <xf numFmtId="164" fontId="21" fillId="0" borderId="10" xfId="0" applyNumberFormat="1" applyFont="1" applyBorder="1" applyAlignment="1">
      <alignment horizontal="center" vertical="center" shrinkToFit="1"/>
    </xf>
    <xf numFmtId="2" fontId="21" fillId="0" borderId="10" xfId="0" applyNumberFormat="1" applyFont="1" applyBorder="1" applyAlignment="1">
      <alignment horizontal="center" vertical="center" shrinkToFit="1"/>
    </xf>
    <xf numFmtId="0" fontId="21" fillId="0" borderId="0" xfId="0" applyFont="1" applyAlignment="1">
      <alignment horizontal="left" vertical="center"/>
    </xf>
    <xf numFmtId="0" fontId="17" fillId="0" borderId="10" xfId="0" applyFont="1" applyBorder="1" applyAlignment="1">
      <alignment horizontal="left" vertical="center" wrapText="1"/>
    </xf>
    <xf numFmtId="0" fontId="21" fillId="16" borderId="10" xfId="0" applyFont="1" applyFill="1" applyBorder="1" applyAlignment="1">
      <alignment horizontal="center" vertical="center"/>
    </xf>
    <xf numFmtId="0" fontId="21" fillId="16" borderId="10" xfId="0" applyFont="1" applyFill="1" applyBorder="1" applyAlignment="1">
      <alignment horizontal="center" vertical="center" wrapText="1"/>
    </xf>
    <xf numFmtId="0" fontId="25" fillId="16" borderId="10" xfId="0" applyFont="1" applyFill="1" applyBorder="1" applyAlignment="1">
      <alignment horizontal="center" vertical="center" wrapText="1"/>
    </xf>
    <xf numFmtId="0" fontId="0" fillId="16" borderId="0" xfId="0" applyFill="1" applyAlignment="1">
      <alignment horizontal="left" vertical="top"/>
    </xf>
    <xf numFmtId="0" fontId="17" fillId="0" borderId="11" xfId="0" applyFont="1" applyBorder="1" applyAlignment="1">
      <alignment horizontal="left" vertical="center" wrapText="1"/>
    </xf>
    <xf numFmtId="1" fontId="21" fillId="0" borderId="11" xfId="0" applyNumberFormat="1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wrapText="1"/>
    </xf>
    <xf numFmtId="164" fontId="21" fillId="0" borderId="11" xfId="0" applyNumberFormat="1" applyFont="1" applyBorder="1" applyAlignment="1">
      <alignment horizontal="center" vertical="center" shrinkToFit="1"/>
    </xf>
    <xf numFmtId="0" fontId="26" fillId="16" borderId="10" xfId="0" applyFont="1" applyFill="1" applyBorder="1" applyAlignment="1">
      <alignment horizontal="center" vertical="center"/>
    </xf>
    <xf numFmtId="0" fontId="26" fillId="16" borderId="10" xfId="0" applyFont="1" applyFill="1" applyBorder="1" applyAlignment="1">
      <alignment horizontal="center" vertical="center" wrapText="1"/>
    </xf>
    <xf numFmtId="0" fontId="27" fillId="16" borderId="0" xfId="0" applyFont="1" applyFill="1" applyAlignment="1">
      <alignment horizontal="left" vertical="top"/>
    </xf>
    <xf numFmtId="0" fontId="27" fillId="16" borderId="0" xfId="0" applyFont="1" applyFill="1" applyAlignment="1">
      <alignment horizontal="center" vertical="top"/>
    </xf>
    <xf numFmtId="165" fontId="22" fillId="17" borderId="16" xfId="0" applyNumberFormat="1" applyFont="1" applyFill="1" applyBorder="1" applyAlignment="1">
      <alignment vertical="center"/>
    </xf>
    <xf numFmtId="165" fontId="22" fillId="17" borderId="10" xfId="0" applyNumberFormat="1" applyFont="1" applyFill="1" applyBorder="1" applyAlignment="1">
      <alignment horizontal="center" vertical="center"/>
    </xf>
    <xf numFmtId="0" fontId="22" fillId="17" borderId="10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vertical="center"/>
    </xf>
    <xf numFmtId="165" fontId="21" fillId="0" borderId="10" xfId="0" applyNumberFormat="1" applyFont="1" applyFill="1" applyBorder="1" applyAlignment="1">
      <alignment horizontal="center" vertical="center"/>
    </xf>
    <xf numFmtId="165" fontId="28" fillId="0" borderId="10" xfId="0" applyNumberFormat="1" applyFont="1" applyFill="1" applyBorder="1" applyAlignment="1">
      <alignment horizontal="center" vertical="center"/>
    </xf>
    <xf numFmtId="165" fontId="28" fillId="15" borderId="10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17" fillId="0" borderId="0" xfId="45" applyFont="1" applyAlignment="1">
      <alignment horizontal="left" vertical="center" wrapText="1"/>
    </xf>
    <xf numFmtId="0" fontId="17" fillId="31" borderId="0" xfId="45" applyFont="1" applyFill="1" applyAlignment="1">
      <alignment horizontal="left" vertical="center" wrapText="1"/>
    </xf>
    <xf numFmtId="0" fontId="17" fillId="31" borderId="0" xfId="45" applyFont="1" applyFill="1" applyBorder="1" applyAlignment="1">
      <alignment vertical="center" wrapText="1"/>
    </xf>
    <xf numFmtId="165" fontId="17" fillId="0" borderId="10" xfId="0" applyNumberFormat="1" applyFont="1" applyFill="1" applyBorder="1" applyAlignment="1">
      <alignment horizontal="center" vertical="center" wrapText="1"/>
    </xf>
    <xf numFmtId="1" fontId="26" fillId="16" borderId="10" xfId="0" applyNumberFormat="1" applyFont="1" applyFill="1" applyBorder="1" applyAlignment="1">
      <alignment horizontal="center" vertical="center" shrinkToFit="1"/>
    </xf>
    <xf numFmtId="165" fontId="25" fillId="16" borderId="10" xfId="0" applyNumberFormat="1" applyFont="1" applyFill="1" applyBorder="1" applyAlignment="1">
      <alignment horizontal="center" vertical="center" wrapText="1"/>
    </xf>
    <xf numFmtId="0" fontId="51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vertical="center" wrapText="1"/>
    </xf>
    <xf numFmtId="0" fontId="21" fillId="0" borderId="0" xfId="108" applyFont="1" applyFill="1" applyBorder="1" applyAlignment="1">
      <alignment horizontal="center" vertical="center"/>
    </xf>
    <xf numFmtId="0" fontId="21" fillId="0" borderId="0" xfId="108" applyFont="1" applyFill="1" applyBorder="1" applyAlignment="1">
      <alignment horizontal="left" vertical="center"/>
    </xf>
    <xf numFmtId="0" fontId="52" fillId="0" borderId="0" xfId="108" applyFont="1" applyFill="1" applyBorder="1" applyAlignment="1">
      <alignment horizontal="center" vertical="center"/>
    </xf>
    <xf numFmtId="0" fontId="52" fillId="0" borderId="0" xfId="108" applyFont="1" applyFill="1" applyBorder="1" applyAlignment="1">
      <alignment horizontal="right" vertical="center"/>
    </xf>
    <xf numFmtId="0" fontId="52" fillId="0" borderId="0" xfId="108" applyFill="1" applyBorder="1" applyAlignment="1">
      <alignment horizontal="left" vertical="top"/>
    </xf>
    <xf numFmtId="0" fontId="17" fillId="0" borderId="0" xfId="108" applyFont="1" applyAlignment="1">
      <alignment horizontal="left" vertical="center"/>
    </xf>
    <xf numFmtId="0" fontId="18" fillId="15" borderId="10" xfId="108" applyFont="1" applyFill="1" applyBorder="1" applyAlignment="1">
      <alignment horizontal="center" vertical="center" wrapText="1"/>
    </xf>
    <xf numFmtId="0" fontId="28" fillId="32" borderId="10" xfId="108" applyFont="1" applyFill="1" applyBorder="1" applyAlignment="1">
      <alignment horizontal="center" vertical="center"/>
    </xf>
    <xf numFmtId="1" fontId="28" fillId="32" borderId="10" xfId="108" applyNumberFormat="1" applyFont="1" applyFill="1" applyBorder="1" applyAlignment="1">
      <alignment horizontal="center" vertical="center" shrinkToFit="1"/>
    </xf>
    <xf numFmtId="1" fontId="56" fillId="32" borderId="10" xfId="108" applyNumberFormat="1" applyFont="1" applyFill="1" applyBorder="1" applyAlignment="1">
      <alignment horizontal="center" vertical="center" shrinkToFit="1"/>
    </xf>
    <xf numFmtId="0" fontId="52" fillId="32" borderId="0" xfId="108" applyFill="1" applyBorder="1" applyAlignment="1">
      <alignment horizontal="left" vertical="top"/>
    </xf>
    <xf numFmtId="0" fontId="21" fillId="0" borderId="10" xfId="108" applyFont="1" applyFill="1" applyBorder="1" applyAlignment="1">
      <alignment horizontal="center" vertical="center"/>
    </xf>
    <xf numFmtId="0" fontId="21" fillId="0" borderId="10" xfId="108" applyFont="1" applyFill="1" applyBorder="1" applyAlignment="1">
      <alignment horizontal="center" vertical="center" wrapText="1"/>
    </xf>
    <xf numFmtId="0" fontId="17" fillId="0" borderId="10" xfId="108" applyFont="1" applyFill="1" applyBorder="1" applyAlignment="1">
      <alignment horizontal="left" vertical="center" wrapText="1"/>
    </xf>
    <xf numFmtId="0" fontId="17" fillId="0" borderId="10" xfId="108" applyFont="1" applyFill="1" applyBorder="1" applyAlignment="1">
      <alignment horizontal="center" vertical="center" wrapText="1"/>
    </xf>
    <xf numFmtId="0" fontId="52" fillId="0" borderId="10" xfId="108" applyFont="1" applyFill="1" applyBorder="1" applyAlignment="1">
      <alignment horizontal="center" vertical="center" wrapText="1"/>
    </xf>
    <xf numFmtId="1" fontId="21" fillId="0" borderId="10" xfId="108" applyNumberFormat="1" applyFont="1" applyFill="1" applyBorder="1" applyAlignment="1">
      <alignment horizontal="center" vertical="center" shrinkToFit="1"/>
    </xf>
    <xf numFmtId="0" fontId="28" fillId="0" borderId="10" xfId="108" applyFont="1" applyFill="1" applyBorder="1" applyAlignment="1">
      <alignment horizontal="right" vertical="center" wrapText="1"/>
    </xf>
    <xf numFmtId="165" fontId="17" fillId="0" borderId="10" xfId="108" applyNumberFormat="1" applyFont="1" applyFill="1" applyBorder="1" applyAlignment="1">
      <alignment horizontal="center" vertical="center" wrapText="1"/>
    </xf>
    <xf numFmtId="0" fontId="57" fillId="0" borderId="10" xfId="108" applyFont="1" applyFill="1" applyBorder="1" applyAlignment="1">
      <alignment horizontal="center" vertical="center" wrapText="1"/>
    </xf>
    <xf numFmtId="0" fontId="19" fillId="0" borderId="10" xfId="108" applyFont="1" applyFill="1" applyBorder="1" applyAlignment="1">
      <alignment horizontal="right" vertical="center" wrapText="1"/>
    </xf>
    <xf numFmtId="1" fontId="21" fillId="0" borderId="11" xfId="108" applyNumberFormat="1" applyFont="1" applyFill="1" applyBorder="1" applyAlignment="1">
      <alignment horizontal="center" vertical="center" shrinkToFit="1"/>
    </xf>
    <xf numFmtId="0" fontId="17" fillId="0" borderId="11" xfId="108" applyFont="1" applyFill="1" applyBorder="1" applyAlignment="1">
      <alignment vertical="center" wrapText="1"/>
    </xf>
    <xf numFmtId="0" fontId="21" fillId="0" borderId="10" xfId="108" applyFont="1" applyFill="1" applyBorder="1" applyAlignment="1">
      <alignment horizontal="left" vertical="center" wrapText="1"/>
    </xf>
    <xf numFmtId="1" fontId="28" fillId="0" borderId="10" xfId="108" applyNumberFormat="1" applyFont="1" applyFill="1" applyBorder="1" applyAlignment="1">
      <alignment horizontal="right" vertical="center" shrinkToFit="1"/>
    </xf>
    <xf numFmtId="0" fontId="52" fillId="0" borderId="10" xfId="108" applyFont="1" applyFill="1" applyBorder="1" applyAlignment="1">
      <alignment horizontal="center" vertical="center"/>
    </xf>
    <xf numFmtId="165" fontId="22" fillId="17" borderId="16" xfId="108" applyNumberFormat="1" applyFont="1" applyFill="1" applyBorder="1" applyAlignment="1">
      <alignment vertical="center"/>
    </xf>
    <xf numFmtId="165" fontId="22" fillId="17" borderId="10" xfId="108" applyNumberFormat="1" applyFont="1" applyFill="1" applyBorder="1" applyAlignment="1">
      <alignment horizontal="center" vertical="center"/>
    </xf>
    <xf numFmtId="0" fontId="22" fillId="17" borderId="10" xfId="108" applyFont="1" applyFill="1" applyBorder="1" applyAlignment="1">
      <alignment horizontal="center" vertical="center"/>
    </xf>
    <xf numFmtId="0" fontId="28" fillId="0" borderId="16" xfId="108" applyFont="1" applyFill="1" applyBorder="1" applyAlignment="1">
      <alignment vertical="center"/>
    </xf>
    <xf numFmtId="165" fontId="21" fillId="0" borderId="10" xfId="108" applyNumberFormat="1" applyFont="1" applyFill="1" applyBorder="1" applyAlignment="1">
      <alignment horizontal="center" vertical="center"/>
    </xf>
    <xf numFmtId="165" fontId="28" fillId="0" borderId="10" xfId="108" applyNumberFormat="1" applyFont="1" applyFill="1" applyBorder="1" applyAlignment="1">
      <alignment horizontal="center" vertical="center"/>
    </xf>
    <xf numFmtId="165" fontId="28" fillId="15" borderId="10" xfId="108" applyNumberFormat="1" applyFont="1" applyFill="1" applyBorder="1" applyAlignment="1">
      <alignment horizontal="center" vertical="center"/>
    </xf>
    <xf numFmtId="0" fontId="28" fillId="15" borderId="0" xfId="108" applyFont="1" applyFill="1" applyBorder="1" applyAlignment="1">
      <alignment horizontal="center" vertical="center"/>
    </xf>
    <xf numFmtId="0" fontId="21" fillId="0" borderId="0" xfId="108" applyFont="1" applyAlignment="1">
      <alignment horizontal="center" vertical="center"/>
    </xf>
    <xf numFmtId="0" fontId="21" fillId="0" borderId="0" xfId="108" applyFont="1" applyAlignment="1">
      <alignment horizontal="left" vertical="center"/>
    </xf>
    <xf numFmtId="0" fontId="21" fillId="0" borderId="0" xfId="108" applyFont="1" applyAlignment="1">
      <alignment horizontal="left" vertical="top"/>
    </xf>
    <xf numFmtId="0" fontId="24" fillId="0" borderId="0" xfId="0" applyFont="1" applyFill="1" applyBorder="1" applyAlignment="1">
      <alignment horizontal="center" vertical="center"/>
    </xf>
    <xf numFmtId="0" fontId="18" fillId="15" borderId="10" xfId="0" applyFont="1" applyFill="1" applyBorder="1" applyAlignment="1">
      <alignment horizontal="center" vertical="center" wrapText="1"/>
    </xf>
    <xf numFmtId="0" fontId="18" fillId="15" borderId="10" xfId="108" applyFont="1" applyFill="1" applyBorder="1" applyAlignment="1">
      <alignment horizontal="center" vertical="center" wrapText="1"/>
    </xf>
    <xf numFmtId="0" fontId="21" fillId="0" borderId="0" xfId="108" applyFont="1" applyFill="1" applyBorder="1" applyAlignment="1">
      <alignment horizontal="right" vertical="center"/>
    </xf>
    <xf numFmtId="0" fontId="52" fillId="0" borderId="0" xfId="108" applyAlignment="1">
      <alignment horizontal="left" vertical="top"/>
    </xf>
    <xf numFmtId="0" fontId="24" fillId="0" borderId="0" xfId="108" applyFont="1" applyFill="1" applyBorder="1" applyAlignment="1">
      <alignment horizontal="center" vertical="center"/>
    </xf>
    <xf numFmtId="0" fontId="18" fillId="0" borderId="10" xfId="108" applyFont="1" applyFill="1" applyBorder="1" applyAlignment="1">
      <alignment vertical="center" wrapText="1"/>
    </xf>
    <xf numFmtId="0" fontId="21" fillId="33" borderId="10" xfId="108" applyFont="1" applyFill="1" applyBorder="1" applyAlignment="1">
      <alignment horizontal="left" vertical="top"/>
    </xf>
    <xf numFmtId="0" fontId="21" fillId="33" borderId="10" xfId="108" applyFont="1" applyFill="1" applyBorder="1" applyAlignment="1">
      <alignment horizontal="left" wrapText="1"/>
    </xf>
    <xf numFmtId="0" fontId="25" fillId="33" borderId="10" xfId="108" applyFont="1" applyFill="1" applyBorder="1" applyAlignment="1">
      <alignment horizontal="center" vertical="center" wrapText="1"/>
    </xf>
    <xf numFmtId="0" fontId="17" fillId="33" borderId="10" xfId="108" applyFont="1" applyFill="1" applyBorder="1" applyAlignment="1">
      <alignment horizontal="center" vertical="top" wrapText="1"/>
    </xf>
    <xf numFmtId="0" fontId="52" fillId="33" borderId="0" xfId="108" applyFill="1" applyAlignment="1">
      <alignment horizontal="left" vertical="top"/>
    </xf>
    <xf numFmtId="0" fontId="21" fillId="0" borderId="10" xfId="108" applyFont="1" applyBorder="1" applyAlignment="1">
      <alignment horizontal="center" vertical="center"/>
    </xf>
    <xf numFmtId="0" fontId="17" fillId="0" borderId="11" xfId="108" applyFont="1" applyBorder="1" applyAlignment="1">
      <alignment vertical="top" wrapText="1"/>
    </xf>
    <xf numFmtId="0" fontId="17" fillId="0" borderId="10" xfId="108" applyFont="1" applyBorder="1" applyAlignment="1">
      <alignment horizontal="left" vertical="center" wrapText="1"/>
    </xf>
    <xf numFmtId="0" fontId="17" fillId="0" borderId="10" xfId="108" applyFont="1" applyBorder="1" applyAlignment="1">
      <alignment horizontal="left" vertical="top" wrapText="1" indent="2"/>
    </xf>
    <xf numFmtId="1" fontId="21" fillId="0" borderId="10" xfId="108" applyNumberFormat="1" applyFont="1" applyBorder="1" applyAlignment="1">
      <alignment horizontal="center" vertical="top" shrinkToFit="1"/>
    </xf>
    <xf numFmtId="0" fontId="17" fillId="0" borderId="10" xfId="108" applyFont="1" applyBorder="1" applyAlignment="1">
      <alignment horizontal="left" vertical="top" wrapText="1" indent="1"/>
    </xf>
    <xf numFmtId="0" fontId="17" fillId="0" borderId="10" xfId="108" applyFont="1" applyBorder="1" applyAlignment="1">
      <alignment horizontal="left" vertical="top" wrapText="1" indent="3"/>
    </xf>
    <xf numFmtId="0" fontId="17" fillId="0" borderId="10" xfId="108" applyFont="1" applyBorder="1" applyAlignment="1">
      <alignment horizontal="center" vertical="top" wrapText="1"/>
    </xf>
    <xf numFmtId="0" fontId="21" fillId="33" borderId="10" xfId="108" applyFont="1" applyFill="1" applyBorder="1" applyAlignment="1">
      <alignment horizontal="center" vertical="center"/>
    </xf>
    <xf numFmtId="0" fontId="17" fillId="33" borderId="10" xfId="108" applyFont="1" applyFill="1" applyBorder="1" applyAlignment="1">
      <alignment horizontal="left" vertical="top" wrapText="1" indent="16"/>
    </xf>
    <xf numFmtId="0" fontId="21" fillId="0" borderId="10" xfId="108" applyFont="1" applyBorder="1" applyAlignment="1">
      <alignment horizontal="left" wrapText="1"/>
    </xf>
    <xf numFmtId="0" fontId="21" fillId="0" borderId="10" xfId="108" applyFont="1" applyBorder="1" applyAlignment="1">
      <alignment horizontal="left" vertical="center" wrapText="1"/>
    </xf>
    <xf numFmtId="0" fontId="17" fillId="33" borderId="10" xfId="108" applyFont="1" applyFill="1" applyBorder="1" applyAlignment="1">
      <alignment horizontal="left" vertical="top" wrapText="1" indent="11"/>
    </xf>
    <xf numFmtId="165" fontId="22" fillId="17" borderId="10" xfId="108" applyNumberFormat="1" applyFont="1" applyFill="1" applyBorder="1" applyAlignment="1">
      <alignment vertical="center"/>
    </xf>
    <xf numFmtId="0" fontId="28" fillId="0" borderId="10" xfId="108" applyFont="1" applyFill="1" applyBorder="1" applyAlignment="1">
      <alignment vertical="center"/>
    </xf>
    <xf numFmtId="0" fontId="60" fillId="34" borderId="10" xfId="0" applyFont="1" applyFill="1" applyBorder="1" applyAlignment="1">
      <alignment horizontal="center" vertical="top" wrapText="1"/>
    </xf>
    <xf numFmtId="0" fontId="26" fillId="34" borderId="10" xfId="0" applyFont="1" applyFill="1" applyBorder="1" applyAlignment="1">
      <alignment horizontal="left" wrapText="1"/>
    </xf>
    <xf numFmtId="0" fontId="27" fillId="34" borderId="0" xfId="0" applyFont="1" applyFill="1" applyAlignment="1">
      <alignment horizontal="left" vertical="top"/>
    </xf>
    <xf numFmtId="0" fontId="60" fillId="0" borderId="10" xfId="0" applyFont="1" applyBorder="1" applyAlignment="1">
      <alignment horizontal="center" vertical="top" wrapText="1"/>
    </xf>
    <xf numFmtId="0" fontId="21" fillId="0" borderId="10" xfId="0" applyFont="1" applyBorder="1" applyAlignment="1">
      <alignment horizontal="left" wrapText="1"/>
    </xf>
    <xf numFmtId="0" fontId="19" fillId="0" borderId="10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left" vertical="top" wrapText="1" indent="1"/>
    </xf>
    <xf numFmtId="0" fontId="17" fillId="0" borderId="10" xfId="0" applyFont="1" applyBorder="1" applyAlignment="1">
      <alignment horizontal="center" vertical="top" wrapText="1"/>
    </xf>
    <xf numFmtId="1" fontId="21" fillId="0" borderId="10" xfId="0" applyNumberFormat="1" applyFont="1" applyBorder="1" applyAlignment="1">
      <alignment horizontal="center" vertical="top" shrinkToFit="1"/>
    </xf>
    <xf numFmtId="0" fontId="25" fillId="0" borderId="10" xfId="0" applyFont="1" applyBorder="1" applyAlignment="1">
      <alignment horizontal="center" vertical="top" wrapText="1"/>
    </xf>
    <xf numFmtId="0" fontId="21" fillId="0" borderId="10" xfId="0" applyFont="1" applyBorder="1" applyAlignment="1">
      <alignment horizontal="left" vertical="center" wrapText="1"/>
    </xf>
    <xf numFmtId="0" fontId="25" fillId="34" borderId="10" xfId="0" applyFont="1" applyFill="1" applyBorder="1" applyAlignment="1">
      <alignment horizontal="center" vertical="top" wrapText="1"/>
    </xf>
    <xf numFmtId="0" fontId="26" fillId="34" borderId="1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top"/>
    </xf>
    <xf numFmtId="0" fontId="17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19" fillId="0" borderId="10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56" fillId="0" borderId="0" xfId="0" applyFont="1" applyFill="1" applyBorder="1" applyAlignment="1">
      <alignment horizontal="center" vertical="top"/>
    </xf>
    <xf numFmtId="0" fontId="17" fillId="34" borderId="10" xfId="0" applyFont="1" applyFill="1" applyBorder="1" applyAlignment="1">
      <alignment horizontal="center" vertical="center"/>
    </xf>
    <xf numFmtId="0" fontId="18" fillId="34" borderId="10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/>
    </xf>
    <xf numFmtId="0" fontId="0" fillId="34" borderId="0" xfId="0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right" vertical="center" wrapText="1"/>
    </xf>
    <xf numFmtId="1" fontId="17" fillId="0" borderId="10" xfId="0" applyNumberFormat="1" applyFont="1" applyFill="1" applyBorder="1" applyAlignment="1">
      <alignment horizontal="center" vertical="center" shrinkToFit="1"/>
    </xf>
    <xf numFmtId="164" fontId="17" fillId="0" borderId="10" xfId="0" applyNumberFormat="1" applyFont="1" applyFill="1" applyBorder="1" applyAlignment="1">
      <alignment horizontal="center" vertical="center" shrinkToFit="1"/>
    </xf>
    <xf numFmtId="0" fontId="21" fillId="0" borderId="10" xfId="0" applyFont="1" applyFill="1" applyBorder="1" applyAlignment="1">
      <alignment horizontal="left" vertical="center" wrapText="1"/>
    </xf>
    <xf numFmtId="0" fontId="25" fillId="34" borderId="10" xfId="0" applyFont="1" applyFill="1" applyBorder="1" applyAlignment="1">
      <alignment horizontal="center" vertical="center" wrapText="1"/>
    </xf>
    <xf numFmtId="165" fontId="17" fillId="34" borderId="10" xfId="0" applyNumberFormat="1" applyFont="1" applyFill="1" applyBorder="1" applyAlignment="1">
      <alignment horizontal="center" vertical="center" wrapText="1"/>
    </xf>
    <xf numFmtId="0" fontId="0" fillId="34" borderId="0" xfId="0" applyFill="1" applyBorder="1" applyAlignment="1">
      <alignment horizontal="left" vertical="top"/>
    </xf>
    <xf numFmtId="0" fontId="17" fillId="0" borderId="10" xfId="0" applyFont="1" applyFill="1" applyBorder="1" applyAlignment="1">
      <alignment horizontal="right" vertical="center"/>
    </xf>
    <xf numFmtId="1" fontId="17" fillId="0" borderId="0" xfId="0" applyNumberFormat="1" applyFont="1" applyFill="1" applyBorder="1" applyAlignment="1">
      <alignment horizontal="center" vertical="center" shrinkToFit="1"/>
    </xf>
    <xf numFmtId="0" fontId="18" fillId="31" borderId="0" xfId="45" applyFont="1" applyFill="1" applyBorder="1" applyAlignment="1">
      <alignment horizontal="left" vertical="center"/>
    </xf>
    <xf numFmtId="0" fontId="18" fillId="31" borderId="0" xfId="45" applyFont="1" applyFill="1" applyBorder="1" applyAlignment="1">
      <alignment vertical="center"/>
    </xf>
    <xf numFmtId="0" fontId="19" fillId="31" borderId="0" xfId="45" applyFont="1" applyFill="1" applyBorder="1" applyAlignment="1">
      <alignment horizontal="left" vertical="center"/>
    </xf>
    <xf numFmtId="0" fontId="19" fillId="31" borderId="0" xfId="45" applyFont="1" applyFill="1" applyBorder="1" applyAlignment="1">
      <alignment vertical="center" wrapText="1"/>
    </xf>
    <xf numFmtId="0" fontId="18" fillId="31" borderId="0" xfId="45" applyFont="1" applyFill="1" applyBorder="1" applyAlignment="1">
      <alignment vertical="center" wrapText="1"/>
    </xf>
    <xf numFmtId="0" fontId="17" fillId="31" borderId="0" xfId="45" applyFont="1" applyFill="1" applyAlignment="1">
      <alignment vertical="center"/>
    </xf>
    <xf numFmtId="0" fontId="21" fillId="15" borderId="10" xfId="108" applyFont="1" applyFill="1" applyBorder="1" applyAlignment="1">
      <alignment horizontal="center" vertical="center"/>
    </xf>
    <xf numFmtId="0" fontId="21" fillId="15" borderId="10" xfId="108" applyFont="1" applyFill="1" applyBorder="1" applyAlignment="1">
      <alignment horizontal="left" wrapText="1"/>
    </xf>
    <xf numFmtId="0" fontId="17" fillId="15" borderId="10" xfId="108" applyFont="1" applyFill="1" applyBorder="1" applyAlignment="1">
      <alignment horizontal="left" vertical="center" wrapText="1"/>
    </xf>
    <xf numFmtId="0" fontId="17" fillId="15" borderId="10" xfId="108" applyFont="1" applyFill="1" applyBorder="1" applyAlignment="1">
      <alignment horizontal="left" vertical="top" wrapText="1" indent="16"/>
    </xf>
    <xf numFmtId="0" fontId="52" fillId="15" borderId="0" xfId="108" applyFill="1" applyAlignment="1">
      <alignment horizontal="left" vertical="top"/>
    </xf>
    <xf numFmtId="0" fontId="0" fillId="15" borderId="0" xfId="0" applyFill="1" applyAlignment="1">
      <alignment horizontal="left" vertical="top"/>
    </xf>
    <xf numFmtId="0" fontId="17" fillId="15" borderId="10" xfId="108" applyFont="1" applyFill="1" applyBorder="1" applyAlignment="1">
      <alignment horizontal="center" vertical="top" wrapText="1"/>
    </xf>
    <xf numFmtId="1" fontId="21" fillId="15" borderId="10" xfId="108" applyNumberFormat="1" applyFont="1" applyFill="1" applyBorder="1" applyAlignment="1">
      <alignment horizontal="center" vertical="top" shrinkToFit="1"/>
    </xf>
    <xf numFmtId="0" fontId="17" fillId="15" borderId="10" xfId="108" applyFont="1" applyFill="1" applyBorder="1" applyAlignment="1">
      <alignment horizontal="left" vertical="top" wrapText="1" indent="1"/>
    </xf>
    <xf numFmtId="0" fontId="21" fillId="15" borderId="10" xfId="108" applyFont="1" applyFill="1" applyBorder="1" applyAlignment="1">
      <alignment horizontal="left" vertical="center" wrapText="1"/>
    </xf>
    <xf numFmtId="0" fontId="17" fillId="15" borderId="10" xfId="108" applyFont="1" applyFill="1" applyBorder="1" applyAlignment="1">
      <alignment horizontal="left" vertical="top" wrapText="1" indent="11"/>
    </xf>
    <xf numFmtId="0" fontId="21" fillId="16" borderId="10" xfId="108" applyFont="1" applyFill="1" applyBorder="1" applyAlignment="1">
      <alignment horizontal="center" vertical="center"/>
    </xf>
    <xf numFmtId="0" fontId="21" fillId="16" borderId="10" xfId="108" applyFont="1" applyFill="1" applyBorder="1" applyAlignment="1">
      <alignment horizontal="left" wrapText="1"/>
    </xf>
    <xf numFmtId="0" fontId="25" fillId="16" borderId="10" xfId="108" applyFont="1" applyFill="1" applyBorder="1" applyAlignment="1">
      <alignment horizontal="center" vertical="center" wrapText="1"/>
    </xf>
    <xf numFmtId="0" fontId="17" fillId="16" borderId="10" xfId="108" applyFont="1" applyFill="1" applyBorder="1" applyAlignment="1">
      <alignment horizontal="center" vertical="top" wrapText="1"/>
    </xf>
    <xf numFmtId="1" fontId="21" fillId="16" borderId="10" xfId="108" applyNumberFormat="1" applyFont="1" applyFill="1" applyBorder="1" applyAlignment="1">
      <alignment horizontal="center" vertical="top" shrinkToFit="1"/>
    </xf>
    <xf numFmtId="0" fontId="17" fillId="16" borderId="10" xfId="108" applyFont="1" applyFill="1" applyBorder="1" applyAlignment="1">
      <alignment horizontal="left" vertical="top" wrapText="1" indent="1"/>
    </xf>
    <xf numFmtId="165" fontId="17" fillId="16" borderId="10" xfId="108" applyNumberFormat="1" applyFont="1" applyFill="1" applyBorder="1" applyAlignment="1">
      <alignment horizontal="center" vertical="center" wrapText="1"/>
    </xf>
    <xf numFmtId="0" fontId="52" fillId="16" borderId="0" xfId="108" applyFill="1" applyAlignment="1">
      <alignment horizontal="left" vertical="top"/>
    </xf>
    <xf numFmtId="0" fontId="21" fillId="16" borderId="10" xfId="108" applyFont="1" applyFill="1" applyBorder="1" applyAlignment="1">
      <alignment horizontal="left" vertical="top"/>
    </xf>
    <xf numFmtId="0" fontId="17" fillId="15" borderId="10" xfId="108" applyFont="1" applyFill="1" applyBorder="1" applyAlignment="1">
      <alignment horizontal="center" vertical="center" wrapText="1"/>
    </xf>
    <xf numFmtId="0" fontId="21" fillId="15" borderId="10" xfId="108" applyFont="1" applyFill="1" applyBorder="1" applyAlignment="1">
      <alignment horizontal="center" vertical="center" wrapText="1"/>
    </xf>
    <xf numFmtId="164" fontId="21" fillId="0" borderId="10" xfId="108" applyNumberFormat="1" applyFont="1" applyBorder="1" applyAlignment="1">
      <alignment horizontal="center" vertical="top" shrinkToFit="1"/>
    </xf>
    <xf numFmtId="0" fontId="17" fillId="16" borderId="10" xfId="108" applyFont="1" applyFill="1" applyBorder="1" applyAlignment="1">
      <alignment horizontal="left" vertical="top" wrapText="1" indent="2"/>
    </xf>
    <xf numFmtId="0" fontId="17" fillId="0" borderId="0" xfId="108" applyFont="1" applyAlignment="1">
      <alignment horizontal="center" vertical="center"/>
    </xf>
    <xf numFmtId="0" fontId="26" fillId="34" borderId="10" xfId="0" applyFont="1" applyFill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21" fillId="16" borderId="10" xfId="108" applyFont="1" applyFill="1" applyBorder="1" applyAlignment="1">
      <alignment horizontal="center" wrapText="1"/>
    </xf>
    <xf numFmtId="0" fontId="17" fillId="0" borderId="11" xfId="108" applyFont="1" applyBorder="1" applyAlignment="1">
      <alignment horizontal="center" vertical="top" wrapText="1"/>
    </xf>
    <xf numFmtId="0" fontId="21" fillId="15" borderId="10" xfId="108" applyFont="1" applyFill="1" applyBorder="1" applyAlignment="1">
      <alignment horizontal="center" wrapText="1"/>
    </xf>
    <xf numFmtId="0" fontId="21" fillId="0" borderId="10" xfId="108" applyFont="1" applyBorder="1" applyAlignment="1">
      <alignment horizontal="center" wrapText="1"/>
    </xf>
    <xf numFmtId="0" fontId="0" fillId="0" borderId="0" xfId="0" applyAlignment="1">
      <alignment horizontal="center" vertical="top"/>
    </xf>
    <xf numFmtId="0" fontId="22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15" borderId="10" xfId="0" applyFont="1" applyFill="1" applyBorder="1" applyAlignment="1">
      <alignment horizontal="center" vertical="center" wrapText="1"/>
    </xf>
    <xf numFmtId="0" fontId="18" fillId="15" borderId="10" xfId="1" applyFont="1" applyFill="1" applyBorder="1" applyAlignment="1">
      <alignment horizontal="center" vertical="center"/>
    </xf>
    <xf numFmtId="0" fontId="19" fillId="31" borderId="0" xfId="45" applyFont="1" applyFill="1" applyBorder="1" applyAlignment="1">
      <alignment horizontal="left" vertical="center" wrapText="1"/>
    </xf>
    <xf numFmtId="0" fontId="22" fillId="17" borderId="14" xfId="0" applyFont="1" applyFill="1" applyBorder="1" applyAlignment="1">
      <alignment horizontal="right" vertical="center"/>
    </xf>
    <xf numFmtId="0" fontId="22" fillId="17" borderId="15" xfId="0" applyFont="1" applyFill="1" applyBorder="1" applyAlignment="1">
      <alignment horizontal="right" vertical="center"/>
    </xf>
    <xf numFmtId="0" fontId="22" fillId="17" borderId="16" xfId="0" applyFont="1" applyFill="1" applyBorder="1" applyAlignment="1">
      <alignment horizontal="right" vertical="center"/>
    </xf>
    <xf numFmtId="0" fontId="28" fillId="0" borderId="14" xfId="0" applyFont="1" applyFill="1" applyBorder="1" applyAlignment="1">
      <alignment horizontal="right" vertical="center"/>
    </xf>
    <xf numFmtId="0" fontId="28" fillId="0" borderId="15" xfId="0" applyFont="1" applyFill="1" applyBorder="1" applyAlignment="1">
      <alignment horizontal="right" vertical="center"/>
    </xf>
    <xf numFmtId="0" fontId="28" fillId="0" borderId="16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7" fillId="31" borderId="0" xfId="45" applyFont="1" applyFill="1" applyBorder="1" applyAlignment="1">
      <alignment horizontal="left" vertical="center" wrapText="1"/>
    </xf>
    <xf numFmtId="0" fontId="17" fillId="31" borderId="0" xfId="45" applyNumberFormat="1" applyFont="1" applyFill="1" applyBorder="1" applyAlignment="1">
      <alignment horizontal="left" vertical="center" wrapText="1"/>
    </xf>
    <xf numFmtId="0" fontId="18" fillId="31" borderId="0" xfId="45" applyFont="1" applyFill="1" applyBorder="1" applyAlignment="1">
      <alignment horizontal="left" vertical="center" wrapText="1"/>
    </xf>
    <xf numFmtId="0" fontId="18" fillId="31" borderId="0" xfId="45" applyNumberFormat="1" applyFont="1" applyFill="1" applyBorder="1" applyAlignment="1">
      <alignment horizontal="left" vertical="center" wrapText="1"/>
    </xf>
    <xf numFmtId="0" fontId="28" fillId="0" borderId="14" xfId="108" applyFont="1" applyFill="1" applyBorder="1" applyAlignment="1">
      <alignment horizontal="right" vertical="center"/>
    </xf>
    <xf numFmtId="0" fontId="28" fillId="0" borderId="15" xfId="108" applyFont="1" applyFill="1" applyBorder="1" applyAlignment="1">
      <alignment horizontal="right" vertical="center"/>
    </xf>
    <xf numFmtId="0" fontId="28" fillId="0" borderId="16" xfId="108" applyFont="1" applyFill="1" applyBorder="1" applyAlignment="1">
      <alignment horizontal="right" vertical="center"/>
    </xf>
    <xf numFmtId="0" fontId="53" fillId="0" borderId="0" xfId="108" applyFont="1" applyFill="1" applyBorder="1" applyAlignment="1">
      <alignment horizontal="center" vertical="center"/>
    </xf>
    <xf numFmtId="0" fontId="54" fillId="0" borderId="0" xfId="108" applyFont="1" applyFill="1" applyBorder="1" applyAlignment="1">
      <alignment horizontal="center" vertical="center"/>
    </xf>
    <xf numFmtId="0" fontId="22" fillId="0" borderId="10" xfId="108" applyFont="1" applyFill="1" applyBorder="1" applyAlignment="1">
      <alignment horizontal="center" vertical="center"/>
    </xf>
    <xf numFmtId="0" fontId="18" fillId="0" borderId="10" xfId="108" applyFont="1" applyBorder="1" applyAlignment="1">
      <alignment horizontal="center" vertical="center" wrapText="1"/>
    </xf>
    <xf numFmtId="0" fontId="18" fillId="0" borderId="10" xfId="108" applyFont="1" applyFill="1" applyBorder="1" applyAlignment="1">
      <alignment horizontal="center" vertical="center" wrapText="1"/>
    </xf>
    <xf numFmtId="0" fontId="22" fillId="0" borderId="10" xfId="108" applyFont="1" applyFill="1" applyBorder="1" applyAlignment="1">
      <alignment horizontal="center" vertical="center" wrapText="1"/>
    </xf>
    <xf numFmtId="0" fontId="18" fillId="15" borderId="10" xfId="108" applyFont="1" applyFill="1" applyBorder="1" applyAlignment="1">
      <alignment horizontal="center" vertical="center" wrapText="1"/>
    </xf>
    <xf numFmtId="0" fontId="55" fillId="0" borderId="10" xfId="108" applyFont="1" applyFill="1" applyBorder="1" applyAlignment="1">
      <alignment horizontal="center" vertical="center" wrapText="1"/>
    </xf>
    <xf numFmtId="0" fontId="22" fillId="17" borderId="14" xfId="108" applyFont="1" applyFill="1" applyBorder="1" applyAlignment="1">
      <alignment horizontal="right" vertical="center"/>
    </xf>
    <xf numFmtId="0" fontId="22" fillId="17" borderId="15" xfId="108" applyFont="1" applyFill="1" applyBorder="1" applyAlignment="1">
      <alignment horizontal="right" vertical="center"/>
    </xf>
    <xf numFmtId="0" fontId="22" fillId="17" borderId="16" xfId="108" applyFont="1" applyFill="1" applyBorder="1" applyAlignment="1">
      <alignment horizontal="right" vertical="center"/>
    </xf>
    <xf numFmtId="0" fontId="28" fillId="0" borderId="10" xfId="108" applyFont="1" applyFill="1" applyBorder="1" applyAlignment="1">
      <alignment horizontal="right" vertical="center"/>
    </xf>
    <xf numFmtId="0" fontId="22" fillId="0" borderId="0" xfId="108" applyFont="1" applyFill="1" applyBorder="1" applyAlignment="1">
      <alignment horizontal="center" vertical="center"/>
    </xf>
    <xf numFmtId="0" fontId="24" fillId="0" borderId="0" xfId="108" applyFont="1" applyFill="1" applyBorder="1" applyAlignment="1">
      <alignment horizontal="center" vertical="center"/>
    </xf>
    <xf numFmtId="0" fontId="22" fillId="17" borderId="10" xfId="108" applyFont="1" applyFill="1" applyBorder="1" applyAlignment="1">
      <alignment horizontal="right" vertical="center"/>
    </xf>
    <xf numFmtId="0" fontId="17" fillId="15" borderId="10" xfId="0" applyFont="1" applyFill="1" applyBorder="1" applyAlignment="1">
      <alignment horizontal="center" vertical="center" wrapText="1"/>
    </xf>
    <xf numFmtId="165" fontId="17" fillId="15" borderId="10" xfId="0" applyNumberFormat="1" applyFont="1" applyFill="1" applyBorder="1" applyAlignment="1">
      <alignment horizontal="center" vertical="center" wrapText="1"/>
    </xf>
    <xf numFmtId="0" fontId="0" fillId="35" borderId="0" xfId="0" applyFill="1" applyAlignment="1">
      <alignment horizontal="left" vertical="top"/>
    </xf>
    <xf numFmtId="0" fontId="17" fillId="15" borderId="10" xfId="0" applyFont="1" applyFill="1" applyBorder="1" applyAlignment="1">
      <alignment horizontal="left" vertical="center" wrapText="1"/>
    </xf>
    <xf numFmtId="1" fontId="21" fillId="15" borderId="10" xfId="0" applyNumberFormat="1" applyFont="1" applyFill="1" applyBorder="1" applyAlignment="1">
      <alignment horizontal="center" vertical="center" shrinkToFit="1"/>
    </xf>
    <xf numFmtId="0" fontId="21" fillId="15" borderId="10" xfId="0" applyFont="1" applyFill="1" applyBorder="1" applyAlignment="1">
      <alignment horizontal="center" vertical="center" wrapText="1"/>
    </xf>
    <xf numFmtId="0" fontId="21" fillId="15" borderId="10" xfId="0" applyFont="1" applyFill="1" applyBorder="1" applyAlignment="1">
      <alignment horizontal="center" vertical="center"/>
    </xf>
  </cellXfs>
  <cellStyles count="109">
    <cellStyle name="Excel Built-in Normal" xfId="3"/>
    <cellStyle name="Excel Built-in Normal 2" xfId="4"/>
    <cellStyle name="Excel Built-in Normal 3" xfId="5"/>
    <cellStyle name="Акцент1 2" xfId="7"/>
    <cellStyle name="Акцент1 3" xfId="6"/>
    <cellStyle name="Акцент2 2" xfId="9"/>
    <cellStyle name="Акцент2 3" xfId="8"/>
    <cellStyle name="Акцент3 2" xfId="11"/>
    <cellStyle name="Акцент3 3" xfId="10"/>
    <cellStyle name="Акцент4 2" xfId="13"/>
    <cellStyle name="Акцент4 3" xfId="12"/>
    <cellStyle name="Акцент5 2" xfId="15"/>
    <cellStyle name="Акцент5 3" xfId="14"/>
    <cellStyle name="Акцент6 2" xfId="17"/>
    <cellStyle name="Акцент6 3" xfId="16"/>
    <cellStyle name="Ввод  2" xfId="19"/>
    <cellStyle name="Ввод  3" xfId="18"/>
    <cellStyle name="Вывод 2" xfId="21"/>
    <cellStyle name="Вывод 3" xfId="20"/>
    <cellStyle name="Вычисление 2" xfId="23"/>
    <cellStyle name="Вычисление 3" xfId="22"/>
    <cellStyle name="Денежный 2" xfId="24"/>
    <cellStyle name="Заголовок 1 2" xfId="26"/>
    <cellStyle name="Заголовок 1 3" xfId="25"/>
    <cellStyle name="Заголовок 2 2" xfId="28"/>
    <cellStyle name="Заголовок 2 3" xfId="27"/>
    <cellStyle name="Заголовок 3 2" xfId="30"/>
    <cellStyle name="Заголовок 3 3" xfId="29"/>
    <cellStyle name="Заголовок 4 2" xfId="32"/>
    <cellStyle name="Заголовок 4 3" xfId="31"/>
    <cellStyle name="Итог 2" xfId="34"/>
    <cellStyle name="Итог 3" xfId="33"/>
    <cellStyle name="Контрольная ячейка 2" xfId="36"/>
    <cellStyle name="Контрольная ячейка 3" xfId="35"/>
    <cellStyle name="Название 2" xfId="38"/>
    <cellStyle name="Название 3" xfId="39"/>
    <cellStyle name="Название 4" xfId="37"/>
    <cellStyle name="Нейтральный 2" xfId="41"/>
    <cellStyle name="Нейтральный 3" xfId="40"/>
    <cellStyle name="Обычный" xfId="0" builtinId="0"/>
    <cellStyle name="Обычный 10" xfId="42"/>
    <cellStyle name="Обычный 11" xfId="43"/>
    <cellStyle name="Обычный 15" xfId="44"/>
    <cellStyle name="Обычный 2" xfId="45"/>
    <cellStyle name="Обычный 2 2" xfId="46"/>
    <cellStyle name="Обычный 2 2 10" xfId="47"/>
    <cellStyle name="Обычный 2 2 11" xfId="48"/>
    <cellStyle name="Обычный 2 2 12" xfId="49"/>
    <cellStyle name="Обычный 2 2 13" xfId="50"/>
    <cellStyle name="Обычный 2 2 14" xfId="51"/>
    <cellStyle name="Обычный 2 2 15" xfId="52"/>
    <cellStyle name="Обычный 2 2 16" xfId="53"/>
    <cellStyle name="Обычный 2 2 17" xfId="54"/>
    <cellStyle name="Обычный 2 2 18" xfId="55"/>
    <cellStyle name="Обычный 2 2 19" xfId="56"/>
    <cellStyle name="Обычный 2 2 2" xfId="57"/>
    <cellStyle name="Обычный 2 2 20" xfId="58"/>
    <cellStyle name="Обычный 2 2 3" xfId="59"/>
    <cellStyle name="Обычный 2 2 4" xfId="60"/>
    <cellStyle name="Обычный 2 2 5" xfId="61"/>
    <cellStyle name="Обычный 2 2 6" xfId="62"/>
    <cellStyle name="Обычный 2 2 7" xfId="63"/>
    <cellStyle name="Обычный 2 2 8" xfId="64"/>
    <cellStyle name="Обычный 2 2 9" xfId="65"/>
    <cellStyle name="Обычный 2 3" xfId="66"/>
    <cellStyle name="Обычный 2 4" xfId="67"/>
    <cellStyle name="Обычный 2 5" xfId="68"/>
    <cellStyle name="Обычный 2_Ведомость цены (новые цены)" xfId="69"/>
    <cellStyle name="Обычный 22" xfId="70"/>
    <cellStyle name="Обычный 3" xfId="71"/>
    <cellStyle name="Обычный 3 2" xfId="72"/>
    <cellStyle name="Обычный 3 2 2" xfId="73"/>
    <cellStyle name="Обычный 3 3" xfId="74"/>
    <cellStyle name="Обычный 3 4" xfId="75"/>
    <cellStyle name="Обычный 4" xfId="76"/>
    <cellStyle name="Обычный 5" xfId="77"/>
    <cellStyle name="Обычный 6" xfId="78"/>
    <cellStyle name="Обычный 7" xfId="2"/>
    <cellStyle name="Обычный 8" xfId="108"/>
    <cellStyle name="Обычный 9" xfId="79"/>
    <cellStyle name="Обычный_ОБЪЕМЫ ПО СПЕЦИФИКАЦИИ по Гагарина для тендера (СЕТИ)" xfId="1"/>
    <cellStyle name="Плохой 2" xfId="81"/>
    <cellStyle name="Плохой 3" xfId="80"/>
    <cellStyle name="Пояснение 2" xfId="83"/>
    <cellStyle name="Пояснение 3" xfId="82"/>
    <cellStyle name="Примечание 2" xfId="85"/>
    <cellStyle name="Примечание 3" xfId="84"/>
    <cellStyle name="Связанная ячейка 2" xfId="87"/>
    <cellStyle name="Связанная ячейка 3" xfId="86"/>
    <cellStyle name="Стиль 1" xfId="88"/>
    <cellStyle name="Текст предупреждения 2" xfId="90"/>
    <cellStyle name="Текст предупреждения 3" xfId="89"/>
    <cellStyle name="Финансовый 10" xfId="92"/>
    <cellStyle name="Финансовый 2" xfId="93"/>
    <cellStyle name="Финансовый 2 2" xfId="94"/>
    <cellStyle name="Финансовый 2 2 2" xfId="95"/>
    <cellStyle name="Финансовый 2 3" xfId="96"/>
    <cellStyle name="Финансовый 2 4" xfId="97"/>
    <cellStyle name="Финансовый 2 5" xfId="98"/>
    <cellStyle name="Финансовый 3" xfId="99"/>
    <cellStyle name="Финансовый 4" xfId="100"/>
    <cellStyle name="Финансовый 4 2" xfId="101"/>
    <cellStyle name="Финансовый 4 3" xfId="102"/>
    <cellStyle name="Финансовый 5" xfId="103"/>
    <cellStyle name="Финансовый 6" xfId="104"/>
    <cellStyle name="Финансовый 7" xfId="105"/>
    <cellStyle name="Финансовый 8" xfId="91"/>
    <cellStyle name="Хороший 2" xfId="107"/>
    <cellStyle name="Хороший 3" xfId="10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51815" y="8215376"/>
    <xdr:ext cx="144145" cy="720090"/>
    <xdr:sp macro="" textlink="">
      <xdr:nvSpPr>
        <xdr:cNvPr id="2" name="Shape 494"/>
        <xdr:cNvSpPr/>
      </xdr:nvSpPr>
      <xdr:spPr>
        <a:xfrm>
          <a:off x="51815" y="8215376"/>
          <a:ext cx="144145" cy="720090"/>
        </a:xfrm>
        <a:custGeom>
          <a:avLst/>
          <a:gdLst/>
          <a:ahLst/>
          <a:cxnLst/>
          <a:rect l="0" t="0" r="0" b="0"/>
          <a:pathLst>
            <a:path w="144145" h="720090">
              <a:moveTo>
                <a:pt x="144144" y="0"/>
              </a:moveTo>
              <a:lnTo>
                <a:pt x="0" y="0"/>
              </a:lnTo>
              <a:lnTo>
                <a:pt x="0" y="720089"/>
              </a:lnTo>
              <a:lnTo>
                <a:pt x="144144" y="720089"/>
              </a:lnTo>
              <a:lnTo>
                <a:pt x="144144" y="0"/>
              </a:lnTo>
              <a:close/>
            </a:path>
          </a:pathLst>
        </a:custGeom>
        <a:solidFill>
          <a:srgbClr val="FFFFFF"/>
        </a:solidFill>
      </xdr:spPr>
    </xdr:sp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36</xdr:row>
      <xdr:rowOff>0</xdr:rowOff>
    </xdr:from>
    <xdr:ext cx="160655" cy="287020"/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xmlns="" id="{62D063EC-7EB0-4704-B703-2962CF76A288}"/>
            </a:ext>
          </a:extLst>
        </xdr:cNvPr>
        <xdr:cNvSpPr txBox="1"/>
      </xdr:nvSpPr>
      <xdr:spPr>
        <a:xfrm>
          <a:off x="11506440" y="9725025"/>
          <a:ext cx="160655" cy="287020"/>
        </a:xfrm>
        <a:prstGeom prst="rect">
          <a:avLst/>
        </a:prstGeom>
      </xdr:spPr>
      <xdr:txBody>
        <a:bodyPr vertOverflow="clip" lIns="0" tIns="0" rIns="0" bIns="0" anchor="t"/>
        <a:lstStyle/>
        <a:p>
          <a:endParaRPr sz="2050" b="0">
            <a:latin typeface="Trebuchet MS"/>
            <a:cs typeface="Trebuchet MS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4100169</xdr:colOff>
      <xdr:row>92</xdr:row>
      <xdr:rowOff>4578</xdr:rowOff>
    </xdr:from>
    <xdr:ext cx="237744" cy="208787"/>
    <xdr:pic>
      <xdr:nvPicPr>
        <xdr:cNvPr id="2" name="image312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7944" y="21712053"/>
          <a:ext cx="237744" cy="2087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69"/>
  <sheetViews>
    <sheetView topLeftCell="A178" zoomScaleNormal="100" workbookViewId="0">
      <selection activeCell="F202" sqref="F202"/>
    </sheetView>
  </sheetViews>
  <sheetFormatPr defaultRowHeight="15.75"/>
  <cols>
    <col min="1" max="1" width="9.33203125" style="120"/>
    <col min="2" max="2" width="73.83203125" style="2" customWidth="1"/>
    <col min="3" max="3" width="11.5" style="121" customWidth="1"/>
    <col min="4" max="4" width="11.33203125" style="121" customWidth="1"/>
    <col min="5" max="5" width="21.6640625" style="121" customWidth="1"/>
    <col min="6" max="6" width="20.33203125" style="121" customWidth="1"/>
    <col min="7" max="10" width="20.83203125" style="121" customWidth="1"/>
    <col min="11" max="11" width="49.1640625" style="121" customWidth="1"/>
    <col min="12" max="12" width="31" style="121" customWidth="1"/>
    <col min="13" max="16384" width="9.33203125" style="122"/>
  </cols>
  <sheetData>
    <row r="1" spans="1:19">
      <c r="L1" s="4" t="s">
        <v>13</v>
      </c>
    </row>
    <row r="2" spans="1:19">
      <c r="A2" s="1" t="s">
        <v>2</v>
      </c>
      <c r="L2" s="4" t="s">
        <v>14</v>
      </c>
    </row>
    <row r="3" spans="1:19">
      <c r="A3" s="2" t="s">
        <v>524</v>
      </c>
      <c r="B3" s="123"/>
    </row>
    <row r="5" spans="1:19">
      <c r="A5" s="184" t="s">
        <v>15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24"/>
      <c r="N5" s="124"/>
      <c r="O5" s="124"/>
      <c r="P5" s="124"/>
      <c r="Q5" s="124"/>
      <c r="R5" s="124"/>
      <c r="S5" s="124"/>
    </row>
    <row r="6" spans="1:19">
      <c r="A6" s="185" t="s">
        <v>525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25"/>
      <c r="N6" s="125"/>
      <c r="O6" s="125"/>
      <c r="P6" s="125"/>
      <c r="Q6" s="125"/>
      <c r="R6" s="125"/>
      <c r="S6" s="125"/>
    </row>
    <row r="7" spans="1:19"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</row>
    <row r="8" spans="1:19">
      <c r="A8" s="186" t="s">
        <v>1</v>
      </c>
      <c r="B8" s="187" t="s">
        <v>16</v>
      </c>
      <c r="C8" s="187" t="s">
        <v>11</v>
      </c>
      <c r="D8" s="187" t="s">
        <v>12</v>
      </c>
      <c r="E8" s="188" t="s">
        <v>4</v>
      </c>
      <c r="F8" s="189" t="s">
        <v>5</v>
      </c>
      <c r="G8" s="190" t="s">
        <v>6</v>
      </c>
      <c r="H8" s="190"/>
      <c r="I8" s="190"/>
      <c r="J8" s="190"/>
      <c r="K8" s="187" t="s">
        <v>526</v>
      </c>
      <c r="L8" s="187" t="s">
        <v>317</v>
      </c>
      <c r="M8" s="80"/>
      <c r="N8" s="80"/>
      <c r="O8" s="80"/>
      <c r="P8" s="80"/>
      <c r="Q8" s="80"/>
      <c r="R8" s="80"/>
      <c r="S8" s="80"/>
    </row>
    <row r="9" spans="1:19">
      <c r="A9" s="186"/>
      <c r="B9" s="187"/>
      <c r="C9" s="187"/>
      <c r="D9" s="187"/>
      <c r="E9" s="188"/>
      <c r="F9" s="189"/>
      <c r="G9" s="190" t="s">
        <v>7</v>
      </c>
      <c r="H9" s="190"/>
      <c r="I9" s="190" t="s">
        <v>8</v>
      </c>
      <c r="J9" s="190"/>
      <c r="K9" s="187"/>
      <c r="L9" s="187"/>
      <c r="M9" s="80"/>
      <c r="N9" s="80"/>
      <c r="O9" s="80"/>
      <c r="P9" s="80"/>
      <c r="Q9" s="80"/>
      <c r="R9" s="80"/>
      <c r="S9" s="80"/>
    </row>
    <row r="10" spans="1:19" ht="118.5" customHeight="1">
      <c r="A10" s="186"/>
      <c r="B10" s="187"/>
      <c r="C10" s="187"/>
      <c r="D10" s="187"/>
      <c r="E10" s="188"/>
      <c r="F10" s="189"/>
      <c r="G10" s="81" t="s">
        <v>9</v>
      </c>
      <c r="H10" s="81" t="s">
        <v>10</v>
      </c>
      <c r="I10" s="81" t="s">
        <v>9</v>
      </c>
      <c r="J10" s="81" t="s">
        <v>10</v>
      </c>
      <c r="K10" s="187"/>
      <c r="L10" s="187"/>
    </row>
    <row r="11" spans="1:19" s="128" customFormat="1">
      <c r="A11" s="126">
        <v>1</v>
      </c>
      <c r="B11" s="127">
        <f>A11+1</f>
        <v>2</v>
      </c>
      <c r="C11" s="127">
        <f t="shared" ref="C11:L11" si="0">B11+1</f>
        <v>3</v>
      </c>
      <c r="D11" s="127">
        <f t="shared" si="0"/>
        <v>4</v>
      </c>
      <c r="E11" s="127">
        <f t="shared" si="0"/>
        <v>5</v>
      </c>
      <c r="F11" s="127">
        <f t="shared" si="0"/>
        <v>6</v>
      </c>
      <c r="G11" s="127">
        <f t="shared" si="0"/>
        <v>7</v>
      </c>
      <c r="H11" s="127">
        <f t="shared" si="0"/>
        <v>8</v>
      </c>
      <c r="I11" s="127">
        <f t="shared" si="0"/>
        <v>9</v>
      </c>
      <c r="J11" s="127">
        <f t="shared" si="0"/>
        <v>10</v>
      </c>
      <c r="K11" s="127">
        <f t="shared" si="0"/>
        <v>11</v>
      </c>
      <c r="L11" s="127">
        <f t="shared" si="0"/>
        <v>12</v>
      </c>
    </row>
    <row r="12" spans="1:19" s="132" customFormat="1" ht="21" customHeight="1">
      <c r="A12" s="129"/>
      <c r="B12" s="130" t="s">
        <v>527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</row>
    <row r="13" spans="1:19" ht="47.25">
      <c r="A13" s="133">
        <v>1</v>
      </c>
      <c r="B13" s="134" t="s">
        <v>528</v>
      </c>
      <c r="C13" s="34"/>
      <c r="D13" s="34"/>
      <c r="E13" s="34"/>
      <c r="F13" s="38"/>
      <c r="G13" s="38"/>
      <c r="H13" s="38"/>
      <c r="I13" s="38"/>
      <c r="J13" s="38"/>
      <c r="K13" s="135"/>
      <c r="L13" s="34"/>
    </row>
    <row r="14" spans="1:19">
      <c r="A14" s="133">
        <f>A13+1</f>
        <v>2</v>
      </c>
      <c r="B14" s="136" t="s">
        <v>529</v>
      </c>
      <c r="C14" s="135" t="s">
        <v>320</v>
      </c>
      <c r="D14" s="135">
        <v>1</v>
      </c>
      <c r="E14" s="135"/>
      <c r="F14" s="38">
        <f t="shared" ref="F14:F77" si="1">H14+J14</f>
        <v>0</v>
      </c>
      <c r="G14" s="38"/>
      <c r="H14" s="38">
        <f t="shared" ref="H14:H77" si="2">ROUND(G14*D14,2)</f>
        <v>0</v>
      </c>
      <c r="I14" s="38"/>
      <c r="J14" s="38">
        <f t="shared" ref="J14:J77" si="3">ROUND(I14*D14,2)</f>
        <v>0</v>
      </c>
      <c r="K14" s="135" t="s">
        <v>530</v>
      </c>
      <c r="L14" s="135" t="s">
        <v>531</v>
      </c>
    </row>
    <row r="15" spans="1:19">
      <c r="A15" s="133">
        <f t="shared" ref="A15:A78" si="4">A14+1</f>
        <v>3</v>
      </c>
      <c r="B15" s="136" t="s">
        <v>532</v>
      </c>
      <c r="C15" s="135" t="s">
        <v>320</v>
      </c>
      <c r="D15" s="135">
        <v>1</v>
      </c>
      <c r="E15" s="135"/>
      <c r="F15" s="38">
        <f t="shared" si="1"/>
        <v>0</v>
      </c>
      <c r="G15" s="38"/>
      <c r="H15" s="38">
        <f t="shared" si="2"/>
        <v>0</v>
      </c>
      <c r="I15" s="38"/>
      <c r="J15" s="38">
        <f t="shared" si="3"/>
        <v>0</v>
      </c>
      <c r="K15" s="135" t="s">
        <v>530</v>
      </c>
      <c r="L15" s="135" t="s">
        <v>531</v>
      </c>
    </row>
    <row r="16" spans="1:19">
      <c r="A16" s="133">
        <f t="shared" si="4"/>
        <v>4</v>
      </c>
      <c r="B16" s="136" t="s">
        <v>533</v>
      </c>
      <c r="C16" s="135" t="s">
        <v>320</v>
      </c>
      <c r="D16" s="135">
        <v>1</v>
      </c>
      <c r="E16" s="135"/>
      <c r="F16" s="38">
        <f t="shared" si="1"/>
        <v>0</v>
      </c>
      <c r="G16" s="38"/>
      <c r="H16" s="38">
        <f t="shared" si="2"/>
        <v>0</v>
      </c>
      <c r="I16" s="38"/>
      <c r="J16" s="38">
        <f t="shared" si="3"/>
        <v>0</v>
      </c>
      <c r="K16" s="135" t="s">
        <v>530</v>
      </c>
      <c r="L16" s="135" t="s">
        <v>531</v>
      </c>
    </row>
    <row r="17" spans="1:12">
      <c r="A17" s="133">
        <f t="shared" si="4"/>
        <v>5</v>
      </c>
      <c r="B17" s="136" t="s">
        <v>534</v>
      </c>
      <c r="C17" s="135" t="s">
        <v>320</v>
      </c>
      <c r="D17" s="135">
        <v>1</v>
      </c>
      <c r="E17" s="135"/>
      <c r="F17" s="38">
        <f t="shared" si="1"/>
        <v>0</v>
      </c>
      <c r="G17" s="38"/>
      <c r="H17" s="38">
        <f t="shared" si="2"/>
        <v>0</v>
      </c>
      <c r="I17" s="38"/>
      <c r="J17" s="38">
        <f t="shared" si="3"/>
        <v>0</v>
      </c>
      <c r="K17" s="135" t="s">
        <v>530</v>
      </c>
      <c r="L17" s="135" t="s">
        <v>531</v>
      </c>
    </row>
    <row r="18" spans="1:12">
      <c r="A18" s="133">
        <f t="shared" si="4"/>
        <v>6</v>
      </c>
      <c r="B18" s="136" t="s">
        <v>535</v>
      </c>
      <c r="C18" s="135" t="s">
        <v>320</v>
      </c>
      <c r="D18" s="135">
        <v>1</v>
      </c>
      <c r="E18" s="135"/>
      <c r="F18" s="38">
        <f t="shared" si="1"/>
        <v>0</v>
      </c>
      <c r="G18" s="38"/>
      <c r="H18" s="38">
        <f t="shared" si="2"/>
        <v>0</v>
      </c>
      <c r="I18" s="38"/>
      <c r="J18" s="38">
        <f t="shared" si="3"/>
        <v>0</v>
      </c>
      <c r="K18" s="135" t="s">
        <v>530</v>
      </c>
      <c r="L18" s="135" t="s">
        <v>531</v>
      </c>
    </row>
    <row r="19" spans="1:12">
      <c r="A19" s="133">
        <f t="shared" si="4"/>
        <v>7</v>
      </c>
      <c r="B19" s="136" t="s">
        <v>536</v>
      </c>
      <c r="C19" s="135" t="s">
        <v>320</v>
      </c>
      <c r="D19" s="135">
        <v>1</v>
      </c>
      <c r="E19" s="135"/>
      <c r="F19" s="38">
        <f t="shared" si="1"/>
        <v>0</v>
      </c>
      <c r="G19" s="38"/>
      <c r="H19" s="38">
        <f t="shared" si="2"/>
        <v>0</v>
      </c>
      <c r="I19" s="38"/>
      <c r="J19" s="38">
        <f t="shared" si="3"/>
        <v>0</v>
      </c>
      <c r="K19" s="135" t="s">
        <v>530</v>
      </c>
      <c r="L19" s="135" t="s">
        <v>531</v>
      </c>
    </row>
    <row r="20" spans="1:12">
      <c r="A20" s="133">
        <f t="shared" si="4"/>
        <v>8</v>
      </c>
      <c r="B20" s="136" t="s">
        <v>537</v>
      </c>
      <c r="C20" s="135" t="s">
        <v>320</v>
      </c>
      <c r="D20" s="135">
        <v>1</v>
      </c>
      <c r="E20" s="135"/>
      <c r="F20" s="38">
        <f t="shared" si="1"/>
        <v>0</v>
      </c>
      <c r="G20" s="38"/>
      <c r="H20" s="38">
        <f t="shared" si="2"/>
        <v>0</v>
      </c>
      <c r="I20" s="38"/>
      <c r="J20" s="38">
        <f t="shared" si="3"/>
        <v>0</v>
      </c>
      <c r="K20" s="135" t="s">
        <v>530</v>
      </c>
      <c r="L20" s="135" t="s">
        <v>531</v>
      </c>
    </row>
    <row r="21" spans="1:12">
      <c r="A21" s="133">
        <f t="shared" si="4"/>
        <v>9</v>
      </c>
      <c r="B21" s="136" t="s">
        <v>538</v>
      </c>
      <c r="C21" s="135" t="s">
        <v>320</v>
      </c>
      <c r="D21" s="135">
        <v>3</v>
      </c>
      <c r="E21" s="135"/>
      <c r="F21" s="38">
        <f t="shared" si="1"/>
        <v>0</v>
      </c>
      <c r="G21" s="38"/>
      <c r="H21" s="38">
        <f t="shared" si="2"/>
        <v>0</v>
      </c>
      <c r="I21" s="38"/>
      <c r="J21" s="38">
        <f t="shared" si="3"/>
        <v>0</v>
      </c>
      <c r="K21" s="135" t="s">
        <v>530</v>
      </c>
      <c r="L21" s="135" t="s">
        <v>531</v>
      </c>
    </row>
    <row r="22" spans="1:12">
      <c r="A22" s="133">
        <f t="shared" si="4"/>
        <v>10</v>
      </c>
      <c r="B22" s="134" t="s">
        <v>539</v>
      </c>
      <c r="C22" s="135"/>
      <c r="D22" s="135"/>
      <c r="E22" s="135"/>
      <c r="F22" s="38"/>
      <c r="G22" s="38"/>
      <c r="H22" s="38"/>
      <c r="I22" s="38"/>
      <c r="J22" s="38"/>
      <c r="K22" s="135"/>
      <c r="L22" s="135"/>
    </row>
    <row r="23" spans="1:12">
      <c r="A23" s="133">
        <f t="shared" si="4"/>
        <v>11</v>
      </c>
      <c r="B23" s="136" t="s">
        <v>540</v>
      </c>
      <c r="C23" s="135" t="s">
        <v>320</v>
      </c>
      <c r="D23" s="137">
        <v>12</v>
      </c>
      <c r="E23" s="137"/>
      <c r="F23" s="38">
        <f t="shared" si="1"/>
        <v>0</v>
      </c>
      <c r="G23" s="38"/>
      <c r="H23" s="38">
        <f t="shared" si="2"/>
        <v>0</v>
      </c>
      <c r="I23" s="38"/>
      <c r="J23" s="38">
        <f t="shared" si="3"/>
        <v>0</v>
      </c>
      <c r="K23" s="135" t="s">
        <v>335</v>
      </c>
      <c r="L23" s="135" t="s">
        <v>541</v>
      </c>
    </row>
    <row r="24" spans="1:12">
      <c r="A24" s="133">
        <f t="shared" si="4"/>
        <v>12</v>
      </c>
      <c r="B24" s="136" t="s">
        <v>542</v>
      </c>
      <c r="C24" s="135" t="s">
        <v>320</v>
      </c>
      <c r="D24" s="137">
        <v>2</v>
      </c>
      <c r="E24" s="137"/>
      <c r="F24" s="38">
        <f t="shared" si="1"/>
        <v>0</v>
      </c>
      <c r="G24" s="38"/>
      <c r="H24" s="38">
        <f t="shared" si="2"/>
        <v>0</v>
      </c>
      <c r="I24" s="38"/>
      <c r="J24" s="38">
        <f t="shared" si="3"/>
        <v>0</v>
      </c>
      <c r="K24" s="135" t="s">
        <v>335</v>
      </c>
      <c r="L24" s="135" t="s">
        <v>541</v>
      </c>
    </row>
    <row r="25" spans="1:12">
      <c r="A25" s="133">
        <f t="shared" si="4"/>
        <v>13</v>
      </c>
      <c r="B25" s="136" t="s">
        <v>543</v>
      </c>
      <c r="C25" s="135" t="s">
        <v>320</v>
      </c>
      <c r="D25" s="137">
        <v>6</v>
      </c>
      <c r="E25" s="137"/>
      <c r="F25" s="38">
        <f t="shared" si="1"/>
        <v>0</v>
      </c>
      <c r="G25" s="38"/>
      <c r="H25" s="38">
        <f t="shared" si="2"/>
        <v>0</v>
      </c>
      <c r="I25" s="38"/>
      <c r="J25" s="38">
        <f t="shared" si="3"/>
        <v>0</v>
      </c>
      <c r="K25" s="135" t="s">
        <v>335</v>
      </c>
      <c r="L25" s="135" t="s">
        <v>541</v>
      </c>
    </row>
    <row r="26" spans="1:12">
      <c r="A26" s="133">
        <f t="shared" si="4"/>
        <v>14</v>
      </c>
      <c r="B26" s="136" t="s">
        <v>544</v>
      </c>
      <c r="C26" s="135" t="s">
        <v>320</v>
      </c>
      <c r="D26" s="137">
        <v>4</v>
      </c>
      <c r="E26" s="137"/>
      <c r="F26" s="38">
        <f t="shared" si="1"/>
        <v>0</v>
      </c>
      <c r="G26" s="38"/>
      <c r="H26" s="38">
        <f t="shared" si="2"/>
        <v>0</v>
      </c>
      <c r="I26" s="38"/>
      <c r="J26" s="38">
        <f t="shared" si="3"/>
        <v>0</v>
      </c>
      <c r="K26" s="135" t="s">
        <v>335</v>
      </c>
      <c r="L26" s="135" t="s">
        <v>541</v>
      </c>
    </row>
    <row r="27" spans="1:12" ht="31.5">
      <c r="A27" s="133">
        <f t="shared" si="4"/>
        <v>15</v>
      </c>
      <c r="B27" s="134" t="s">
        <v>545</v>
      </c>
      <c r="C27" s="34"/>
      <c r="D27" s="34"/>
      <c r="E27" s="34"/>
      <c r="F27" s="38"/>
      <c r="G27" s="38"/>
      <c r="H27" s="38"/>
      <c r="I27" s="38"/>
      <c r="J27" s="38"/>
      <c r="K27" s="34"/>
      <c r="L27" s="34"/>
    </row>
    <row r="28" spans="1:12">
      <c r="A28" s="133">
        <f t="shared" si="4"/>
        <v>16</v>
      </c>
      <c r="B28" s="136" t="s">
        <v>543</v>
      </c>
      <c r="C28" s="135" t="s">
        <v>320</v>
      </c>
      <c r="D28" s="135">
        <v>2</v>
      </c>
      <c r="E28" s="135"/>
      <c r="F28" s="38">
        <f t="shared" si="1"/>
        <v>0</v>
      </c>
      <c r="G28" s="38"/>
      <c r="H28" s="38">
        <f t="shared" si="2"/>
        <v>0</v>
      </c>
      <c r="I28" s="38"/>
      <c r="J28" s="38">
        <f t="shared" si="3"/>
        <v>0</v>
      </c>
      <c r="K28" s="135" t="s">
        <v>546</v>
      </c>
      <c r="L28" s="135" t="s">
        <v>541</v>
      </c>
    </row>
    <row r="29" spans="1:12">
      <c r="A29" s="133">
        <f t="shared" si="4"/>
        <v>17</v>
      </c>
      <c r="B29" s="136" t="s">
        <v>544</v>
      </c>
      <c r="C29" s="135" t="s">
        <v>320</v>
      </c>
      <c r="D29" s="135">
        <v>1</v>
      </c>
      <c r="E29" s="135"/>
      <c r="F29" s="38">
        <f t="shared" si="1"/>
        <v>0</v>
      </c>
      <c r="G29" s="38"/>
      <c r="H29" s="38">
        <f t="shared" si="2"/>
        <v>0</v>
      </c>
      <c r="I29" s="38"/>
      <c r="J29" s="38">
        <f t="shared" si="3"/>
        <v>0</v>
      </c>
      <c r="K29" s="135" t="s">
        <v>546</v>
      </c>
      <c r="L29" s="135" t="s">
        <v>541</v>
      </c>
    </row>
    <row r="30" spans="1:12" ht="47.25">
      <c r="A30" s="133">
        <f t="shared" si="4"/>
        <v>18</v>
      </c>
      <c r="B30" s="134" t="s">
        <v>547</v>
      </c>
      <c r="C30" s="34"/>
      <c r="D30" s="34"/>
      <c r="E30" s="34"/>
      <c r="F30" s="38"/>
      <c r="G30" s="38"/>
      <c r="H30" s="38"/>
      <c r="I30" s="38"/>
      <c r="J30" s="38"/>
      <c r="K30" s="34"/>
      <c r="L30" s="34"/>
    </row>
    <row r="31" spans="1:12">
      <c r="A31" s="133">
        <f t="shared" si="4"/>
        <v>19</v>
      </c>
      <c r="B31" s="136" t="s">
        <v>540</v>
      </c>
      <c r="C31" s="135" t="s">
        <v>320</v>
      </c>
      <c r="D31" s="137">
        <v>3</v>
      </c>
      <c r="E31" s="137"/>
      <c r="F31" s="38">
        <f t="shared" si="1"/>
        <v>0</v>
      </c>
      <c r="G31" s="38"/>
      <c r="H31" s="38">
        <f t="shared" si="2"/>
        <v>0</v>
      </c>
      <c r="I31" s="38"/>
      <c r="J31" s="38">
        <f t="shared" si="3"/>
        <v>0</v>
      </c>
      <c r="K31" s="135" t="s">
        <v>548</v>
      </c>
      <c r="L31" s="135" t="s">
        <v>541</v>
      </c>
    </row>
    <row r="32" spans="1:12">
      <c r="A32" s="133">
        <f t="shared" si="4"/>
        <v>20</v>
      </c>
      <c r="B32" s="134" t="s">
        <v>549</v>
      </c>
      <c r="C32" s="135"/>
      <c r="D32" s="135"/>
      <c r="E32" s="135"/>
      <c r="F32" s="38"/>
      <c r="G32" s="38"/>
      <c r="H32" s="38"/>
      <c r="I32" s="38"/>
      <c r="J32" s="38"/>
      <c r="K32" s="135"/>
      <c r="L32" s="135"/>
    </row>
    <row r="33" spans="1:12">
      <c r="A33" s="133">
        <f t="shared" si="4"/>
        <v>21</v>
      </c>
      <c r="B33" s="136" t="s">
        <v>550</v>
      </c>
      <c r="C33" s="135" t="s">
        <v>320</v>
      </c>
      <c r="D33" s="137">
        <v>2</v>
      </c>
      <c r="E33" s="137"/>
      <c r="F33" s="38">
        <f t="shared" si="1"/>
        <v>0</v>
      </c>
      <c r="G33" s="38"/>
      <c r="H33" s="38">
        <f t="shared" si="2"/>
        <v>0</v>
      </c>
      <c r="I33" s="38"/>
      <c r="J33" s="38">
        <f t="shared" si="3"/>
        <v>0</v>
      </c>
      <c r="K33" s="135" t="s">
        <v>551</v>
      </c>
      <c r="L33" s="135" t="s">
        <v>541</v>
      </c>
    </row>
    <row r="34" spans="1:12">
      <c r="A34" s="133">
        <f t="shared" si="4"/>
        <v>22</v>
      </c>
      <c r="B34" s="134" t="s">
        <v>552</v>
      </c>
      <c r="C34" s="135"/>
      <c r="D34" s="135"/>
      <c r="E34" s="135"/>
      <c r="F34" s="38"/>
      <c r="G34" s="38"/>
      <c r="H34" s="38"/>
      <c r="I34" s="38"/>
      <c r="J34" s="38"/>
      <c r="K34" s="135"/>
      <c r="L34" s="135"/>
    </row>
    <row r="35" spans="1:12">
      <c r="A35" s="133">
        <f t="shared" si="4"/>
        <v>23</v>
      </c>
      <c r="B35" s="136" t="s">
        <v>553</v>
      </c>
      <c r="C35" s="135" t="s">
        <v>320</v>
      </c>
      <c r="D35" s="137">
        <v>11</v>
      </c>
      <c r="E35" s="137"/>
      <c r="F35" s="38">
        <f t="shared" si="1"/>
        <v>0</v>
      </c>
      <c r="G35" s="38"/>
      <c r="H35" s="38">
        <f t="shared" si="2"/>
        <v>0</v>
      </c>
      <c r="I35" s="38"/>
      <c r="J35" s="38">
        <f t="shared" si="3"/>
        <v>0</v>
      </c>
      <c r="K35" s="135" t="s">
        <v>554</v>
      </c>
      <c r="L35" s="135" t="s">
        <v>541</v>
      </c>
    </row>
    <row r="36" spans="1:12">
      <c r="A36" s="133">
        <f t="shared" si="4"/>
        <v>24</v>
      </c>
      <c r="B36" s="134" t="s">
        <v>555</v>
      </c>
      <c r="C36" s="135"/>
      <c r="D36" s="135"/>
      <c r="E36" s="135"/>
      <c r="F36" s="38"/>
      <c r="G36" s="38"/>
      <c r="H36" s="38"/>
      <c r="I36" s="38"/>
      <c r="J36" s="38"/>
      <c r="K36" s="135"/>
      <c r="L36" s="135"/>
    </row>
    <row r="37" spans="1:12">
      <c r="A37" s="133">
        <f t="shared" si="4"/>
        <v>25</v>
      </c>
      <c r="B37" s="136" t="s">
        <v>553</v>
      </c>
      <c r="C37" s="135" t="s">
        <v>320</v>
      </c>
      <c r="D37" s="137">
        <v>11</v>
      </c>
      <c r="E37" s="137"/>
      <c r="F37" s="38">
        <f t="shared" si="1"/>
        <v>0</v>
      </c>
      <c r="G37" s="38"/>
      <c r="H37" s="38">
        <f t="shared" si="2"/>
        <v>0</v>
      </c>
      <c r="I37" s="38"/>
      <c r="J37" s="38">
        <f t="shared" si="3"/>
        <v>0</v>
      </c>
      <c r="K37" s="135" t="s">
        <v>556</v>
      </c>
      <c r="L37" s="135" t="s">
        <v>541</v>
      </c>
    </row>
    <row r="38" spans="1:12" ht="31.5">
      <c r="A38" s="133">
        <f t="shared" si="4"/>
        <v>26</v>
      </c>
      <c r="B38" s="134" t="s">
        <v>557</v>
      </c>
      <c r="C38" s="135"/>
      <c r="D38" s="135"/>
      <c r="E38" s="135"/>
      <c r="F38" s="38"/>
      <c r="G38" s="38"/>
      <c r="H38" s="38"/>
      <c r="I38" s="38"/>
      <c r="J38" s="38"/>
      <c r="K38" s="135"/>
      <c r="L38" s="135"/>
    </row>
    <row r="39" spans="1:12">
      <c r="A39" s="133">
        <f t="shared" si="4"/>
        <v>27</v>
      </c>
      <c r="B39" s="136" t="s">
        <v>558</v>
      </c>
      <c r="C39" s="135" t="s">
        <v>19</v>
      </c>
      <c r="D39" s="137">
        <v>213</v>
      </c>
      <c r="E39" s="137"/>
      <c r="F39" s="38">
        <f t="shared" si="1"/>
        <v>0</v>
      </c>
      <c r="G39" s="38"/>
      <c r="H39" s="38">
        <f t="shared" si="2"/>
        <v>0</v>
      </c>
      <c r="I39" s="38"/>
      <c r="J39" s="38">
        <f t="shared" si="3"/>
        <v>0</v>
      </c>
      <c r="K39" s="133" t="s">
        <v>559</v>
      </c>
      <c r="L39" s="135"/>
    </row>
    <row r="40" spans="1:12">
      <c r="A40" s="133">
        <f t="shared" si="4"/>
        <v>28</v>
      </c>
      <c r="B40" s="136" t="s">
        <v>560</v>
      </c>
      <c r="C40" s="135" t="s">
        <v>19</v>
      </c>
      <c r="D40" s="138">
        <v>61.5</v>
      </c>
      <c r="E40" s="138"/>
      <c r="F40" s="38">
        <f t="shared" si="1"/>
        <v>0</v>
      </c>
      <c r="G40" s="38"/>
      <c r="H40" s="38">
        <f t="shared" si="2"/>
        <v>0</v>
      </c>
      <c r="I40" s="38"/>
      <c r="J40" s="38">
        <f t="shared" si="3"/>
        <v>0</v>
      </c>
      <c r="K40" s="133" t="s">
        <v>561</v>
      </c>
      <c r="L40" s="135"/>
    </row>
    <row r="41" spans="1:12">
      <c r="A41" s="133">
        <f t="shared" si="4"/>
        <v>29</v>
      </c>
      <c r="B41" s="136" t="s">
        <v>562</v>
      </c>
      <c r="C41" s="135" t="s">
        <v>19</v>
      </c>
      <c r="D41" s="138">
        <v>62.9</v>
      </c>
      <c r="E41" s="138"/>
      <c r="F41" s="38">
        <f t="shared" si="1"/>
        <v>0</v>
      </c>
      <c r="G41" s="38"/>
      <c r="H41" s="38">
        <f t="shared" si="2"/>
        <v>0</v>
      </c>
      <c r="I41" s="38"/>
      <c r="J41" s="38">
        <f t="shared" si="3"/>
        <v>0</v>
      </c>
      <c r="K41" s="133" t="s">
        <v>563</v>
      </c>
      <c r="L41" s="135"/>
    </row>
    <row r="42" spans="1:12" ht="31.5">
      <c r="A42" s="133">
        <f t="shared" si="4"/>
        <v>30</v>
      </c>
      <c r="B42" s="136" t="s">
        <v>564</v>
      </c>
      <c r="C42" s="135" t="s">
        <v>19</v>
      </c>
      <c r="D42" s="135">
        <v>18</v>
      </c>
      <c r="E42" s="135"/>
      <c r="F42" s="38">
        <f t="shared" si="1"/>
        <v>0</v>
      </c>
      <c r="G42" s="38"/>
      <c r="H42" s="38">
        <f t="shared" si="2"/>
        <v>0</v>
      </c>
      <c r="I42" s="38"/>
      <c r="J42" s="38">
        <f t="shared" si="3"/>
        <v>0</v>
      </c>
      <c r="K42" s="135" t="s">
        <v>565</v>
      </c>
      <c r="L42" s="135"/>
    </row>
    <row r="43" spans="1:12">
      <c r="A43" s="133">
        <f t="shared" si="4"/>
        <v>31</v>
      </c>
      <c r="B43" s="139" t="s">
        <v>566</v>
      </c>
      <c r="C43" s="34"/>
      <c r="D43" s="34"/>
      <c r="E43" s="34"/>
      <c r="F43" s="38"/>
      <c r="G43" s="38"/>
      <c r="H43" s="38"/>
      <c r="I43" s="38"/>
      <c r="J43" s="38"/>
      <c r="K43" s="34"/>
      <c r="L43" s="34"/>
    </row>
    <row r="44" spans="1:12" ht="31.5">
      <c r="A44" s="133">
        <f t="shared" si="4"/>
        <v>32</v>
      </c>
      <c r="B44" s="136" t="s">
        <v>567</v>
      </c>
      <c r="C44" s="135" t="s">
        <v>19</v>
      </c>
      <c r="D44" s="138">
        <v>8.6999999999999993</v>
      </c>
      <c r="E44" s="138"/>
      <c r="F44" s="38">
        <f t="shared" si="1"/>
        <v>0</v>
      </c>
      <c r="G44" s="38"/>
      <c r="H44" s="38">
        <f t="shared" si="2"/>
        <v>0</v>
      </c>
      <c r="I44" s="38"/>
      <c r="J44" s="38">
        <f t="shared" si="3"/>
        <v>0</v>
      </c>
      <c r="K44" s="135" t="s">
        <v>568</v>
      </c>
      <c r="L44" s="135"/>
    </row>
    <row r="45" spans="1:12" ht="31.5">
      <c r="A45" s="133">
        <f t="shared" si="4"/>
        <v>33</v>
      </c>
      <c r="B45" s="136" t="s">
        <v>569</v>
      </c>
      <c r="C45" s="135" t="s">
        <v>19</v>
      </c>
      <c r="D45" s="138">
        <v>5.3</v>
      </c>
      <c r="E45" s="138"/>
      <c r="F45" s="38">
        <f t="shared" si="1"/>
        <v>0</v>
      </c>
      <c r="G45" s="38"/>
      <c r="H45" s="38">
        <f t="shared" si="2"/>
        <v>0</v>
      </c>
      <c r="I45" s="38"/>
      <c r="J45" s="38">
        <f t="shared" si="3"/>
        <v>0</v>
      </c>
      <c r="K45" s="135" t="s">
        <v>570</v>
      </c>
      <c r="L45" s="135"/>
    </row>
    <row r="46" spans="1:12" ht="31.5">
      <c r="A46" s="133">
        <f t="shared" si="4"/>
        <v>34</v>
      </c>
      <c r="B46" s="134" t="s">
        <v>571</v>
      </c>
      <c r="C46" s="135"/>
      <c r="D46" s="135"/>
      <c r="E46" s="135"/>
      <c r="F46" s="38"/>
      <c r="G46" s="38"/>
      <c r="H46" s="38"/>
      <c r="I46" s="38"/>
      <c r="J46" s="38"/>
      <c r="K46" s="135"/>
      <c r="L46" s="135"/>
    </row>
    <row r="47" spans="1:12" ht="31.5">
      <c r="A47" s="133">
        <f t="shared" si="4"/>
        <v>35</v>
      </c>
      <c r="B47" s="136" t="s">
        <v>564</v>
      </c>
      <c r="C47" s="135" t="s">
        <v>19</v>
      </c>
      <c r="D47" s="138">
        <v>13.3</v>
      </c>
      <c r="E47" s="138"/>
      <c r="F47" s="38">
        <f t="shared" si="1"/>
        <v>0</v>
      </c>
      <c r="G47" s="38"/>
      <c r="H47" s="38">
        <f t="shared" si="2"/>
        <v>0</v>
      </c>
      <c r="I47" s="38"/>
      <c r="J47" s="38">
        <f t="shared" si="3"/>
        <v>0</v>
      </c>
      <c r="K47" s="135" t="s">
        <v>572</v>
      </c>
      <c r="L47" s="135"/>
    </row>
    <row r="48" spans="1:12" ht="31.5">
      <c r="A48" s="133">
        <f t="shared" si="4"/>
        <v>36</v>
      </c>
      <c r="B48" s="136" t="s">
        <v>573</v>
      </c>
      <c r="C48" s="135" t="s">
        <v>19</v>
      </c>
      <c r="D48" s="138">
        <v>8.6999999999999993</v>
      </c>
      <c r="E48" s="138"/>
      <c r="F48" s="38">
        <f t="shared" si="1"/>
        <v>0</v>
      </c>
      <c r="G48" s="38"/>
      <c r="H48" s="38">
        <f t="shared" si="2"/>
        <v>0</v>
      </c>
      <c r="I48" s="38"/>
      <c r="J48" s="38">
        <f t="shared" si="3"/>
        <v>0</v>
      </c>
      <c r="K48" s="135" t="s">
        <v>574</v>
      </c>
      <c r="L48" s="135"/>
    </row>
    <row r="49" spans="1:12" ht="31.5">
      <c r="A49" s="133">
        <f t="shared" si="4"/>
        <v>37</v>
      </c>
      <c r="B49" s="136" t="s">
        <v>575</v>
      </c>
      <c r="C49" s="135" t="s">
        <v>19</v>
      </c>
      <c r="D49" s="138">
        <v>0.5</v>
      </c>
      <c r="E49" s="138"/>
      <c r="F49" s="38">
        <f t="shared" si="1"/>
        <v>0</v>
      </c>
      <c r="G49" s="38"/>
      <c r="H49" s="38">
        <f t="shared" si="2"/>
        <v>0</v>
      </c>
      <c r="I49" s="38"/>
      <c r="J49" s="38">
        <f t="shared" si="3"/>
        <v>0</v>
      </c>
      <c r="K49" s="135" t="s">
        <v>576</v>
      </c>
      <c r="L49" s="135"/>
    </row>
    <row r="50" spans="1:12" ht="31.5">
      <c r="A50" s="133">
        <f t="shared" si="4"/>
        <v>38</v>
      </c>
      <c r="B50" s="136" t="s">
        <v>569</v>
      </c>
      <c r="C50" s="135" t="s">
        <v>19</v>
      </c>
      <c r="D50" s="138">
        <v>0.5</v>
      </c>
      <c r="E50" s="138"/>
      <c r="F50" s="38">
        <f t="shared" si="1"/>
        <v>0</v>
      </c>
      <c r="G50" s="38"/>
      <c r="H50" s="38">
        <f t="shared" si="2"/>
        <v>0</v>
      </c>
      <c r="I50" s="38"/>
      <c r="J50" s="38">
        <f t="shared" si="3"/>
        <v>0</v>
      </c>
      <c r="K50" s="135" t="s">
        <v>570</v>
      </c>
      <c r="L50" s="135"/>
    </row>
    <row r="51" spans="1:12" ht="31.5">
      <c r="A51" s="133">
        <f t="shared" si="4"/>
        <v>39</v>
      </c>
      <c r="B51" s="136" t="s">
        <v>577</v>
      </c>
      <c r="C51" s="135" t="s">
        <v>19</v>
      </c>
      <c r="D51" s="137">
        <v>1</v>
      </c>
      <c r="E51" s="137"/>
      <c r="F51" s="38">
        <f t="shared" si="1"/>
        <v>0</v>
      </c>
      <c r="G51" s="38"/>
      <c r="H51" s="38">
        <f t="shared" si="2"/>
        <v>0</v>
      </c>
      <c r="I51" s="38"/>
      <c r="J51" s="38">
        <f t="shared" si="3"/>
        <v>0</v>
      </c>
      <c r="K51" s="135" t="s">
        <v>578</v>
      </c>
      <c r="L51" s="135"/>
    </row>
    <row r="52" spans="1:12">
      <c r="A52" s="133">
        <f t="shared" si="4"/>
        <v>40</v>
      </c>
      <c r="B52" s="134" t="s">
        <v>579</v>
      </c>
      <c r="C52" s="135" t="s">
        <v>65</v>
      </c>
      <c r="D52" s="138">
        <v>67.2</v>
      </c>
      <c r="E52" s="138"/>
      <c r="F52" s="38">
        <f t="shared" si="1"/>
        <v>0</v>
      </c>
      <c r="G52" s="38"/>
      <c r="H52" s="38">
        <f t="shared" si="2"/>
        <v>0</v>
      </c>
      <c r="I52" s="38"/>
      <c r="J52" s="38">
        <f t="shared" si="3"/>
        <v>0</v>
      </c>
      <c r="K52" s="135"/>
      <c r="L52" s="135"/>
    </row>
    <row r="53" spans="1:12">
      <c r="A53" s="133">
        <f t="shared" si="4"/>
        <v>41</v>
      </c>
      <c r="B53" s="134" t="s">
        <v>580</v>
      </c>
      <c r="C53" s="135" t="s">
        <v>523</v>
      </c>
      <c r="D53" s="137">
        <v>260</v>
      </c>
      <c r="E53" s="137"/>
      <c r="F53" s="38">
        <f t="shared" si="1"/>
        <v>0</v>
      </c>
      <c r="G53" s="38"/>
      <c r="H53" s="38">
        <f t="shared" si="2"/>
        <v>0</v>
      </c>
      <c r="I53" s="38"/>
      <c r="J53" s="38">
        <f t="shared" si="3"/>
        <v>0</v>
      </c>
      <c r="K53" s="135"/>
      <c r="L53" s="135"/>
    </row>
    <row r="54" spans="1:12" ht="47.25">
      <c r="A54" s="133">
        <f t="shared" si="4"/>
        <v>42</v>
      </c>
      <c r="B54" s="134" t="s">
        <v>581</v>
      </c>
      <c r="C54" s="135"/>
      <c r="D54" s="135"/>
      <c r="E54" s="135"/>
      <c r="F54" s="38"/>
      <c r="G54" s="38"/>
      <c r="H54" s="38"/>
      <c r="I54" s="38"/>
      <c r="J54" s="38"/>
      <c r="K54" s="135"/>
      <c r="L54" s="135"/>
    </row>
    <row r="55" spans="1:12">
      <c r="A55" s="133">
        <f t="shared" si="4"/>
        <v>43</v>
      </c>
      <c r="B55" s="136" t="s">
        <v>582</v>
      </c>
      <c r="C55" s="135" t="s">
        <v>19</v>
      </c>
      <c r="D55" s="138">
        <v>99.5</v>
      </c>
      <c r="E55" s="138"/>
      <c r="F55" s="38">
        <f t="shared" si="1"/>
        <v>0</v>
      </c>
      <c r="G55" s="38"/>
      <c r="H55" s="38">
        <f t="shared" si="2"/>
        <v>0</v>
      </c>
      <c r="I55" s="38"/>
      <c r="J55" s="38">
        <f t="shared" si="3"/>
        <v>0</v>
      </c>
      <c r="K55" s="135" t="s">
        <v>583</v>
      </c>
      <c r="L55" s="135"/>
    </row>
    <row r="56" spans="1:12">
      <c r="A56" s="133">
        <f t="shared" si="4"/>
        <v>44</v>
      </c>
      <c r="B56" s="136" t="s">
        <v>584</v>
      </c>
      <c r="C56" s="135" t="s">
        <v>19</v>
      </c>
      <c r="D56" s="138">
        <v>30.8</v>
      </c>
      <c r="E56" s="138"/>
      <c r="F56" s="38">
        <f t="shared" si="1"/>
        <v>0</v>
      </c>
      <c r="G56" s="38"/>
      <c r="H56" s="38">
        <f t="shared" si="2"/>
        <v>0</v>
      </c>
      <c r="I56" s="38"/>
      <c r="J56" s="38">
        <f t="shared" si="3"/>
        <v>0</v>
      </c>
      <c r="K56" s="135" t="s">
        <v>583</v>
      </c>
      <c r="L56" s="135"/>
    </row>
    <row r="57" spans="1:12">
      <c r="A57" s="133">
        <f t="shared" si="4"/>
        <v>45</v>
      </c>
      <c r="B57" s="136" t="s">
        <v>585</v>
      </c>
      <c r="C57" s="135" t="s">
        <v>19</v>
      </c>
      <c r="D57" s="138">
        <v>36.9</v>
      </c>
      <c r="E57" s="138"/>
      <c r="F57" s="38">
        <f t="shared" si="1"/>
        <v>0</v>
      </c>
      <c r="G57" s="38"/>
      <c r="H57" s="38">
        <f t="shared" si="2"/>
        <v>0</v>
      </c>
      <c r="I57" s="38"/>
      <c r="J57" s="38">
        <f t="shared" si="3"/>
        <v>0</v>
      </c>
      <c r="K57" s="135" t="s">
        <v>583</v>
      </c>
      <c r="L57" s="135"/>
    </row>
    <row r="58" spans="1:12">
      <c r="A58" s="133">
        <f t="shared" si="4"/>
        <v>46</v>
      </c>
      <c r="B58" s="136" t="s">
        <v>586</v>
      </c>
      <c r="C58" s="135" t="s">
        <v>19</v>
      </c>
      <c r="D58" s="137">
        <v>9</v>
      </c>
      <c r="E58" s="137"/>
      <c r="F58" s="38">
        <f t="shared" si="1"/>
        <v>0</v>
      </c>
      <c r="G58" s="38"/>
      <c r="H58" s="38">
        <f t="shared" si="2"/>
        <v>0</v>
      </c>
      <c r="I58" s="38"/>
      <c r="J58" s="38">
        <f t="shared" si="3"/>
        <v>0</v>
      </c>
      <c r="K58" s="135" t="s">
        <v>583</v>
      </c>
      <c r="L58" s="135"/>
    </row>
    <row r="59" spans="1:12" ht="47.25">
      <c r="A59" s="133">
        <f t="shared" si="4"/>
        <v>47</v>
      </c>
      <c r="B59" s="134" t="s">
        <v>587</v>
      </c>
      <c r="C59" s="135"/>
      <c r="D59" s="135"/>
      <c r="E59" s="135"/>
      <c r="F59" s="38"/>
      <c r="G59" s="38"/>
      <c r="H59" s="38"/>
      <c r="I59" s="38"/>
      <c r="J59" s="38"/>
      <c r="K59" s="135"/>
      <c r="L59" s="135"/>
    </row>
    <row r="60" spans="1:12">
      <c r="A60" s="133">
        <f t="shared" si="4"/>
        <v>48</v>
      </c>
      <c r="B60" s="136" t="s">
        <v>588</v>
      </c>
      <c r="C60" s="135"/>
      <c r="D60" s="138">
        <v>8.6999999999999993</v>
      </c>
      <c r="E60" s="138"/>
      <c r="F60" s="38">
        <f t="shared" si="1"/>
        <v>0</v>
      </c>
      <c r="G60" s="38"/>
      <c r="H60" s="38">
        <f t="shared" si="2"/>
        <v>0</v>
      </c>
      <c r="I60" s="38"/>
      <c r="J60" s="38">
        <f t="shared" si="3"/>
        <v>0</v>
      </c>
      <c r="K60" s="135" t="s">
        <v>589</v>
      </c>
      <c r="L60" s="135" t="s">
        <v>590</v>
      </c>
    </row>
    <row r="61" spans="1:12">
      <c r="A61" s="133">
        <f t="shared" si="4"/>
        <v>49</v>
      </c>
      <c r="B61" s="136" t="s">
        <v>591</v>
      </c>
      <c r="C61" s="135"/>
      <c r="D61" s="138">
        <v>5.3</v>
      </c>
      <c r="E61" s="138"/>
      <c r="F61" s="38">
        <f t="shared" si="1"/>
        <v>0</v>
      </c>
      <c r="G61" s="38"/>
      <c r="H61" s="38">
        <f t="shared" si="2"/>
        <v>0</v>
      </c>
      <c r="I61" s="38"/>
      <c r="J61" s="38">
        <f t="shared" si="3"/>
        <v>0</v>
      </c>
      <c r="K61" s="135" t="s">
        <v>589</v>
      </c>
      <c r="L61" s="135" t="s">
        <v>590</v>
      </c>
    </row>
    <row r="62" spans="1:12" ht="31.5">
      <c r="A62" s="133">
        <f t="shared" si="4"/>
        <v>50</v>
      </c>
      <c r="B62" s="134" t="s">
        <v>592</v>
      </c>
      <c r="C62" s="34"/>
      <c r="D62" s="135"/>
      <c r="E62" s="135"/>
      <c r="F62" s="38"/>
      <c r="G62" s="38"/>
      <c r="H62" s="38"/>
      <c r="I62" s="38"/>
      <c r="J62" s="38"/>
      <c r="K62" s="34"/>
      <c r="L62" s="34"/>
    </row>
    <row r="63" spans="1:12">
      <c r="A63" s="133">
        <f t="shared" si="4"/>
        <v>51</v>
      </c>
      <c r="B63" s="136" t="s">
        <v>593</v>
      </c>
      <c r="C63" s="135" t="s">
        <v>320</v>
      </c>
      <c r="D63" s="137">
        <v>6</v>
      </c>
      <c r="E63" s="137"/>
      <c r="F63" s="38">
        <f t="shared" si="1"/>
        <v>0</v>
      </c>
      <c r="G63" s="38"/>
      <c r="H63" s="38">
        <f t="shared" si="2"/>
        <v>0</v>
      </c>
      <c r="I63" s="38"/>
      <c r="J63" s="38">
        <f t="shared" si="3"/>
        <v>0</v>
      </c>
      <c r="K63" s="34"/>
      <c r="L63" s="34"/>
    </row>
    <row r="64" spans="1:12">
      <c r="A64" s="133">
        <f t="shared" si="4"/>
        <v>52</v>
      </c>
      <c r="B64" s="136" t="s">
        <v>594</v>
      </c>
      <c r="C64" s="135" t="s">
        <v>320</v>
      </c>
      <c r="D64" s="137">
        <v>2</v>
      </c>
      <c r="E64" s="137"/>
      <c r="F64" s="38">
        <f t="shared" si="1"/>
        <v>0</v>
      </c>
      <c r="G64" s="38"/>
      <c r="H64" s="38">
        <f t="shared" si="2"/>
        <v>0</v>
      </c>
      <c r="I64" s="38"/>
      <c r="J64" s="38">
        <f t="shared" si="3"/>
        <v>0</v>
      </c>
      <c r="K64" s="34"/>
      <c r="L64" s="34"/>
    </row>
    <row r="65" spans="1:12">
      <c r="A65" s="133">
        <f t="shared" si="4"/>
        <v>53</v>
      </c>
      <c r="B65" s="136" t="s">
        <v>595</v>
      </c>
      <c r="C65" s="135" t="s">
        <v>320</v>
      </c>
      <c r="D65" s="137">
        <v>2</v>
      </c>
      <c r="E65" s="137"/>
      <c r="F65" s="38">
        <f t="shared" si="1"/>
        <v>0</v>
      </c>
      <c r="G65" s="38"/>
      <c r="H65" s="38">
        <f t="shared" si="2"/>
        <v>0</v>
      </c>
      <c r="I65" s="38"/>
      <c r="J65" s="38">
        <f t="shared" si="3"/>
        <v>0</v>
      </c>
      <c r="K65" s="34"/>
      <c r="L65" s="34"/>
    </row>
    <row r="66" spans="1:12">
      <c r="A66" s="133">
        <f t="shared" si="4"/>
        <v>54</v>
      </c>
      <c r="B66" s="136" t="s">
        <v>596</v>
      </c>
      <c r="C66" s="135" t="s">
        <v>320</v>
      </c>
      <c r="D66" s="137">
        <v>2</v>
      </c>
      <c r="E66" s="137"/>
      <c r="F66" s="38">
        <f t="shared" si="1"/>
        <v>0</v>
      </c>
      <c r="G66" s="38"/>
      <c r="H66" s="38">
        <f t="shared" si="2"/>
        <v>0</v>
      </c>
      <c r="I66" s="38"/>
      <c r="J66" s="38">
        <f t="shared" si="3"/>
        <v>0</v>
      </c>
      <c r="K66" s="34"/>
      <c r="L66" s="34"/>
    </row>
    <row r="67" spans="1:12">
      <c r="A67" s="133">
        <f t="shared" si="4"/>
        <v>55</v>
      </c>
      <c r="B67" s="136" t="s">
        <v>597</v>
      </c>
      <c r="C67" s="135" t="s">
        <v>320</v>
      </c>
      <c r="D67" s="137">
        <v>4</v>
      </c>
      <c r="E67" s="137"/>
      <c r="F67" s="38">
        <f t="shared" si="1"/>
        <v>0</v>
      </c>
      <c r="G67" s="38"/>
      <c r="H67" s="38">
        <f t="shared" si="2"/>
        <v>0</v>
      </c>
      <c r="I67" s="38"/>
      <c r="J67" s="38">
        <f t="shared" si="3"/>
        <v>0</v>
      </c>
      <c r="K67" s="34"/>
      <c r="L67" s="34"/>
    </row>
    <row r="68" spans="1:12" s="142" customFormat="1" ht="17.25" customHeight="1">
      <c r="A68" s="129"/>
      <c r="B68" s="140" t="s">
        <v>598</v>
      </c>
      <c r="C68" s="131"/>
      <c r="D68" s="131"/>
      <c r="E68" s="131"/>
      <c r="F68" s="141"/>
      <c r="G68" s="141"/>
      <c r="H68" s="141"/>
      <c r="I68" s="141"/>
      <c r="J68" s="141"/>
      <c r="K68" s="131"/>
      <c r="L68" s="131"/>
    </row>
    <row r="69" spans="1:12" ht="47.25">
      <c r="A69" s="133">
        <v>56</v>
      </c>
      <c r="B69" s="134" t="s">
        <v>599</v>
      </c>
      <c r="C69" s="135"/>
      <c r="D69" s="135"/>
      <c r="E69" s="135"/>
      <c r="F69" s="38"/>
      <c r="G69" s="38"/>
      <c r="H69" s="38"/>
      <c r="I69" s="38"/>
      <c r="J69" s="38"/>
      <c r="K69" s="135"/>
      <c r="L69" s="135"/>
    </row>
    <row r="70" spans="1:12">
      <c r="A70" s="133">
        <f t="shared" si="4"/>
        <v>57</v>
      </c>
      <c r="B70" s="136" t="s">
        <v>600</v>
      </c>
      <c r="C70" s="135" t="s">
        <v>320</v>
      </c>
      <c r="D70" s="135">
        <v>8</v>
      </c>
      <c r="E70" s="135"/>
      <c r="F70" s="38">
        <f t="shared" si="1"/>
        <v>0</v>
      </c>
      <c r="G70" s="38"/>
      <c r="H70" s="38">
        <f t="shared" si="2"/>
        <v>0</v>
      </c>
      <c r="I70" s="38"/>
      <c r="J70" s="38">
        <f t="shared" si="3"/>
        <v>0</v>
      </c>
      <c r="K70" s="135" t="s">
        <v>530</v>
      </c>
      <c r="L70" s="135" t="s">
        <v>531</v>
      </c>
    </row>
    <row r="71" spans="1:12">
      <c r="A71" s="133">
        <f t="shared" si="4"/>
        <v>58</v>
      </c>
      <c r="B71" s="136" t="s">
        <v>601</v>
      </c>
      <c r="C71" s="135" t="s">
        <v>320</v>
      </c>
      <c r="D71" s="135">
        <v>3</v>
      </c>
      <c r="E71" s="135"/>
      <c r="F71" s="38">
        <f t="shared" si="1"/>
        <v>0</v>
      </c>
      <c r="G71" s="38"/>
      <c r="H71" s="38">
        <f t="shared" si="2"/>
        <v>0</v>
      </c>
      <c r="I71" s="38"/>
      <c r="J71" s="38">
        <f t="shared" si="3"/>
        <v>0</v>
      </c>
      <c r="K71" s="135" t="s">
        <v>530</v>
      </c>
      <c r="L71" s="135" t="s">
        <v>531</v>
      </c>
    </row>
    <row r="72" spans="1:12">
      <c r="A72" s="133">
        <f t="shared" si="4"/>
        <v>59</v>
      </c>
      <c r="B72" s="136" t="s">
        <v>601</v>
      </c>
      <c r="C72" s="135" t="s">
        <v>320</v>
      </c>
      <c r="D72" s="135">
        <v>2</v>
      </c>
      <c r="E72" s="135"/>
      <c r="F72" s="38">
        <f t="shared" si="1"/>
        <v>0</v>
      </c>
      <c r="G72" s="38"/>
      <c r="H72" s="38">
        <f t="shared" si="2"/>
        <v>0</v>
      </c>
      <c r="I72" s="38"/>
      <c r="J72" s="38">
        <f t="shared" si="3"/>
        <v>0</v>
      </c>
      <c r="K72" s="135" t="s">
        <v>530</v>
      </c>
      <c r="L72" s="135" t="s">
        <v>531</v>
      </c>
    </row>
    <row r="73" spans="1:12">
      <c r="A73" s="133">
        <f t="shared" si="4"/>
        <v>60</v>
      </c>
      <c r="B73" s="136" t="s">
        <v>602</v>
      </c>
      <c r="C73" s="135" t="s">
        <v>320</v>
      </c>
      <c r="D73" s="135">
        <v>1</v>
      </c>
      <c r="E73" s="135"/>
      <c r="F73" s="38">
        <f t="shared" si="1"/>
        <v>0</v>
      </c>
      <c r="G73" s="38"/>
      <c r="H73" s="38">
        <f t="shared" si="2"/>
        <v>0</v>
      </c>
      <c r="I73" s="38"/>
      <c r="J73" s="38">
        <f t="shared" si="3"/>
        <v>0</v>
      </c>
      <c r="K73" s="135" t="s">
        <v>530</v>
      </c>
      <c r="L73" s="135" t="s">
        <v>531</v>
      </c>
    </row>
    <row r="74" spans="1:12" ht="47.25">
      <c r="A74" s="133">
        <f t="shared" si="4"/>
        <v>61</v>
      </c>
      <c r="B74" s="134" t="s">
        <v>603</v>
      </c>
      <c r="C74" s="135"/>
      <c r="D74" s="135"/>
      <c r="E74" s="135"/>
      <c r="F74" s="38"/>
      <c r="G74" s="38"/>
      <c r="H74" s="38"/>
      <c r="I74" s="38"/>
      <c r="J74" s="38"/>
      <c r="K74" s="135"/>
      <c r="L74" s="135"/>
    </row>
    <row r="75" spans="1:12">
      <c r="A75" s="133">
        <f t="shared" si="4"/>
        <v>62</v>
      </c>
      <c r="B75" s="136" t="s">
        <v>534</v>
      </c>
      <c r="C75" s="135" t="s">
        <v>320</v>
      </c>
      <c r="D75" s="135">
        <v>7</v>
      </c>
      <c r="E75" s="135"/>
      <c r="F75" s="38">
        <f t="shared" si="1"/>
        <v>0</v>
      </c>
      <c r="G75" s="38"/>
      <c r="H75" s="38">
        <f t="shared" si="2"/>
        <v>0</v>
      </c>
      <c r="I75" s="38"/>
      <c r="J75" s="38">
        <f t="shared" si="3"/>
        <v>0</v>
      </c>
      <c r="K75" s="135" t="s">
        <v>530</v>
      </c>
      <c r="L75" s="135" t="s">
        <v>531</v>
      </c>
    </row>
    <row r="76" spans="1:12">
      <c r="A76" s="133">
        <f t="shared" si="4"/>
        <v>63</v>
      </c>
      <c r="B76" s="136" t="s">
        <v>537</v>
      </c>
      <c r="C76" s="135" t="s">
        <v>320</v>
      </c>
      <c r="D76" s="135">
        <v>1</v>
      </c>
      <c r="E76" s="135"/>
      <c r="F76" s="38">
        <f t="shared" si="1"/>
        <v>0</v>
      </c>
      <c r="G76" s="38"/>
      <c r="H76" s="38">
        <f t="shared" si="2"/>
        <v>0</v>
      </c>
      <c r="I76" s="38"/>
      <c r="J76" s="38">
        <f t="shared" si="3"/>
        <v>0</v>
      </c>
      <c r="K76" s="135" t="s">
        <v>530</v>
      </c>
      <c r="L76" s="135" t="s">
        <v>531</v>
      </c>
    </row>
    <row r="77" spans="1:12" ht="47.25">
      <c r="A77" s="133">
        <f t="shared" si="4"/>
        <v>64</v>
      </c>
      <c r="B77" s="134" t="s">
        <v>604</v>
      </c>
      <c r="C77" s="135"/>
      <c r="D77" s="135"/>
      <c r="E77" s="135"/>
      <c r="F77" s="38">
        <f t="shared" si="1"/>
        <v>0</v>
      </c>
      <c r="G77" s="38"/>
      <c r="H77" s="38">
        <f t="shared" si="2"/>
        <v>0</v>
      </c>
      <c r="I77" s="38"/>
      <c r="J77" s="38">
        <f t="shared" si="3"/>
        <v>0</v>
      </c>
      <c r="K77" s="135"/>
      <c r="L77" s="135"/>
    </row>
    <row r="78" spans="1:12">
      <c r="A78" s="133">
        <f t="shared" si="4"/>
        <v>65</v>
      </c>
      <c r="B78" s="136" t="s">
        <v>605</v>
      </c>
      <c r="C78" s="135" t="s">
        <v>320</v>
      </c>
      <c r="D78" s="135">
        <v>1</v>
      </c>
      <c r="E78" s="135"/>
      <c r="F78" s="38">
        <f t="shared" ref="F78:F141" si="5">H78+J78</f>
        <v>0</v>
      </c>
      <c r="G78" s="38"/>
      <c r="H78" s="38">
        <f t="shared" ref="H78:H141" si="6">ROUND(G78*D78,2)</f>
        <v>0</v>
      </c>
      <c r="I78" s="38"/>
      <c r="J78" s="38">
        <f t="shared" ref="J78:J141" si="7">ROUND(I78*D78,2)</f>
        <v>0</v>
      </c>
      <c r="K78" s="135" t="s">
        <v>530</v>
      </c>
      <c r="L78" s="135" t="s">
        <v>531</v>
      </c>
    </row>
    <row r="79" spans="1:12" ht="78.75">
      <c r="A79" s="133">
        <f t="shared" ref="A79:A142" si="8">A78+1</f>
        <v>66</v>
      </c>
      <c r="B79" s="134" t="s">
        <v>606</v>
      </c>
      <c r="C79" s="135"/>
      <c r="D79" s="135"/>
      <c r="E79" s="135"/>
      <c r="F79" s="38"/>
      <c r="G79" s="38"/>
      <c r="H79" s="38"/>
      <c r="I79" s="38"/>
      <c r="J79" s="38"/>
      <c r="K79" s="135"/>
      <c r="L79" s="135"/>
    </row>
    <row r="80" spans="1:12">
      <c r="A80" s="133">
        <f t="shared" si="8"/>
        <v>67</v>
      </c>
      <c r="B80" s="136" t="s">
        <v>607</v>
      </c>
      <c r="C80" s="135" t="s">
        <v>320</v>
      </c>
      <c r="D80" s="135">
        <v>1</v>
      </c>
      <c r="E80" s="135"/>
      <c r="F80" s="38">
        <f t="shared" si="5"/>
        <v>0</v>
      </c>
      <c r="G80" s="38"/>
      <c r="H80" s="38">
        <f t="shared" si="6"/>
        <v>0</v>
      </c>
      <c r="I80" s="38"/>
      <c r="J80" s="38">
        <f t="shared" si="7"/>
        <v>0</v>
      </c>
      <c r="K80" s="135" t="s">
        <v>608</v>
      </c>
      <c r="L80" s="135" t="s">
        <v>531</v>
      </c>
    </row>
    <row r="81" spans="1:12">
      <c r="A81" s="133">
        <f t="shared" si="8"/>
        <v>68</v>
      </c>
      <c r="B81" s="136" t="s">
        <v>609</v>
      </c>
      <c r="C81" s="135" t="s">
        <v>320</v>
      </c>
      <c r="D81" s="135">
        <v>15</v>
      </c>
      <c r="E81" s="135"/>
      <c r="F81" s="38">
        <f t="shared" si="5"/>
        <v>0</v>
      </c>
      <c r="G81" s="38"/>
      <c r="H81" s="38">
        <f t="shared" si="6"/>
        <v>0</v>
      </c>
      <c r="I81" s="38"/>
      <c r="J81" s="38">
        <f t="shared" si="7"/>
        <v>0</v>
      </c>
      <c r="K81" s="135" t="s">
        <v>608</v>
      </c>
      <c r="L81" s="135" t="s">
        <v>531</v>
      </c>
    </row>
    <row r="82" spans="1:12">
      <c r="A82" s="133">
        <f t="shared" si="8"/>
        <v>69</v>
      </c>
      <c r="B82" s="136" t="s">
        <v>610</v>
      </c>
      <c r="C82" s="135" t="s">
        <v>320</v>
      </c>
      <c r="D82" s="135">
        <v>28</v>
      </c>
      <c r="E82" s="135"/>
      <c r="F82" s="38">
        <f t="shared" si="5"/>
        <v>0</v>
      </c>
      <c r="G82" s="38"/>
      <c r="H82" s="38">
        <f t="shared" si="6"/>
        <v>0</v>
      </c>
      <c r="I82" s="38"/>
      <c r="J82" s="38">
        <f t="shared" si="7"/>
        <v>0</v>
      </c>
      <c r="K82" s="135" t="s">
        <v>608</v>
      </c>
      <c r="L82" s="135" t="s">
        <v>531</v>
      </c>
    </row>
    <row r="83" spans="1:12">
      <c r="A83" s="133">
        <f t="shared" si="8"/>
        <v>70</v>
      </c>
      <c r="B83" s="136" t="s">
        <v>611</v>
      </c>
      <c r="C83" s="135" t="s">
        <v>320</v>
      </c>
      <c r="D83" s="135">
        <v>1</v>
      </c>
      <c r="E83" s="135"/>
      <c r="F83" s="38">
        <f t="shared" si="5"/>
        <v>0</v>
      </c>
      <c r="G83" s="38"/>
      <c r="H83" s="38">
        <f t="shared" si="6"/>
        <v>0</v>
      </c>
      <c r="I83" s="38"/>
      <c r="J83" s="38">
        <f t="shared" si="7"/>
        <v>0</v>
      </c>
      <c r="K83" s="135" t="s">
        <v>608</v>
      </c>
      <c r="L83" s="135" t="s">
        <v>531</v>
      </c>
    </row>
    <row r="84" spans="1:12">
      <c r="A84" s="133">
        <f t="shared" si="8"/>
        <v>71</v>
      </c>
      <c r="B84" s="136" t="s">
        <v>612</v>
      </c>
      <c r="C84" s="135" t="s">
        <v>320</v>
      </c>
      <c r="D84" s="135">
        <v>104</v>
      </c>
      <c r="E84" s="135"/>
      <c r="F84" s="38">
        <f t="shared" si="5"/>
        <v>0</v>
      </c>
      <c r="G84" s="38"/>
      <c r="H84" s="38">
        <f t="shared" si="6"/>
        <v>0</v>
      </c>
      <c r="I84" s="38"/>
      <c r="J84" s="38">
        <f t="shared" si="7"/>
        <v>0</v>
      </c>
      <c r="K84" s="135" t="s">
        <v>608</v>
      </c>
      <c r="L84" s="135" t="s">
        <v>531</v>
      </c>
    </row>
    <row r="85" spans="1:12">
      <c r="A85" s="133">
        <f t="shared" si="8"/>
        <v>72</v>
      </c>
      <c r="B85" s="136" t="s">
        <v>613</v>
      </c>
      <c r="C85" s="135" t="s">
        <v>320</v>
      </c>
      <c r="D85" s="135">
        <v>16</v>
      </c>
      <c r="E85" s="135"/>
      <c r="F85" s="38">
        <f t="shared" si="5"/>
        <v>0</v>
      </c>
      <c r="G85" s="38"/>
      <c r="H85" s="38">
        <f t="shared" si="6"/>
        <v>0</v>
      </c>
      <c r="I85" s="38"/>
      <c r="J85" s="38">
        <f t="shared" si="7"/>
        <v>0</v>
      </c>
      <c r="K85" s="135" t="s">
        <v>608</v>
      </c>
      <c r="L85" s="135" t="s">
        <v>531</v>
      </c>
    </row>
    <row r="86" spans="1:12">
      <c r="A86" s="133">
        <f t="shared" si="8"/>
        <v>73</v>
      </c>
      <c r="B86" s="136" t="s">
        <v>614</v>
      </c>
      <c r="C86" s="135" t="s">
        <v>320</v>
      </c>
      <c r="D86" s="135">
        <v>42</v>
      </c>
      <c r="E86" s="135"/>
      <c r="F86" s="38">
        <f t="shared" si="5"/>
        <v>0</v>
      </c>
      <c r="G86" s="38"/>
      <c r="H86" s="38">
        <f t="shared" si="6"/>
        <v>0</v>
      </c>
      <c r="I86" s="38"/>
      <c r="J86" s="38">
        <f t="shared" si="7"/>
        <v>0</v>
      </c>
      <c r="K86" s="135" t="s">
        <v>608</v>
      </c>
      <c r="L86" s="135" t="s">
        <v>531</v>
      </c>
    </row>
    <row r="87" spans="1:12">
      <c r="A87" s="133">
        <f t="shared" si="8"/>
        <v>74</v>
      </c>
      <c r="B87" s="136" t="s">
        <v>615</v>
      </c>
      <c r="C87" s="135" t="s">
        <v>320</v>
      </c>
      <c r="D87" s="135">
        <v>45</v>
      </c>
      <c r="E87" s="135"/>
      <c r="F87" s="38">
        <f t="shared" si="5"/>
        <v>0</v>
      </c>
      <c r="G87" s="38"/>
      <c r="H87" s="38">
        <f t="shared" si="6"/>
        <v>0</v>
      </c>
      <c r="I87" s="38"/>
      <c r="J87" s="38">
        <f t="shared" si="7"/>
        <v>0</v>
      </c>
      <c r="K87" s="135" t="s">
        <v>608</v>
      </c>
      <c r="L87" s="135" t="s">
        <v>531</v>
      </c>
    </row>
    <row r="88" spans="1:12">
      <c r="A88" s="133">
        <f t="shared" si="8"/>
        <v>75</v>
      </c>
      <c r="B88" s="136" t="s">
        <v>616</v>
      </c>
      <c r="C88" s="135" t="s">
        <v>320</v>
      </c>
      <c r="D88" s="135">
        <v>29</v>
      </c>
      <c r="E88" s="135"/>
      <c r="F88" s="38">
        <f t="shared" si="5"/>
        <v>0</v>
      </c>
      <c r="G88" s="38"/>
      <c r="H88" s="38">
        <f t="shared" si="6"/>
        <v>0</v>
      </c>
      <c r="I88" s="38"/>
      <c r="J88" s="38">
        <f t="shared" si="7"/>
        <v>0</v>
      </c>
      <c r="K88" s="135" t="s">
        <v>608</v>
      </c>
      <c r="L88" s="135" t="s">
        <v>531</v>
      </c>
    </row>
    <row r="89" spans="1:12">
      <c r="A89" s="133">
        <f t="shared" si="8"/>
        <v>76</v>
      </c>
      <c r="B89" s="136" t="s">
        <v>617</v>
      </c>
      <c r="C89" s="135" t="s">
        <v>320</v>
      </c>
      <c r="D89" s="135">
        <v>2</v>
      </c>
      <c r="E89" s="135"/>
      <c r="F89" s="38">
        <f t="shared" si="5"/>
        <v>0</v>
      </c>
      <c r="G89" s="38"/>
      <c r="H89" s="38">
        <f t="shared" si="6"/>
        <v>0</v>
      </c>
      <c r="I89" s="38"/>
      <c r="J89" s="38">
        <f t="shared" si="7"/>
        <v>0</v>
      </c>
      <c r="K89" s="135" t="s">
        <v>608</v>
      </c>
      <c r="L89" s="135" t="s">
        <v>531</v>
      </c>
    </row>
    <row r="90" spans="1:12" ht="78.75">
      <c r="A90" s="133">
        <f t="shared" si="8"/>
        <v>77</v>
      </c>
      <c r="B90" s="134" t="s">
        <v>618</v>
      </c>
      <c r="C90" s="135"/>
      <c r="D90" s="135"/>
      <c r="E90" s="135"/>
      <c r="F90" s="38"/>
      <c r="G90" s="38"/>
      <c r="H90" s="38"/>
      <c r="I90" s="38"/>
      <c r="J90" s="38"/>
      <c r="K90" s="135"/>
      <c r="L90" s="135"/>
    </row>
    <row r="91" spans="1:12">
      <c r="A91" s="133">
        <f t="shared" si="8"/>
        <v>78</v>
      </c>
      <c r="B91" s="136" t="s">
        <v>619</v>
      </c>
      <c r="C91" s="135" t="s">
        <v>320</v>
      </c>
      <c r="D91" s="135">
        <v>27</v>
      </c>
      <c r="E91" s="135"/>
      <c r="F91" s="38">
        <f t="shared" si="5"/>
        <v>0</v>
      </c>
      <c r="G91" s="38"/>
      <c r="H91" s="38">
        <f t="shared" si="6"/>
        <v>0</v>
      </c>
      <c r="I91" s="38"/>
      <c r="J91" s="38">
        <f t="shared" si="7"/>
        <v>0</v>
      </c>
      <c r="K91" s="135" t="s">
        <v>608</v>
      </c>
      <c r="L91" s="135" t="s">
        <v>531</v>
      </c>
    </row>
    <row r="92" spans="1:12">
      <c r="A92" s="133">
        <f t="shared" si="8"/>
        <v>79</v>
      </c>
      <c r="B92" s="136" t="s">
        <v>620</v>
      </c>
      <c r="C92" s="135" t="s">
        <v>320</v>
      </c>
      <c r="D92" s="135">
        <v>2</v>
      </c>
      <c r="E92" s="135"/>
      <c r="F92" s="38">
        <f t="shared" si="5"/>
        <v>0</v>
      </c>
      <c r="G92" s="38"/>
      <c r="H92" s="38">
        <f t="shared" si="6"/>
        <v>0</v>
      </c>
      <c r="I92" s="38"/>
      <c r="J92" s="38">
        <f t="shared" si="7"/>
        <v>0</v>
      </c>
      <c r="K92" s="135" t="s">
        <v>608</v>
      </c>
      <c r="L92" s="135" t="s">
        <v>531</v>
      </c>
    </row>
    <row r="93" spans="1:12">
      <c r="A93" s="133">
        <f t="shared" si="8"/>
        <v>80</v>
      </c>
      <c r="B93" s="136" t="s">
        <v>621</v>
      </c>
      <c r="C93" s="135" t="s">
        <v>320</v>
      </c>
      <c r="D93" s="135">
        <v>14</v>
      </c>
      <c r="E93" s="135"/>
      <c r="F93" s="38">
        <f t="shared" si="5"/>
        <v>0</v>
      </c>
      <c r="G93" s="38"/>
      <c r="H93" s="38">
        <f t="shared" si="6"/>
        <v>0</v>
      </c>
      <c r="I93" s="38"/>
      <c r="J93" s="38">
        <f t="shared" si="7"/>
        <v>0</v>
      </c>
      <c r="K93" s="135" t="s">
        <v>608</v>
      </c>
      <c r="L93" s="135" t="s">
        <v>531</v>
      </c>
    </row>
    <row r="94" spans="1:12">
      <c r="A94" s="133">
        <f t="shared" si="8"/>
        <v>81</v>
      </c>
      <c r="B94" s="136" t="s">
        <v>622</v>
      </c>
      <c r="C94" s="135" t="s">
        <v>320</v>
      </c>
      <c r="D94" s="135">
        <v>60</v>
      </c>
      <c r="E94" s="135"/>
      <c r="F94" s="38">
        <f t="shared" si="5"/>
        <v>0</v>
      </c>
      <c r="G94" s="38"/>
      <c r="H94" s="38">
        <f t="shared" si="6"/>
        <v>0</v>
      </c>
      <c r="I94" s="38"/>
      <c r="J94" s="38">
        <f t="shared" si="7"/>
        <v>0</v>
      </c>
      <c r="K94" s="135" t="s">
        <v>608</v>
      </c>
      <c r="L94" s="135" t="s">
        <v>531</v>
      </c>
    </row>
    <row r="95" spans="1:12">
      <c r="A95" s="133">
        <f t="shared" si="8"/>
        <v>82</v>
      </c>
      <c r="B95" s="136" t="s">
        <v>623</v>
      </c>
      <c r="C95" s="135" t="s">
        <v>320</v>
      </c>
      <c r="D95" s="135">
        <v>1</v>
      </c>
      <c r="E95" s="135"/>
      <c r="F95" s="38">
        <f t="shared" si="5"/>
        <v>0</v>
      </c>
      <c r="G95" s="38"/>
      <c r="H95" s="38">
        <f t="shared" si="6"/>
        <v>0</v>
      </c>
      <c r="I95" s="38"/>
      <c r="J95" s="38">
        <f t="shared" si="7"/>
        <v>0</v>
      </c>
      <c r="K95" s="135" t="s">
        <v>608</v>
      </c>
      <c r="L95" s="135" t="s">
        <v>531</v>
      </c>
    </row>
    <row r="96" spans="1:12">
      <c r="A96" s="133">
        <f t="shared" si="8"/>
        <v>83</v>
      </c>
      <c r="B96" s="136" t="s">
        <v>624</v>
      </c>
      <c r="C96" s="135" t="s">
        <v>320</v>
      </c>
      <c r="D96" s="135">
        <v>43</v>
      </c>
      <c r="E96" s="135"/>
      <c r="F96" s="38">
        <f t="shared" si="5"/>
        <v>0</v>
      </c>
      <c r="G96" s="38"/>
      <c r="H96" s="38">
        <f t="shared" si="6"/>
        <v>0</v>
      </c>
      <c r="I96" s="38"/>
      <c r="J96" s="38">
        <f t="shared" si="7"/>
        <v>0</v>
      </c>
      <c r="K96" s="135" t="s">
        <v>608</v>
      </c>
      <c r="L96" s="135" t="s">
        <v>531</v>
      </c>
    </row>
    <row r="97" spans="1:12">
      <c r="A97" s="133">
        <f t="shared" si="8"/>
        <v>84</v>
      </c>
      <c r="B97" s="136" t="s">
        <v>625</v>
      </c>
      <c r="C97" s="135" t="s">
        <v>320</v>
      </c>
      <c r="D97" s="135">
        <v>2</v>
      </c>
      <c r="E97" s="135"/>
      <c r="F97" s="38">
        <f t="shared" si="5"/>
        <v>0</v>
      </c>
      <c r="G97" s="38"/>
      <c r="H97" s="38">
        <f t="shared" si="6"/>
        <v>0</v>
      </c>
      <c r="I97" s="38"/>
      <c r="J97" s="38">
        <f t="shared" si="7"/>
        <v>0</v>
      </c>
      <c r="K97" s="135" t="s">
        <v>608</v>
      </c>
      <c r="L97" s="135" t="s">
        <v>531</v>
      </c>
    </row>
    <row r="98" spans="1:12">
      <c r="A98" s="133">
        <f t="shared" si="8"/>
        <v>85</v>
      </c>
      <c r="B98" s="136" t="s">
        <v>626</v>
      </c>
      <c r="C98" s="135" t="s">
        <v>320</v>
      </c>
      <c r="D98" s="135">
        <v>1</v>
      </c>
      <c r="E98" s="135"/>
      <c r="F98" s="38">
        <f t="shared" si="5"/>
        <v>0</v>
      </c>
      <c r="G98" s="38"/>
      <c r="H98" s="38">
        <f t="shared" si="6"/>
        <v>0</v>
      </c>
      <c r="I98" s="38"/>
      <c r="J98" s="38">
        <f t="shared" si="7"/>
        <v>0</v>
      </c>
      <c r="K98" s="135" t="s">
        <v>608</v>
      </c>
      <c r="L98" s="135" t="s">
        <v>531</v>
      </c>
    </row>
    <row r="99" spans="1:12">
      <c r="A99" s="133">
        <f t="shared" si="8"/>
        <v>86</v>
      </c>
      <c r="B99" s="136" t="s">
        <v>627</v>
      </c>
      <c r="C99" s="135" t="s">
        <v>320</v>
      </c>
      <c r="D99" s="135">
        <v>30</v>
      </c>
      <c r="E99" s="135"/>
      <c r="F99" s="38">
        <f t="shared" si="5"/>
        <v>0</v>
      </c>
      <c r="G99" s="38"/>
      <c r="H99" s="38">
        <f t="shared" si="6"/>
        <v>0</v>
      </c>
      <c r="I99" s="38"/>
      <c r="J99" s="38">
        <f t="shared" si="7"/>
        <v>0</v>
      </c>
      <c r="K99" s="135" t="s">
        <v>608</v>
      </c>
      <c r="L99" s="135" t="s">
        <v>531</v>
      </c>
    </row>
    <row r="100" spans="1:12" ht="78.75">
      <c r="A100" s="133">
        <f t="shared" si="8"/>
        <v>87</v>
      </c>
      <c r="B100" s="134" t="s">
        <v>628</v>
      </c>
      <c r="C100" s="135"/>
      <c r="D100" s="135"/>
      <c r="E100" s="135"/>
      <c r="F100" s="38"/>
      <c r="G100" s="38"/>
      <c r="H100" s="38"/>
      <c r="I100" s="38"/>
      <c r="J100" s="38"/>
      <c r="K100" s="135"/>
      <c r="L100" s="135"/>
    </row>
    <row r="101" spans="1:12">
      <c r="A101" s="133">
        <f t="shared" si="8"/>
        <v>88</v>
      </c>
      <c r="B101" s="136" t="s">
        <v>629</v>
      </c>
      <c r="C101" s="135" t="s">
        <v>320</v>
      </c>
      <c r="D101" s="135">
        <v>1</v>
      </c>
      <c r="E101" s="135"/>
      <c r="F101" s="38">
        <f t="shared" si="5"/>
        <v>0</v>
      </c>
      <c r="G101" s="38"/>
      <c r="H101" s="38">
        <f t="shared" si="6"/>
        <v>0</v>
      </c>
      <c r="I101" s="38"/>
      <c r="J101" s="38">
        <f t="shared" si="7"/>
        <v>0</v>
      </c>
      <c r="K101" s="135" t="s">
        <v>608</v>
      </c>
      <c r="L101" s="135" t="s">
        <v>531</v>
      </c>
    </row>
    <row r="102" spans="1:12" ht="47.25">
      <c r="A102" s="133">
        <f t="shared" si="8"/>
        <v>89</v>
      </c>
      <c r="B102" s="134" t="s">
        <v>630</v>
      </c>
      <c r="C102" s="135"/>
      <c r="D102" s="135"/>
      <c r="E102" s="135"/>
      <c r="F102" s="38"/>
      <c r="G102" s="38"/>
      <c r="H102" s="38"/>
      <c r="I102" s="38"/>
      <c r="J102" s="38"/>
      <c r="K102" s="135"/>
      <c r="L102" s="135"/>
    </row>
    <row r="103" spans="1:12">
      <c r="A103" s="133">
        <f t="shared" si="8"/>
        <v>90</v>
      </c>
      <c r="B103" s="136" t="s">
        <v>631</v>
      </c>
      <c r="C103" s="135" t="s">
        <v>320</v>
      </c>
      <c r="D103" s="137">
        <v>464</v>
      </c>
      <c r="E103" s="137"/>
      <c r="F103" s="38">
        <f t="shared" si="5"/>
        <v>0</v>
      </c>
      <c r="G103" s="38"/>
      <c r="H103" s="38">
        <f t="shared" si="6"/>
        <v>0</v>
      </c>
      <c r="I103" s="38"/>
      <c r="J103" s="38">
        <f t="shared" si="7"/>
        <v>0</v>
      </c>
      <c r="K103" s="135" t="s">
        <v>632</v>
      </c>
      <c r="L103" s="135" t="s">
        <v>541</v>
      </c>
    </row>
    <row r="104" spans="1:12">
      <c r="A104" s="133">
        <f t="shared" si="8"/>
        <v>91</v>
      </c>
      <c r="B104" s="134" t="s">
        <v>633</v>
      </c>
      <c r="C104" s="135" t="s">
        <v>320</v>
      </c>
      <c r="D104" s="137">
        <v>463</v>
      </c>
      <c r="E104" s="137"/>
      <c r="F104" s="38">
        <f t="shared" si="5"/>
        <v>0</v>
      </c>
      <c r="G104" s="38"/>
      <c r="H104" s="38">
        <f t="shared" si="6"/>
        <v>0</v>
      </c>
      <c r="I104" s="38"/>
      <c r="J104" s="38">
        <f t="shared" si="7"/>
        <v>0</v>
      </c>
      <c r="K104" s="135" t="s">
        <v>634</v>
      </c>
      <c r="L104" s="135" t="s">
        <v>541</v>
      </c>
    </row>
    <row r="105" spans="1:12">
      <c r="A105" s="133">
        <f t="shared" si="8"/>
        <v>92</v>
      </c>
      <c r="B105" s="134" t="s">
        <v>635</v>
      </c>
      <c r="C105" s="135"/>
      <c r="D105" s="135"/>
      <c r="E105" s="135"/>
      <c r="F105" s="38"/>
      <c r="G105" s="38"/>
      <c r="H105" s="38"/>
      <c r="I105" s="38"/>
      <c r="J105" s="38"/>
      <c r="K105" s="135"/>
      <c r="L105" s="135"/>
    </row>
    <row r="106" spans="1:12">
      <c r="A106" s="133">
        <f t="shared" si="8"/>
        <v>93</v>
      </c>
      <c r="B106" s="136" t="s">
        <v>540</v>
      </c>
      <c r="C106" s="135" t="s">
        <v>320</v>
      </c>
      <c r="D106" s="137">
        <v>6</v>
      </c>
      <c r="E106" s="137"/>
      <c r="F106" s="38">
        <f t="shared" si="5"/>
        <v>0</v>
      </c>
      <c r="G106" s="38"/>
      <c r="H106" s="38">
        <f t="shared" si="6"/>
        <v>0</v>
      </c>
      <c r="I106" s="38"/>
      <c r="J106" s="38">
        <f t="shared" si="7"/>
        <v>0</v>
      </c>
      <c r="K106" s="135" t="s">
        <v>335</v>
      </c>
      <c r="L106" s="135" t="s">
        <v>541</v>
      </c>
    </row>
    <row r="107" spans="1:12">
      <c r="A107" s="133">
        <f t="shared" si="8"/>
        <v>94</v>
      </c>
      <c r="B107" s="134" t="s">
        <v>636</v>
      </c>
      <c r="C107" s="135"/>
      <c r="D107" s="135"/>
      <c r="E107" s="135"/>
      <c r="F107" s="38"/>
      <c r="G107" s="38"/>
      <c r="H107" s="38"/>
      <c r="I107" s="38"/>
      <c r="J107" s="38"/>
      <c r="K107" s="135"/>
      <c r="L107" s="135"/>
    </row>
    <row r="108" spans="1:12">
      <c r="A108" s="133">
        <f t="shared" si="8"/>
        <v>95</v>
      </c>
      <c r="B108" s="136" t="s">
        <v>540</v>
      </c>
      <c r="C108" s="135" t="s">
        <v>320</v>
      </c>
      <c r="D108" s="137">
        <v>6</v>
      </c>
      <c r="E108" s="137"/>
      <c r="F108" s="38">
        <f t="shared" si="5"/>
        <v>0</v>
      </c>
      <c r="G108" s="38"/>
      <c r="H108" s="38">
        <f t="shared" si="6"/>
        <v>0</v>
      </c>
      <c r="I108" s="38"/>
      <c r="J108" s="38">
        <f t="shared" si="7"/>
        <v>0</v>
      </c>
      <c r="K108" s="135" t="s">
        <v>637</v>
      </c>
      <c r="L108" s="135" t="s">
        <v>541</v>
      </c>
    </row>
    <row r="109" spans="1:12">
      <c r="A109" s="133">
        <f t="shared" si="8"/>
        <v>96</v>
      </c>
      <c r="B109" s="134" t="s">
        <v>552</v>
      </c>
      <c r="C109" s="135"/>
      <c r="D109" s="135"/>
      <c r="E109" s="135"/>
      <c r="F109" s="38"/>
      <c r="G109" s="38"/>
      <c r="H109" s="38"/>
      <c r="I109" s="38"/>
      <c r="J109" s="38"/>
      <c r="K109" s="135"/>
      <c r="L109" s="135"/>
    </row>
    <row r="110" spans="1:12">
      <c r="A110" s="133">
        <f t="shared" si="8"/>
        <v>97</v>
      </c>
      <c r="B110" s="136" t="s">
        <v>553</v>
      </c>
      <c r="C110" s="135" t="s">
        <v>320</v>
      </c>
      <c r="D110" s="137">
        <v>23</v>
      </c>
      <c r="E110" s="137"/>
      <c r="F110" s="38">
        <f t="shared" si="5"/>
        <v>0</v>
      </c>
      <c r="G110" s="38"/>
      <c r="H110" s="38">
        <f t="shared" si="6"/>
        <v>0</v>
      </c>
      <c r="I110" s="38"/>
      <c r="J110" s="38">
        <f t="shared" si="7"/>
        <v>0</v>
      </c>
      <c r="K110" s="135" t="s">
        <v>554</v>
      </c>
      <c r="L110" s="135" t="s">
        <v>541</v>
      </c>
    </row>
    <row r="111" spans="1:12">
      <c r="A111" s="133">
        <f t="shared" si="8"/>
        <v>98</v>
      </c>
      <c r="B111" s="134" t="s">
        <v>555</v>
      </c>
      <c r="C111" s="135"/>
      <c r="D111" s="135"/>
      <c r="E111" s="135"/>
      <c r="F111" s="38"/>
      <c r="G111" s="38"/>
      <c r="H111" s="38"/>
      <c r="I111" s="38"/>
      <c r="J111" s="38"/>
      <c r="K111" s="135"/>
      <c r="L111" s="135"/>
    </row>
    <row r="112" spans="1:12">
      <c r="A112" s="133">
        <f t="shared" si="8"/>
        <v>99</v>
      </c>
      <c r="B112" s="136" t="s">
        <v>553</v>
      </c>
      <c r="C112" s="135" t="s">
        <v>320</v>
      </c>
      <c r="D112" s="137">
        <v>23</v>
      </c>
      <c r="E112" s="137"/>
      <c r="F112" s="38">
        <f t="shared" si="5"/>
        <v>0</v>
      </c>
      <c r="G112" s="38"/>
      <c r="H112" s="38">
        <f t="shared" si="6"/>
        <v>0</v>
      </c>
      <c r="I112" s="38"/>
      <c r="J112" s="38">
        <f t="shared" si="7"/>
        <v>0</v>
      </c>
      <c r="K112" s="135" t="s">
        <v>556</v>
      </c>
      <c r="L112" s="135" t="s">
        <v>541</v>
      </c>
    </row>
    <row r="113" spans="1:12">
      <c r="A113" s="133">
        <f t="shared" si="8"/>
        <v>100</v>
      </c>
      <c r="B113" s="134" t="s">
        <v>638</v>
      </c>
      <c r="C113" s="135"/>
      <c r="D113" s="135"/>
      <c r="E113" s="135"/>
      <c r="F113" s="38"/>
      <c r="G113" s="38"/>
      <c r="H113" s="38"/>
      <c r="I113" s="38"/>
      <c r="J113" s="38"/>
      <c r="K113" s="135"/>
      <c r="L113" s="135"/>
    </row>
    <row r="114" spans="1:12">
      <c r="A114" s="133">
        <f t="shared" si="8"/>
        <v>101</v>
      </c>
      <c r="B114" s="136" t="s">
        <v>639</v>
      </c>
      <c r="C114" s="135" t="s">
        <v>320</v>
      </c>
      <c r="D114" s="137">
        <v>2</v>
      </c>
      <c r="E114" s="137"/>
      <c r="F114" s="38">
        <f t="shared" si="5"/>
        <v>0</v>
      </c>
      <c r="G114" s="38"/>
      <c r="H114" s="38">
        <f t="shared" si="6"/>
        <v>0</v>
      </c>
      <c r="I114" s="38"/>
      <c r="J114" s="38">
        <f t="shared" si="7"/>
        <v>0</v>
      </c>
      <c r="K114" s="135" t="s">
        <v>640</v>
      </c>
      <c r="L114" s="135"/>
    </row>
    <row r="115" spans="1:12">
      <c r="A115" s="133">
        <f t="shared" si="8"/>
        <v>102</v>
      </c>
      <c r="B115" s="136" t="s">
        <v>641</v>
      </c>
      <c r="C115" s="135" t="s">
        <v>320</v>
      </c>
      <c r="D115" s="137">
        <v>4</v>
      </c>
      <c r="E115" s="137"/>
      <c r="F115" s="38">
        <f t="shared" si="5"/>
        <v>0</v>
      </c>
      <c r="G115" s="38"/>
      <c r="H115" s="38">
        <f t="shared" si="6"/>
        <v>0</v>
      </c>
      <c r="I115" s="38"/>
      <c r="J115" s="38">
        <f t="shared" si="7"/>
        <v>0</v>
      </c>
      <c r="K115" s="135" t="s">
        <v>640</v>
      </c>
      <c r="L115" s="135"/>
    </row>
    <row r="116" spans="1:12">
      <c r="A116" s="133">
        <f t="shared" si="8"/>
        <v>103</v>
      </c>
      <c r="B116" s="136" t="s">
        <v>642</v>
      </c>
      <c r="C116" s="135" t="s">
        <v>320</v>
      </c>
      <c r="D116" s="137">
        <v>2</v>
      </c>
      <c r="E116" s="137"/>
      <c r="F116" s="38">
        <f t="shared" si="5"/>
        <v>0</v>
      </c>
      <c r="G116" s="38"/>
      <c r="H116" s="38">
        <f t="shared" si="6"/>
        <v>0</v>
      </c>
      <c r="I116" s="38"/>
      <c r="J116" s="38">
        <f t="shared" si="7"/>
        <v>0</v>
      </c>
      <c r="K116" s="135" t="s">
        <v>640</v>
      </c>
      <c r="L116" s="135"/>
    </row>
    <row r="117" spans="1:12">
      <c r="A117" s="133">
        <f t="shared" si="8"/>
        <v>104</v>
      </c>
      <c r="B117" s="136" t="s">
        <v>643</v>
      </c>
      <c r="C117" s="135" t="s">
        <v>320</v>
      </c>
      <c r="D117" s="137">
        <v>2</v>
      </c>
      <c r="E117" s="137"/>
      <c r="F117" s="38">
        <f t="shared" si="5"/>
        <v>0</v>
      </c>
      <c r="G117" s="38"/>
      <c r="H117" s="38">
        <f t="shared" si="6"/>
        <v>0</v>
      </c>
      <c r="I117" s="38"/>
      <c r="J117" s="38">
        <f t="shared" si="7"/>
        <v>0</v>
      </c>
      <c r="K117" s="135" t="s">
        <v>640</v>
      </c>
      <c r="L117" s="135"/>
    </row>
    <row r="118" spans="1:12">
      <c r="A118" s="133">
        <f t="shared" si="8"/>
        <v>105</v>
      </c>
      <c r="B118" s="136" t="s">
        <v>644</v>
      </c>
      <c r="C118" s="135" t="s">
        <v>320</v>
      </c>
      <c r="D118" s="137">
        <v>2</v>
      </c>
      <c r="E118" s="137"/>
      <c r="F118" s="38">
        <f t="shared" si="5"/>
        <v>0</v>
      </c>
      <c r="G118" s="38"/>
      <c r="H118" s="38">
        <f t="shared" si="6"/>
        <v>0</v>
      </c>
      <c r="I118" s="38"/>
      <c r="J118" s="38">
        <f t="shared" si="7"/>
        <v>0</v>
      </c>
      <c r="K118" s="135" t="s">
        <v>640</v>
      </c>
      <c r="L118" s="135"/>
    </row>
    <row r="119" spans="1:12" ht="47.25">
      <c r="A119" s="133">
        <f t="shared" si="8"/>
        <v>106</v>
      </c>
      <c r="B119" s="134" t="s">
        <v>645</v>
      </c>
      <c r="C119" s="135"/>
      <c r="D119" s="135"/>
      <c r="E119" s="135"/>
      <c r="F119" s="38"/>
      <c r="G119" s="38"/>
      <c r="H119" s="38"/>
      <c r="I119" s="38"/>
      <c r="J119" s="38"/>
      <c r="K119" s="135"/>
      <c r="L119" s="135"/>
    </row>
    <row r="120" spans="1:12">
      <c r="A120" s="133">
        <f t="shared" si="8"/>
        <v>107</v>
      </c>
      <c r="B120" s="143" t="s">
        <v>646</v>
      </c>
      <c r="C120" s="135" t="s">
        <v>320</v>
      </c>
      <c r="D120" s="137">
        <v>1</v>
      </c>
      <c r="E120" s="137"/>
      <c r="F120" s="38">
        <f t="shared" si="5"/>
        <v>0</v>
      </c>
      <c r="G120" s="38"/>
      <c r="H120" s="38">
        <f t="shared" si="6"/>
        <v>0</v>
      </c>
      <c r="I120" s="38"/>
      <c r="J120" s="38">
        <f t="shared" si="7"/>
        <v>0</v>
      </c>
      <c r="K120" s="135"/>
      <c r="L120" s="135" t="s">
        <v>541</v>
      </c>
    </row>
    <row r="121" spans="1:12">
      <c r="A121" s="133">
        <f t="shared" si="8"/>
        <v>108</v>
      </c>
      <c r="B121" s="143" t="s">
        <v>647</v>
      </c>
      <c r="C121" s="135" t="s">
        <v>320</v>
      </c>
      <c r="D121" s="137">
        <v>14</v>
      </c>
      <c r="E121" s="144"/>
      <c r="F121" s="38">
        <f t="shared" si="5"/>
        <v>0</v>
      </c>
      <c r="G121" s="38"/>
      <c r="H121" s="38">
        <f t="shared" si="6"/>
        <v>0</v>
      </c>
      <c r="I121" s="38"/>
      <c r="J121" s="38">
        <f t="shared" si="7"/>
        <v>0</v>
      </c>
      <c r="L121" s="135" t="s">
        <v>541</v>
      </c>
    </row>
    <row r="122" spans="1:12" ht="63">
      <c r="A122" s="133">
        <f t="shared" si="8"/>
        <v>109</v>
      </c>
      <c r="B122" s="134" t="s">
        <v>648</v>
      </c>
      <c r="C122" s="135"/>
      <c r="D122" s="135"/>
      <c r="E122" s="135"/>
      <c r="F122" s="38"/>
      <c r="G122" s="38"/>
      <c r="H122" s="38"/>
      <c r="I122" s="38"/>
      <c r="J122" s="38"/>
      <c r="K122" s="135"/>
      <c r="L122" s="135"/>
    </row>
    <row r="123" spans="1:12" ht="31.5">
      <c r="A123" s="133">
        <f t="shared" si="8"/>
        <v>110</v>
      </c>
      <c r="B123" s="136" t="s">
        <v>649</v>
      </c>
      <c r="C123" s="135"/>
      <c r="D123" s="137">
        <v>163</v>
      </c>
      <c r="E123" s="137"/>
      <c r="F123" s="38">
        <f t="shared" si="5"/>
        <v>0</v>
      </c>
      <c r="G123" s="38"/>
      <c r="H123" s="38">
        <f t="shared" si="6"/>
        <v>0</v>
      </c>
      <c r="I123" s="38"/>
      <c r="J123" s="38">
        <f t="shared" si="7"/>
        <v>0</v>
      </c>
      <c r="K123" s="135" t="s">
        <v>650</v>
      </c>
      <c r="L123" s="135" t="s">
        <v>651</v>
      </c>
    </row>
    <row r="124" spans="1:12" ht="47.25">
      <c r="A124" s="133">
        <f t="shared" si="8"/>
        <v>111</v>
      </c>
      <c r="B124" s="134" t="s">
        <v>652</v>
      </c>
      <c r="C124" s="135"/>
      <c r="D124" s="135"/>
      <c r="E124" s="135"/>
      <c r="F124" s="38"/>
      <c r="G124" s="38"/>
      <c r="H124" s="38"/>
      <c r="I124" s="38"/>
      <c r="J124" s="38"/>
      <c r="K124" s="135"/>
      <c r="L124" s="135"/>
    </row>
    <row r="125" spans="1:12">
      <c r="A125" s="133">
        <f t="shared" si="8"/>
        <v>112</v>
      </c>
      <c r="B125" s="136" t="s">
        <v>553</v>
      </c>
      <c r="C125" s="135" t="s">
        <v>320</v>
      </c>
      <c r="D125" s="137">
        <v>2</v>
      </c>
      <c r="E125" s="137"/>
      <c r="F125" s="38">
        <f t="shared" si="5"/>
        <v>0</v>
      </c>
      <c r="G125" s="38"/>
      <c r="H125" s="38">
        <f t="shared" si="6"/>
        <v>0</v>
      </c>
      <c r="I125" s="38"/>
      <c r="J125" s="38">
        <f t="shared" si="7"/>
        <v>0</v>
      </c>
      <c r="K125" s="135" t="s">
        <v>653</v>
      </c>
      <c r="L125" s="135" t="s">
        <v>541</v>
      </c>
    </row>
    <row r="126" spans="1:12">
      <c r="A126" s="133">
        <f t="shared" si="8"/>
        <v>113</v>
      </c>
      <c r="B126" s="136" t="s">
        <v>654</v>
      </c>
      <c r="C126" s="135" t="s">
        <v>320</v>
      </c>
      <c r="D126" s="137">
        <v>2</v>
      </c>
      <c r="E126" s="137"/>
      <c r="F126" s="38">
        <f t="shared" si="5"/>
        <v>0</v>
      </c>
      <c r="G126" s="38"/>
      <c r="H126" s="38">
        <f t="shared" si="6"/>
        <v>0</v>
      </c>
      <c r="I126" s="38"/>
      <c r="J126" s="38">
        <f t="shared" si="7"/>
        <v>0</v>
      </c>
      <c r="K126" s="135" t="s">
        <v>655</v>
      </c>
      <c r="L126" s="135" t="s">
        <v>541</v>
      </c>
    </row>
    <row r="127" spans="1:12" ht="31.5">
      <c r="A127" s="133">
        <f t="shared" si="8"/>
        <v>114</v>
      </c>
      <c r="B127" s="134" t="s">
        <v>656</v>
      </c>
      <c r="C127" s="135"/>
      <c r="D127" s="135"/>
      <c r="E127" s="135"/>
      <c r="F127" s="38"/>
      <c r="G127" s="38"/>
      <c r="H127" s="38"/>
      <c r="I127" s="38"/>
      <c r="J127" s="38"/>
      <c r="K127" s="135"/>
      <c r="L127" s="135"/>
    </row>
    <row r="128" spans="1:12" ht="31.5">
      <c r="A128" s="133">
        <f t="shared" si="8"/>
        <v>115</v>
      </c>
      <c r="B128" s="136" t="s">
        <v>558</v>
      </c>
      <c r="C128" s="135" t="s">
        <v>19</v>
      </c>
      <c r="D128" s="137">
        <v>68</v>
      </c>
      <c r="E128" s="137"/>
      <c r="F128" s="38">
        <f t="shared" si="5"/>
        <v>0</v>
      </c>
      <c r="G128" s="38"/>
      <c r="H128" s="38">
        <f t="shared" si="6"/>
        <v>0</v>
      </c>
      <c r="I128" s="38"/>
      <c r="J128" s="38">
        <f t="shared" si="7"/>
        <v>0</v>
      </c>
      <c r="K128" s="135" t="s">
        <v>559</v>
      </c>
      <c r="L128" s="135"/>
    </row>
    <row r="129" spans="1:12" ht="31.5">
      <c r="A129" s="133">
        <f t="shared" si="8"/>
        <v>116</v>
      </c>
      <c r="B129" s="136" t="s">
        <v>560</v>
      </c>
      <c r="C129" s="135" t="s">
        <v>19</v>
      </c>
      <c r="D129" s="137">
        <v>80</v>
      </c>
      <c r="E129" s="137"/>
      <c r="F129" s="38">
        <f t="shared" si="5"/>
        <v>0</v>
      </c>
      <c r="G129" s="38"/>
      <c r="H129" s="38">
        <f t="shared" si="6"/>
        <v>0</v>
      </c>
      <c r="I129" s="38"/>
      <c r="J129" s="38">
        <f t="shared" si="7"/>
        <v>0</v>
      </c>
      <c r="K129" s="135" t="s">
        <v>561</v>
      </c>
      <c r="L129" s="135"/>
    </row>
    <row r="130" spans="1:12" ht="31.5">
      <c r="A130" s="133">
        <f t="shared" si="8"/>
        <v>117</v>
      </c>
      <c r="B130" s="136" t="s">
        <v>562</v>
      </c>
      <c r="C130" s="135" t="s">
        <v>19</v>
      </c>
      <c r="D130" s="137">
        <v>17</v>
      </c>
      <c r="E130" s="137"/>
      <c r="F130" s="38">
        <f t="shared" si="5"/>
        <v>0</v>
      </c>
      <c r="G130" s="38"/>
      <c r="H130" s="38">
        <f t="shared" si="6"/>
        <v>0</v>
      </c>
      <c r="I130" s="38"/>
      <c r="J130" s="38">
        <f t="shared" si="7"/>
        <v>0</v>
      </c>
      <c r="K130" s="135" t="s">
        <v>563</v>
      </c>
      <c r="L130" s="135"/>
    </row>
    <row r="131" spans="1:12" ht="31.5">
      <c r="A131" s="133">
        <f t="shared" si="8"/>
        <v>118</v>
      </c>
      <c r="B131" s="136" t="s">
        <v>564</v>
      </c>
      <c r="C131" s="135" t="s">
        <v>19</v>
      </c>
      <c r="D131" s="137">
        <v>27</v>
      </c>
      <c r="E131" s="137"/>
      <c r="F131" s="38">
        <f t="shared" si="5"/>
        <v>0</v>
      </c>
      <c r="G131" s="38"/>
      <c r="H131" s="38">
        <f t="shared" si="6"/>
        <v>0</v>
      </c>
      <c r="I131" s="38"/>
      <c r="J131" s="38">
        <f t="shared" si="7"/>
        <v>0</v>
      </c>
      <c r="K131" s="135" t="s">
        <v>565</v>
      </c>
      <c r="L131" s="135"/>
    </row>
    <row r="132" spans="1:12">
      <c r="A132" s="133">
        <f t="shared" si="8"/>
        <v>119</v>
      </c>
      <c r="B132" s="134" t="s">
        <v>657</v>
      </c>
      <c r="C132" s="135"/>
      <c r="D132" s="135"/>
      <c r="E132" s="135"/>
      <c r="F132" s="38"/>
      <c r="G132" s="38"/>
      <c r="H132" s="38"/>
      <c r="I132" s="38"/>
      <c r="J132" s="38"/>
      <c r="K132" s="135"/>
      <c r="L132" s="135"/>
    </row>
    <row r="133" spans="1:12" ht="31.5">
      <c r="A133" s="133">
        <f t="shared" si="8"/>
        <v>120</v>
      </c>
      <c r="B133" s="136" t="s">
        <v>575</v>
      </c>
      <c r="C133" s="135" t="s">
        <v>19</v>
      </c>
      <c r="D133" s="137">
        <v>7</v>
      </c>
      <c r="E133" s="137"/>
      <c r="F133" s="38">
        <f t="shared" si="5"/>
        <v>0</v>
      </c>
      <c r="G133" s="38"/>
      <c r="H133" s="38">
        <f t="shared" si="6"/>
        <v>0</v>
      </c>
      <c r="I133" s="38"/>
      <c r="J133" s="38">
        <f t="shared" si="7"/>
        <v>0</v>
      </c>
      <c r="K133" s="135" t="s">
        <v>576</v>
      </c>
      <c r="L133" s="135"/>
    </row>
    <row r="134" spans="1:12" ht="31.5">
      <c r="A134" s="133">
        <f t="shared" si="8"/>
        <v>121</v>
      </c>
      <c r="B134" s="136" t="s">
        <v>658</v>
      </c>
      <c r="C134" s="135" t="s">
        <v>19</v>
      </c>
      <c r="D134" s="137">
        <v>31</v>
      </c>
      <c r="E134" s="137"/>
      <c r="F134" s="38">
        <f t="shared" si="5"/>
        <v>0</v>
      </c>
      <c r="G134" s="38"/>
      <c r="H134" s="38">
        <f t="shared" si="6"/>
        <v>0</v>
      </c>
      <c r="I134" s="38"/>
      <c r="J134" s="38">
        <f t="shared" si="7"/>
        <v>0</v>
      </c>
      <c r="K134" s="135" t="s">
        <v>659</v>
      </c>
      <c r="L134" s="135"/>
    </row>
    <row r="135" spans="1:12" ht="31.5">
      <c r="A135" s="133">
        <f t="shared" si="8"/>
        <v>122</v>
      </c>
      <c r="B135" s="136" t="s">
        <v>660</v>
      </c>
      <c r="C135" s="135" t="s">
        <v>19</v>
      </c>
      <c r="D135" s="137">
        <v>20</v>
      </c>
      <c r="E135" s="137"/>
      <c r="F135" s="38">
        <f t="shared" si="5"/>
        <v>0</v>
      </c>
      <c r="G135" s="38"/>
      <c r="H135" s="38">
        <f t="shared" si="6"/>
        <v>0</v>
      </c>
      <c r="I135" s="38"/>
      <c r="J135" s="38">
        <f t="shared" si="7"/>
        <v>0</v>
      </c>
      <c r="K135" s="135" t="s">
        <v>661</v>
      </c>
      <c r="L135" s="135"/>
    </row>
    <row r="136" spans="1:12" ht="31.5">
      <c r="A136" s="133">
        <f t="shared" si="8"/>
        <v>123</v>
      </c>
      <c r="B136" s="136" t="s">
        <v>662</v>
      </c>
      <c r="C136" s="135" t="s">
        <v>19</v>
      </c>
      <c r="D136" s="137">
        <v>40</v>
      </c>
      <c r="E136" s="137"/>
      <c r="F136" s="38">
        <f t="shared" si="5"/>
        <v>0</v>
      </c>
      <c r="G136" s="38"/>
      <c r="H136" s="38">
        <f t="shared" si="6"/>
        <v>0</v>
      </c>
      <c r="I136" s="38"/>
      <c r="J136" s="38">
        <f t="shared" si="7"/>
        <v>0</v>
      </c>
      <c r="K136" s="135" t="s">
        <v>568</v>
      </c>
      <c r="L136" s="135"/>
    </row>
    <row r="137" spans="1:12" ht="31.5">
      <c r="A137" s="133">
        <f t="shared" si="8"/>
        <v>124</v>
      </c>
      <c r="B137" s="134" t="s">
        <v>663</v>
      </c>
      <c r="C137" s="135"/>
      <c r="D137" s="135"/>
      <c r="E137" s="135"/>
      <c r="F137" s="38"/>
      <c r="G137" s="38"/>
      <c r="H137" s="38"/>
      <c r="I137" s="38"/>
      <c r="J137" s="38"/>
      <c r="K137" s="135"/>
      <c r="L137" s="135"/>
    </row>
    <row r="138" spans="1:12" ht="31.5">
      <c r="A138" s="133">
        <f t="shared" si="8"/>
        <v>125</v>
      </c>
      <c r="B138" s="136" t="s">
        <v>564</v>
      </c>
      <c r="C138" s="135" t="s">
        <v>19</v>
      </c>
      <c r="D138" s="137">
        <v>8</v>
      </c>
      <c r="E138" s="137"/>
      <c r="F138" s="38">
        <f t="shared" si="5"/>
        <v>0</v>
      </c>
      <c r="G138" s="38"/>
      <c r="H138" s="38">
        <f t="shared" si="6"/>
        <v>0</v>
      </c>
      <c r="I138" s="38"/>
      <c r="J138" s="38">
        <f t="shared" si="7"/>
        <v>0</v>
      </c>
      <c r="K138" s="135" t="s">
        <v>572</v>
      </c>
      <c r="L138" s="135"/>
    </row>
    <row r="139" spans="1:12" ht="31.5">
      <c r="A139" s="133">
        <f t="shared" si="8"/>
        <v>126</v>
      </c>
      <c r="B139" s="136" t="s">
        <v>573</v>
      </c>
      <c r="C139" s="135" t="s">
        <v>19</v>
      </c>
      <c r="D139" s="137">
        <v>15</v>
      </c>
      <c r="E139" s="137"/>
      <c r="F139" s="38">
        <f t="shared" si="5"/>
        <v>0</v>
      </c>
      <c r="G139" s="38"/>
      <c r="H139" s="38">
        <f t="shared" si="6"/>
        <v>0</v>
      </c>
      <c r="I139" s="38"/>
      <c r="J139" s="38">
        <f t="shared" si="7"/>
        <v>0</v>
      </c>
      <c r="K139" s="135" t="s">
        <v>574</v>
      </c>
      <c r="L139" s="135"/>
    </row>
    <row r="140" spans="1:12" ht="31.5">
      <c r="A140" s="133">
        <f t="shared" si="8"/>
        <v>127</v>
      </c>
      <c r="B140" s="136" t="s">
        <v>575</v>
      </c>
      <c r="C140" s="135" t="s">
        <v>19</v>
      </c>
      <c r="D140" s="137">
        <v>1</v>
      </c>
      <c r="E140" s="137"/>
      <c r="F140" s="38">
        <f t="shared" si="5"/>
        <v>0</v>
      </c>
      <c r="G140" s="38"/>
      <c r="H140" s="38">
        <f t="shared" si="6"/>
        <v>0</v>
      </c>
      <c r="I140" s="38"/>
      <c r="J140" s="38">
        <f t="shared" si="7"/>
        <v>0</v>
      </c>
      <c r="K140" s="135" t="s">
        <v>576</v>
      </c>
      <c r="L140" s="135"/>
    </row>
    <row r="141" spans="1:12" ht="31.5">
      <c r="A141" s="133">
        <f t="shared" si="8"/>
        <v>128</v>
      </c>
      <c r="B141" s="136" t="s">
        <v>660</v>
      </c>
      <c r="C141" s="135" t="s">
        <v>19</v>
      </c>
      <c r="D141" s="137">
        <v>1</v>
      </c>
      <c r="E141" s="137"/>
      <c r="F141" s="38">
        <f t="shared" si="5"/>
        <v>0</v>
      </c>
      <c r="G141" s="38"/>
      <c r="H141" s="38">
        <f t="shared" si="6"/>
        <v>0</v>
      </c>
      <c r="I141" s="38"/>
      <c r="J141" s="38">
        <f t="shared" si="7"/>
        <v>0</v>
      </c>
      <c r="K141" s="135" t="s">
        <v>661</v>
      </c>
      <c r="L141" s="135"/>
    </row>
    <row r="142" spans="1:12" ht="31.5">
      <c r="A142" s="133">
        <f t="shared" si="8"/>
        <v>129</v>
      </c>
      <c r="B142" s="136" t="s">
        <v>662</v>
      </c>
      <c r="C142" s="135" t="s">
        <v>19</v>
      </c>
      <c r="D142" s="137">
        <v>7</v>
      </c>
      <c r="E142" s="137"/>
      <c r="F142" s="38">
        <f t="shared" ref="F142:F180" si="9">H142+J142</f>
        <v>0</v>
      </c>
      <c r="G142" s="38"/>
      <c r="H142" s="38">
        <f t="shared" ref="H142:H180" si="10">ROUND(G142*D142,2)</f>
        <v>0</v>
      </c>
      <c r="I142" s="38"/>
      <c r="J142" s="38">
        <f t="shared" ref="J142:J180" si="11">ROUND(I142*D142,2)</f>
        <v>0</v>
      </c>
      <c r="K142" s="135" t="s">
        <v>568</v>
      </c>
      <c r="L142" s="135"/>
    </row>
    <row r="143" spans="1:12" ht="31.5">
      <c r="A143" s="133">
        <f t="shared" ref="A143:A180" si="12">A142+1</f>
        <v>130</v>
      </c>
      <c r="B143" s="136" t="s">
        <v>569</v>
      </c>
      <c r="C143" s="135" t="s">
        <v>19</v>
      </c>
      <c r="D143" s="137">
        <v>6</v>
      </c>
      <c r="E143" s="137"/>
      <c r="F143" s="38">
        <f t="shared" si="9"/>
        <v>0</v>
      </c>
      <c r="G143" s="38"/>
      <c r="H143" s="38">
        <f t="shared" si="10"/>
        <v>0</v>
      </c>
      <c r="I143" s="38"/>
      <c r="J143" s="38">
        <f t="shared" si="11"/>
        <v>0</v>
      </c>
      <c r="K143" s="135" t="s">
        <v>570</v>
      </c>
      <c r="L143" s="135"/>
    </row>
    <row r="144" spans="1:12" ht="18.75">
      <c r="A144" s="133">
        <f t="shared" si="12"/>
        <v>131</v>
      </c>
      <c r="B144" s="134" t="s">
        <v>579</v>
      </c>
      <c r="C144" s="135" t="s">
        <v>664</v>
      </c>
      <c r="D144" s="137">
        <v>108</v>
      </c>
      <c r="E144" s="137"/>
      <c r="F144" s="38">
        <f t="shared" si="9"/>
        <v>0</v>
      </c>
      <c r="G144" s="38"/>
      <c r="H144" s="38">
        <f t="shared" si="10"/>
        <v>0</v>
      </c>
      <c r="I144" s="38"/>
      <c r="J144" s="38">
        <f t="shared" si="11"/>
        <v>0</v>
      </c>
      <c r="K144" s="135"/>
      <c r="L144" s="135"/>
    </row>
    <row r="145" spans="1:12">
      <c r="A145" s="133">
        <f t="shared" si="12"/>
        <v>132</v>
      </c>
      <c r="B145" s="134" t="s">
        <v>580</v>
      </c>
      <c r="C145" s="135" t="s">
        <v>523</v>
      </c>
      <c r="D145" s="137">
        <v>230</v>
      </c>
      <c r="E145" s="137"/>
      <c r="F145" s="38">
        <f t="shared" si="9"/>
        <v>0</v>
      </c>
      <c r="G145" s="38"/>
      <c r="H145" s="38">
        <f t="shared" si="10"/>
        <v>0</v>
      </c>
      <c r="I145" s="38"/>
      <c r="J145" s="38">
        <f t="shared" si="11"/>
        <v>0</v>
      </c>
      <c r="K145" s="135"/>
      <c r="L145" s="135"/>
    </row>
    <row r="146" spans="1:12" ht="47.25">
      <c r="A146" s="133">
        <f t="shared" si="12"/>
        <v>133</v>
      </c>
      <c r="B146" s="134" t="s">
        <v>665</v>
      </c>
      <c r="C146" s="135"/>
      <c r="D146" s="135"/>
      <c r="E146" s="135"/>
      <c r="F146" s="38"/>
      <c r="G146" s="38"/>
      <c r="H146" s="38"/>
      <c r="I146" s="38"/>
      <c r="J146" s="38"/>
      <c r="K146" s="135"/>
      <c r="L146" s="135"/>
    </row>
    <row r="147" spans="1:12">
      <c r="A147" s="133">
        <f t="shared" si="12"/>
        <v>134</v>
      </c>
      <c r="B147" s="136" t="s">
        <v>586</v>
      </c>
      <c r="C147" s="135" t="s">
        <v>19</v>
      </c>
      <c r="D147" s="137">
        <v>27</v>
      </c>
      <c r="E147" s="137"/>
      <c r="F147" s="38">
        <f t="shared" si="9"/>
        <v>0</v>
      </c>
      <c r="G147" s="38"/>
      <c r="H147" s="38">
        <f t="shared" si="10"/>
        <v>0</v>
      </c>
      <c r="I147" s="38"/>
      <c r="J147" s="38">
        <f t="shared" si="11"/>
        <v>0</v>
      </c>
      <c r="K147" s="135" t="s">
        <v>583</v>
      </c>
      <c r="L147" s="135" t="s">
        <v>590</v>
      </c>
    </row>
    <row r="148" spans="1:12">
      <c r="A148" s="133">
        <f t="shared" si="12"/>
        <v>135</v>
      </c>
      <c r="B148" s="136" t="s">
        <v>666</v>
      </c>
      <c r="C148" s="135" t="s">
        <v>19</v>
      </c>
      <c r="D148" s="137">
        <v>7</v>
      </c>
      <c r="E148" s="137"/>
      <c r="F148" s="38">
        <f t="shared" si="9"/>
        <v>0</v>
      </c>
      <c r="G148" s="38"/>
      <c r="H148" s="38">
        <f t="shared" si="10"/>
        <v>0</v>
      </c>
      <c r="I148" s="38"/>
      <c r="J148" s="38">
        <f t="shared" si="11"/>
        <v>0</v>
      </c>
      <c r="K148" s="135" t="s">
        <v>583</v>
      </c>
      <c r="L148" s="135" t="s">
        <v>590</v>
      </c>
    </row>
    <row r="149" spans="1:12">
      <c r="A149" s="133">
        <f t="shared" si="12"/>
        <v>136</v>
      </c>
      <c r="B149" s="136" t="s">
        <v>667</v>
      </c>
      <c r="C149" s="135" t="s">
        <v>19</v>
      </c>
      <c r="D149" s="137">
        <v>31</v>
      </c>
      <c r="E149" s="137"/>
      <c r="F149" s="38">
        <f t="shared" si="9"/>
        <v>0</v>
      </c>
      <c r="G149" s="38"/>
      <c r="H149" s="38">
        <f t="shared" si="10"/>
        <v>0</v>
      </c>
      <c r="I149" s="38"/>
      <c r="J149" s="38">
        <f t="shared" si="11"/>
        <v>0</v>
      </c>
      <c r="K149" s="135" t="s">
        <v>583</v>
      </c>
      <c r="L149" s="135" t="s">
        <v>590</v>
      </c>
    </row>
    <row r="150" spans="1:12">
      <c r="A150" s="133">
        <f t="shared" si="12"/>
        <v>137</v>
      </c>
      <c r="B150" s="136" t="s">
        <v>668</v>
      </c>
      <c r="C150" s="135" t="s">
        <v>19</v>
      </c>
      <c r="D150" s="137">
        <v>20</v>
      </c>
      <c r="E150" s="137"/>
      <c r="F150" s="38">
        <f t="shared" si="9"/>
        <v>0</v>
      </c>
      <c r="G150" s="38"/>
      <c r="H150" s="38">
        <f t="shared" si="10"/>
        <v>0</v>
      </c>
      <c r="I150" s="38"/>
      <c r="J150" s="38">
        <f t="shared" si="11"/>
        <v>0</v>
      </c>
      <c r="K150" s="135" t="s">
        <v>583</v>
      </c>
      <c r="L150" s="135" t="s">
        <v>590</v>
      </c>
    </row>
    <row r="151" spans="1:12">
      <c r="A151" s="133">
        <f t="shared" si="12"/>
        <v>138</v>
      </c>
      <c r="B151" s="136" t="s">
        <v>588</v>
      </c>
      <c r="C151" s="135" t="s">
        <v>19</v>
      </c>
      <c r="D151" s="137">
        <v>40</v>
      </c>
      <c r="E151" s="137"/>
      <c r="F151" s="38">
        <f t="shared" si="9"/>
        <v>0</v>
      </c>
      <c r="G151" s="38"/>
      <c r="H151" s="38">
        <f t="shared" si="10"/>
        <v>0</v>
      </c>
      <c r="I151" s="38"/>
      <c r="J151" s="38">
        <f t="shared" si="11"/>
        <v>0</v>
      </c>
      <c r="K151" s="135" t="s">
        <v>583</v>
      </c>
      <c r="L151" s="135" t="s">
        <v>590</v>
      </c>
    </row>
    <row r="152" spans="1:12">
      <c r="A152" s="133">
        <f t="shared" si="12"/>
        <v>139</v>
      </c>
      <c r="B152" s="134" t="s">
        <v>669</v>
      </c>
      <c r="C152" s="135"/>
      <c r="D152" s="135"/>
      <c r="E152" s="135"/>
      <c r="F152" s="38"/>
      <c r="G152" s="38"/>
      <c r="H152" s="38"/>
      <c r="I152" s="38"/>
      <c r="J152" s="38"/>
      <c r="K152" s="135"/>
      <c r="L152" s="135"/>
    </row>
    <row r="153" spans="1:12">
      <c r="A153" s="133">
        <f t="shared" si="12"/>
        <v>140</v>
      </c>
      <c r="B153" s="136" t="s">
        <v>670</v>
      </c>
      <c r="C153" s="135" t="s">
        <v>19</v>
      </c>
      <c r="D153" s="137">
        <v>5069</v>
      </c>
      <c r="E153" s="137"/>
      <c r="F153" s="38">
        <f t="shared" si="9"/>
        <v>0</v>
      </c>
      <c r="G153" s="38"/>
      <c r="H153" s="38">
        <f t="shared" si="10"/>
        <v>0</v>
      </c>
      <c r="I153" s="38"/>
      <c r="J153" s="38">
        <f t="shared" si="11"/>
        <v>0</v>
      </c>
      <c r="K153" s="135" t="s">
        <v>671</v>
      </c>
      <c r="L153" s="135" t="s">
        <v>672</v>
      </c>
    </row>
    <row r="154" spans="1:12">
      <c r="A154" s="133">
        <f t="shared" si="12"/>
        <v>141</v>
      </c>
      <c r="B154" s="136" t="s">
        <v>673</v>
      </c>
      <c r="C154" s="135" t="s">
        <v>19</v>
      </c>
      <c r="D154" s="137">
        <v>7487</v>
      </c>
      <c r="E154" s="137"/>
      <c r="F154" s="38">
        <f t="shared" si="9"/>
        <v>0</v>
      </c>
      <c r="G154" s="38"/>
      <c r="H154" s="38">
        <f t="shared" si="10"/>
        <v>0</v>
      </c>
      <c r="I154" s="38"/>
      <c r="J154" s="38">
        <f t="shared" si="11"/>
        <v>0</v>
      </c>
      <c r="K154" s="135" t="s">
        <v>671</v>
      </c>
      <c r="L154" s="135" t="s">
        <v>672</v>
      </c>
    </row>
    <row r="155" spans="1:12">
      <c r="A155" s="133">
        <f t="shared" si="12"/>
        <v>142</v>
      </c>
      <c r="B155" s="136" t="s">
        <v>674</v>
      </c>
      <c r="C155" s="135" t="s">
        <v>19</v>
      </c>
      <c r="D155" s="137">
        <v>57</v>
      </c>
      <c r="E155" s="137"/>
      <c r="F155" s="38">
        <f t="shared" si="9"/>
        <v>0</v>
      </c>
      <c r="G155" s="38"/>
      <c r="H155" s="38">
        <f t="shared" si="10"/>
        <v>0</v>
      </c>
      <c r="I155" s="38"/>
      <c r="J155" s="38">
        <f t="shared" si="11"/>
        <v>0</v>
      </c>
      <c r="K155" s="135" t="s">
        <v>671</v>
      </c>
      <c r="L155" s="135" t="s">
        <v>672</v>
      </c>
    </row>
    <row r="156" spans="1:12">
      <c r="A156" s="133">
        <f t="shared" si="12"/>
        <v>143</v>
      </c>
      <c r="B156" s="134" t="s">
        <v>675</v>
      </c>
      <c r="C156" s="135"/>
      <c r="D156" s="135"/>
      <c r="E156" s="135"/>
      <c r="F156" s="38"/>
      <c r="G156" s="38"/>
      <c r="H156" s="38"/>
      <c r="I156" s="38"/>
      <c r="J156" s="38"/>
      <c r="K156" s="135"/>
      <c r="L156" s="135"/>
    </row>
    <row r="157" spans="1:12">
      <c r="A157" s="133">
        <f t="shared" si="12"/>
        <v>144</v>
      </c>
      <c r="B157" s="136" t="s">
        <v>676</v>
      </c>
      <c r="C157" s="135" t="s">
        <v>19</v>
      </c>
      <c r="D157" s="137">
        <v>4256</v>
      </c>
      <c r="E157" s="137"/>
      <c r="F157" s="38">
        <f t="shared" si="9"/>
        <v>0</v>
      </c>
      <c r="G157" s="38"/>
      <c r="H157" s="38">
        <f t="shared" si="10"/>
        <v>0</v>
      </c>
      <c r="I157" s="38"/>
      <c r="J157" s="38">
        <f t="shared" si="11"/>
        <v>0</v>
      </c>
      <c r="K157" s="135" t="s">
        <v>677</v>
      </c>
      <c r="L157" s="135" t="s">
        <v>672</v>
      </c>
    </row>
    <row r="158" spans="1:12">
      <c r="A158" s="133">
        <f t="shared" si="12"/>
        <v>145</v>
      </c>
      <c r="B158" s="136" t="s">
        <v>678</v>
      </c>
      <c r="C158" s="135" t="s">
        <v>19</v>
      </c>
      <c r="D158" s="137">
        <v>2220</v>
      </c>
      <c r="E158" s="137"/>
      <c r="F158" s="38">
        <f t="shared" si="9"/>
        <v>0</v>
      </c>
      <c r="G158" s="38"/>
      <c r="H158" s="38">
        <f t="shared" si="10"/>
        <v>0</v>
      </c>
      <c r="I158" s="38"/>
      <c r="J158" s="38">
        <f t="shared" si="11"/>
        <v>0</v>
      </c>
      <c r="K158" s="135" t="s">
        <v>677</v>
      </c>
      <c r="L158" s="135" t="s">
        <v>672</v>
      </c>
    </row>
    <row r="159" spans="1:12">
      <c r="A159" s="133">
        <f t="shared" si="12"/>
        <v>146</v>
      </c>
      <c r="B159" s="136" t="s">
        <v>679</v>
      </c>
      <c r="C159" s="135" t="s">
        <v>19</v>
      </c>
      <c r="D159" s="137">
        <v>26</v>
      </c>
      <c r="E159" s="137"/>
      <c r="F159" s="38">
        <f t="shared" si="9"/>
        <v>0</v>
      </c>
      <c r="G159" s="38"/>
      <c r="H159" s="38">
        <f t="shared" si="10"/>
        <v>0</v>
      </c>
      <c r="I159" s="38"/>
      <c r="J159" s="38">
        <f t="shared" si="11"/>
        <v>0</v>
      </c>
      <c r="K159" s="135" t="s">
        <v>677</v>
      </c>
      <c r="L159" s="135" t="s">
        <v>672</v>
      </c>
    </row>
    <row r="160" spans="1:12" ht="47.25">
      <c r="A160" s="133">
        <f t="shared" si="12"/>
        <v>147</v>
      </c>
      <c r="B160" s="134" t="s">
        <v>680</v>
      </c>
      <c r="C160" s="135"/>
      <c r="D160" s="135"/>
      <c r="E160" s="135"/>
      <c r="F160" s="38"/>
      <c r="G160" s="38"/>
      <c r="H160" s="38"/>
      <c r="I160" s="38"/>
      <c r="J160" s="38"/>
      <c r="K160" s="135"/>
      <c r="L160" s="135"/>
    </row>
    <row r="161" spans="1:12">
      <c r="A161" s="133">
        <f t="shared" si="12"/>
        <v>148</v>
      </c>
      <c r="B161" s="136" t="s">
        <v>681</v>
      </c>
      <c r="C161" s="135" t="s">
        <v>19</v>
      </c>
      <c r="D161" s="137">
        <v>813</v>
      </c>
      <c r="E161" s="137"/>
      <c r="F161" s="38">
        <f t="shared" si="9"/>
        <v>0</v>
      </c>
      <c r="G161" s="38"/>
      <c r="H161" s="38">
        <f t="shared" si="10"/>
        <v>0</v>
      </c>
      <c r="I161" s="38"/>
      <c r="J161" s="38">
        <f t="shared" si="11"/>
        <v>0</v>
      </c>
      <c r="K161" s="135" t="s">
        <v>682</v>
      </c>
      <c r="L161" s="135" t="s">
        <v>590</v>
      </c>
    </row>
    <row r="162" spans="1:12">
      <c r="A162" s="133">
        <f t="shared" si="12"/>
        <v>149</v>
      </c>
      <c r="B162" s="136" t="s">
        <v>683</v>
      </c>
      <c r="C162" s="135" t="s">
        <v>19</v>
      </c>
      <c r="D162" s="137">
        <v>5267</v>
      </c>
      <c r="E162" s="137"/>
      <c r="F162" s="38">
        <f t="shared" si="9"/>
        <v>0</v>
      </c>
      <c r="G162" s="38"/>
      <c r="H162" s="38">
        <f t="shared" si="10"/>
        <v>0</v>
      </c>
      <c r="I162" s="38"/>
      <c r="J162" s="38">
        <f t="shared" si="11"/>
        <v>0</v>
      </c>
      <c r="K162" s="135" t="s">
        <v>682</v>
      </c>
      <c r="L162" s="135" t="s">
        <v>590</v>
      </c>
    </row>
    <row r="163" spans="1:12">
      <c r="A163" s="133">
        <f t="shared" si="12"/>
        <v>150</v>
      </c>
      <c r="B163" s="136" t="s">
        <v>684</v>
      </c>
      <c r="C163" s="135" t="s">
        <v>19</v>
      </c>
      <c r="D163" s="137">
        <v>31</v>
      </c>
      <c r="E163" s="137"/>
      <c r="F163" s="38">
        <f t="shared" si="9"/>
        <v>0</v>
      </c>
      <c r="G163" s="38"/>
      <c r="H163" s="38">
        <f t="shared" si="10"/>
        <v>0</v>
      </c>
      <c r="I163" s="38"/>
      <c r="J163" s="38">
        <f t="shared" si="11"/>
        <v>0</v>
      </c>
      <c r="K163" s="135" t="s">
        <v>682</v>
      </c>
      <c r="L163" s="135" t="s">
        <v>590</v>
      </c>
    </row>
    <row r="164" spans="1:12">
      <c r="A164" s="133">
        <f t="shared" si="12"/>
        <v>151</v>
      </c>
      <c r="B164" s="134" t="s">
        <v>685</v>
      </c>
      <c r="C164" s="135"/>
      <c r="D164" s="135"/>
      <c r="E164" s="135"/>
      <c r="F164" s="38">
        <f t="shared" si="9"/>
        <v>0</v>
      </c>
      <c r="G164" s="38"/>
      <c r="H164" s="38">
        <f t="shared" si="10"/>
        <v>0</v>
      </c>
      <c r="I164" s="38"/>
      <c r="J164" s="38">
        <f t="shared" si="11"/>
        <v>0</v>
      </c>
      <c r="K164" s="135"/>
      <c r="L164" s="135"/>
    </row>
    <row r="165" spans="1:12">
      <c r="A165" s="133">
        <f t="shared" si="12"/>
        <v>152</v>
      </c>
      <c r="B165" s="134" t="s">
        <v>686</v>
      </c>
      <c r="C165" s="135" t="s">
        <v>22</v>
      </c>
      <c r="D165" s="137">
        <v>4922</v>
      </c>
      <c r="E165" s="137"/>
      <c r="F165" s="38">
        <f t="shared" si="9"/>
        <v>0</v>
      </c>
      <c r="G165" s="38"/>
      <c r="H165" s="38">
        <f t="shared" si="10"/>
        <v>0</v>
      </c>
      <c r="I165" s="38"/>
      <c r="J165" s="38">
        <f t="shared" si="11"/>
        <v>0</v>
      </c>
      <c r="K165" s="135" t="s">
        <v>687</v>
      </c>
      <c r="L165" s="135" t="s">
        <v>672</v>
      </c>
    </row>
    <row r="166" spans="1:12">
      <c r="A166" s="133">
        <f t="shared" si="12"/>
        <v>153</v>
      </c>
      <c r="B166" s="134" t="s">
        <v>688</v>
      </c>
      <c r="C166" s="135" t="s">
        <v>22</v>
      </c>
      <c r="D166" s="137">
        <v>428</v>
      </c>
      <c r="E166" s="137"/>
      <c r="F166" s="38">
        <f t="shared" si="9"/>
        <v>0</v>
      </c>
      <c r="G166" s="38"/>
      <c r="H166" s="38">
        <f t="shared" si="10"/>
        <v>0</v>
      </c>
      <c r="I166" s="38"/>
      <c r="J166" s="38">
        <f t="shared" si="11"/>
        <v>0</v>
      </c>
      <c r="K166" s="135" t="s">
        <v>687</v>
      </c>
      <c r="L166" s="135" t="s">
        <v>672</v>
      </c>
    </row>
    <row r="167" spans="1:12">
      <c r="A167" s="133">
        <f t="shared" si="12"/>
        <v>154</v>
      </c>
      <c r="B167" s="134" t="s">
        <v>689</v>
      </c>
      <c r="C167" s="135" t="s">
        <v>22</v>
      </c>
      <c r="D167" s="137">
        <v>4</v>
      </c>
      <c r="E167" s="137"/>
      <c r="F167" s="38">
        <f t="shared" si="9"/>
        <v>0</v>
      </c>
      <c r="G167" s="38"/>
      <c r="H167" s="38">
        <f t="shared" si="10"/>
        <v>0</v>
      </c>
      <c r="I167" s="38"/>
      <c r="J167" s="38">
        <f t="shared" si="11"/>
        <v>0</v>
      </c>
      <c r="K167" s="135" t="s">
        <v>687</v>
      </c>
      <c r="L167" s="135" t="s">
        <v>672</v>
      </c>
    </row>
    <row r="168" spans="1:12">
      <c r="A168" s="133">
        <f t="shared" si="12"/>
        <v>155</v>
      </c>
      <c r="B168" s="134" t="s">
        <v>690</v>
      </c>
      <c r="C168" s="135" t="s">
        <v>22</v>
      </c>
      <c r="D168" s="137">
        <v>1732</v>
      </c>
      <c r="E168" s="137"/>
      <c r="F168" s="38">
        <f t="shared" si="9"/>
        <v>0</v>
      </c>
      <c r="G168" s="38"/>
      <c r="H168" s="38">
        <f t="shared" si="10"/>
        <v>0</v>
      </c>
      <c r="I168" s="38"/>
      <c r="J168" s="38">
        <f t="shared" si="11"/>
        <v>0</v>
      </c>
      <c r="K168" s="135" t="s">
        <v>687</v>
      </c>
      <c r="L168" s="135" t="s">
        <v>672</v>
      </c>
    </row>
    <row r="169" spans="1:12" ht="47.25">
      <c r="A169" s="133">
        <f t="shared" si="12"/>
        <v>156</v>
      </c>
      <c r="B169" s="134" t="s">
        <v>691</v>
      </c>
      <c r="C169" s="135" t="s">
        <v>22</v>
      </c>
      <c r="D169" s="137">
        <v>866</v>
      </c>
      <c r="E169" s="137"/>
      <c r="F169" s="38">
        <f t="shared" si="9"/>
        <v>0</v>
      </c>
      <c r="G169" s="38"/>
      <c r="H169" s="38">
        <f t="shared" si="10"/>
        <v>0</v>
      </c>
      <c r="I169" s="38"/>
      <c r="J169" s="38">
        <f t="shared" si="11"/>
        <v>0</v>
      </c>
      <c r="K169" s="135" t="s">
        <v>687</v>
      </c>
      <c r="L169" s="135" t="s">
        <v>672</v>
      </c>
    </row>
    <row r="170" spans="1:12" ht="31.5">
      <c r="A170" s="133">
        <f t="shared" si="12"/>
        <v>157</v>
      </c>
      <c r="B170" s="134" t="s">
        <v>692</v>
      </c>
      <c r="C170" s="135" t="s">
        <v>22</v>
      </c>
      <c r="D170" s="137">
        <v>84</v>
      </c>
      <c r="E170" s="137"/>
      <c r="F170" s="38">
        <f t="shared" si="9"/>
        <v>0</v>
      </c>
      <c r="G170" s="38"/>
      <c r="H170" s="38">
        <f t="shared" si="10"/>
        <v>0</v>
      </c>
      <c r="I170" s="38"/>
      <c r="J170" s="38">
        <f t="shared" si="11"/>
        <v>0</v>
      </c>
      <c r="K170" s="135" t="s">
        <v>687</v>
      </c>
      <c r="L170" s="135" t="s">
        <v>672</v>
      </c>
    </row>
    <row r="171" spans="1:12" ht="31.5">
      <c r="A171" s="133">
        <f t="shared" si="12"/>
        <v>158</v>
      </c>
      <c r="B171" s="134" t="s">
        <v>693</v>
      </c>
      <c r="C171" s="135" t="s">
        <v>22</v>
      </c>
      <c r="D171" s="137">
        <v>196</v>
      </c>
      <c r="E171" s="137"/>
      <c r="F171" s="38">
        <f t="shared" si="9"/>
        <v>0</v>
      </c>
      <c r="G171" s="38"/>
      <c r="H171" s="38">
        <f t="shared" si="10"/>
        <v>0</v>
      </c>
      <c r="I171" s="38"/>
      <c r="J171" s="38">
        <f t="shared" si="11"/>
        <v>0</v>
      </c>
      <c r="K171" s="135" t="s">
        <v>687</v>
      </c>
      <c r="L171" s="135" t="s">
        <v>672</v>
      </c>
    </row>
    <row r="172" spans="1:12" ht="31.5">
      <c r="A172" s="133">
        <f t="shared" si="12"/>
        <v>159</v>
      </c>
      <c r="B172" s="134" t="s">
        <v>694</v>
      </c>
      <c r="C172" s="135" t="s">
        <v>22</v>
      </c>
      <c r="D172" s="137">
        <v>2</v>
      </c>
      <c r="E172" s="137"/>
      <c r="F172" s="38">
        <f t="shared" si="9"/>
        <v>0</v>
      </c>
      <c r="G172" s="38"/>
      <c r="H172" s="38">
        <f t="shared" si="10"/>
        <v>0</v>
      </c>
      <c r="I172" s="38"/>
      <c r="J172" s="38">
        <f t="shared" si="11"/>
        <v>0</v>
      </c>
      <c r="K172" s="135" t="s">
        <v>687</v>
      </c>
      <c r="L172" s="135" t="s">
        <v>672</v>
      </c>
    </row>
    <row r="173" spans="1:12" ht="31.5">
      <c r="A173" s="133">
        <f t="shared" si="12"/>
        <v>160</v>
      </c>
      <c r="B173" s="134" t="s">
        <v>695</v>
      </c>
      <c r="C173" s="135" t="s">
        <v>22</v>
      </c>
      <c r="D173" s="137">
        <v>308</v>
      </c>
      <c r="E173" s="137"/>
      <c r="F173" s="38">
        <f t="shared" si="9"/>
        <v>0</v>
      </c>
      <c r="G173" s="38"/>
      <c r="H173" s="38">
        <f t="shared" si="10"/>
        <v>0</v>
      </c>
      <c r="I173" s="38"/>
      <c r="J173" s="38">
        <f t="shared" si="11"/>
        <v>0</v>
      </c>
      <c r="K173" s="135" t="s">
        <v>687</v>
      </c>
      <c r="L173" s="135" t="s">
        <v>672</v>
      </c>
    </row>
    <row r="174" spans="1:12" ht="31.5">
      <c r="A174" s="133">
        <f t="shared" si="12"/>
        <v>161</v>
      </c>
      <c r="B174" s="134" t="s">
        <v>696</v>
      </c>
      <c r="C174" s="133"/>
      <c r="D174" s="137">
        <v>110</v>
      </c>
      <c r="E174" s="137"/>
      <c r="F174" s="38">
        <f t="shared" si="9"/>
        <v>0</v>
      </c>
      <c r="G174" s="38"/>
      <c r="H174" s="38">
        <f t="shared" si="10"/>
        <v>0</v>
      </c>
      <c r="I174" s="38"/>
      <c r="J174" s="38">
        <f t="shared" si="11"/>
        <v>0</v>
      </c>
      <c r="K174" s="135" t="s">
        <v>687</v>
      </c>
      <c r="L174" s="135" t="s">
        <v>672</v>
      </c>
    </row>
    <row r="175" spans="1:12" ht="31.5">
      <c r="A175" s="133">
        <f t="shared" si="12"/>
        <v>162</v>
      </c>
      <c r="B175" s="134" t="s">
        <v>697</v>
      </c>
      <c r="C175" s="133"/>
      <c r="D175" s="137">
        <v>114</v>
      </c>
      <c r="E175" s="137"/>
      <c r="F175" s="38">
        <f t="shared" si="9"/>
        <v>0</v>
      </c>
      <c r="G175" s="38"/>
      <c r="H175" s="38">
        <f t="shared" si="10"/>
        <v>0</v>
      </c>
      <c r="I175" s="38"/>
      <c r="J175" s="38">
        <f t="shared" si="11"/>
        <v>0</v>
      </c>
      <c r="K175" s="135" t="s">
        <v>687</v>
      </c>
      <c r="L175" s="135" t="s">
        <v>672</v>
      </c>
    </row>
    <row r="176" spans="1:12" ht="31.5">
      <c r="A176" s="133">
        <f t="shared" si="12"/>
        <v>163</v>
      </c>
      <c r="B176" s="134" t="s">
        <v>698</v>
      </c>
      <c r="C176" s="133"/>
      <c r="D176" s="137">
        <v>2</v>
      </c>
      <c r="E176" s="137"/>
      <c r="F176" s="38">
        <f t="shared" si="9"/>
        <v>0</v>
      </c>
      <c r="G176" s="38"/>
      <c r="H176" s="38">
        <f t="shared" si="10"/>
        <v>0</v>
      </c>
      <c r="I176" s="38"/>
      <c r="J176" s="38">
        <f t="shared" si="11"/>
        <v>0</v>
      </c>
      <c r="K176" s="135" t="s">
        <v>687</v>
      </c>
      <c r="L176" s="135" t="s">
        <v>672</v>
      </c>
    </row>
    <row r="177" spans="1:15" ht="31.5">
      <c r="A177" s="133">
        <f t="shared" si="12"/>
        <v>164</v>
      </c>
      <c r="B177" s="134" t="s">
        <v>699</v>
      </c>
      <c r="C177" s="133"/>
      <c r="D177" s="137">
        <v>2</v>
      </c>
      <c r="E177" s="137"/>
      <c r="F177" s="38">
        <f t="shared" si="9"/>
        <v>0</v>
      </c>
      <c r="G177" s="38"/>
      <c r="H177" s="38">
        <f t="shared" si="10"/>
        <v>0</v>
      </c>
      <c r="I177" s="38"/>
      <c r="J177" s="38">
        <f t="shared" si="11"/>
        <v>0</v>
      </c>
      <c r="K177" s="135" t="s">
        <v>687</v>
      </c>
      <c r="L177" s="135" t="s">
        <v>672</v>
      </c>
    </row>
    <row r="178" spans="1:15">
      <c r="A178" s="133">
        <f t="shared" si="12"/>
        <v>165</v>
      </c>
      <c r="B178" s="134" t="s">
        <v>700</v>
      </c>
      <c r="C178" s="133"/>
      <c r="D178" s="137">
        <v>400</v>
      </c>
      <c r="E178" s="137"/>
      <c r="F178" s="38">
        <f t="shared" si="9"/>
        <v>0</v>
      </c>
      <c r="G178" s="38"/>
      <c r="H178" s="38">
        <f t="shared" si="10"/>
        <v>0</v>
      </c>
      <c r="I178" s="38"/>
      <c r="J178" s="38">
        <f t="shared" si="11"/>
        <v>0</v>
      </c>
      <c r="K178" s="135" t="s">
        <v>701</v>
      </c>
      <c r="L178" s="133"/>
    </row>
    <row r="179" spans="1:15">
      <c r="A179" s="133">
        <f t="shared" si="12"/>
        <v>166</v>
      </c>
      <c r="B179" s="134" t="s">
        <v>702</v>
      </c>
      <c r="C179" s="133"/>
      <c r="D179" s="135"/>
      <c r="E179" s="135"/>
      <c r="F179" s="38"/>
      <c r="G179" s="38"/>
      <c r="H179" s="38"/>
      <c r="I179" s="38"/>
      <c r="J179" s="38"/>
      <c r="K179" s="133"/>
      <c r="L179" s="133"/>
    </row>
    <row r="180" spans="1:15">
      <c r="A180" s="133">
        <f t="shared" si="12"/>
        <v>167</v>
      </c>
      <c r="B180" s="136" t="s">
        <v>593</v>
      </c>
      <c r="C180" s="133"/>
      <c r="D180" s="137">
        <v>30</v>
      </c>
      <c r="E180" s="137"/>
      <c r="F180" s="38">
        <f t="shared" si="9"/>
        <v>0</v>
      </c>
      <c r="G180" s="38"/>
      <c r="H180" s="38">
        <f t="shared" si="10"/>
        <v>0</v>
      </c>
      <c r="I180" s="38"/>
      <c r="J180" s="38">
        <f t="shared" si="11"/>
        <v>0</v>
      </c>
      <c r="K180" s="133"/>
      <c r="L180" s="133"/>
    </row>
    <row r="181" spans="1:15">
      <c r="A181" s="192" t="s">
        <v>91</v>
      </c>
      <c r="B181" s="193"/>
      <c r="C181" s="193"/>
      <c r="D181" s="193"/>
      <c r="E181" s="194"/>
      <c r="F181" s="27">
        <f>SUM(F13:F180)</f>
        <v>0</v>
      </c>
      <c r="G181" s="28"/>
      <c r="H181" s="28"/>
      <c r="I181" s="28"/>
      <c r="J181" s="28"/>
      <c r="K181" s="28"/>
      <c r="L181" s="29"/>
    </row>
    <row r="182" spans="1:15">
      <c r="A182" s="195" t="s">
        <v>92</v>
      </c>
      <c r="B182" s="196"/>
      <c r="C182" s="196"/>
      <c r="D182" s="196"/>
      <c r="E182" s="197"/>
      <c r="F182" s="30"/>
      <c r="G182" s="31"/>
      <c r="H182" s="32">
        <f>SUM(H13:H180)</f>
        <v>0</v>
      </c>
      <c r="I182" s="33"/>
      <c r="J182" s="33"/>
      <c r="K182" s="33"/>
      <c r="L182" s="34"/>
    </row>
    <row r="183" spans="1:15">
      <c r="A183" s="195" t="s">
        <v>93</v>
      </c>
      <c r="B183" s="196"/>
      <c r="C183" s="196"/>
      <c r="D183" s="196"/>
      <c r="E183" s="197"/>
      <c r="F183" s="30"/>
      <c r="G183" s="31"/>
      <c r="H183" s="32"/>
      <c r="I183" s="33"/>
      <c r="J183" s="32">
        <f>SUM(J14:J181)</f>
        <v>0</v>
      </c>
      <c r="K183" s="33"/>
      <c r="L183" s="34"/>
    </row>
    <row r="184" spans="1:15">
      <c r="D184" s="120"/>
      <c r="E184" s="120"/>
      <c r="F184" s="120"/>
      <c r="G184" s="120"/>
      <c r="H184" s="120"/>
      <c r="I184" s="120"/>
      <c r="J184" s="120"/>
    </row>
    <row r="185" spans="1:15">
      <c r="A185" s="145" t="s">
        <v>703</v>
      </c>
      <c r="B185" s="146"/>
      <c r="C185" s="146"/>
      <c r="D185" s="146"/>
      <c r="E185" s="146"/>
      <c r="F185" s="146"/>
      <c r="G185" s="146"/>
      <c r="H185" s="146"/>
      <c r="I185" s="146"/>
      <c r="J185" s="146"/>
      <c r="K185" s="146"/>
      <c r="L185" s="146"/>
      <c r="M185" s="146"/>
      <c r="N185" s="146"/>
      <c r="O185" s="146"/>
    </row>
    <row r="186" spans="1:15" ht="15.75" customHeight="1">
      <c r="A186" s="147" t="s">
        <v>704</v>
      </c>
      <c r="B186" s="148"/>
      <c r="C186" s="148"/>
      <c r="D186" s="148"/>
      <c r="E186" s="148"/>
      <c r="F186" s="148"/>
      <c r="G186" s="148"/>
      <c r="H186" s="148"/>
      <c r="I186" s="148"/>
      <c r="J186" s="148"/>
      <c r="K186" s="148"/>
      <c r="L186" s="148"/>
      <c r="M186" s="148"/>
      <c r="N186" s="148"/>
      <c r="O186" s="148"/>
    </row>
    <row r="187" spans="1:15" ht="15.75" customHeight="1">
      <c r="A187" s="147" t="s">
        <v>96</v>
      </c>
      <c r="B187" s="148"/>
      <c r="C187" s="148"/>
      <c r="D187" s="148"/>
      <c r="E187" s="148"/>
      <c r="F187" s="148"/>
      <c r="G187" s="148"/>
      <c r="H187" s="148"/>
      <c r="I187" s="148"/>
      <c r="J187" s="148"/>
      <c r="K187" s="148"/>
      <c r="L187" s="148"/>
      <c r="M187" s="148"/>
      <c r="N187" s="148"/>
      <c r="O187" s="148"/>
    </row>
    <row r="188" spans="1:15" ht="15.75" customHeight="1">
      <c r="A188" s="147" t="s">
        <v>97</v>
      </c>
      <c r="B188" s="148"/>
      <c r="C188" s="148"/>
      <c r="D188" s="148"/>
      <c r="E188" s="148"/>
      <c r="F188" s="148"/>
      <c r="G188" s="148"/>
      <c r="H188" s="148"/>
      <c r="I188" s="148"/>
      <c r="J188" s="148"/>
      <c r="K188" s="148"/>
      <c r="L188" s="148"/>
      <c r="M188" s="148"/>
      <c r="N188" s="148"/>
      <c r="O188" s="148"/>
    </row>
    <row r="189" spans="1:15" ht="15.75" customHeight="1">
      <c r="A189" s="147" t="s">
        <v>98</v>
      </c>
      <c r="B189" s="148"/>
      <c r="C189" s="148"/>
      <c r="D189" s="148"/>
      <c r="E189" s="148"/>
      <c r="F189" s="148"/>
      <c r="G189" s="148"/>
      <c r="H189" s="148"/>
      <c r="I189" s="148"/>
      <c r="J189" s="148"/>
      <c r="K189" s="148"/>
      <c r="L189" s="148"/>
      <c r="M189" s="148"/>
      <c r="N189" s="148"/>
      <c r="O189" s="148"/>
    </row>
    <row r="190" spans="1:15" ht="15.75" customHeight="1">
      <c r="A190" s="147" t="s">
        <v>99</v>
      </c>
      <c r="B190" s="148"/>
      <c r="C190" s="148"/>
      <c r="D190" s="148"/>
      <c r="E190" s="148"/>
      <c r="F190" s="148"/>
      <c r="G190" s="148"/>
      <c r="H190" s="148"/>
      <c r="I190" s="148"/>
      <c r="J190" s="148"/>
      <c r="K190" s="148"/>
      <c r="L190" s="148"/>
      <c r="M190" s="148"/>
      <c r="N190" s="148"/>
      <c r="O190" s="148"/>
    </row>
    <row r="191" spans="1:15" ht="15.75" customHeight="1">
      <c r="A191" s="147" t="s">
        <v>705</v>
      </c>
      <c r="B191" s="148"/>
      <c r="C191" s="148"/>
      <c r="D191" s="148"/>
      <c r="E191" s="148"/>
      <c r="F191" s="148"/>
      <c r="G191" s="148"/>
      <c r="H191" s="148"/>
      <c r="I191" s="148"/>
      <c r="J191" s="148"/>
      <c r="K191" s="148"/>
      <c r="L191" s="148"/>
      <c r="M191" s="148"/>
      <c r="N191" s="148"/>
      <c r="O191" s="148"/>
    </row>
    <row r="192" spans="1:15" ht="15.75" customHeight="1">
      <c r="A192" s="145" t="s">
        <v>100</v>
      </c>
      <c r="B192" s="149"/>
      <c r="C192" s="149"/>
      <c r="D192" s="149"/>
      <c r="E192" s="149"/>
      <c r="F192" s="149"/>
      <c r="G192" s="149"/>
      <c r="H192" s="149"/>
      <c r="I192" s="149"/>
      <c r="J192" s="149"/>
      <c r="K192" s="149"/>
      <c r="L192" s="149"/>
      <c r="M192" s="149"/>
      <c r="N192" s="149"/>
      <c r="O192" s="149"/>
    </row>
    <row r="193" spans="1:15" ht="15.75" customHeight="1">
      <c r="A193" s="147" t="s">
        <v>706</v>
      </c>
      <c r="B193" s="148"/>
      <c r="C193" s="148"/>
      <c r="D193" s="148"/>
      <c r="E193" s="148"/>
      <c r="F193" s="148"/>
      <c r="G193" s="148"/>
      <c r="H193" s="148"/>
      <c r="I193" s="148"/>
      <c r="J193" s="148"/>
      <c r="K193" s="148"/>
      <c r="L193" s="148"/>
      <c r="M193" s="148"/>
      <c r="N193" s="148"/>
      <c r="O193" s="148"/>
    </row>
    <row r="194" spans="1:15" ht="15.75" customHeight="1">
      <c r="A194" s="147" t="s">
        <v>102</v>
      </c>
      <c r="B194" s="148"/>
      <c r="C194" s="148"/>
      <c r="D194" s="148"/>
      <c r="E194" s="148"/>
      <c r="F194" s="148"/>
      <c r="G194" s="148"/>
      <c r="H194" s="148"/>
      <c r="I194" s="148"/>
      <c r="J194" s="148"/>
      <c r="K194" s="148"/>
      <c r="L194" s="148"/>
      <c r="M194" s="148"/>
      <c r="N194" s="148"/>
      <c r="O194" s="148"/>
    </row>
    <row r="195" spans="1:15" ht="15.75" customHeight="1">
      <c r="A195" s="147" t="s">
        <v>707</v>
      </c>
      <c r="B195" s="148"/>
      <c r="C195" s="148"/>
      <c r="D195" s="148"/>
      <c r="E195" s="148"/>
      <c r="F195" s="148"/>
      <c r="G195" s="148"/>
      <c r="H195" s="148"/>
      <c r="I195" s="148"/>
      <c r="J195" s="148"/>
      <c r="K195" s="148"/>
      <c r="L195" s="148"/>
      <c r="M195" s="148"/>
      <c r="N195" s="148"/>
      <c r="O195" s="148"/>
    </row>
    <row r="196" spans="1:15" ht="15.75" customHeight="1">
      <c r="A196" s="147" t="s">
        <v>708</v>
      </c>
      <c r="B196" s="148"/>
      <c r="C196" s="148"/>
      <c r="D196" s="148"/>
      <c r="E196" s="148"/>
      <c r="F196" s="148"/>
      <c r="G196" s="148"/>
      <c r="H196" s="148"/>
      <c r="I196" s="148"/>
      <c r="J196" s="148"/>
      <c r="K196" s="148"/>
      <c r="L196" s="148"/>
      <c r="M196" s="148"/>
      <c r="N196" s="148"/>
      <c r="O196" s="148"/>
    </row>
    <row r="197" spans="1:15" ht="34.5" customHeight="1">
      <c r="A197" s="191" t="s">
        <v>104</v>
      </c>
      <c r="B197" s="191"/>
      <c r="C197" s="191"/>
      <c r="D197" s="191"/>
      <c r="E197" s="191"/>
      <c r="F197" s="191"/>
      <c r="G197" s="191"/>
      <c r="H197" s="191"/>
      <c r="I197" s="191"/>
      <c r="J197" s="191"/>
      <c r="K197" s="191"/>
      <c r="L197" s="191"/>
      <c r="M197" s="148"/>
      <c r="N197" s="148"/>
      <c r="O197" s="148"/>
    </row>
    <row r="198" spans="1:15" ht="15.75" customHeight="1">
      <c r="A198" s="147" t="s">
        <v>709</v>
      </c>
      <c r="B198" s="148"/>
      <c r="C198" s="148"/>
      <c r="D198" s="148"/>
      <c r="E198" s="148"/>
      <c r="F198" s="148"/>
      <c r="G198" s="148"/>
      <c r="H198" s="148"/>
      <c r="I198" s="148"/>
      <c r="J198" s="148"/>
      <c r="K198" s="148"/>
      <c r="L198" s="148"/>
      <c r="M198" s="148"/>
      <c r="N198" s="148"/>
      <c r="O198" s="148"/>
    </row>
    <row r="199" spans="1:15" ht="15.75" customHeight="1">
      <c r="A199" s="147" t="s">
        <v>710</v>
      </c>
      <c r="B199" s="148"/>
      <c r="C199" s="148"/>
      <c r="D199" s="148"/>
      <c r="E199" s="148"/>
      <c r="F199" s="148"/>
      <c r="G199" s="148"/>
      <c r="H199" s="148"/>
      <c r="I199" s="148"/>
      <c r="J199" s="148"/>
      <c r="K199" s="148"/>
      <c r="L199" s="148"/>
      <c r="M199" s="148"/>
      <c r="N199" s="148"/>
      <c r="O199" s="148"/>
    </row>
    <row r="200" spans="1:15" ht="15.75" customHeight="1">
      <c r="A200" s="147" t="s">
        <v>711</v>
      </c>
      <c r="B200" s="148"/>
      <c r="C200" s="148"/>
      <c r="D200" s="148"/>
      <c r="E200" s="148"/>
      <c r="F200" s="148"/>
      <c r="G200" s="148"/>
      <c r="H200" s="148"/>
      <c r="I200" s="148"/>
      <c r="J200" s="148"/>
      <c r="K200" s="148"/>
      <c r="L200" s="148"/>
      <c r="M200" s="148"/>
      <c r="N200" s="148"/>
      <c r="O200" s="148"/>
    </row>
    <row r="201" spans="1:15" ht="15.75" customHeight="1">
      <c r="A201" s="147" t="s">
        <v>770</v>
      </c>
      <c r="B201" s="148"/>
      <c r="C201" s="148"/>
      <c r="D201" s="148"/>
      <c r="E201" s="148"/>
      <c r="F201" s="148"/>
      <c r="G201" s="148"/>
      <c r="H201" s="148"/>
      <c r="I201" s="148"/>
      <c r="J201" s="148"/>
      <c r="K201" s="148"/>
      <c r="L201" s="148"/>
      <c r="M201" s="148"/>
      <c r="N201" s="148"/>
      <c r="O201" s="148"/>
    </row>
    <row r="202" spans="1:15" ht="15.75" customHeight="1">
      <c r="A202" s="147" t="s">
        <v>712</v>
      </c>
      <c r="B202" s="148"/>
      <c r="C202" s="148"/>
      <c r="D202" s="148"/>
      <c r="E202" s="148"/>
      <c r="F202" s="148"/>
      <c r="G202" s="148"/>
      <c r="H202" s="148"/>
      <c r="I202" s="148"/>
      <c r="J202" s="148"/>
      <c r="K202" s="148"/>
      <c r="L202" s="148"/>
      <c r="M202" s="148"/>
      <c r="N202" s="148"/>
      <c r="O202" s="148"/>
    </row>
    <row r="203" spans="1:15" ht="39.75" customHeight="1">
      <c r="A203" s="191" t="s">
        <v>713</v>
      </c>
      <c r="B203" s="191"/>
      <c r="C203" s="191"/>
      <c r="D203" s="191"/>
      <c r="E203" s="191"/>
      <c r="F203" s="191"/>
      <c r="G203" s="191"/>
      <c r="H203" s="191"/>
      <c r="I203" s="191"/>
      <c r="J203" s="191"/>
      <c r="K203" s="191"/>
      <c r="L203" s="191"/>
      <c r="M203" s="148"/>
      <c r="N203" s="148"/>
      <c r="O203" s="148"/>
    </row>
    <row r="204" spans="1:15">
      <c r="A204" s="145" t="s">
        <v>111</v>
      </c>
      <c r="B204" s="146"/>
      <c r="C204" s="146"/>
      <c r="D204" s="146"/>
      <c r="E204" s="146"/>
      <c r="F204" s="146"/>
      <c r="G204" s="146"/>
      <c r="H204" s="146"/>
      <c r="I204" s="146"/>
      <c r="J204" s="146"/>
      <c r="K204" s="146"/>
      <c r="L204" s="146"/>
      <c r="M204" s="146"/>
      <c r="N204" s="150"/>
      <c r="O204" s="150"/>
    </row>
    <row r="205" spans="1:15">
      <c r="A205" s="123"/>
    </row>
    <row r="206" spans="1:15">
      <c r="A206" s="123"/>
    </row>
    <row r="259" ht="39" customHeight="1"/>
    <row r="261" ht="58.5" customHeight="1"/>
    <row r="262" ht="12.75" customHeight="1"/>
    <row r="263" ht="12.75" customHeight="1"/>
    <row r="264" ht="12.75" customHeight="1"/>
    <row r="265" ht="58.5" customHeight="1"/>
    <row r="266" ht="12.75" customHeight="1"/>
    <row r="267" ht="12.75" customHeight="1"/>
    <row r="269" ht="58.5" customHeight="1"/>
  </sheetData>
  <mergeCells count="18">
    <mergeCell ref="A197:L197"/>
    <mergeCell ref="A203:L203"/>
    <mergeCell ref="L8:L10"/>
    <mergeCell ref="G9:H9"/>
    <mergeCell ref="I9:J9"/>
    <mergeCell ref="A181:E181"/>
    <mergeCell ref="A182:E182"/>
    <mergeCell ref="A183:E183"/>
    <mergeCell ref="A5:L5"/>
    <mergeCell ref="A6:L6"/>
    <mergeCell ref="A8:A10"/>
    <mergeCell ref="B8:B10"/>
    <mergeCell ref="C8:C10"/>
    <mergeCell ref="D8:D10"/>
    <mergeCell ref="E8:E10"/>
    <mergeCell ref="F8:F10"/>
    <mergeCell ref="G8:J8"/>
    <mergeCell ref="K8:K10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02"/>
  <sheetViews>
    <sheetView tabSelected="1" topLeftCell="B25" zoomScaleNormal="100" workbookViewId="0">
      <selection activeCell="C43" sqref="C43"/>
    </sheetView>
  </sheetViews>
  <sheetFormatPr defaultRowHeight="15.75"/>
  <cols>
    <col min="1" max="1" width="9.33203125" style="7"/>
    <col min="2" max="2" width="12.83203125" style="7" customWidth="1"/>
    <col min="3" max="3" width="86" style="13" customWidth="1"/>
    <col min="4" max="4" width="13.1640625" style="7" customWidth="1"/>
    <col min="5" max="5" width="14.83203125" style="7" customWidth="1"/>
    <col min="6" max="11" width="26.5" style="7" customWidth="1"/>
    <col min="12" max="12" width="39.33203125" style="7" customWidth="1"/>
    <col min="13" max="13" width="23.6640625" style="7" customWidth="1"/>
  </cols>
  <sheetData>
    <row r="1" spans="1:13">
      <c r="M1" s="4" t="s">
        <v>13</v>
      </c>
    </row>
    <row r="2" spans="1:13">
      <c r="M2" s="4" t="s">
        <v>14</v>
      </c>
    </row>
    <row r="3" spans="1:13">
      <c r="A3" s="1" t="s">
        <v>2</v>
      </c>
    </row>
    <row r="4" spans="1:13">
      <c r="A4" s="2" t="s">
        <v>312</v>
      </c>
    </row>
    <row r="6" spans="1:13">
      <c r="A6" s="184" t="s">
        <v>15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</row>
    <row r="7" spans="1:13">
      <c r="A7" s="185" t="s">
        <v>90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</row>
    <row r="9" spans="1:13" ht="20.25" customHeight="1">
      <c r="A9" s="198" t="s">
        <v>1</v>
      </c>
      <c r="B9" s="188" t="s">
        <v>0</v>
      </c>
      <c r="C9" s="199" t="s">
        <v>16</v>
      </c>
      <c r="D9" s="187" t="s">
        <v>11</v>
      </c>
      <c r="E9" s="187" t="s">
        <v>12</v>
      </c>
      <c r="F9" s="188" t="s">
        <v>4</v>
      </c>
      <c r="G9" s="189" t="s">
        <v>5</v>
      </c>
      <c r="H9" s="190" t="s">
        <v>6</v>
      </c>
      <c r="I9" s="190"/>
      <c r="J9" s="190"/>
      <c r="K9" s="190"/>
      <c r="L9" s="188" t="s">
        <v>3</v>
      </c>
      <c r="M9" s="188" t="s">
        <v>17</v>
      </c>
    </row>
    <row r="10" spans="1:13">
      <c r="A10" s="198"/>
      <c r="B10" s="188"/>
      <c r="C10" s="200"/>
      <c r="D10" s="187"/>
      <c r="E10" s="187"/>
      <c r="F10" s="188"/>
      <c r="G10" s="189"/>
      <c r="H10" s="190" t="s">
        <v>7</v>
      </c>
      <c r="I10" s="190"/>
      <c r="J10" s="190" t="s">
        <v>8</v>
      </c>
      <c r="K10" s="190"/>
      <c r="L10" s="188"/>
      <c r="M10" s="188"/>
    </row>
    <row r="11" spans="1:13" ht="101.25" customHeight="1">
      <c r="A11" s="198"/>
      <c r="B11" s="188"/>
      <c r="C11" s="201"/>
      <c r="D11" s="187"/>
      <c r="E11" s="187"/>
      <c r="F11" s="188"/>
      <c r="G11" s="189"/>
      <c r="H11" s="3" t="s">
        <v>9</v>
      </c>
      <c r="I11" s="3" t="s">
        <v>10</v>
      </c>
      <c r="J11" s="3" t="s">
        <v>9</v>
      </c>
      <c r="K11" s="3" t="s">
        <v>10</v>
      </c>
      <c r="L11" s="188"/>
      <c r="M11" s="188"/>
    </row>
    <row r="12" spans="1:13">
      <c r="A12" s="8">
        <v>1</v>
      </c>
      <c r="B12" s="9">
        <f>1+A12</f>
        <v>2</v>
      </c>
      <c r="C12" s="9">
        <f t="shared" ref="C12:M12" si="0">1+B12</f>
        <v>3</v>
      </c>
      <c r="D12" s="9">
        <f t="shared" si="0"/>
        <v>4</v>
      </c>
      <c r="E12" s="9">
        <f t="shared" si="0"/>
        <v>5</v>
      </c>
      <c r="F12" s="9">
        <f t="shared" si="0"/>
        <v>6</v>
      </c>
      <c r="G12" s="9">
        <f t="shared" si="0"/>
        <v>7</v>
      </c>
      <c r="H12" s="9">
        <f t="shared" si="0"/>
        <v>8</v>
      </c>
      <c r="I12" s="9">
        <f t="shared" si="0"/>
        <v>9</v>
      </c>
      <c r="J12" s="9">
        <f t="shared" si="0"/>
        <v>10</v>
      </c>
      <c r="K12" s="9">
        <f t="shared" si="0"/>
        <v>11</v>
      </c>
      <c r="L12" s="9">
        <f t="shared" si="0"/>
        <v>12</v>
      </c>
      <c r="M12" s="9">
        <f t="shared" si="0"/>
        <v>13</v>
      </c>
    </row>
    <row r="13" spans="1:13" ht="19.5" customHeight="1">
      <c r="A13" s="15"/>
      <c r="B13" s="16"/>
      <c r="C13" s="17" t="s">
        <v>18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</row>
    <row r="14" spans="1:13">
      <c r="A14" s="8">
        <v>1</v>
      </c>
      <c r="B14" s="9">
        <v>1</v>
      </c>
      <c r="C14" s="14" t="s">
        <v>114</v>
      </c>
      <c r="D14" s="10" t="s">
        <v>783</v>
      </c>
      <c r="E14" s="224">
        <v>0.1</v>
      </c>
      <c r="F14" s="224">
        <f>G14/E14</f>
        <v>36983.64</v>
      </c>
      <c r="G14" s="225">
        <f>(411.42+497.82+296.22+1876.51)*1.2</f>
        <v>3698.364</v>
      </c>
      <c r="H14" s="225">
        <f>411.42*1.2</f>
        <v>493.70400000000001</v>
      </c>
      <c r="I14" s="225">
        <f>ROUND(H14*E14,2)</f>
        <v>49.37</v>
      </c>
      <c r="J14" s="225">
        <f>22.26*8.43*1.2</f>
        <v>225.18216000000001</v>
      </c>
      <c r="K14" s="225">
        <f>ROUND(J14*E14,2)</f>
        <v>22.52</v>
      </c>
      <c r="L14" s="10" t="s">
        <v>20</v>
      </c>
      <c r="M14" s="10" t="s">
        <v>21</v>
      </c>
    </row>
    <row r="15" spans="1:13">
      <c r="A15" s="8">
        <f>1+A14</f>
        <v>2</v>
      </c>
      <c r="B15" s="9">
        <v>2</v>
      </c>
      <c r="C15" s="14" t="s">
        <v>115</v>
      </c>
      <c r="D15" s="10" t="s">
        <v>783</v>
      </c>
      <c r="E15" s="10">
        <v>1.2</v>
      </c>
      <c r="F15" s="10">
        <f>G15/E15</f>
        <v>49844.32</v>
      </c>
      <c r="G15" s="38">
        <f>(4841.44+5858.14+3485.84+35658.9)*1.2</f>
        <v>59813.183999999994</v>
      </c>
      <c r="H15" s="38">
        <f>4841.44*1.2</f>
        <v>5809.7279999999992</v>
      </c>
      <c r="I15" s="38">
        <f t="shared" ref="I15:I55" si="1">ROUND(H15*E15,2)</f>
        <v>6971.67</v>
      </c>
      <c r="J15" s="38">
        <f>35.25*1.2*8.43</f>
        <v>356.58899999999994</v>
      </c>
      <c r="K15" s="38">
        <f t="shared" ref="K15:K55" si="2">ROUND(J15*E15,2)</f>
        <v>427.91</v>
      </c>
      <c r="L15" s="10" t="s">
        <v>20</v>
      </c>
      <c r="M15" s="10" t="s">
        <v>21</v>
      </c>
    </row>
    <row r="16" spans="1:13">
      <c r="A16" s="8">
        <f t="shared" ref="A16:A78" si="3">1+A15</f>
        <v>3</v>
      </c>
      <c r="B16" s="9">
        <v>3</v>
      </c>
      <c r="C16" s="14" t="s">
        <v>116</v>
      </c>
      <c r="D16" s="10" t="s">
        <v>783</v>
      </c>
      <c r="E16" s="10">
        <v>0.1</v>
      </c>
      <c r="F16" s="10">
        <f>G16/E16</f>
        <v>71551.320000000007</v>
      </c>
      <c r="G16" s="38">
        <f>(393.04+475.58+282.99+4811)*1.2</f>
        <v>7155.1320000000005</v>
      </c>
      <c r="H16" s="38">
        <f>393.04*1.2</f>
        <v>471.64800000000002</v>
      </c>
      <c r="I16" s="38">
        <f t="shared" si="1"/>
        <v>47.16</v>
      </c>
      <c r="J16" s="38">
        <f>57.07*8.43*1.2</f>
        <v>577.32011999999997</v>
      </c>
      <c r="K16" s="38">
        <f t="shared" si="2"/>
        <v>57.73</v>
      </c>
      <c r="L16" s="10" t="s">
        <v>20</v>
      </c>
      <c r="M16" s="10" t="s">
        <v>21</v>
      </c>
    </row>
    <row r="17" spans="1:15">
      <c r="A17" s="8">
        <f t="shared" si="3"/>
        <v>4</v>
      </c>
      <c r="B17" s="9">
        <v>4</v>
      </c>
      <c r="C17" s="14" t="s">
        <v>117</v>
      </c>
      <c r="D17" s="10" t="s">
        <v>783</v>
      </c>
      <c r="E17" s="10">
        <v>0.15</v>
      </c>
      <c r="F17" s="10">
        <f>G17/E17</f>
        <v>95281.36</v>
      </c>
      <c r="G17" s="38">
        <f>(584.29+706.99+420.69+10198.2)*1.2</f>
        <v>14292.204</v>
      </c>
      <c r="H17" s="38">
        <f>584.29*1.2</f>
        <v>701.14799999999991</v>
      </c>
      <c r="I17" s="38">
        <f t="shared" si="1"/>
        <v>105.17</v>
      </c>
      <c r="J17" s="38">
        <f>1209.75*1.2*8.43</f>
        <v>12237.831</v>
      </c>
      <c r="K17" s="38">
        <f t="shared" si="2"/>
        <v>1835.67</v>
      </c>
      <c r="L17" s="10" t="s">
        <v>20</v>
      </c>
      <c r="M17" s="10" t="s">
        <v>21</v>
      </c>
    </row>
    <row r="18" spans="1:15">
      <c r="A18" s="8">
        <f t="shared" si="3"/>
        <v>5</v>
      </c>
      <c r="B18" s="9">
        <v>5</v>
      </c>
      <c r="C18" s="14" t="s">
        <v>118</v>
      </c>
      <c r="D18" s="10" t="s">
        <v>783</v>
      </c>
      <c r="E18" s="10">
        <v>0.4</v>
      </c>
      <c r="F18" s="10">
        <f>G18/E18</f>
        <v>142884.92999999996</v>
      </c>
      <c r="G18" s="38">
        <f>(1561.3+1889.17+1124.14+43053.7)*1.2</f>
        <v>57153.971999999994</v>
      </c>
      <c r="H18" s="38">
        <f>1561.3*1.2</f>
        <v>1873.56</v>
      </c>
      <c r="I18" s="38">
        <f t="shared" si="1"/>
        <v>749.42</v>
      </c>
      <c r="J18" s="38">
        <f>127.68*8.43*1.2</f>
        <v>1291.61088</v>
      </c>
      <c r="K18" s="38">
        <f t="shared" si="2"/>
        <v>516.64</v>
      </c>
      <c r="L18" s="10" t="s">
        <v>20</v>
      </c>
      <c r="M18" s="10" t="s">
        <v>21</v>
      </c>
    </row>
    <row r="19" spans="1:15">
      <c r="A19" s="8">
        <f t="shared" si="3"/>
        <v>6</v>
      </c>
      <c r="B19" s="9">
        <v>6</v>
      </c>
      <c r="C19" s="14" t="s">
        <v>119</v>
      </c>
      <c r="D19" s="10" t="s">
        <v>22</v>
      </c>
      <c r="E19" s="9">
        <v>2</v>
      </c>
      <c r="F19" s="10"/>
      <c r="G19" s="38">
        <f t="shared" ref="G15:G55" si="4">I19+K19</f>
        <v>229.23</v>
      </c>
      <c r="H19" s="38"/>
      <c r="I19" s="38">
        <f t="shared" si="1"/>
        <v>0</v>
      </c>
      <c r="J19" s="38">
        <f>11.33*8.43*1.2</f>
        <v>114.61427999999999</v>
      </c>
      <c r="K19" s="38">
        <f t="shared" si="2"/>
        <v>229.23</v>
      </c>
      <c r="L19" s="10" t="s">
        <v>20</v>
      </c>
      <c r="M19" s="6"/>
    </row>
    <row r="20" spans="1:15">
      <c r="A20" s="8">
        <f t="shared" si="3"/>
        <v>7</v>
      </c>
      <c r="B20" s="9">
        <v>7</v>
      </c>
      <c r="C20" s="14" t="s">
        <v>120</v>
      </c>
      <c r="D20" s="10" t="s">
        <v>22</v>
      </c>
      <c r="E20" s="9">
        <v>56</v>
      </c>
      <c r="F20" s="10"/>
      <c r="G20" s="38">
        <f t="shared" si="4"/>
        <v>1835.45</v>
      </c>
      <c r="H20" s="38"/>
      <c r="I20" s="38">
        <f t="shared" si="1"/>
        <v>0</v>
      </c>
      <c r="J20" s="38">
        <f>3.24*8.43*1.2</f>
        <v>32.775840000000002</v>
      </c>
      <c r="K20" s="38">
        <f t="shared" si="2"/>
        <v>1835.45</v>
      </c>
      <c r="L20" s="10" t="s">
        <v>20</v>
      </c>
      <c r="M20" s="6"/>
    </row>
    <row r="21" spans="1:15">
      <c r="A21" s="8">
        <f t="shared" si="3"/>
        <v>8</v>
      </c>
      <c r="B21" s="9">
        <v>8</v>
      </c>
      <c r="C21" s="14" t="s">
        <v>121</v>
      </c>
      <c r="D21" s="10" t="s">
        <v>22</v>
      </c>
      <c r="E21" s="9">
        <v>1</v>
      </c>
      <c r="F21" s="10"/>
      <c r="G21" s="38">
        <f t="shared" si="4"/>
        <v>57.1554</v>
      </c>
      <c r="H21" s="38"/>
      <c r="I21" s="38">
        <f t="shared" si="1"/>
        <v>0</v>
      </c>
      <c r="J21" s="38">
        <f>5.65*8.43*1.2</f>
        <v>57.1554</v>
      </c>
      <c r="K21" s="38">
        <f>J21*E21</f>
        <v>57.1554</v>
      </c>
      <c r="L21" s="10" t="s">
        <v>20</v>
      </c>
      <c r="M21" s="6"/>
    </row>
    <row r="22" spans="1:15">
      <c r="A22" s="8">
        <f t="shared" si="3"/>
        <v>9</v>
      </c>
      <c r="B22" s="9">
        <v>9</v>
      </c>
      <c r="C22" s="14" t="s">
        <v>122</v>
      </c>
      <c r="D22" s="10" t="s">
        <v>22</v>
      </c>
      <c r="E22" s="9">
        <v>9</v>
      </c>
      <c r="F22" s="10"/>
      <c r="G22" s="38">
        <f t="shared" si="4"/>
        <v>1498.58</v>
      </c>
      <c r="H22" s="38"/>
      <c r="I22" s="38">
        <f t="shared" si="1"/>
        <v>0</v>
      </c>
      <c r="J22" s="38">
        <f>16.46*8.43*1.2</f>
        <v>166.50935999999999</v>
      </c>
      <c r="K22" s="38">
        <f t="shared" si="2"/>
        <v>1498.58</v>
      </c>
      <c r="L22" s="10" t="s">
        <v>20</v>
      </c>
      <c r="M22" s="6"/>
    </row>
    <row r="23" spans="1:15">
      <c r="A23" s="8">
        <f t="shared" si="3"/>
        <v>10</v>
      </c>
      <c r="B23" s="9">
        <v>10</v>
      </c>
      <c r="C23" s="14" t="s">
        <v>123</v>
      </c>
      <c r="D23" s="10" t="s">
        <v>22</v>
      </c>
      <c r="E23" s="9">
        <v>2</v>
      </c>
      <c r="F23" s="10"/>
      <c r="G23" s="38">
        <f t="shared" si="4"/>
        <v>214.66</v>
      </c>
      <c r="H23" s="38"/>
      <c r="I23" s="38">
        <f t="shared" si="1"/>
        <v>0</v>
      </c>
      <c r="J23" s="38">
        <f>10.61*8.43*1.2</f>
        <v>107.33075999999998</v>
      </c>
      <c r="K23" s="38">
        <f t="shared" si="2"/>
        <v>214.66</v>
      </c>
      <c r="L23" s="10" t="s">
        <v>20</v>
      </c>
      <c r="M23" s="6"/>
    </row>
    <row r="24" spans="1:15">
      <c r="A24" s="8">
        <f t="shared" si="3"/>
        <v>11</v>
      </c>
      <c r="B24" s="9">
        <v>11</v>
      </c>
      <c r="C24" s="14" t="s">
        <v>124</v>
      </c>
      <c r="D24" s="10" t="s">
        <v>22</v>
      </c>
      <c r="E24" s="9">
        <v>1</v>
      </c>
      <c r="F24" s="9"/>
      <c r="G24" s="38">
        <f t="shared" si="4"/>
        <v>160.54</v>
      </c>
      <c r="H24" s="38"/>
      <c r="I24" s="38">
        <f t="shared" si="1"/>
        <v>0</v>
      </c>
      <c r="J24" s="38">
        <f>15.87*8.43*1.2</f>
        <v>160.54092</v>
      </c>
      <c r="K24" s="38">
        <f t="shared" si="2"/>
        <v>160.54</v>
      </c>
      <c r="L24" s="10" t="s">
        <v>20</v>
      </c>
      <c r="M24" s="6"/>
    </row>
    <row r="25" spans="1:15" s="226" customFormat="1">
      <c r="A25" s="230">
        <f t="shared" si="3"/>
        <v>12</v>
      </c>
      <c r="B25" s="228">
        <v>12</v>
      </c>
      <c r="C25" s="227" t="s">
        <v>125</v>
      </c>
      <c r="D25" s="224" t="s">
        <v>22</v>
      </c>
      <c r="E25" s="228">
        <v>1</v>
      </c>
      <c r="F25" s="228"/>
      <c r="G25" s="225">
        <f t="shared" si="4"/>
        <v>352.95</v>
      </c>
      <c r="H25" s="225"/>
      <c r="I25" s="225">
        <f t="shared" si="1"/>
        <v>0</v>
      </c>
      <c r="J25" s="225">
        <f>34.89*8.43*1.2</f>
        <v>352.94724000000002</v>
      </c>
      <c r="K25" s="225">
        <f t="shared" si="2"/>
        <v>352.95</v>
      </c>
      <c r="L25" s="224" t="s">
        <v>20</v>
      </c>
      <c r="M25" s="229"/>
      <c r="N25" s="156"/>
      <c r="O25" s="156"/>
    </row>
    <row r="26" spans="1:15">
      <c r="A26" s="8">
        <f t="shared" si="3"/>
        <v>13</v>
      </c>
      <c r="B26" s="9">
        <v>13</v>
      </c>
      <c r="C26" s="14" t="s">
        <v>126</v>
      </c>
      <c r="D26" s="10" t="s">
        <v>22</v>
      </c>
      <c r="E26" s="9">
        <v>15</v>
      </c>
      <c r="F26" s="9"/>
      <c r="G26" s="38">
        <f t="shared" si="4"/>
        <v>5294.21</v>
      </c>
      <c r="H26" s="38"/>
      <c r="I26" s="38">
        <f t="shared" si="1"/>
        <v>0</v>
      </c>
      <c r="J26" s="38">
        <f>34.89*8.43*1.2</f>
        <v>352.94724000000002</v>
      </c>
      <c r="K26" s="38">
        <f t="shared" si="2"/>
        <v>5294.21</v>
      </c>
      <c r="L26" s="10" t="s">
        <v>20</v>
      </c>
      <c r="M26" s="6"/>
    </row>
    <row r="27" spans="1:15">
      <c r="A27" s="8">
        <f t="shared" si="3"/>
        <v>14</v>
      </c>
      <c r="B27" s="9">
        <v>14</v>
      </c>
      <c r="C27" s="14" t="s">
        <v>127</v>
      </c>
      <c r="D27" s="10" t="s">
        <v>22</v>
      </c>
      <c r="E27" s="9">
        <v>1</v>
      </c>
      <c r="F27" s="9"/>
      <c r="G27" s="38">
        <f t="shared" si="4"/>
        <v>352.95</v>
      </c>
      <c r="H27" s="38"/>
      <c r="I27" s="38">
        <f t="shared" si="1"/>
        <v>0</v>
      </c>
      <c r="J27" s="38">
        <f>34.89*8.43*1.2</f>
        <v>352.94724000000002</v>
      </c>
      <c r="K27" s="38">
        <f t="shared" si="2"/>
        <v>352.95</v>
      </c>
      <c r="L27" s="10" t="s">
        <v>20</v>
      </c>
      <c r="M27" s="6"/>
    </row>
    <row r="28" spans="1:15">
      <c r="A28" s="8">
        <f t="shared" si="3"/>
        <v>15</v>
      </c>
      <c r="B28" s="9">
        <v>15</v>
      </c>
      <c r="C28" s="14" t="s">
        <v>128</v>
      </c>
      <c r="D28" s="10" t="s">
        <v>22</v>
      </c>
      <c r="E28" s="9">
        <v>4</v>
      </c>
      <c r="F28" s="9"/>
      <c r="G28" s="38">
        <f t="shared" si="4"/>
        <v>659.97</v>
      </c>
      <c r="H28" s="38"/>
      <c r="I28" s="38">
        <f t="shared" si="1"/>
        <v>0</v>
      </c>
      <c r="J28" s="38">
        <f>16.31*8.43*1.2</f>
        <v>164.99195999999998</v>
      </c>
      <c r="K28" s="38">
        <f t="shared" si="2"/>
        <v>659.97</v>
      </c>
      <c r="L28" s="10" t="s">
        <v>20</v>
      </c>
      <c r="M28" s="6"/>
    </row>
    <row r="29" spans="1:15">
      <c r="A29" s="8">
        <f t="shared" si="3"/>
        <v>16</v>
      </c>
      <c r="B29" s="9">
        <v>16</v>
      </c>
      <c r="C29" s="14" t="s">
        <v>129</v>
      </c>
      <c r="D29" s="10" t="s">
        <v>22</v>
      </c>
      <c r="E29" s="9">
        <v>2</v>
      </c>
      <c r="F29" s="9"/>
      <c r="G29" s="38">
        <f t="shared" si="4"/>
        <v>237.93</v>
      </c>
      <c r="H29" s="38"/>
      <c r="I29" s="38">
        <f t="shared" si="1"/>
        <v>0</v>
      </c>
      <c r="J29" s="38">
        <f>11.76*8.43*1.2</f>
        <v>118.96415999999999</v>
      </c>
      <c r="K29" s="38">
        <f t="shared" si="2"/>
        <v>237.93</v>
      </c>
      <c r="L29" s="10" t="s">
        <v>20</v>
      </c>
      <c r="M29" s="6"/>
    </row>
    <row r="30" spans="1:15">
      <c r="A30" s="8">
        <f t="shared" si="3"/>
        <v>17</v>
      </c>
      <c r="B30" s="9">
        <v>17</v>
      </c>
      <c r="C30" s="14" t="s">
        <v>130</v>
      </c>
      <c r="D30" s="10" t="s">
        <v>22</v>
      </c>
      <c r="E30" s="9">
        <v>1</v>
      </c>
      <c r="F30" s="9"/>
      <c r="G30" s="38">
        <f t="shared" si="4"/>
        <v>43.6</v>
      </c>
      <c r="H30" s="38"/>
      <c r="I30" s="38">
        <f t="shared" si="1"/>
        <v>0</v>
      </c>
      <c r="J30" s="38">
        <f>4.31*1.2*8.43</f>
        <v>43.599959999999996</v>
      </c>
      <c r="K30" s="38">
        <f t="shared" si="2"/>
        <v>43.6</v>
      </c>
      <c r="L30" s="10" t="s">
        <v>20</v>
      </c>
      <c r="M30" s="6"/>
    </row>
    <row r="31" spans="1:15">
      <c r="A31" s="8">
        <f t="shared" si="3"/>
        <v>18</v>
      </c>
      <c r="B31" s="9">
        <v>18</v>
      </c>
      <c r="C31" s="14" t="s">
        <v>131</v>
      </c>
      <c r="D31" s="10" t="s">
        <v>22</v>
      </c>
      <c r="E31" s="9">
        <v>4</v>
      </c>
      <c r="F31" s="9"/>
      <c r="G31" s="38">
        <f t="shared" si="4"/>
        <v>270.7</v>
      </c>
      <c r="H31" s="38"/>
      <c r="I31" s="38">
        <f t="shared" si="1"/>
        <v>0</v>
      </c>
      <c r="J31" s="38">
        <f>6.69*8.43*1.2</f>
        <v>67.67604</v>
      </c>
      <c r="K31" s="38">
        <f t="shared" si="2"/>
        <v>270.7</v>
      </c>
      <c r="L31" s="10" t="s">
        <v>20</v>
      </c>
      <c r="M31" s="6"/>
    </row>
    <row r="32" spans="1:15">
      <c r="A32" s="8">
        <f t="shared" si="3"/>
        <v>19</v>
      </c>
      <c r="B32" s="9">
        <v>19</v>
      </c>
      <c r="C32" s="14" t="s">
        <v>132</v>
      </c>
      <c r="D32" s="10" t="s">
        <v>22</v>
      </c>
      <c r="E32" s="9">
        <v>2</v>
      </c>
      <c r="F32" s="9"/>
      <c r="G32" s="38">
        <f t="shared" si="4"/>
        <v>413.54</v>
      </c>
      <c r="H32" s="38"/>
      <c r="I32" s="38">
        <f t="shared" si="1"/>
        <v>0</v>
      </c>
      <c r="J32" s="38">
        <f>20.44*1.2*8.43</f>
        <v>206.77104</v>
      </c>
      <c r="K32" s="38">
        <f t="shared" si="2"/>
        <v>413.54</v>
      </c>
      <c r="L32" s="10" t="s">
        <v>20</v>
      </c>
      <c r="M32" s="6"/>
    </row>
    <row r="33" spans="1:13">
      <c r="A33" s="8">
        <f t="shared" si="3"/>
        <v>20</v>
      </c>
      <c r="B33" s="9">
        <v>20</v>
      </c>
      <c r="C33" s="14" t="s">
        <v>133</v>
      </c>
      <c r="D33" s="10" t="s">
        <v>22</v>
      </c>
      <c r="E33" s="9">
        <v>1</v>
      </c>
      <c r="F33" s="9"/>
      <c r="G33" s="38">
        <f t="shared" si="4"/>
        <v>206.77</v>
      </c>
      <c r="H33" s="38"/>
      <c r="I33" s="38">
        <f t="shared" si="1"/>
        <v>0</v>
      </c>
      <c r="J33" s="38">
        <f>20.44*8.43*1.2</f>
        <v>206.77104</v>
      </c>
      <c r="K33" s="38">
        <f t="shared" si="2"/>
        <v>206.77</v>
      </c>
      <c r="L33" s="10" t="s">
        <v>20</v>
      </c>
      <c r="M33" s="6"/>
    </row>
    <row r="34" spans="1:13">
      <c r="A34" s="8">
        <f t="shared" si="3"/>
        <v>21</v>
      </c>
      <c r="B34" s="9">
        <v>21</v>
      </c>
      <c r="C34" s="14" t="s">
        <v>137</v>
      </c>
      <c r="D34" s="10" t="s">
        <v>22</v>
      </c>
      <c r="E34" s="9">
        <v>29</v>
      </c>
      <c r="F34" s="9"/>
      <c r="G34" s="38">
        <f t="shared" si="4"/>
        <v>13559.53</v>
      </c>
      <c r="H34" s="38"/>
      <c r="I34" s="38">
        <f t="shared" si="1"/>
        <v>0</v>
      </c>
      <c r="J34" s="38">
        <f>467.57</f>
        <v>467.57</v>
      </c>
      <c r="K34" s="38">
        <f>J34*E34</f>
        <v>13559.53</v>
      </c>
      <c r="L34" s="10" t="s">
        <v>20</v>
      </c>
      <c r="M34" s="6"/>
    </row>
    <row r="35" spans="1:13">
      <c r="A35" s="8">
        <f t="shared" si="3"/>
        <v>22</v>
      </c>
      <c r="B35" s="9">
        <v>22</v>
      </c>
      <c r="C35" s="14" t="s">
        <v>134</v>
      </c>
      <c r="D35" s="10" t="s">
        <v>22</v>
      </c>
      <c r="E35" s="9">
        <v>58</v>
      </c>
      <c r="F35" s="9"/>
      <c r="G35" s="38">
        <f t="shared" si="4"/>
        <v>44180.62</v>
      </c>
      <c r="H35" s="38"/>
      <c r="I35" s="38">
        <f t="shared" si="1"/>
        <v>0</v>
      </c>
      <c r="J35" s="38">
        <f>75.3*1.2*8.43</f>
        <v>761.73479999999995</v>
      </c>
      <c r="K35" s="38">
        <f t="shared" si="2"/>
        <v>44180.62</v>
      </c>
      <c r="L35" s="10" t="s">
        <v>20</v>
      </c>
      <c r="M35" s="6"/>
    </row>
    <row r="36" spans="1:13">
      <c r="A36" s="8">
        <f t="shared" si="3"/>
        <v>23</v>
      </c>
      <c r="B36" s="9">
        <v>23</v>
      </c>
      <c r="C36" s="14" t="s">
        <v>135</v>
      </c>
      <c r="D36" s="10" t="s">
        <v>22</v>
      </c>
      <c r="E36" s="9">
        <v>6</v>
      </c>
      <c r="F36" s="9"/>
      <c r="G36" s="38">
        <f t="shared" si="4"/>
        <v>2326.48</v>
      </c>
      <c r="H36" s="38"/>
      <c r="I36" s="38">
        <f t="shared" si="1"/>
        <v>0</v>
      </c>
      <c r="J36" s="38">
        <f>38.33*1.2*8.43</f>
        <v>387.74627999999996</v>
      </c>
      <c r="K36" s="38">
        <f t="shared" si="2"/>
        <v>2326.48</v>
      </c>
      <c r="L36" s="10" t="s">
        <v>20</v>
      </c>
      <c r="M36" s="6"/>
    </row>
    <row r="37" spans="1:13">
      <c r="A37" s="8">
        <f t="shared" si="3"/>
        <v>24</v>
      </c>
      <c r="B37" s="9">
        <v>24</v>
      </c>
      <c r="C37" s="14" t="s">
        <v>136</v>
      </c>
      <c r="D37" s="10" t="s">
        <v>22</v>
      </c>
      <c r="E37" s="9">
        <v>2</v>
      </c>
      <c r="F37" s="9"/>
      <c r="G37" s="38">
        <f t="shared" si="4"/>
        <v>818.18</v>
      </c>
      <c r="H37" s="38"/>
      <c r="I37" s="38">
        <f t="shared" si="1"/>
        <v>0</v>
      </c>
      <c r="J37" s="38">
        <f>40.44*8.43*1.2</f>
        <v>409.09103999999991</v>
      </c>
      <c r="K37" s="38">
        <f t="shared" si="2"/>
        <v>818.18</v>
      </c>
      <c r="L37" s="10" t="s">
        <v>20</v>
      </c>
      <c r="M37" s="6"/>
    </row>
    <row r="38" spans="1:13">
      <c r="A38" s="8">
        <f t="shared" si="3"/>
        <v>25</v>
      </c>
      <c r="B38" s="9">
        <v>25</v>
      </c>
      <c r="C38" s="14" t="s">
        <v>138</v>
      </c>
      <c r="D38" s="10" t="s">
        <v>22</v>
      </c>
      <c r="E38" s="9">
        <v>29</v>
      </c>
      <c r="F38" s="9"/>
      <c r="G38" s="38">
        <f t="shared" si="4"/>
        <v>45122.32</v>
      </c>
      <c r="H38" s="38"/>
      <c r="I38" s="38">
        <f t="shared" si="1"/>
        <v>0</v>
      </c>
      <c r="J38" s="38">
        <f>153.81*8.43*1.2</f>
        <v>1555.9419599999999</v>
      </c>
      <c r="K38" s="38">
        <f t="shared" si="2"/>
        <v>45122.32</v>
      </c>
      <c r="L38" s="10" t="s">
        <v>24</v>
      </c>
      <c r="M38" s="6"/>
    </row>
    <row r="39" spans="1:13">
      <c r="A39" s="8">
        <f t="shared" si="3"/>
        <v>26</v>
      </c>
      <c r="B39" s="9">
        <v>26</v>
      </c>
      <c r="C39" s="14" t="s">
        <v>139</v>
      </c>
      <c r="D39" s="10" t="s">
        <v>22</v>
      </c>
      <c r="E39" s="9">
        <v>1</v>
      </c>
      <c r="F39" s="9"/>
      <c r="G39" s="38">
        <f t="shared" si="4"/>
        <v>1022.83</v>
      </c>
      <c r="H39" s="38"/>
      <c r="I39" s="38">
        <f t="shared" si="1"/>
        <v>0</v>
      </c>
      <c r="J39" s="38">
        <f>101.11*8.43*1.2</f>
        <v>1022.82876</v>
      </c>
      <c r="K39" s="38">
        <f t="shared" si="2"/>
        <v>1022.83</v>
      </c>
      <c r="L39" s="10" t="s">
        <v>24</v>
      </c>
      <c r="M39" s="6"/>
    </row>
    <row r="40" spans="1:13">
      <c r="A40" s="8">
        <f t="shared" si="3"/>
        <v>27</v>
      </c>
      <c r="B40" s="9">
        <v>27</v>
      </c>
      <c r="C40" s="14" t="s">
        <v>140</v>
      </c>
      <c r="D40" s="10" t="s">
        <v>22</v>
      </c>
      <c r="E40" s="9">
        <v>29</v>
      </c>
      <c r="F40" s="9">
        <f>G40/E40</f>
        <v>1299.0753103448276</v>
      </c>
      <c r="G40" s="38">
        <f>(1213.85+1468.76+873.91+27837.8)*1.2</f>
        <v>37673.184000000001</v>
      </c>
      <c r="H40" s="38">
        <f>I40/E40</f>
        <v>50.228275862068962</v>
      </c>
      <c r="I40" s="38">
        <f>1213.85*1.2</f>
        <v>1456.62</v>
      </c>
      <c r="J40" s="38">
        <f>113.87*8.43*1.2</f>
        <v>1151.9089199999999</v>
      </c>
      <c r="K40" s="38">
        <f t="shared" si="2"/>
        <v>33405.360000000001</v>
      </c>
      <c r="L40" s="10" t="s">
        <v>24</v>
      </c>
      <c r="M40" s="6"/>
    </row>
    <row r="41" spans="1:13">
      <c r="A41" s="8">
        <f t="shared" si="3"/>
        <v>28</v>
      </c>
      <c r="B41" s="9">
        <v>28</v>
      </c>
      <c r="C41" s="14" t="s">
        <v>141</v>
      </c>
      <c r="D41" s="10" t="s">
        <v>22</v>
      </c>
      <c r="E41" s="9">
        <v>3</v>
      </c>
      <c r="F41" s="9">
        <f>G41/E41</f>
        <v>9987.9639999999999</v>
      </c>
      <c r="G41" s="38">
        <f>(1373.11+1661.46+988.64+20946.7)*1.2</f>
        <v>29963.892</v>
      </c>
      <c r="H41" s="38">
        <f>I41/E41</f>
        <v>549.24399999999991</v>
      </c>
      <c r="I41" s="38">
        <f>1373.11*1.2</f>
        <v>1647.7319999999997</v>
      </c>
      <c r="J41" s="38">
        <f>828.26*8.43*1.2</f>
        <v>8378.6781599999995</v>
      </c>
      <c r="K41" s="38">
        <f>J41*E41</f>
        <v>25136.034479999998</v>
      </c>
      <c r="L41" s="10" t="s">
        <v>24</v>
      </c>
      <c r="M41" s="6"/>
    </row>
    <row r="42" spans="1:13">
      <c r="A42" s="8">
        <f t="shared" si="3"/>
        <v>29</v>
      </c>
      <c r="B42" s="9">
        <v>29</v>
      </c>
      <c r="C42" s="14" t="s">
        <v>142</v>
      </c>
      <c r="D42" s="10" t="s">
        <v>22</v>
      </c>
      <c r="E42" s="9">
        <v>1</v>
      </c>
      <c r="F42" s="9">
        <f>G42/E42</f>
        <v>2802.2640000000001</v>
      </c>
      <c r="G42" s="38">
        <f>(306.27+275.64+140.86+1612.45)*1.2</f>
        <v>2802.2640000000001</v>
      </c>
      <c r="H42" s="38">
        <f>I42</f>
        <v>367.52399999999994</v>
      </c>
      <c r="I42" s="38">
        <f>306.27*1.2</f>
        <v>367.52399999999994</v>
      </c>
      <c r="J42" s="38">
        <f>193.34*8.43*1.2</f>
        <v>1955.8274399999998</v>
      </c>
      <c r="K42" s="38">
        <f t="shared" si="2"/>
        <v>1955.83</v>
      </c>
      <c r="L42" s="6"/>
      <c r="M42" s="6"/>
    </row>
    <row r="43" spans="1:13">
      <c r="A43" s="8">
        <f t="shared" si="3"/>
        <v>30</v>
      </c>
      <c r="B43" s="9">
        <v>30</v>
      </c>
      <c r="C43" s="42" t="s">
        <v>308</v>
      </c>
      <c r="D43" s="6"/>
      <c r="E43" s="6"/>
      <c r="F43" s="6"/>
      <c r="G43" s="38">
        <f t="shared" si="4"/>
        <v>0</v>
      </c>
      <c r="H43" s="38"/>
      <c r="I43" s="38">
        <f t="shared" si="1"/>
        <v>0</v>
      </c>
      <c r="J43" s="38"/>
      <c r="K43" s="38">
        <f t="shared" si="2"/>
        <v>0</v>
      </c>
      <c r="L43" s="6"/>
      <c r="M43" s="6"/>
    </row>
    <row r="44" spans="1:13">
      <c r="A44" s="8">
        <f t="shared" si="3"/>
        <v>31</v>
      </c>
      <c r="B44" s="9">
        <v>31</v>
      </c>
      <c r="C44" s="14" t="s">
        <v>309</v>
      </c>
      <c r="D44" s="10" t="s">
        <v>22</v>
      </c>
      <c r="E44" s="9">
        <v>1</v>
      </c>
      <c r="F44" s="9"/>
      <c r="G44" s="38">
        <f t="shared" si="4"/>
        <v>0</v>
      </c>
      <c r="H44" s="38"/>
      <c r="I44" s="38">
        <f t="shared" si="1"/>
        <v>0</v>
      </c>
      <c r="J44" s="38"/>
      <c r="K44" s="38">
        <f t="shared" si="2"/>
        <v>0</v>
      </c>
      <c r="L44" s="6"/>
      <c r="M44" s="6"/>
    </row>
    <row r="45" spans="1:13">
      <c r="A45" s="8">
        <f t="shared" si="3"/>
        <v>32</v>
      </c>
      <c r="B45" s="9">
        <v>32</v>
      </c>
      <c r="C45" s="14" t="s">
        <v>310</v>
      </c>
      <c r="D45" s="10" t="s">
        <v>19</v>
      </c>
      <c r="E45" s="11">
        <v>20</v>
      </c>
      <c r="F45" s="11"/>
      <c r="G45" s="38">
        <f t="shared" si="4"/>
        <v>0</v>
      </c>
      <c r="H45" s="38"/>
      <c r="I45" s="38">
        <f t="shared" si="1"/>
        <v>0</v>
      </c>
      <c r="J45" s="38"/>
      <c r="K45" s="38">
        <f t="shared" si="2"/>
        <v>0</v>
      </c>
      <c r="L45" s="6"/>
      <c r="M45" s="6"/>
    </row>
    <row r="46" spans="1:13" ht="31.5">
      <c r="A46" s="8">
        <f t="shared" si="3"/>
        <v>33</v>
      </c>
      <c r="B46" s="9">
        <v>33</v>
      </c>
      <c r="C46" s="14" t="s">
        <v>143</v>
      </c>
      <c r="D46" s="10" t="s">
        <v>22</v>
      </c>
      <c r="E46" s="9">
        <v>15</v>
      </c>
      <c r="F46" s="9"/>
      <c r="G46" s="38">
        <f t="shared" si="4"/>
        <v>0</v>
      </c>
      <c r="H46" s="38"/>
      <c r="I46" s="38">
        <f t="shared" si="1"/>
        <v>0</v>
      </c>
      <c r="J46" s="38"/>
      <c r="K46" s="38">
        <f t="shared" si="2"/>
        <v>0</v>
      </c>
      <c r="L46" s="6"/>
      <c r="M46" s="6"/>
    </row>
    <row r="47" spans="1:13" ht="31.5">
      <c r="A47" s="8">
        <f t="shared" si="3"/>
        <v>34</v>
      </c>
      <c r="B47" s="9">
        <v>34</v>
      </c>
      <c r="C47" s="14" t="s">
        <v>144</v>
      </c>
      <c r="D47" s="10" t="s">
        <v>22</v>
      </c>
      <c r="E47" s="9">
        <v>150</v>
      </c>
      <c r="F47" s="9"/>
      <c r="G47" s="38">
        <f t="shared" si="4"/>
        <v>0</v>
      </c>
      <c r="H47" s="38"/>
      <c r="I47" s="38">
        <f t="shared" si="1"/>
        <v>0</v>
      </c>
      <c r="J47" s="38"/>
      <c r="K47" s="38">
        <f t="shared" si="2"/>
        <v>0</v>
      </c>
      <c r="L47" s="6"/>
      <c r="M47" s="6"/>
    </row>
    <row r="48" spans="1:13" ht="31.5">
      <c r="A48" s="8">
        <f t="shared" si="3"/>
        <v>35</v>
      </c>
      <c r="B48" s="9">
        <v>35</v>
      </c>
      <c r="C48" s="14" t="s">
        <v>145</v>
      </c>
      <c r="D48" s="10" t="s">
        <v>22</v>
      </c>
      <c r="E48" s="9">
        <v>10</v>
      </c>
      <c r="F48" s="9"/>
      <c r="G48" s="38">
        <f t="shared" si="4"/>
        <v>0</v>
      </c>
      <c r="H48" s="38"/>
      <c r="I48" s="38">
        <f t="shared" si="1"/>
        <v>0</v>
      </c>
      <c r="J48" s="38"/>
      <c r="K48" s="38">
        <f t="shared" si="2"/>
        <v>0</v>
      </c>
      <c r="L48" s="6"/>
      <c r="M48" s="6"/>
    </row>
    <row r="49" spans="1:13" ht="31.5">
      <c r="A49" s="8">
        <f t="shared" si="3"/>
        <v>36</v>
      </c>
      <c r="B49" s="9">
        <v>36</v>
      </c>
      <c r="C49" s="14" t="s">
        <v>146</v>
      </c>
      <c r="D49" s="10" t="s">
        <v>22</v>
      </c>
      <c r="E49" s="9">
        <v>20</v>
      </c>
      <c r="F49" s="9"/>
      <c r="G49" s="38">
        <f t="shared" si="4"/>
        <v>0</v>
      </c>
      <c r="H49" s="38"/>
      <c r="I49" s="38">
        <f t="shared" si="1"/>
        <v>0</v>
      </c>
      <c r="J49" s="38"/>
      <c r="K49" s="38">
        <f t="shared" si="2"/>
        <v>0</v>
      </c>
      <c r="L49" s="6"/>
      <c r="M49" s="6"/>
    </row>
    <row r="50" spans="1:13" ht="31.5">
      <c r="A50" s="8">
        <f t="shared" si="3"/>
        <v>37</v>
      </c>
      <c r="B50" s="9">
        <v>37</v>
      </c>
      <c r="C50" s="14" t="s">
        <v>147</v>
      </c>
      <c r="D50" s="10" t="s">
        <v>22</v>
      </c>
      <c r="E50" s="9">
        <v>50</v>
      </c>
      <c r="F50" s="9"/>
      <c r="G50" s="38">
        <f t="shared" si="4"/>
        <v>0</v>
      </c>
      <c r="H50" s="38"/>
      <c r="I50" s="38">
        <f t="shared" si="1"/>
        <v>0</v>
      </c>
      <c r="J50" s="38"/>
      <c r="K50" s="38">
        <f t="shared" si="2"/>
        <v>0</v>
      </c>
      <c r="L50" s="6"/>
      <c r="M50" s="6"/>
    </row>
    <row r="51" spans="1:13">
      <c r="A51" s="8">
        <f t="shared" si="3"/>
        <v>38</v>
      </c>
      <c r="B51" s="9">
        <v>38</v>
      </c>
      <c r="C51" s="14" t="s">
        <v>148</v>
      </c>
      <c r="D51" s="10" t="s">
        <v>19</v>
      </c>
      <c r="E51" s="11">
        <v>10</v>
      </c>
      <c r="F51" s="11"/>
      <c r="G51" s="38">
        <f t="shared" si="4"/>
        <v>0</v>
      </c>
      <c r="H51" s="38"/>
      <c r="I51" s="38">
        <f t="shared" si="1"/>
        <v>0</v>
      </c>
      <c r="J51" s="38"/>
      <c r="K51" s="38">
        <f t="shared" si="2"/>
        <v>0</v>
      </c>
      <c r="L51" s="6"/>
      <c r="M51" s="10" t="s">
        <v>25</v>
      </c>
    </row>
    <row r="52" spans="1:13">
      <c r="A52" s="8">
        <f t="shared" si="3"/>
        <v>39</v>
      </c>
      <c r="B52" s="9">
        <v>39</v>
      </c>
      <c r="C52" s="14" t="s">
        <v>149</v>
      </c>
      <c r="D52" s="10" t="s">
        <v>19</v>
      </c>
      <c r="E52" s="11">
        <v>120</v>
      </c>
      <c r="F52" s="11"/>
      <c r="G52" s="38">
        <f t="shared" si="4"/>
        <v>0</v>
      </c>
      <c r="H52" s="38"/>
      <c r="I52" s="38">
        <f t="shared" si="1"/>
        <v>0</v>
      </c>
      <c r="J52" s="38"/>
      <c r="K52" s="38">
        <f t="shared" si="2"/>
        <v>0</v>
      </c>
      <c r="L52" s="6"/>
      <c r="M52" s="10" t="s">
        <v>25</v>
      </c>
    </row>
    <row r="53" spans="1:13">
      <c r="A53" s="8">
        <f t="shared" si="3"/>
        <v>40</v>
      </c>
      <c r="B53" s="9">
        <v>40</v>
      </c>
      <c r="C53" s="14" t="s">
        <v>150</v>
      </c>
      <c r="D53" s="10" t="s">
        <v>19</v>
      </c>
      <c r="E53" s="11">
        <v>10</v>
      </c>
      <c r="F53" s="11"/>
      <c r="G53" s="38">
        <f t="shared" si="4"/>
        <v>0</v>
      </c>
      <c r="H53" s="38"/>
      <c r="I53" s="38">
        <f t="shared" si="1"/>
        <v>0</v>
      </c>
      <c r="J53" s="38"/>
      <c r="K53" s="38">
        <f t="shared" si="2"/>
        <v>0</v>
      </c>
      <c r="L53" s="6"/>
      <c r="M53" s="10" t="s">
        <v>25</v>
      </c>
    </row>
    <row r="54" spans="1:13">
      <c r="A54" s="8">
        <f t="shared" si="3"/>
        <v>41</v>
      </c>
      <c r="B54" s="9">
        <v>41</v>
      </c>
      <c r="C54" s="14" t="s">
        <v>151</v>
      </c>
      <c r="D54" s="10" t="s">
        <v>19</v>
      </c>
      <c r="E54" s="11">
        <v>15</v>
      </c>
      <c r="F54" s="11"/>
      <c r="G54" s="38">
        <f t="shared" si="4"/>
        <v>0</v>
      </c>
      <c r="H54" s="38"/>
      <c r="I54" s="38">
        <f t="shared" si="1"/>
        <v>0</v>
      </c>
      <c r="J54" s="38"/>
      <c r="K54" s="38">
        <f t="shared" si="2"/>
        <v>0</v>
      </c>
      <c r="L54" s="6"/>
      <c r="M54" s="10" t="s">
        <v>25</v>
      </c>
    </row>
    <row r="55" spans="1:13">
      <c r="A55" s="8">
        <f t="shared" si="3"/>
        <v>42</v>
      </c>
      <c r="B55" s="9">
        <v>42</v>
      </c>
      <c r="C55" s="14" t="s">
        <v>152</v>
      </c>
      <c r="D55" s="10" t="s">
        <v>19</v>
      </c>
      <c r="E55" s="11">
        <v>40</v>
      </c>
      <c r="F55" s="11"/>
      <c r="G55" s="38">
        <f t="shared" si="4"/>
        <v>0</v>
      </c>
      <c r="H55" s="38"/>
      <c r="I55" s="38">
        <f t="shared" si="1"/>
        <v>0</v>
      </c>
      <c r="J55" s="38"/>
      <c r="K55" s="38">
        <f t="shared" si="2"/>
        <v>0</v>
      </c>
      <c r="L55" s="6"/>
      <c r="M55" s="10" t="s">
        <v>25</v>
      </c>
    </row>
    <row r="56" spans="1:13" s="18" customFormat="1">
      <c r="A56" s="15"/>
      <c r="B56" s="16"/>
      <c r="C56" s="17" t="s">
        <v>26</v>
      </c>
      <c r="D56" s="16"/>
      <c r="E56" s="16"/>
      <c r="F56" s="16"/>
      <c r="G56" s="16"/>
      <c r="H56" s="16"/>
      <c r="I56" s="16"/>
      <c r="J56" s="16"/>
      <c r="K56" s="16"/>
      <c r="L56" s="16"/>
      <c r="M56" s="16"/>
    </row>
    <row r="57" spans="1:13">
      <c r="A57" s="8">
        <v>43</v>
      </c>
      <c r="B57" s="9">
        <v>43</v>
      </c>
      <c r="C57" s="14" t="s">
        <v>115</v>
      </c>
      <c r="D57" s="10" t="s">
        <v>19</v>
      </c>
      <c r="E57" s="12">
        <v>1350</v>
      </c>
      <c r="F57" s="12"/>
      <c r="G57" s="38">
        <f t="shared" ref="G57:G104" si="5">I57+K57</f>
        <v>0</v>
      </c>
      <c r="H57" s="38"/>
      <c r="I57" s="38">
        <f t="shared" ref="I57:I104" si="6">ROUND(H57*E57,2)</f>
        <v>0</v>
      </c>
      <c r="J57" s="38"/>
      <c r="K57" s="38">
        <f t="shared" ref="K57:K104" si="7">ROUND(J57*E57,2)</f>
        <v>0</v>
      </c>
      <c r="L57" s="10" t="s">
        <v>20</v>
      </c>
      <c r="M57" s="10" t="s">
        <v>21</v>
      </c>
    </row>
    <row r="58" spans="1:13">
      <c r="A58" s="8">
        <f t="shared" si="3"/>
        <v>44</v>
      </c>
      <c r="B58" s="9">
        <v>44</v>
      </c>
      <c r="C58" s="14" t="s">
        <v>171</v>
      </c>
      <c r="D58" s="10" t="s">
        <v>22</v>
      </c>
      <c r="E58" s="9">
        <v>388</v>
      </c>
      <c r="F58" s="9"/>
      <c r="G58" s="38">
        <f t="shared" si="5"/>
        <v>0</v>
      </c>
      <c r="H58" s="38"/>
      <c r="I58" s="38">
        <f t="shared" si="6"/>
        <v>0</v>
      </c>
      <c r="J58" s="38"/>
      <c r="K58" s="38">
        <f t="shared" si="7"/>
        <v>0</v>
      </c>
      <c r="L58" s="10" t="s">
        <v>20</v>
      </c>
      <c r="M58" s="6"/>
    </row>
    <row r="59" spans="1:13">
      <c r="A59" s="8">
        <f t="shared" si="3"/>
        <v>45</v>
      </c>
      <c r="B59" s="9">
        <v>45</v>
      </c>
      <c r="C59" s="14" t="s">
        <v>172</v>
      </c>
      <c r="D59" s="10" t="s">
        <v>22</v>
      </c>
      <c r="E59" s="9">
        <v>13</v>
      </c>
      <c r="F59" s="9"/>
      <c r="G59" s="38">
        <f t="shared" si="5"/>
        <v>0</v>
      </c>
      <c r="H59" s="38"/>
      <c r="I59" s="38">
        <f t="shared" si="6"/>
        <v>0</v>
      </c>
      <c r="J59" s="38"/>
      <c r="K59" s="38">
        <f t="shared" si="7"/>
        <v>0</v>
      </c>
      <c r="L59" s="10" t="s">
        <v>20</v>
      </c>
      <c r="M59" s="6"/>
    </row>
    <row r="60" spans="1:13">
      <c r="A60" s="8">
        <f t="shared" si="3"/>
        <v>46</v>
      </c>
      <c r="B60" s="9">
        <v>46</v>
      </c>
      <c r="C60" s="14" t="s">
        <v>195</v>
      </c>
      <c r="D60" s="10" t="s">
        <v>22</v>
      </c>
      <c r="E60" s="9">
        <v>1074</v>
      </c>
      <c r="F60" s="9"/>
      <c r="G60" s="38">
        <f t="shared" si="5"/>
        <v>0</v>
      </c>
      <c r="H60" s="38"/>
      <c r="I60" s="38">
        <f t="shared" si="6"/>
        <v>0</v>
      </c>
      <c r="J60" s="38"/>
      <c r="K60" s="38">
        <f t="shared" si="7"/>
        <v>0</v>
      </c>
      <c r="L60" s="10" t="s">
        <v>20</v>
      </c>
      <c r="M60" s="6"/>
    </row>
    <row r="61" spans="1:13">
      <c r="A61" s="8">
        <f t="shared" si="3"/>
        <v>47</v>
      </c>
      <c r="B61" s="9">
        <v>47</v>
      </c>
      <c r="C61" s="14" t="s">
        <v>207</v>
      </c>
      <c r="D61" s="10" t="s">
        <v>22</v>
      </c>
      <c r="E61" s="9">
        <v>16</v>
      </c>
      <c r="F61" s="9"/>
      <c r="G61" s="38">
        <f t="shared" si="5"/>
        <v>0</v>
      </c>
      <c r="H61" s="38"/>
      <c r="I61" s="38">
        <f t="shared" si="6"/>
        <v>0</v>
      </c>
      <c r="J61" s="38"/>
      <c r="K61" s="38">
        <f t="shared" si="7"/>
        <v>0</v>
      </c>
      <c r="L61" s="10" t="s">
        <v>24</v>
      </c>
      <c r="M61" s="6"/>
    </row>
    <row r="62" spans="1:13">
      <c r="A62" s="8">
        <f t="shared" si="3"/>
        <v>48</v>
      </c>
      <c r="B62" s="9">
        <v>48</v>
      </c>
      <c r="C62" s="14" t="s">
        <v>213</v>
      </c>
      <c r="D62" s="10" t="s">
        <v>22</v>
      </c>
      <c r="E62" s="9">
        <v>13</v>
      </c>
      <c r="F62" s="9"/>
      <c r="G62" s="38">
        <f t="shared" si="5"/>
        <v>0</v>
      </c>
      <c r="H62" s="38"/>
      <c r="I62" s="38">
        <f t="shared" si="6"/>
        <v>0</v>
      </c>
      <c r="J62" s="38"/>
      <c r="K62" s="38">
        <f t="shared" si="7"/>
        <v>0</v>
      </c>
      <c r="L62" s="10" t="s">
        <v>24</v>
      </c>
      <c r="M62" s="6"/>
    </row>
    <row r="63" spans="1:13">
      <c r="A63" s="8">
        <f t="shared" si="3"/>
        <v>49</v>
      </c>
      <c r="B63" s="9">
        <v>49</v>
      </c>
      <c r="C63" s="14" t="s">
        <v>214</v>
      </c>
      <c r="D63" s="10" t="s">
        <v>22</v>
      </c>
      <c r="E63" s="9">
        <v>3</v>
      </c>
      <c r="F63" s="9"/>
      <c r="G63" s="38">
        <f t="shared" si="5"/>
        <v>0</v>
      </c>
      <c r="H63" s="38"/>
      <c r="I63" s="38">
        <f t="shared" si="6"/>
        <v>0</v>
      </c>
      <c r="J63" s="38"/>
      <c r="K63" s="38">
        <f t="shared" si="7"/>
        <v>0</v>
      </c>
      <c r="L63" s="10" t="s">
        <v>24</v>
      </c>
      <c r="M63" s="6"/>
    </row>
    <row r="64" spans="1:13">
      <c r="A64" s="8">
        <f t="shared" si="3"/>
        <v>50</v>
      </c>
      <c r="B64" s="9">
        <v>50</v>
      </c>
      <c r="C64" s="14" t="s">
        <v>134</v>
      </c>
      <c r="D64" s="10" t="s">
        <v>22</v>
      </c>
      <c r="E64" s="9">
        <v>32</v>
      </c>
      <c r="F64" s="9"/>
      <c r="G64" s="38">
        <f t="shared" si="5"/>
        <v>0</v>
      </c>
      <c r="H64" s="38"/>
      <c r="I64" s="38">
        <f t="shared" si="6"/>
        <v>0</v>
      </c>
      <c r="J64" s="38"/>
      <c r="K64" s="38">
        <f t="shared" si="7"/>
        <v>0</v>
      </c>
      <c r="L64" s="10" t="s">
        <v>20</v>
      </c>
      <c r="M64" s="6"/>
    </row>
    <row r="65" spans="1:13">
      <c r="A65" s="8">
        <f t="shared" si="3"/>
        <v>51</v>
      </c>
      <c r="B65" s="20">
        <v>51</v>
      </c>
      <c r="C65" s="19" t="s">
        <v>215</v>
      </c>
      <c r="D65" s="21" t="s">
        <v>22</v>
      </c>
      <c r="E65" s="20">
        <v>13</v>
      </c>
      <c r="F65" s="9"/>
      <c r="G65" s="38">
        <f t="shared" si="5"/>
        <v>0</v>
      </c>
      <c r="H65" s="38"/>
      <c r="I65" s="38">
        <f t="shared" si="6"/>
        <v>0</v>
      </c>
      <c r="J65" s="38"/>
      <c r="K65" s="38">
        <f t="shared" si="7"/>
        <v>0</v>
      </c>
      <c r="L65" s="10" t="s">
        <v>20</v>
      </c>
      <c r="M65" s="6"/>
    </row>
    <row r="66" spans="1:13">
      <c r="A66" s="8">
        <f t="shared" si="3"/>
        <v>52</v>
      </c>
      <c r="B66" s="9">
        <v>52</v>
      </c>
      <c r="C66" s="14" t="s">
        <v>223</v>
      </c>
      <c r="D66" s="10" t="s">
        <v>19</v>
      </c>
      <c r="E66" s="11">
        <v>1350</v>
      </c>
      <c r="F66" s="11"/>
      <c r="G66" s="38">
        <f t="shared" si="5"/>
        <v>0</v>
      </c>
      <c r="H66" s="38"/>
      <c r="I66" s="38">
        <f t="shared" si="6"/>
        <v>0</v>
      </c>
      <c r="J66" s="38"/>
      <c r="K66" s="38">
        <f t="shared" si="7"/>
        <v>0</v>
      </c>
      <c r="L66" s="6"/>
      <c r="M66" s="10" t="s">
        <v>25</v>
      </c>
    </row>
    <row r="67" spans="1:13" s="25" customFormat="1">
      <c r="A67" s="23"/>
      <c r="B67" s="39"/>
      <c r="C67" s="17" t="s">
        <v>27</v>
      </c>
      <c r="D67" s="24"/>
      <c r="E67" s="24"/>
      <c r="F67" s="24"/>
      <c r="G67" s="40"/>
      <c r="H67" s="40"/>
      <c r="I67" s="40"/>
      <c r="J67" s="40"/>
      <c r="K67" s="40"/>
      <c r="L67" s="24"/>
      <c r="M67" s="24"/>
    </row>
    <row r="68" spans="1:13">
      <c r="A68" s="8">
        <v>53</v>
      </c>
      <c r="B68" s="9">
        <v>54</v>
      </c>
      <c r="C68" s="14" t="s">
        <v>153</v>
      </c>
      <c r="D68" s="10" t="s">
        <v>19</v>
      </c>
      <c r="E68" s="11">
        <v>8</v>
      </c>
      <c r="F68" s="11"/>
      <c r="G68" s="38">
        <f t="shared" si="5"/>
        <v>0</v>
      </c>
      <c r="H68" s="38"/>
      <c r="I68" s="38">
        <f t="shared" si="6"/>
        <v>0</v>
      </c>
      <c r="J68" s="38"/>
      <c r="K68" s="38">
        <f t="shared" si="7"/>
        <v>0</v>
      </c>
      <c r="L68" s="10" t="s">
        <v>20</v>
      </c>
      <c r="M68" s="6"/>
    </row>
    <row r="69" spans="1:13">
      <c r="A69" s="8">
        <f t="shared" si="3"/>
        <v>54</v>
      </c>
      <c r="B69" s="9">
        <v>55</v>
      </c>
      <c r="C69" s="14" t="s">
        <v>224</v>
      </c>
      <c r="D69" s="10" t="s">
        <v>22</v>
      </c>
      <c r="E69" s="9">
        <v>4</v>
      </c>
      <c r="F69" s="9"/>
      <c r="G69" s="38">
        <f t="shared" si="5"/>
        <v>0</v>
      </c>
      <c r="H69" s="38"/>
      <c r="I69" s="38">
        <f t="shared" si="6"/>
        <v>0</v>
      </c>
      <c r="J69" s="38"/>
      <c r="K69" s="38">
        <f t="shared" si="7"/>
        <v>0</v>
      </c>
      <c r="L69" s="10" t="s">
        <v>20</v>
      </c>
      <c r="M69" s="6"/>
    </row>
    <row r="70" spans="1:13">
      <c r="A70" s="8">
        <f t="shared" si="3"/>
        <v>55</v>
      </c>
      <c r="B70" s="9">
        <v>56</v>
      </c>
      <c r="C70" s="14" t="s">
        <v>173</v>
      </c>
      <c r="D70" s="10" t="s">
        <v>22</v>
      </c>
      <c r="E70" s="9">
        <v>3</v>
      </c>
      <c r="F70" s="9"/>
      <c r="G70" s="38">
        <f t="shared" si="5"/>
        <v>0</v>
      </c>
      <c r="H70" s="38"/>
      <c r="I70" s="38">
        <f t="shared" si="6"/>
        <v>0</v>
      </c>
      <c r="J70" s="38"/>
      <c r="K70" s="38">
        <f t="shared" si="7"/>
        <v>0</v>
      </c>
      <c r="L70" s="10" t="s">
        <v>20</v>
      </c>
      <c r="M70" s="6"/>
    </row>
    <row r="71" spans="1:13">
      <c r="A71" s="8">
        <f t="shared" si="3"/>
        <v>56</v>
      </c>
      <c r="B71" s="9">
        <v>57</v>
      </c>
      <c r="C71" s="14" t="s">
        <v>226</v>
      </c>
      <c r="D71" s="10" t="s">
        <v>22</v>
      </c>
      <c r="E71" s="9">
        <v>1</v>
      </c>
      <c r="F71" s="9"/>
      <c r="G71" s="38">
        <f t="shared" si="5"/>
        <v>0</v>
      </c>
      <c r="H71" s="38"/>
      <c r="I71" s="38">
        <f t="shared" si="6"/>
        <v>0</v>
      </c>
      <c r="J71" s="38"/>
      <c r="K71" s="38">
        <f t="shared" si="7"/>
        <v>0</v>
      </c>
      <c r="L71" s="6"/>
      <c r="M71" s="6"/>
    </row>
    <row r="72" spans="1:13" ht="31.5">
      <c r="A72" s="8">
        <f t="shared" si="3"/>
        <v>57</v>
      </c>
      <c r="B72" s="9">
        <v>58</v>
      </c>
      <c r="C72" s="14" t="s">
        <v>227</v>
      </c>
      <c r="D72" s="10" t="s">
        <v>22</v>
      </c>
      <c r="E72" s="9">
        <v>1</v>
      </c>
      <c r="F72" s="9"/>
      <c r="G72" s="38">
        <f t="shared" si="5"/>
        <v>0</v>
      </c>
      <c r="H72" s="38"/>
      <c r="I72" s="38">
        <f t="shared" si="6"/>
        <v>0</v>
      </c>
      <c r="J72" s="38"/>
      <c r="K72" s="38">
        <f t="shared" si="7"/>
        <v>0</v>
      </c>
      <c r="L72" s="6"/>
      <c r="M72" s="6"/>
    </row>
    <row r="73" spans="1:13">
      <c r="A73" s="8">
        <f t="shared" si="3"/>
        <v>58</v>
      </c>
      <c r="B73" s="9">
        <v>59</v>
      </c>
      <c r="C73" s="14" t="s">
        <v>228</v>
      </c>
      <c r="D73" s="10" t="s">
        <v>22</v>
      </c>
      <c r="E73" s="9">
        <v>1</v>
      </c>
      <c r="F73" s="9"/>
      <c r="G73" s="38">
        <f t="shared" si="5"/>
        <v>0</v>
      </c>
      <c r="H73" s="38"/>
      <c r="I73" s="38">
        <f t="shared" si="6"/>
        <v>0</v>
      </c>
      <c r="J73" s="38"/>
      <c r="K73" s="38">
        <f t="shared" si="7"/>
        <v>0</v>
      </c>
      <c r="L73" s="6"/>
      <c r="M73" s="6"/>
    </row>
    <row r="74" spans="1:13">
      <c r="A74" s="8">
        <f t="shared" si="3"/>
        <v>59</v>
      </c>
      <c r="B74" s="9">
        <v>60</v>
      </c>
      <c r="C74" s="14" t="s">
        <v>229</v>
      </c>
      <c r="D74" s="10" t="s">
        <v>22</v>
      </c>
      <c r="E74" s="9">
        <v>2</v>
      </c>
      <c r="F74" s="9"/>
      <c r="G74" s="38">
        <f t="shared" si="5"/>
        <v>0</v>
      </c>
      <c r="H74" s="38"/>
      <c r="I74" s="38">
        <f t="shared" si="6"/>
        <v>0</v>
      </c>
      <c r="J74" s="38"/>
      <c r="K74" s="38">
        <f t="shared" si="7"/>
        <v>0</v>
      </c>
      <c r="L74" s="6"/>
      <c r="M74" s="6"/>
    </row>
    <row r="75" spans="1:13">
      <c r="A75" s="8">
        <f t="shared" si="3"/>
        <v>60</v>
      </c>
      <c r="B75" s="9">
        <v>61</v>
      </c>
      <c r="C75" s="14" t="s">
        <v>230</v>
      </c>
      <c r="D75" s="10" t="s">
        <v>22</v>
      </c>
      <c r="E75" s="9">
        <v>1</v>
      </c>
      <c r="F75" s="9"/>
      <c r="G75" s="38">
        <f t="shared" si="5"/>
        <v>0</v>
      </c>
      <c r="H75" s="38"/>
      <c r="I75" s="38">
        <f t="shared" si="6"/>
        <v>0</v>
      </c>
      <c r="J75" s="38"/>
      <c r="K75" s="38">
        <f t="shared" si="7"/>
        <v>0</v>
      </c>
      <c r="L75" s="6"/>
      <c r="M75" s="6"/>
    </row>
    <row r="76" spans="1:13">
      <c r="A76" s="8">
        <f t="shared" si="3"/>
        <v>61</v>
      </c>
      <c r="B76" s="9">
        <v>62</v>
      </c>
      <c r="C76" s="14" t="s">
        <v>208</v>
      </c>
      <c r="D76" s="10" t="s">
        <v>22</v>
      </c>
      <c r="E76" s="9">
        <v>2</v>
      </c>
      <c r="F76" s="9"/>
      <c r="G76" s="38">
        <f t="shared" si="5"/>
        <v>0</v>
      </c>
      <c r="H76" s="38"/>
      <c r="I76" s="38">
        <f t="shared" si="6"/>
        <v>0</v>
      </c>
      <c r="J76" s="38"/>
      <c r="K76" s="38">
        <f t="shared" si="7"/>
        <v>0</v>
      </c>
      <c r="L76" s="10" t="s">
        <v>24</v>
      </c>
      <c r="M76" s="6"/>
    </row>
    <row r="77" spans="1:13">
      <c r="A77" s="8">
        <f t="shared" si="3"/>
        <v>62</v>
      </c>
      <c r="B77" s="9">
        <v>63</v>
      </c>
      <c r="C77" s="14" t="s">
        <v>231</v>
      </c>
      <c r="D77" s="10" t="s">
        <v>19</v>
      </c>
      <c r="E77" s="11">
        <v>220</v>
      </c>
      <c r="F77" s="11"/>
      <c r="G77" s="38">
        <f t="shared" si="5"/>
        <v>0</v>
      </c>
      <c r="H77" s="38"/>
      <c r="I77" s="38">
        <f t="shared" si="6"/>
        <v>0</v>
      </c>
      <c r="J77" s="38"/>
      <c r="K77" s="38">
        <f t="shared" si="7"/>
        <v>0</v>
      </c>
      <c r="L77" s="10" t="s">
        <v>28</v>
      </c>
      <c r="M77" s="6"/>
    </row>
    <row r="78" spans="1:13">
      <c r="A78" s="8">
        <f t="shared" si="3"/>
        <v>63</v>
      </c>
      <c r="B78" s="9">
        <v>64</v>
      </c>
      <c r="C78" s="14" t="s">
        <v>29</v>
      </c>
      <c r="D78" s="10" t="s">
        <v>30</v>
      </c>
      <c r="E78" s="12">
        <v>7.3</v>
      </c>
      <c r="F78" s="12"/>
      <c r="G78" s="38">
        <f t="shared" si="5"/>
        <v>0</v>
      </c>
      <c r="H78" s="38"/>
      <c r="I78" s="38">
        <f t="shared" si="6"/>
        <v>0</v>
      </c>
      <c r="J78" s="38"/>
      <c r="K78" s="38">
        <f t="shared" si="7"/>
        <v>0</v>
      </c>
      <c r="L78" s="10" t="s">
        <v>31</v>
      </c>
      <c r="M78" s="6"/>
    </row>
    <row r="79" spans="1:13" s="26" customFormat="1">
      <c r="A79" s="23"/>
      <c r="B79" s="39"/>
      <c r="C79" s="17" t="s">
        <v>32</v>
      </c>
      <c r="D79" s="24"/>
      <c r="E79" s="24"/>
      <c r="F79" s="24"/>
      <c r="G79" s="40"/>
      <c r="H79" s="40"/>
      <c r="I79" s="40"/>
      <c r="J79" s="40"/>
      <c r="K79" s="40"/>
      <c r="L79" s="24"/>
      <c r="M79" s="24"/>
    </row>
    <row r="80" spans="1:13">
      <c r="A80" s="8">
        <v>64</v>
      </c>
      <c r="B80" s="9">
        <v>66</v>
      </c>
      <c r="C80" s="14" t="s">
        <v>196</v>
      </c>
      <c r="D80" s="10" t="s">
        <v>22</v>
      </c>
      <c r="E80" s="9">
        <v>388</v>
      </c>
      <c r="F80" s="9"/>
      <c r="G80" s="38">
        <f t="shared" si="5"/>
        <v>0</v>
      </c>
      <c r="H80" s="38"/>
      <c r="I80" s="38">
        <f t="shared" si="6"/>
        <v>0</v>
      </c>
      <c r="J80" s="38"/>
      <c r="K80" s="38">
        <f t="shared" si="7"/>
        <v>0</v>
      </c>
      <c r="L80" s="6"/>
      <c r="M80" s="6"/>
    </row>
    <row r="81" spans="1:13">
      <c r="A81" s="8">
        <f t="shared" ref="A81:A104" si="8">1+A80</f>
        <v>65</v>
      </c>
      <c r="B81" s="9">
        <v>67</v>
      </c>
      <c r="C81" s="14" t="s">
        <v>209</v>
      </c>
      <c r="D81" s="10" t="s">
        <v>22</v>
      </c>
      <c r="E81" s="9">
        <v>388</v>
      </c>
      <c r="F81" s="9"/>
      <c r="G81" s="38">
        <f t="shared" si="5"/>
        <v>0</v>
      </c>
      <c r="H81" s="38"/>
      <c r="I81" s="38">
        <f t="shared" si="6"/>
        <v>0</v>
      </c>
      <c r="J81" s="38"/>
      <c r="K81" s="38">
        <f t="shared" si="7"/>
        <v>0</v>
      </c>
      <c r="L81" s="10" t="s">
        <v>24</v>
      </c>
      <c r="M81" s="6"/>
    </row>
    <row r="82" spans="1:13">
      <c r="A82" s="8">
        <f t="shared" si="8"/>
        <v>66</v>
      </c>
      <c r="B82" s="9">
        <v>68</v>
      </c>
      <c r="C82" s="14" t="s">
        <v>233</v>
      </c>
      <c r="D82" s="10" t="s">
        <v>22</v>
      </c>
      <c r="E82" s="9">
        <v>388</v>
      </c>
      <c r="F82" s="9"/>
      <c r="G82" s="38">
        <f t="shared" si="5"/>
        <v>0</v>
      </c>
      <c r="H82" s="38"/>
      <c r="I82" s="38">
        <f t="shared" si="6"/>
        <v>0</v>
      </c>
      <c r="J82" s="38"/>
      <c r="K82" s="38">
        <f t="shared" si="7"/>
        <v>0</v>
      </c>
      <c r="L82" s="6"/>
      <c r="M82" s="6"/>
    </row>
    <row r="83" spans="1:13">
      <c r="A83" s="8">
        <f t="shared" si="8"/>
        <v>67</v>
      </c>
      <c r="B83" s="9">
        <v>69</v>
      </c>
      <c r="C83" s="14" t="s">
        <v>234</v>
      </c>
      <c r="D83" s="10" t="s">
        <v>22</v>
      </c>
      <c r="E83" s="9">
        <v>388</v>
      </c>
      <c r="F83" s="9"/>
      <c r="G83" s="38">
        <f t="shared" si="5"/>
        <v>0</v>
      </c>
      <c r="H83" s="38"/>
      <c r="I83" s="38">
        <f t="shared" si="6"/>
        <v>0</v>
      </c>
      <c r="J83" s="38"/>
      <c r="K83" s="38">
        <f t="shared" si="7"/>
        <v>0</v>
      </c>
      <c r="L83" s="10" t="s">
        <v>33</v>
      </c>
      <c r="M83" s="10" t="s">
        <v>33</v>
      </c>
    </row>
    <row r="84" spans="1:13">
      <c r="A84" s="8">
        <f t="shared" si="8"/>
        <v>68</v>
      </c>
      <c r="B84" s="9">
        <v>70</v>
      </c>
      <c r="C84" s="14" t="s">
        <v>235</v>
      </c>
      <c r="D84" s="10" t="s">
        <v>22</v>
      </c>
      <c r="E84" s="9">
        <v>194</v>
      </c>
      <c r="F84" s="9"/>
      <c r="G84" s="38">
        <f t="shared" si="5"/>
        <v>0</v>
      </c>
      <c r="H84" s="38"/>
      <c r="I84" s="38">
        <f t="shared" si="6"/>
        <v>0</v>
      </c>
      <c r="J84" s="38"/>
      <c r="K84" s="38">
        <f t="shared" si="7"/>
        <v>0</v>
      </c>
      <c r="L84" s="6"/>
      <c r="M84" s="6"/>
    </row>
    <row r="85" spans="1:13">
      <c r="A85" s="8">
        <f t="shared" si="8"/>
        <v>69</v>
      </c>
      <c r="B85" s="9">
        <v>71</v>
      </c>
      <c r="C85" s="42" t="s">
        <v>34</v>
      </c>
      <c r="D85" s="6"/>
      <c r="E85" s="6"/>
      <c r="F85" s="6"/>
      <c r="G85" s="38">
        <f t="shared" si="5"/>
        <v>0</v>
      </c>
      <c r="H85" s="38"/>
      <c r="I85" s="38">
        <f t="shared" si="6"/>
        <v>0</v>
      </c>
      <c r="J85" s="38"/>
      <c r="K85" s="38">
        <f t="shared" si="7"/>
        <v>0</v>
      </c>
      <c r="L85" s="6"/>
      <c r="M85" s="6"/>
    </row>
    <row r="86" spans="1:13">
      <c r="A86" s="8">
        <f t="shared" si="8"/>
        <v>70</v>
      </c>
      <c r="B86" s="9">
        <v>72</v>
      </c>
      <c r="C86" s="14" t="s">
        <v>236</v>
      </c>
      <c r="D86" s="10" t="s">
        <v>22</v>
      </c>
      <c r="E86" s="9">
        <v>175</v>
      </c>
      <c r="F86" s="9"/>
      <c r="G86" s="38">
        <f t="shared" si="5"/>
        <v>0</v>
      </c>
      <c r="H86" s="38"/>
      <c r="I86" s="38">
        <f t="shared" si="6"/>
        <v>0</v>
      </c>
      <c r="J86" s="38"/>
      <c r="K86" s="38">
        <f t="shared" si="7"/>
        <v>0</v>
      </c>
      <c r="L86" s="6"/>
      <c r="M86" s="6"/>
    </row>
    <row r="87" spans="1:13">
      <c r="A87" s="8">
        <f t="shared" si="8"/>
        <v>71</v>
      </c>
      <c r="B87" s="9">
        <v>73</v>
      </c>
      <c r="C87" s="42" t="s">
        <v>35</v>
      </c>
      <c r="D87" s="6"/>
      <c r="E87" s="6"/>
      <c r="F87" s="6"/>
      <c r="G87" s="38">
        <f t="shared" si="5"/>
        <v>0</v>
      </c>
      <c r="H87" s="38"/>
      <c r="I87" s="38">
        <f t="shared" si="6"/>
        <v>0</v>
      </c>
      <c r="J87" s="38"/>
      <c r="K87" s="38">
        <f t="shared" si="7"/>
        <v>0</v>
      </c>
      <c r="L87" s="6"/>
      <c r="M87" s="6"/>
    </row>
    <row r="88" spans="1:13">
      <c r="A88" s="8">
        <f t="shared" si="8"/>
        <v>72</v>
      </c>
      <c r="B88" s="9">
        <v>74</v>
      </c>
      <c r="C88" s="14" t="s">
        <v>153</v>
      </c>
      <c r="D88" s="10" t="s">
        <v>19</v>
      </c>
      <c r="E88" s="11">
        <v>1100</v>
      </c>
      <c r="F88" s="11"/>
      <c r="G88" s="38">
        <f t="shared" si="5"/>
        <v>0</v>
      </c>
      <c r="H88" s="38"/>
      <c r="I88" s="38">
        <f t="shared" si="6"/>
        <v>0</v>
      </c>
      <c r="J88" s="38"/>
      <c r="K88" s="38">
        <f t="shared" si="7"/>
        <v>0</v>
      </c>
      <c r="L88" s="10" t="s">
        <v>20</v>
      </c>
      <c r="M88" s="10" t="s">
        <v>36</v>
      </c>
    </row>
    <row r="89" spans="1:13">
      <c r="A89" s="8">
        <f t="shared" si="8"/>
        <v>73</v>
      </c>
      <c r="B89" s="9">
        <v>75</v>
      </c>
      <c r="C89" s="14" t="s">
        <v>224</v>
      </c>
      <c r="D89" s="10" t="s">
        <v>22</v>
      </c>
      <c r="E89" s="9">
        <v>720</v>
      </c>
      <c r="F89" s="9"/>
      <c r="G89" s="38">
        <f t="shared" si="5"/>
        <v>0</v>
      </c>
      <c r="H89" s="38"/>
      <c r="I89" s="38">
        <f t="shared" si="6"/>
        <v>0</v>
      </c>
      <c r="J89" s="38"/>
      <c r="K89" s="38">
        <f t="shared" si="7"/>
        <v>0</v>
      </c>
      <c r="L89" s="10" t="s">
        <v>20</v>
      </c>
      <c r="M89" s="6"/>
    </row>
    <row r="90" spans="1:13">
      <c r="A90" s="8">
        <f t="shared" si="8"/>
        <v>74</v>
      </c>
      <c r="B90" s="9">
        <v>76</v>
      </c>
      <c r="C90" s="14" t="s">
        <v>174</v>
      </c>
      <c r="D90" s="10" t="s">
        <v>22</v>
      </c>
      <c r="E90" s="9">
        <v>560</v>
      </c>
      <c r="F90" s="9"/>
      <c r="G90" s="38">
        <f t="shared" si="5"/>
        <v>0</v>
      </c>
      <c r="H90" s="38"/>
      <c r="I90" s="38">
        <f t="shared" si="6"/>
        <v>0</v>
      </c>
      <c r="J90" s="38"/>
      <c r="K90" s="38">
        <f t="shared" si="7"/>
        <v>0</v>
      </c>
      <c r="L90" s="10" t="s">
        <v>20</v>
      </c>
      <c r="M90" s="6"/>
    </row>
    <row r="91" spans="1:13" ht="31.5">
      <c r="A91" s="8">
        <f t="shared" si="8"/>
        <v>75</v>
      </c>
      <c r="B91" s="9">
        <v>77</v>
      </c>
      <c r="C91" s="14" t="s">
        <v>210</v>
      </c>
      <c r="D91" s="10" t="s">
        <v>22</v>
      </c>
      <c r="E91" s="9">
        <v>537</v>
      </c>
      <c r="F91" s="9"/>
      <c r="G91" s="38">
        <f t="shared" si="5"/>
        <v>0</v>
      </c>
      <c r="H91" s="38"/>
      <c r="I91" s="38">
        <f t="shared" si="6"/>
        <v>0</v>
      </c>
      <c r="J91" s="38"/>
      <c r="K91" s="38">
        <f t="shared" si="7"/>
        <v>0</v>
      </c>
      <c r="L91" s="6"/>
      <c r="M91" s="6"/>
    </row>
    <row r="92" spans="1:13">
      <c r="A92" s="8">
        <f t="shared" si="8"/>
        <v>76</v>
      </c>
      <c r="B92" s="9">
        <v>78</v>
      </c>
      <c r="C92" s="14" t="s">
        <v>226</v>
      </c>
      <c r="D92" s="10" t="s">
        <v>22</v>
      </c>
      <c r="E92" s="9">
        <v>180</v>
      </c>
      <c r="F92" s="9"/>
      <c r="G92" s="38">
        <f t="shared" si="5"/>
        <v>0</v>
      </c>
      <c r="H92" s="38"/>
      <c r="I92" s="38">
        <f t="shared" si="6"/>
        <v>0</v>
      </c>
      <c r="J92" s="38"/>
      <c r="K92" s="38">
        <f t="shared" si="7"/>
        <v>0</v>
      </c>
      <c r="L92" s="6"/>
      <c r="M92" s="6"/>
    </row>
    <row r="93" spans="1:13" ht="31.5">
      <c r="A93" s="8">
        <f t="shared" si="8"/>
        <v>77</v>
      </c>
      <c r="B93" s="9">
        <v>79</v>
      </c>
      <c r="C93" s="14" t="s">
        <v>237</v>
      </c>
      <c r="D93" s="10" t="s">
        <v>22</v>
      </c>
      <c r="E93" s="9">
        <v>164</v>
      </c>
      <c r="F93" s="9"/>
      <c r="G93" s="38">
        <f t="shared" si="5"/>
        <v>0</v>
      </c>
      <c r="H93" s="38"/>
      <c r="I93" s="38">
        <f t="shared" si="6"/>
        <v>0</v>
      </c>
      <c r="J93" s="38"/>
      <c r="K93" s="38">
        <f t="shared" si="7"/>
        <v>0</v>
      </c>
      <c r="L93" s="6"/>
      <c r="M93" s="6"/>
    </row>
    <row r="94" spans="1:13" ht="31.5">
      <c r="A94" s="8">
        <f t="shared" si="8"/>
        <v>78</v>
      </c>
      <c r="B94" s="9">
        <v>80</v>
      </c>
      <c r="C94" s="14" t="s">
        <v>238</v>
      </c>
      <c r="D94" s="10" t="s">
        <v>22</v>
      </c>
      <c r="E94" s="9">
        <v>164</v>
      </c>
      <c r="F94" s="9"/>
      <c r="G94" s="38">
        <f t="shared" si="5"/>
        <v>0</v>
      </c>
      <c r="H94" s="38"/>
      <c r="I94" s="38">
        <f t="shared" si="6"/>
        <v>0</v>
      </c>
      <c r="J94" s="38"/>
      <c r="K94" s="38">
        <f t="shared" si="7"/>
        <v>0</v>
      </c>
      <c r="L94" s="6"/>
      <c r="M94" s="6"/>
    </row>
    <row r="95" spans="1:13">
      <c r="A95" s="8">
        <f t="shared" si="8"/>
        <v>79</v>
      </c>
      <c r="B95" s="9">
        <v>81</v>
      </c>
      <c r="C95" s="14" t="s">
        <v>239</v>
      </c>
      <c r="D95" s="10" t="s">
        <v>22</v>
      </c>
      <c r="E95" s="9">
        <v>179</v>
      </c>
      <c r="F95" s="9"/>
      <c r="G95" s="38">
        <f t="shared" si="5"/>
        <v>0</v>
      </c>
      <c r="H95" s="38"/>
      <c r="I95" s="38">
        <f t="shared" si="6"/>
        <v>0</v>
      </c>
      <c r="J95" s="38"/>
      <c r="K95" s="38">
        <f t="shared" si="7"/>
        <v>0</v>
      </c>
      <c r="L95" s="6"/>
      <c r="M95" s="6"/>
    </row>
    <row r="96" spans="1:13">
      <c r="A96" s="8">
        <f t="shared" si="8"/>
        <v>80</v>
      </c>
      <c r="B96" s="9">
        <v>82</v>
      </c>
      <c r="C96" s="14" t="s">
        <v>240</v>
      </c>
      <c r="D96" s="10" t="s">
        <v>22</v>
      </c>
      <c r="E96" s="9">
        <v>15</v>
      </c>
      <c r="F96" s="9"/>
      <c r="G96" s="38">
        <f t="shared" si="5"/>
        <v>0</v>
      </c>
      <c r="H96" s="38"/>
      <c r="I96" s="38">
        <f t="shared" si="6"/>
        <v>0</v>
      </c>
      <c r="J96" s="38"/>
      <c r="K96" s="38">
        <f t="shared" si="7"/>
        <v>0</v>
      </c>
      <c r="L96" s="6"/>
      <c r="M96" s="6"/>
    </row>
    <row r="97" spans="1:13">
      <c r="A97" s="8">
        <f t="shared" si="8"/>
        <v>81</v>
      </c>
      <c r="B97" s="9">
        <v>83</v>
      </c>
      <c r="C97" s="14" t="s">
        <v>241</v>
      </c>
      <c r="D97" s="10" t="s">
        <v>22</v>
      </c>
      <c r="E97" s="9">
        <v>2200</v>
      </c>
      <c r="F97" s="9"/>
      <c r="G97" s="38">
        <f t="shared" si="5"/>
        <v>0</v>
      </c>
      <c r="H97" s="38"/>
      <c r="I97" s="38">
        <f t="shared" si="6"/>
        <v>0</v>
      </c>
      <c r="J97" s="38"/>
      <c r="K97" s="38">
        <f t="shared" si="7"/>
        <v>0</v>
      </c>
      <c r="L97" s="6"/>
      <c r="M97" s="6"/>
    </row>
    <row r="98" spans="1:13">
      <c r="A98" s="8">
        <f t="shared" si="8"/>
        <v>82</v>
      </c>
      <c r="B98" s="9">
        <v>84</v>
      </c>
      <c r="C98" s="14" t="s">
        <v>242</v>
      </c>
      <c r="D98" s="10" t="s">
        <v>22</v>
      </c>
      <c r="E98" s="9">
        <v>358</v>
      </c>
      <c r="F98" s="9"/>
      <c r="G98" s="38">
        <f t="shared" si="5"/>
        <v>0</v>
      </c>
      <c r="H98" s="38"/>
      <c r="I98" s="38">
        <f t="shared" si="6"/>
        <v>0</v>
      </c>
      <c r="J98" s="38"/>
      <c r="K98" s="38">
        <f t="shared" si="7"/>
        <v>0</v>
      </c>
      <c r="L98" s="6"/>
      <c r="M98" s="6"/>
    </row>
    <row r="99" spans="1:13">
      <c r="A99" s="8">
        <f t="shared" si="8"/>
        <v>83</v>
      </c>
      <c r="B99" s="9">
        <v>85</v>
      </c>
      <c r="C99" s="14" t="s">
        <v>230</v>
      </c>
      <c r="D99" s="10" t="s">
        <v>22</v>
      </c>
      <c r="E99" s="9">
        <v>179</v>
      </c>
      <c r="F99" s="9"/>
      <c r="G99" s="38">
        <f t="shared" si="5"/>
        <v>0</v>
      </c>
      <c r="H99" s="38"/>
      <c r="I99" s="38">
        <f t="shared" si="6"/>
        <v>0</v>
      </c>
      <c r="J99" s="38"/>
      <c r="K99" s="38">
        <f t="shared" si="7"/>
        <v>0</v>
      </c>
      <c r="L99" s="6"/>
      <c r="M99" s="6"/>
    </row>
    <row r="100" spans="1:13">
      <c r="A100" s="8">
        <f t="shared" si="8"/>
        <v>84</v>
      </c>
      <c r="B100" s="10" t="s">
        <v>37</v>
      </c>
      <c r="C100" s="14" t="s">
        <v>243</v>
      </c>
      <c r="D100" s="10" t="s">
        <v>22</v>
      </c>
      <c r="E100" s="9">
        <v>175</v>
      </c>
      <c r="F100" s="9"/>
      <c r="G100" s="38">
        <f t="shared" si="5"/>
        <v>0</v>
      </c>
      <c r="H100" s="38"/>
      <c r="I100" s="38">
        <f t="shared" si="6"/>
        <v>0</v>
      </c>
      <c r="J100" s="38"/>
      <c r="K100" s="38">
        <f t="shared" si="7"/>
        <v>0</v>
      </c>
      <c r="L100" s="6"/>
      <c r="M100" s="6"/>
    </row>
    <row r="101" spans="1:13">
      <c r="A101" s="8">
        <f t="shared" si="8"/>
        <v>85</v>
      </c>
      <c r="B101" s="10" t="s">
        <v>38</v>
      </c>
      <c r="C101" s="14" t="s">
        <v>211</v>
      </c>
      <c r="D101" s="10" t="s">
        <v>22</v>
      </c>
      <c r="E101" s="9">
        <v>350</v>
      </c>
      <c r="F101" s="9"/>
      <c r="G101" s="38">
        <f t="shared" si="5"/>
        <v>0</v>
      </c>
      <c r="H101" s="38"/>
      <c r="I101" s="38">
        <f t="shared" si="6"/>
        <v>0</v>
      </c>
      <c r="J101" s="38"/>
      <c r="K101" s="38">
        <f t="shared" si="7"/>
        <v>0</v>
      </c>
      <c r="L101" s="6"/>
      <c r="M101" s="6"/>
    </row>
    <row r="102" spans="1:13">
      <c r="A102" s="8">
        <f t="shared" si="8"/>
        <v>86</v>
      </c>
      <c r="B102" s="10" t="s">
        <v>39</v>
      </c>
      <c r="C102" s="14" t="s">
        <v>216</v>
      </c>
      <c r="D102" s="10" t="s">
        <v>22</v>
      </c>
      <c r="E102" s="9">
        <v>350</v>
      </c>
      <c r="F102" s="9"/>
      <c r="G102" s="38">
        <f t="shared" si="5"/>
        <v>0</v>
      </c>
      <c r="H102" s="38"/>
      <c r="I102" s="38">
        <f t="shared" si="6"/>
        <v>0</v>
      </c>
      <c r="J102" s="38"/>
      <c r="K102" s="38">
        <f t="shared" si="7"/>
        <v>0</v>
      </c>
      <c r="L102" s="6"/>
      <c r="M102" s="6"/>
    </row>
    <row r="103" spans="1:13">
      <c r="A103" s="8">
        <f t="shared" si="8"/>
        <v>87</v>
      </c>
      <c r="B103" s="10" t="s">
        <v>40</v>
      </c>
      <c r="C103" s="14" t="s">
        <v>175</v>
      </c>
      <c r="D103" s="10" t="s">
        <v>22</v>
      </c>
      <c r="E103" s="9">
        <v>350</v>
      </c>
      <c r="F103" s="9"/>
      <c r="G103" s="38">
        <f t="shared" si="5"/>
        <v>0</v>
      </c>
      <c r="H103" s="38"/>
      <c r="I103" s="38">
        <f t="shared" si="6"/>
        <v>0</v>
      </c>
      <c r="J103" s="38"/>
      <c r="K103" s="38">
        <f t="shared" si="7"/>
        <v>0</v>
      </c>
      <c r="L103" s="6"/>
      <c r="M103" s="6"/>
    </row>
    <row r="104" spans="1:13">
      <c r="A104" s="8">
        <f t="shared" si="8"/>
        <v>88</v>
      </c>
      <c r="B104" s="10" t="s">
        <v>41</v>
      </c>
      <c r="C104" s="14" t="s">
        <v>244</v>
      </c>
      <c r="D104" s="10" t="s">
        <v>22</v>
      </c>
      <c r="E104" s="9">
        <v>175</v>
      </c>
      <c r="F104" s="9"/>
      <c r="G104" s="38">
        <f t="shared" si="5"/>
        <v>0</v>
      </c>
      <c r="H104" s="38"/>
      <c r="I104" s="38">
        <f t="shared" si="6"/>
        <v>0</v>
      </c>
      <c r="J104" s="38"/>
      <c r="K104" s="38">
        <f t="shared" si="7"/>
        <v>0</v>
      </c>
      <c r="L104" s="6"/>
      <c r="M104" s="6"/>
    </row>
    <row r="105" spans="1:13" s="18" customFormat="1">
      <c r="A105" s="15"/>
      <c r="B105" s="16"/>
      <c r="C105" s="17" t="s">
        <v>42</v>
      </c>
      <c r="D105" s="16"/>
      <c r="E105" s="16"/>
      <c r="F105" s="16"/>
      <c r="G105" s="16"/>
      <c r="H105" s="16"/>
      <c r="I105" s="16"/>
      <c r="J105" s="16"/>
      <c r="K105" s="16"/>
      <c r="L105" s="16"/>
      <c r="M105" s="16"/>
    </row>
    <row r="106" spans="1:13">
      <c r="A106" s="8">
        <v>89</v>
      </c>
      <c r="B106" s="9">
        <v>86</v>
      </c>
      <c r="C106" s="14" t="s">
        <v>154</v>
      </c>
      <c r="D106" s="10" t="s">
        <v>19</v>
      </c>
      <c r="E106" s="11">
        <v>120</v>
      </c>
      <c r="F106" s="11"/>
      <c r="G106" s="38">
        <f t="shared" ref="G106:G132" si="9">I106+K106</f>
        <v>0</v>
      </c>
      <c r="H106" s="38"/>
      <c r="I106" s="38">
        <f t="shared" ref="I106:I132" si="10">ROUND(H106*E106,2)</f>
        <v>0</v>
      </c>
      <c r="J106" s="38"/>
      <c r="K106" s="38">
        <f t="shared" ref="K106:K132" si="11">ROUND(J106*E106,2)</f>
        <v>0</v>
      </c>
      <c r="L106" s="10" t="s">
        <v>43</v>
      </c>
      <c r="M106" s="10"/>
    </row>
    <row r="107" spans="1:13">
      <c r="A107" s="8">
        <f t="shared" ref="A107:A132" si="12">1+A106</f>
        <v>90</v>
      </c>
      <c r="B107" s="9">
        <v>87</v>
      </c>
      <c r="C107" s="14" t="s">
        <v>176</v>
      </c>
      <c r="D107" s="10" t="s">
        <v>22</v>
      </c>
      <c r="E107" s="9">
        <v>38</v>
      </c>
      <c r="F107" s="9"/>
      <c r="G107" s="38">
        <f t="shared" si="9"/>
        <v>0</v>
      </c>
      <c r="H107" s="38"/>
      <c r="I107" s="38">
        <f t="shared" si="10"/>
        <v>0</v>
      </c>
      <c r="J107" s="38"/>
      <c r="K107" s="38">
        <f t="shared" si="11"/>
        <v>0</v>
      </c>
      <c r="L107" s="10" t="s">
        <v>43</v>
      </c>
      <c r="M107" s="10"/>
    </row>
    <row r="108" spans="1:13">
      <c r="A108" s="8">
        <f t="shared" si="12"/>
        <v>91</v>
      </c>
      <c r="B108" s="9">
        <v>88</v>
      </c>
      <c r="C108" s="14" t="s">
        <v>197</v>
      </c>
      <c r="D108" s="10" t="s">
        <v>22</v>
      </c>
      <c r="E108" s="9">
        <v>42</v>
      </c>
      <c r="F108" s="9"/>
      <c r="G108" s="38">
        <f t="shared" si="9"/>
        <v>0</v>
      </c>
      <c r="H108" s="38"/>
      <c r="I108" s="38">
        <f t="shared" si="10"/>
        <v>0</v>
      </c>
      <c r="J108" s="38"/>
      <c r="K108" s="38">
        <f t="shared" si="11"/>
        <v>0</v>
      </c>
      <c r="L108" s="10" t="s">
        <v>43</v>
      </c>
      <c r="M108" s="10"/>
    </row>
    <row r="109" spans="1:13">
      <c r="A109" s="8">
        <f t="shared" si="12"/>
        <v>92</v>
      </c>
      <c r="B109" s="9">
        <v>89</v>
      </c>
      <c r="C109" s="14" t="s">
        <v>177</v>
      </c>
      <c r="D109" s="10" t="s">
        <v>22</v>
      </c>
      <c r="E109" s="9">
        <v>3</v>
      </c>
      <c r="F109" s="9"/>
      <c r="G109" s="38">
        <f t="shared" si="9"/>
        <v>0</v>
      </c>
      <c r="H109" s="38"/>
      <c r="I109" s="38">
        <f t="shared" si="10"/>
        <v>0</v>
      </c>
      <c r="J109" s="38"/>
      <c r="K109" s="38">
        <f t="shared" si="11"/>
        <v>0</v>
      </c>
      <c r="L109" s="10" t="s">
        <v>43</v>
      </c>
      <c r="M109" s="10"/>
    </row>
    <row r="110" spans="1:13">
      <c r="A110" s="8">
        <f t="shared" si="12"/>
        <v>93</v>
      </c>
      <c r="B110" s="9">
        <v>90</v>
      </c>
      <c r="C110" s="14" t="s">
        <v>245</v>
      </c>
      <c r="D110" s="10" t="s">
        <v>22</v>
      </c>
      <c r="E110" s="9">
        <v>2</v>
      </c>
      <c r="F110" s="9"/>
      <c r="G110" s="38">
        <f t="shared" si="9"/>
        <v>0</v>
      </c>
      <c r="H110" s="38"/>
      <c r="I110" s="38">
        <f t="shared" si="10"/>
        <v>0</v>
      </c>
      <c r="J110" s="38"/>
      <c r="K110" s="38">
        <f t="shared" si="11"/>
        <v>0</v>
      </c>
      <c r="L110" s="10" t="s">
        <v>43</v>
      </c>
      <c r="M110" s="10"/>
    </row>
    <row r="111" spans="1:13">
      <c r="A111" s="8">
        <f t="shared" si="12"/>
        <v>94</v>
      </c>
      <c r="B111" s="9">
        <v>91</v>
      </c>
      <c r="C111" s="14" t="s">
        <v>246</v>
      </c>
      <c r="D111" s="10" t="s">
        <v>22</v>
      </c>
      <c r="E111" s="9">
        <v>2</v>
      </c>
      <c r="F111" s="9"/>
      <c r="G111" s="38">
        <f t="shared" si="9"/>
        <v>0</v>
      </c>
      <c r="H111" s="38"/>
      <c r="I111" s="38">
        <f t="shared" si="10"/>
        <v>0</v>
      </c>
      <c r="J111" s="38"/>
      <c r="K111" s="38">
        <f t="shared" si="11"/>
        <v>0</v>
      </c>
      <c r="L111" s="10" t="s">
        <v>43</v>
      </c>
      <c r="M111" s="10"/>
    </row>
    <row r="112" spans="1:13">
      <c r="A112" s="8">
        <f t="shared" si="12"/>
        <v>95</v>
      </c>
      <c r="B112" s="9">
        <v>92</v>
      </c>
      <c r="C112" s="14" t="s">
        <v>44</v>
      </c>
      <c r="D112" s="10" t="s">
        <v>22</v>
      </c>
      <c r="E112" s="9">
        <v>24</v>
      </c>
      <c r="F112" s="9"/>
      <c r="G112" s="38">
        <f t="shared" si="9"/>
        <v>0</v>
      </c>
      <c r="H112" s="38"/>
      <c r="I112" s="38">
        <f t="shared" si="10"/>
        <v>0</v>
      </c>
      <c r="J112" s="38"/>
      <c r="K112" s="38">
        <f t="shared" si="11"/>
        <v>0</v>
      </c>
      <c r="L112" s="10" t="s">
        <v>43</v>
      </c>
      <c r="M112" s="10"/>
    </row>
    <row r="113" spans="1:13">
      <c r="A113" s="8">
        <f t="shared" si="12"/>
        <v>96</v>
      </c>
      <c r="B113" s="9">
        <v>93</v>
      </c>
      <c r="C113" s="14" t="s">
        <v>217</v>
      </c>
      <c r="D113" s="10" t="s">
        <v>22</v>
      </c>
      <c r="E113" s="9">
        <v>13</v>
      </c>
      <c r="F113" s="9"/>
      <c r="G113" s="38">
        <f t="shared" si="9"/>
        <v>0</v>
      </c>
      <c r="H113" s="38"/>
      <c r="I113" s="38">
        <f t="shared" si="10"/>
        <v>0</v>
      </c>
      <c r="J113" s="38"/>
      <c r="K113" s="38">
        <f t="shared" si="11"/>
        <v>0</v>
      </c>
      <c r="L113" s="6"/>
      <c r="M113" s="6"/>
    </row>
    <row r="114" spans="1:13" ht="31.5">
      <c r="A114" s="8">
        <f t="shared" si="12"/>
        <v>97</v>
      </c>
      <c r="B114" s="9">
        <v>94</v>
      </c>
      <c r="C114" s="14" t="s">
        <v>45</v>
      </c>
      <c r="D114" s="10" t="s">
        <v>22</v>
      </c>
      <c r="E114" s="9">
        <v>150</v>
      </c>
      <c r="F114" s="9"/>
      <c r="G114" s="38">
        <f t="shared" si="9"/>
        <v>0</v>
      </c>
      <c r="H114" s="38"/>
      <c r="I114" s="38">
        <f t="shared" si="10"/>
        <v>0</v>
      </c>
      <c r="J114" s="38"/>
      <c r="K114" s="38">
        <f t="shared" si="11"/>
        <v>0</v>
      </c>
      <c r="L114" s="6"/>
      <c r="M114" s="6"/>
    </row>
    <row r="115" spans="1:13">
      <c r="A115" s="8">
        <f t="shared" si="12"/>
        <v>98</v>
      </c>
      <c r="B115" s="9">
        <v>95</v>
      </c>
      <c r="C115" s="14" t="s">
        <v>46</v>
      </c>
      <c r="D115" s="10" t="s">
        <v>22</v>
      </c>
      <c r="E115" s="9">
        <v>6</v>
      </c>
      <c r="F115" s="9"/>
      <c r="G115" s="38">
        <f t="shared" si="9"/>
        <v>0</v>
      </c>
      <c r="H115" s="38"/>
      <c r="I115" s="38">
        <f t="shared" si="10"/>
        <v>0</v>
      </c>
      <c r="J115" s="38"/>
      <c r="K115" s="38">
        <f t="shared" si="11"/>
        <v>0</v>
      </c>
      <c r="L115" s="10" t="s">
        <v>47</v>
      </c>
      <c r="M115" s="10"/>
    </row>
    <row r="116" spans="1:13">
      <c r="A116" s="8">
        <f t="shared" si="12"/>
        <v>99</v>
      </c>
      <c r="B116" s="9">
        <v>96</v>
      </c>
      <c r="C116" s="14" t="s">
        <v>48</v>
      </c>
      <c r="D116" s="10" t="s">
        <v>22</v>
      </c>
      <c r="E116" s="9">
        <v>6</v>
      </c>
      <c r="F116" s="9"/>
      <c r="G116" s="38">
        <f t="shared" si="9"/>
        <v>0</v>
      </c>
      <c r="H116" s="38"/>
      <c r="I116" s="38">
        <f t="shared" si="10"/>
        <v>0</v>
      </c>
      <c r="J116" s="38"/>
      <c r="K116" s="38">
        <f t="shared" si="11"/>
        <v>0</v>
      </c>
      <c r="L116" s="6"/>
      <c r="M116" s="6"/>
    </row>
    <row r="117" spans="1:13">
      <c r="A117" s="8">
        <f t="shared" si="12"/>
        <v>100</v>
      </c>
      <c r="B117" s="9">
        <v>97</v>
      </c>
      <c r="C117" s="14" t="s">
        <v>212</v>
      </c>
      <c r="D117" s="10" t="s">
        <v>22</v>
      </c>
      <c r="E117" s="9">
        <v>6</v>
      </c>
      <c r="F117" s="9"/>
      <c r="G117" s="38">
        <f t="shared" si="9"/>
        <v>0</v>
      </c>
      <c r="H117" s="38"/>
      <c r="I117" s="38">
        <f t="shared" si="10"/>
        <v>0</v>
      </c>
      <c r="J117" s="38"/>
      <c r="K117" s="38">
        <f t="shared" si="11"/>
        <v>0</v>
      </c>
      <c r="L117" s="6"/>
      <c r="M117" s="6"/>
    </row>
    <row r="118" spans="1:13">
      <c r="A118" s="8">
        <f t="shared" si="12"/>
        <v>101</v>
      </c>
      <c r="B118" s="9">
        <v>98</v>
      </c>
      <c r="C118" s="14" t="s">
        <v>155</v>
      </c>
      <c r="D118" s="10" t="s">
        <v>19</v>
      </c>
      <c r="E118" s="11">
        <v>20</v>
      </c>
      <c r="F118" s="11"/>
      <c r="G118" s="38">
        <f t="shared" si="9"/>
        <v>0</v>
      </c>
      <c r="H118" s="38"/>
      <c r="I118" s="38">
        <f t="shared" si="10"/>
        <v>0</v>
      </c>
      <c r="J118" s="38"/>
      <c r="K118" s="38">
        <f t="shared" si="11"/>
        <v>0</v>
      </c>
      <c r="L118" s="10" t="s">
        <v>20</v>
      </c>
      <c r="M118" s="10"/>
    </row>
    <row r="119" spans="1:13">
      <c r="A119" s="8">
        <f t="shared" si="12"/>
        <v>102</v>
      </c>
      <c r="B119" s="9">
        <v>99</v>
      </c>
      <c r="C119" s="14" t="s">
        <v>225</v>
      </c>
      <c r="D119" s="10" t="s">
        <v>22</v>
      </c>
      <c r="E119" s="9">
        <v>18</v>
      </c>
      <c r="F119" s="9"/>
      <c r="G119" s="38">
        <f t="shared" si="9"/>
        <v>0</v>
      </c>
      <c r="H119" s="38"/>
      <c r="I119" s="38">
        <f t="shared" si="10"/>
        <v>0</v>
      </c>
      <c r="J119" s="38"/>
      <c r="K119" s="38">
        <f t="shared" si="11"/>
        <v>0</v>
      </c>
      <c r="L119" s="10" t="s">
        <v>43</v>
      </c>
      <c r="M119" s="10"/>
    </row>
    <row r="120" spans="1:13">
      <c r="A120" s="8">
        <f t="shared" si="12"/>
        <v>103</v>
      </c>
      <c r="B120" s="9">
        <v>100</v>
      </c>
      <c r="C120" s="14" t="s">
        <v>178</v>
      </c>
      <c r="D120" s="10" t="s">
        <v>22</v>
      </c>
      <c r="E120" s="9">
        <v>3</v>
      </c>
      <c r="F120" s="9"/>
      <c r="G120" s="38">
        <f t="shared" si="9"/>
        <v>0</v>
      </c>
      <c r="H120" s="38"/>
      <c r="I120" s="38">
        <f t="shared" si="10"/>
        <v>0</v>
      </c>
      <c r="J120" s="38"/>
      <c r="K120" s="38">
        <f t="shared" si="11"/>
        <v>0</v>
      </c>
      <c r="L120" s="10" t="s">
        <v>49</v>
      </c>
      <c r="M120" s="10"/>
    </row>
    <row r="121" spans="1:13">
      <c r="A121" s="8">
        <f t="shared" si="12"/>
        <v>104</v>
      </c>
      <c r="B121" s="9">
        <v>101</v>
      </c>
      <c r="C121" s="14" t="s">
        <v>50</v>
      </c>
      <c r="D121" s="10" t="s">
        <v>22</v>
      </c>
      <c r="E121" s="9">
        <v>3</v>
      </c>
      <c r="F121" s="9"/>
      <c r="G121" s="38">
        <f t="shared" si="9"/>
        <v>0</v>
      </c>
      <c r="H121" s="38"/>
      <c r="I121" s="38">
        <f t="shared" si="10"/>
        <v>0</v>
      </c>
      <c r="J121" s="38"/>
      <c r="K121" s="38">
        <f t="shared" si="11"/>
        <v>0</v>
      </c>
      <c r="L121" s="10" t="s">
        <v>49</v>
      </c>
      <c r="M121" s="10"/>
    </row>
    <row r="122" spans="1:13">
      <c r="A122" s="8">
        <f t="shared" si="12"/>
        <v>105</v>
      </c>
      <c r="B122" s="9">
        <v>102</v>
      </c>
      <c r="C122" s="14" t="s">
        <v>51</v>
      </c>
      <c r="D122" s="10" t="s">
        <v>19</v>
      </c>
      <c r="E122" s="11">
        <v>3</v>
      </c>
      <c r="F122" s="11"/>
      <c r="G122" s="38">
        <f t="shared" si="9"/>
        <v>0</v>
      </c>
      <c r="H122" s="38"/>
      <c r="I122" s="38">
        <f t="shared" si="10"/>
        <v>0</v>
      </c>
      <c r="J122" s="38"/>
      <c r="K122" s="38">
        <f t="shared" si="11"/>
        <v>0</v>
      </c>
      <c r="L122" s="10" t="s">
        <v>49</v>
      </c>
      <c r="M122" s="10"/>
    </row>
    <row r="123" spans="1:13">
      <c r="A123" s="8">
        <f t="shared" si="12"/>
        <v>106</v>
      </c>
      <c r="B123" s="20">
        <v>103</v>
      </c>
      <c r="C123" s="19" t="s">
        <v>232</v>
      </c>
      <c r="D123" s="21" t="s">
        <v>19</v>
      </c>
      <c r="E123" s="22">
        <v>2</v>
      </c>
      <c r="F123" s="11"/>
      <c r="G123" s="38">
        <f t="shared" si="9"/>
        <v>0</v>
      </c>
      <c r="H123" s="38"/>
      <c r="I123" s="38">
        <f t="shared" si="10"/>
        <v>0</v>
      </c>
      <c r="J123" s="38"/>
      <c r="K123" s="38">
        <f t="shared" si="11"/>
        <v>0</v>
      </c>
      <c r="L123" s="10" t="s">
        <v>52</v>
      </c>
      <c r="M123" s="10"/>
    </row>
    <row r="124" spans="1:13">
      <c r="A124" s="8">
        <f t="shared" si="12"/>
        <v>107</v>
      </c>
      <c r="B124" s="9">
        <v>104</v>
      </c>
      <c r="C124" s="14" t="s">
        <v>156</v>
      </c>
      <c r="D124" s="10" t="s">
        <v>19</v>
      </c>
      <c r="E124" s="11">
        <v>700</v>
      </c>
      <c r="F124" s="11"/>
      <c r="G124" s="38">
        <f t="shared" si="9"/>
        <v>0</v>
      </c>
      <c r="H124" s="38"/>
      <c r="I124" s="38">
        <f t="shared" si="10"/>
        <v>0</v>
      </c>
      <c r="J124" s="38"/>
      <c r="K124" s="38">
        <f t="shared" si="11"/>
        <v>0</v>
      </c>
      <c r="L124" s="10" t="s">
        <v>43</v>
      </c>
      <c r="M124" s="10"/>
    </row>
    <row r="125" spans="1:13">
      <c r="A125" s="8">
        <f t="shared" si="12"/>
        <v>108</v>
      </c>
      <c r="B125" s="9">
        <v>105</v>
      </c>
      <c r="C125" s="14" t="s">
        <v>157</v>
      </c>
      <c r="D125" s="10" t="s">
        <v>19</v>
      </c>
      <c r="E125" s="11">
        <v>20</v>
      </c>
      <c r="F125" s="11"/>
      <c r="G125" s="38">
        <f t="shared" si="9"/>
        <v>0</v>
      </c>
      <c r="H125" s="38"/>
      <c r="I125" s="38">
        <f t="shared" si="10"/>
        <v>0</v>
      </c>
      <c r="J125" s="38"/>
      <c r="K125" s="38">
        <f t="shared" si="11"/>
        <v>0</v>
      </c>
      <c r="L125" s="10" t="s">
        <v>53</v>
      </c>
      <c r="M125" s="10"/>
    </row>
    <row r="126" spans="1:13">
      <c r="A126" s="8">
        <f t="shared" si="12"/>
        <v>109</v>
      </c>
      <c r="B126" s="9">
        <v>106</v>
      </c>
      <c r="C126" s="14" t="s">
        <v>179</v>
      </c>
      <c r="D126" s="10" t="s">
        <v>22</v>
      </c>
      <c r="E126" s="9">
        <v>30</v>
      </c>
      <c r="F126" s="9"/>
      <c r="G126" s="38">
        <f t="shared" si="9"/>
        <v>0</v>
      </c>
      <c r="H126" s="38"/>
      <c r="I126" s="38">
        <f t="shared" si="10"/>
        <v>0</v>
      </c>
      <c r="J126" s="38"/>
      <c r="K126" s="38">
        <f t="shared" si="11"/>
        <v>0</v>
      </c>
      <c r="L126" s="10" t="s">
        <v>43</v>
      </c>
      <c r="M126" s="10"/>
    </row>
    <row r="127" spans="1:13">
      <c r="A127" s="8">
        <f t="shared" si="12"/>
        <v>110</v>
      </c>
      <c r="B127" s="9">
        <v>107</v>
      </c>
      <c r="C127" s="14" t="s">
        <v>180</v>
      </c>
      <c r="D127" s="10" t="s">
        <v>22</v>
      </c>
      <c r="E127" s="9">
        <v>15</v>
      </c>
      <c r="F127" s="9"/>
      <c r="G127" s="38">
        <f t="shared" si="9"/>
        <v>0</v>
      </c>
      <c r="H127" s="38"/>
      <c r="I127" s="38">
        <f t="shared" si="10"/>
        <v>0</v>
      </c>
      <c r="J127" s="38"/>
      <c r="K127" s="38">
        <f t="shared" si="11"/>
        <v>0</v>
      </c>
      <c r="L127" s="10" t="s">
        <v>43</v>
      </c>
      <c r="M127" s="10"/>
    </row>
    <row r="128" spans="1:13">
      <c r="A128" s="8">
        <f t="shared" si="12"/>
        <v>111</v>
      </c>
      <c r="B128" s="9">
        <v>108</v>
      </c>
      <c r="C128" s="14" t="s">
        <v>54</v>
      </c>
      <c r="D128" s="10" t="s">
        <v>22</v>
      </c>
      <c r="E128" s="9">
        <v>150</v>
      </c>
      <c r="F128" s="9"/>
      <c r="G128" s="38">
        <f t="shared" si="9"/>
        <v>0</v>
      </c>
      <c r="H128" s="38"/>
      <c r="I128" s="38">
        <f t="shared" si="10"/>
        <v>0</v>
      </c>
      <c r="J128" s="38"/>
      <c r="K128" s="38">
        <f t="shared" si="11"/>
        <v>0</v>
      </c>
      <c r="L128" s="10" t="s">
        <v>43</v>
      </c>
      <c r="M128" s="10"/>
    </row>
    <row r="129" spans="1:13">
      <c r="A129" s="8">
        <f t="shared" si="12"/>
        <v>112</v>
      </c>
      <c r="B129" s="9">
        <v>109</v>
      </c>
      <c r="C129" s="14" t="s">
        <v>246</v>
      </c>
      <c r="D129" s="10" t="s">
        <v>22</v>
      </c>
      <c r="E129" s="9">
        <v>52</v>
      </c>
      <c r="F129" s="9"/>
      <c r="G129" s="38">
        <f t="shared" si="9"/>
        <v>0</v>
      </c>
      <c r="H129" s="38"/>
      <c r="I129" s="38">
        <f t="shared" si="10"/>
        <v>0</v>
      </c>
      <c r="J129" s="38"/>
      <c r="K129" s="38">
        <f t="shared" si="11"/>
        <v>0</v>
      </c>
      <c r="L129" s="10" t="s">
        <v>43</v>
      </c>
      <c r="M129" s="10"/>
    </row>
    <row r="130" spans="1:13">
      <c r="A130" s="8">
        <f t="shared" si="12"/>
        <v>113</v>
      </c>
      <c r="B130" s="9">
        <v>110</v>
      </c>
      <c r="C130" s="14" t="s">
        <v>218</v>
      </c>
      <c r="D130" s="10" t="s">
        <v>22</v>
      </c>
      <c r="E130" s="9">
        <v>195</v>
      </c>
      <c r="F130" s="9"/>
      <c r="G130" s="38">
        <f t="shared" si="9"/>
        <v>0</v>
      </c>
      <c r="H130" s="38"/>
      <c r="I130" s="38">
        <f t="shared" si="10"/>
        <v>0</v>
      </c>
      <c r="J130" s="38"/>
      <c r="K130" s="38">
        <f t="shared" si="11"/>
        <v>0</v>
      </c>
      <c r="L130" s="6"/>
      <c r="M130" s="6"/>
    </row>
    <row r="131" spans="1:13">
      <c r="A131" s="8">
        <f t="shared" si="12"/>
        <v>114</v>
      </c>
      <c r="B131" s="9">
        <v>111</v>
      </c>
      <c r="C131" s="14" t="s">
        <v>247</v>
      </c>
      <c r="D131" s="10" t="s">
        <v>22</v>
      </c>
      <c r="E131" s="9">
        <v>13</v>
      </c>
      <c r="F131" s="9"/>
      <c r="G131" s="38">
        <f t="shared" si="9"/>
        <v>0</v>
      </c>
      <c r="H131" s="38"/>
      <c r="I131" s="38">
        <f t="shared" si="10"/>
        <v>0</v>
      </c>
      <c r="J131" s="38"/>
      <c r="K131" s="38">
        <f t="shared" si="11"/>
        <v>0</v>
      </c>
      <c r="L131" s="6"/>
      <c r="M131" s="6"/>
    </row>
    <row r="132" spans="1:13" ht="31.5">
      <c r="A132" s="8">
        <f t="shared" si="12"/>
        <v>115</v>
      </c>
      <c r="B132" s="9">
        <v>112</v>
      </c>
      <c r="C132" s="14" t="s">
        <v>248</v>
      </c>
      <c r="D132" s="10" t="s">
        <v>22</v>
      </c>
      <c r="E132" s="9">
        <v>500</v>
      </c>
      <c r="F132" s="9"/>
      <c r="G132" s="38">
        <f t="shared" si="9"/>
        <v>0</v>
      </c>
      <c r="H132" s="38"/>
      <c r="I132" s="38">
        <f t="shared" si="10"/>
        <v>0</v>
      </c>
      <c r="J132" s="38"/>
      <c r="K132" s="38">
        <f t="shared" si="11"/>
        <v>0</v>
      </c>
      <c r="L132" s="6"/>
      <c r="M132" s="6"/>
    </row>
    <row r="133" spans="1:13" s="25" customFormat="1">
      <c r="A133" s="23"/>
      <c r="B133" s="24"/>
      <c r="C133" s="17" t="s">
        <v>27</v>
      </c>
      <c r="D133" s="24"/>
      <c r="E133" s="24"/>
      <c r="F133" s="24"/>
      <c r="G133" s="24"/>
      <c r="H133" s="24"/>
      <c r="I133" s="24"/>
      <c r="J133" s="24"/>
      <c r="K133" s="24"/>
      <c r="L133" s="24"/>
      <c r="M133" s="24"/>
    </row>
    <row r="134" spans="1:13">
      <c r="A134" s="8">
        <v>116</v>
      </c>
      <c r="B134" s="9">
        <v>113</v>
      </c>
      <c r="C134" s="14" t="s">
        <v>158</v>
      </c>
      <c r="D134" s="10" t="s">
        <v>19</v>
      </c>
      <c r="E134" s="11">
        <v>3.5</v>
      </c>
      <c r="F134" s="11"/>
      <c r="G134" s="38">
        <f t="shared" ref="G134:G139" si="13">I134+K134</f>
        <v>0</v>
      </c>
      <c r="H134" s="38"/>
      <c r="I134" s="38">
        <f t="shared" ref="I134:I139" si="14">ROUND(H134*E134,2)</f>
        <v>0</v>
      </c>
      <c r="J134" s="38"/>
      <c r="K134" s="38">
        <f t="shared" ref="K134:K139" si="15">ROUND(J134*E134,2)</f>
        <v>0</v>
      </c>
      <c r="L134" s="10" t="s">
        <v>43</v>
      </c>
      <c r="M134" s="10"/>
    </row>
    <row r="135" spans="1:13">
      <c r="A135" s="8">
        <f t="shared" ref="A135:A139" si="16">1+A134</f>
        <v>117</v>
      </c>
      <c r="B135" s="9">
        <v>114</v>
      </c>
      <c r="C135" s="14" t="s">
        <v>159</v>
      </c>
      <c r="D135" s="10" t="s">
        <v>19</v>
      </c>
      <c r="E135" s="11">
        <v>1</v>
      </c>
      <c r="F135" s="11"/>
      <c r="G135" s="38">
        <f t="shared" si="13"/>
        <v>0</v>
      </c>
      <c r="H135" s="38"/>
      <c r="I135" s="38">
        <f t="shared" si="14"/>
        <v>0</v>
      </c>
      <c r="J135" s="38"/>
      <c r="K135" s="38">
        <f t="shared" si="15"/>
        <v>0</v>
      </c>
      <c r="L135" s="10" t="s">
        <v>43</v>
      </c>
      <c r="M135" s="10"/>
    </row>
    <row r="136" spans="1:13">
      <c r="A136" s="8">
        <f t="shared" si="16"/>
        <v>118</v>
      </c>
      <c r="B136" s="9">
        <v>115</v>
      </c>
      <c r="C136" s="14" t="s">
        <v>181</v>
      </c>
      <c r="D136" s="10" t="s">
        <v>22</v>
      </c>
      <c r="E136" s="9">
        <v>2</v>
      </c>
      <c r="F136" s="9"/>
      <c r="G136" s="38">
        <f t="shared" si="13"/>
        <v>0</v>
      </c>
      <c r="H136" s="38"/>
      <c r="I136" s="38">
        <f t="shared" si="14"/>
        <v>0</v>
      </c>
      <c r="J136" s="38"/>
      <c r="K136" s="38">
        <f t="shared" si="15"/>
        <v>0</v>
      </c>
      <c r="L136" s="10" t="s">
        <v>43</v>
      </c>
      <c r="M136" s="10"/>
    </row>
    <row r="137" spans="1:13">
      <c r="A137" s="8">
        <f t="shared" si="16"/>
        <v>119</v>
      </c>
      <c r="B137" s="9">
        <v>116</v>
      </c>
      <c r="C137" s="14" t="s">
        <v>182</v>
      </c>
      <c r="D137" s="10" t="s">
        <v>22</v>
      </c>
      <c r="E137" s="9">
        <v>1</v>
      </c>
      <c r="F137" s="9"/>
      <c r="G137" s="38">
        <f t="shared" si="13"/>
        <v>0</v>
      </c>
      <c r="H137" s="38"/>
      <c r="I137" s="38">
        <f t="shared" si="14"/>
        <v>0</v>
      </c>
      <c r="J137" s="38"/>
      <c r="K137" s="38">
        <f t="shared" si="15"/>
        <v>0</v>
      </c>
      <c r="L137" s="10" t="s">
        <v>43</v>
      </c>
      <c r="M137" s="10"/>
    </row>
    <row r="138" spans="1:13">
      <c r="A138" s="8">
        <f t="shared" si="16"/>
        <v>120</v>
      </c>
      <c r="B138" s="9">
        <v>117</v>
      </c>
      <c r="C138" s="14" t="s">
        <v>249</v>
      </c>
      <c r="D138" s="10" t="s">
        <v>22</v>
      </c>
      <c r="E138" s="9">
        <v>1</v>
      </c>
      <c r="F138" s="9"/>
      <c r="G138" s="38">
        <f t="shared" si="13"/>
        <v>0</v>
      </c>
      <c r="H138" s="38"/>
      <c r="I138" s="38">
        <f t="shared" si="14"/>
        <v>0</v>
      </c>
      <c r="J138" s="38"/>
      <c r="K138" s="38">
        <f t="shared" si="15"/>
        <v>0</v>
      </c>
      <c r="L138" s="10" t="s">
        <v>43</v>
      </c>
      <c r="M138" s="10"/>
    </row>
    <row r="139" spans="1:13">
      <c r="A139" s="8">
        <f t="shared" si="16"/>
        <v>121</v>
      </c>
      <c r="B139" s="9">
        <v>118</v>
      </c>
      <c r="C139" s="14" t="s">
        <v>250</v>
      </c>
      <c r="D139" s="10" t="s">
        <v>22</v>
      </c>
      <c r="E139" s="9">
        <v>1</v>
      </c>
      <c r="F139" s="9"/>
      <c r="G139" s="38">
        <f t="shared" si="13"/>
        <v>0</v>
      </c>
      <c r="H139" s="38"/>
      <c r="I139" s="38">
        <f t="shared" si="14"/>
        <v>0</v>
      </c>
      <c r="J139" s="38"/>
      <c r="K139" s="38">
        <f t="shared" si="15"/>
        <v>0</v>
      </c>
      <c r="L139" s="10" t="s">
        <v>43</v>
      </c>
      <c r="M139" s="10"/>
    </row>
    <row r="140" spans="1:13" s="26" customFormat="1">
      <c r="A140" s="23"/>
      <c r="B140" s="24"/>
      <c r="C140" s="17" t="s">
        <v>35</v>
      </c>
      <c r="D140" s="24"/>
      <c r="E140" s="24"/>
      <c r="F140" s="24"/>
      <c r="G140" s="24"/>
      <c r="H140" s="24"/>
      <c r="I140" s="24"/>
      <c r="J140" s="24"/>
      <c r="K140" s="24"/>
      <c r="L140" s="24"/>
      <c r="M140" s="24"/>
    </row>
    <row r="141" spans="1:13">
      <c r="A141" s="8">
        <v>122</v>
      </c>
      <c r="B141" s="9">
        <v>119</v>
      </c>
      <c r="C141" s="14" t="s">
        <v>158</v>
      </c>
      <c r="D141" s="10" t="s">
        <v>19</v>
      </c>
      <c r="E141" s="11">
        <v>360</v>
      </c>
      <c r="F141" s="11"/>
      <c r="G141" s="38">
        <f t="shared" ref="G141:G149" si="17">I141+K141</f>
        <v>0</v>
      </c>
      <c r="H141" s="38"/>
      <c r="I141" s="38">
        <f t="shared" ref="I141:I149" si="18">ROUND(H141*E141,2)</f>
        <v>0</v>
      </c>
      <c r="J141" s="38"/>
      <c r="K141" s="38">
        <f t="shared" ref="K141:K149" si="19">ROUND(J141*E141,2)</f>
        <v>0</v>
      </c>
      <c r="L141" s="10" t="s">
        <v>43</v>
      </c>
      <c r="M141" s="10"/>
    </row>
    <row r="142" spans="1:13">
      <c r="A142" s="8">
        <f t="shared" ref="A142:A149" si="20">1+A141</f>
        <v>123</v>
      </c>
      <c r="B142" s="9">
        <v>120</v>
      </c>
      <c r="C142" s="14" t="s">
        <v>154</v>
      </c>
      <c r="D142" s="10" t="s">
        <v>19</v>
      </c>
      <c r="E142" s="11">
        <v>200</v>
      </c>
      <c r="F142" s="11"/>
      <c r="G142" s="38">
        <f t="shared" si="17"/>
        <v>0</v>
      </c>
      <c r="H142" s="38"/>
      <c r="I142" s="38">
        <f t="shared" si="18"/>
        <v>0</v>
      </c>
      <c r="J142" s="38"/>
      <c r="K142" s="38">
        <f t="shared" si="19"/>
        <v>0</v>
      </c>
      <c r="L142" s="10" t="s">
        <v>43</v>
      </c>
      <c r="M142" s="10"/>
    </row>
    <row r="143" spans="1:13">
      <c r="A143" s="8">
        <f t="shared" si="20"/>
        <v>124</v>
      </c>
      <c r="B143" s="9">
        <v>121</v>
      </c>
      <c r="C143" s="14" t="s">
        <v>183</v>
      </c>
      <c r="D143" s="10" t="s">
        <v>22</v>
      </c>
      <c r="E143" s="9">
        <v>345</v>
      </c>
      <c r="F143" s="9"/>
      <c r="G143" s="38">
        <f t="shared" si="17"/>
        <v>0</v>
      </c>
      <c r="H143" s="38"/>
      <c r="I143" s="38">
        <f t="shared" si="18"/>
        <v>0</v>
      </c>
      <c r="J143" s="38"/>
      <c r="K143" s="38">
        <f t="shared" si="19"/>
        <v>0</v>
      </c>
      <c r="L143" s="10" t="s">
        <v>43</v>
      </c>
      <c r="M143" s="10"/>
    </row>
    <row r="144" spans="1:13">
      <c r="A144" s="8">
        <f t="shared" si="20"/>
        <v>125</v>
      </c>
      <c r="B144" s="9">
        <v>122</v>
      </c>
      <c r="C144" s="14" t="s">
        <v>184</v>
      </c>
      <c r="D144" s="10" t="s">
        <v>22</v>
      </c>
      <c r="E144" s="9">
        <v>164</v>
      </c>
      <c r="F144" s="9"/>
      <c r="G144" s="38">
        <f t="shared" si="17"/>
        <v>0</v>
      </c>
      <c r="H144" s="38"/>
      <c r="I144" s="38">
        <f t="shared" si="18"/>
        <v>0</v>
      </c>
      <c r="J144" s="38"/>
      <c r="K144" s="38">
        <f t="shared" si="19"/>
        <v>0</v>
      </c>
      <c r="L144" s="10" t="s">
        <v>43</v>
      </c>
      <c r="M144" s="10"/>
    </row>
    <row r="145" spans="1:13">
      <c r="A145" s="8">
        <f t="shared" si="20"/>
        <v>126</v>
      </c>
      <c r="B145" s="9">
        <v>123</v>
      </c>
      <c r="C145" s="14" t="s">
        <v>198</v>
      </c>
      <c r="D145" s="10" t="s">
        <v>22</v>
      </c>
      <c r="E145" s="9">
        <v>15</v>
      </c>
      <c r="F145" s="9"/>
      <c r="G145" s="38">
        <f t="shared" si="17"/>
        <v>0</v>
      </c>
      <c r="H145" s="38"/>
      <c r="I145" s="38">
        <f t="shared" si="18"/>
        <v>0</v>
      </c>
      <c r="J145" s="38"/>
      <c r="K145" s="38">
        <f t="shared" si="19"/>
        <v>0</v>
      </c>
      <c r="L145" s="10" t="s">
        <v>43</v>
      </c>
      <c r="M145" s="10"/>
    </row>
    <row r="146" spans="1:13">
      <c r="A146" s="8">
        <f t="shared" si="20"/>
        <v>127</v>
      </c>
      <c r="B146" s="9">
        <v>124</v>
      </c>
      <c r="C146" s="14" t="s">
        <v>251</v>
      </c>
      <c r="D146" s="10" t="s">
        <v>22</v>
      </c>
      <c r="E146" s="9">
        <v>300</v>
      </c>
      <c r="F146" s="9"/>
      <c r="G146" s="38">
        <f t="shared" si="17"/>
        <v>0</v>
      </c>
      <c r="H146" s="38"/>
      <c r="I146" s="38">
        <f t="shared" si="18"/>
        <v>0</v>
      </c>
      <c r="J146" s="38"/>
      <c r="K146" s="38">
        <f t="shared" si="19"/>
        <v>0</v>
      </c>
      <c r="L146" s="10" t="s">
        <v>43</v>
      </c>
      <c r="M146" s="10"/>
    </row>
    <row r="147" spans="1:13">
      <c r="A147" s="8">
        <f t="shared" si="20"/>
        <v>128</v>
      </c>
      <c r="B147" s="9">
        <v>125</v>
      </c>
      <c r="C147" s="14" t="s">
        <v>250</v>
      </c>
      <c r="D147" s="10" t="s">
        <v>22</v>
      </c>
      <c r="E147" s="9">
        <v>195</v>
      </c>
      <c r="F147" s="9"/>
      <c r="G147" s="38">
        <f t="shared" si="17"/>
        <v>0</v>
      </c>
      <c r="H147" s="38"/>
      <c r="I147" s="38">
        <f t="shared" si="18"/>
        <v>0</v>
      </c>
      <c r="J147" s="38"/>
      <c r="K147" s="38">
        <f t="shared" si="19"/>
        <v>0</v>
      </c>
      <c r="L147" s="10" t="s">
        <v>43</v>
      </c>
      <c r="M147" s="10"/>
    </row>
    <row r="148" spans="1:13" ht="31.5">
      <c r="A148" s="8">
        <f t="shared" si="20"/>
        <v>129</v>
      </c>
      <c r="B148" s="9">
        <v>126</v>
      </c>
      <c r="C148" s="14" t="s">
        <v>252</v>
      </c>
      <c r="D148" s="10" t="s">
        <v>22</v>
      </c>
      <c r="E148" s="9">
        <v>500</v>
      </c>
      <c r="F148" s="9"/>
      <c r="G148" s="38">
        <f t="shared" si="17"/>
        <v>0</v>
      </c>
      <c r="H148" s="38"/>
      <c r="I148" s="38">
        <f t="shared" si="18"/>
        <v>0</v>
      </c>
      <c r="J148" s="38"/>
      <c r="K148" s="38">
        <f t="shared" si="19"/>
        <v>0</v>
      </c>
      <c r="L148" s="6"/>
      <c r="M148" s="6"/>
    </row>
    <row r="149" spans="1:13" ht="31.5">
      <c r="A149" s="8">
        <f t="shared" si="20"/>
        <v>130</v>
      </c>
      <c r="B149" s="9">
        <v>127</v>
      </c>
      <c r="C149" s="14" t="s">
        <v>248</v>
      </c>
      <c r="D149" s="10" t="s">
        <v>22</v>
      </c>
      <c r="E149" s="9">
        <v>400</v>
      </c>
      <c r="F149" s="9"/>
      <c r="G149" s="38">
        <f t="shared" si="17"/>
        <v>0</v>
      </c>
      <c r="H149" s="38"/>
      <c r="I149" s="38">
        <f t="shared" si="18"/>
        <v>0</v>
      </c>
      <c r="J149" s="38"/>
      <c r="K149" s="38">
        <f t="shared" si="19"/>
        <v>0</v>
      </c>
      <c r="L149" s="6"/>
      <c r="M149" s="6"/>
    </row>
    <row r="150" spans="1:13" s="26" customFormat="1">
      <c r="A150" s="23"/>
      <c r="B150" s="24"/>
      <c r="C150" s="17" t="s">
        <v>55</v>
      </c>
      <c r="D150" s="24"/>
      <c r="E150" s="24"/>
      <c r="F150" s="24"/>
      <c r="G150" s="24"/>
      <c r="H150" s="24"/>
      <c r="I150" s="24"/>
      <c r="J150" s="24"/>
      <c r="K150" s="24"/>
      <c r="L150" s="24"/>
      <c r="M150" s="24"/>
    </row>
    <row r="151" spans="1:13" s="26" customFormat="1">
      <c r="A151" s="23"/>
      <c r="B151" s="24"/>
      <c r="C151" s="17" t="s">
        <v>56</v>
      </c>
      <c r="D151" s="24"/>
      <c r="E151" s="24"/>
      <c r="F151" s="24"/>
      <c r="G151" s="24"/>
      <c r="H151" s="24"/>
      <c r="I151" s="24"/>
      <c r="J151" s="24"/>
      <c r="K151" s="24"/>
      <c r="L151" s="24"/>
      <c r="M151" s="24"/>
    </row>
    <row r="152" spans="1:13" ht="31.5">
      <c r="A152" s="8">
        <v>131</v>
      </c>
      <c r="B152" s="9">
        <v>128</v>
      </c>
      <c r="C152" s="14" t="s">
        <v>254</v>
      </c>
      <c r="D152" s="10" t="s">
        <v>22</v>
      </c>
      <c r="E152" s="9">
        <v>180</v>
      </c>
      <c r="F152" s="9"/>
      <c r="G152" s="38">
        <f t="shared" ref="G152:G160" si="21">I152+K152</f>
        <v>0</v>
      </c>
      <c r="H152" s="38"/>
      <c r="I152" s="38">
        <f t="shared" ref="I152:I160" si="22">ROUND(H152*E152,2)</f>
        <v>0</v>
      </c>
      <c r="J152" s="38"/>
      <c r="K152" s="38">
        <f t="shared" ref="K152:K160" si="23">ROUND(J152*E152,2)</f>
        <v>0</v>
      </c>
      <c r="L152" s="10" t="s">
        <v>57</v>
      </c>
      <c r="M152" s="10"/>
    </row>
    <row r="153" spans="1:13">
      <c r="A153" s="8">
        <f t="shared" ref="A153:A160" si="24">1+A152</f>
        <v>132</v>
      </c>
      <c r="B153" s="9">
        <v>129</v>
      </c>
      <c r="C153" s="14" t="s">
        <v>253</v>
      </c>
      <c r="D153" s="10" t="s">
        <v>22</v>
      </c>
      <c r="E153" s="9">
        <v>180</v>
      </c>
      <c r="F153" s="9"/>
      <c r="G153" s="38">
        <f t="shared" si="21"/>
        <v>0</v>
      </c>
      <c r="H153" s="38"/>
      <c r="I153" s="38">
        <f t="shared" si="22"/>
        <v>0</v>
      </c>
      <c r="J153" s="38"/>
      <c r="K153" s="38">
        <f t="shared" si="23"/>
        <v>0</v>
      </c>
      <c r="L153" s="10" t="s">
        <v>57</v>
      </c>
      <c r="M153" s="10"/>
    </row>
    <row r="154" spans="1:13">
      <c r="A154" s="8">
        <f t="shared" si="24"/>
        <v>133</v>
      </c>
      <c r="B154" s="9">
        <v>130</v>
      </c>
      <c r="C154" s="14" t="s">
        <v>255</v>
      </c>
      <c r="D154" s="10" t="s">
        <v>22</v>
      </c>
      <c r="E154" s="9">
        <v>164</v>
      </c>
      <c r="F154" s="9"/>
      <c r="G154" s="38">
        <f t="shared" si="21"/>
        <v>0</v>
      </c>
      <c r="H154" s="38"/>
      <c r="I154" s="38">
        <f t="shared" si="22"/>
        <v>0</v>
      </c>
      <c r="J154" s="38"/>
      <c r="K154" s="38">
        <f t="shared" si="23"/>
        <v>0</v>
      </c>
      <c r="L154" s="10" t="s">
        <v>58</v>
      </c>
      <c r="M154" s="10"/>
    </row>
    <row r="155" spans="1:13">
      <c r="A155" s="8">
        <f t="shared" si="24"/>
        <v>134</v>
      </c>
      <c r="B155" s="9">
        <v>131</v>
      </c>
      <c r="C155" s="14" t="s">
        <v>256</v>
      </c>
      <c r="D155" s="10" t="s">
        <v>22</v>
      </c>
      <c r="E155" s="9">
        <v>164</v>
      </c>
      <c r="F155" s="9"/>
      <c r="G155" s="38">
        <f t="shared" si="21"/>
        <v>0</v>
      </c>
      <c r="H155" s="38"/>
      <c r="I155" s="38">
        <f t="shared" si="22"/>
        <v>0</v>
      </c>
      <c r="J155" s="38"/>
      <c r="K155" s="38">
        <f t="shared" si="23"/>
        <v>0</v>
      </c>
      <c r="L155" s="10" t="s">
        <v>58</v>
      </c>
      <c r="M155" s="10"/>
    </row>
    <row r="156" spans="1:13">
      <c r="A156" s="8">
        <f t="shared" si="24"/>
        <v>135</v>
      </c>
      <c r="B156" s="9">
        <v>132</v>
      </c>
      <c r="C156" s="14" t="s">
        <v>257</v>
      </c>
      <c r="D156" s="10" t="s">
        <v>22</v>
      </c>
      <c r="E156" s="9">
        <v>15</v>
      </c>
      <c r="F156" s="9"/>
      <c r="G156" s="38">
        <f t="shared" si="21"/>
        <v>0</v>
      </c>
      <c r="H156" s="38"/>
      <c r="I156" s="38">
        <f t="shared" si="22"/>
        <v>0</v>
      </c>
      <c r="J156" s="38"/>
      <c r="K156" s="38">
        <f t="shared" si="23"/>
        <v>0</v>
      </c>
      <c r="L156" s="10" t="s">
        <v>58</v>
      </c>
      <c r="M156" s="10"/>
    </row>
    <row r="157" spans="1:13" ht="31.5">
      <c r="A157" s="8">
        <f t="shared" si="24"/>
        <v>136</v>
      </c>
      <c r="B157" s="9">
        <v>133</v>
      </c>
      <c r="C157" s="14" t="s">
        <v>258</v>
      </c>
      <c r="D157" s="10" t="s">
        <v>22</v>
      </c>
      <c r="E157" s="9">
        <v>344</v>
      </c>
      <c r="F157" s="9"/>
      <c r="G157" s="38">
        <f t="shared" si="21"/>
        <v>0</v>
      </c>
      <c r="H157" s="38"/>
      <c r="I157" s="38">
        <f t="shared" si="22"/>
        <v>0</v>
      </c>
      <c r="J157" s="38"/>
      <c r="K157" s="38">
        <f t="shared" si="23"/>
        <v>0</v>
      </c>
      <c r="L157" s="10" t="s">
        <v>59</v>
      </c>
      <c r="M157" s="10"/>
    </row>
    <row r="158" spans="1:13">
      <c r="A158" s="8">
        <f t="shared" si="24"/>
        <v>137</v>
      </c>
      <c r="B158" s="9">
        <v>134</v>
      </c>
      <c r="C158" s="14" t="s">
        <v>259</v>
      </c>
      <c r="D158" s="10" t="s">
        <v>22</v>
      </c>
      <c r="E158" s="9">
        <v>164</v>
      </c>
      <c r="F158" s="9"/>
      <c r="G158" s="38">
        <f t="shared" si="21"/>
        <v>0</v>
      </c>
      <c r="H158" s="38"/>
      <c r="I158" s="38">
        <f t="shared" si="22"/>
        <v>0</v>
      </c>
      <c r="J158" s="38"/>
      <c r="K158" s="38">
        <f t="shared" si="23"/>
        <v>0</v>
      </c>
      <c r="L158" s="10" t="s">
        <v>59</v>
      </c>
      <c r="M158" s="10"/>
    </row>
    <row r="159" spans="1:13">
      <c r="A159" s="8">
        <f t="shared" si="24"/>
        <v>138</v>
      </c>
      <c r="B159" s="9">
        <v>135</v>
      </c>
      <c r="C159" s="14" t="s">
        <v>260</v>
      </c>
      <c r="D159" s="10" t="s">
        <v>22</v>
      </c>
      <c r="E159" s="9">
        <v>180</v>
      </c>
      <c r="F159" s="9"/>
      <c r="G159" s="38">
        <f t="shared" si="21"/>
        <v>0</v>
      </c>
      <c r="H159" s="38"/>
      <c r="I159" s="38">
        <f t="shared" si="22"/>
        <v>0</v>
      </c>
      <c r="J159" s="38"/>
      <c r="K159" s="38">
        <f t="shared" si="23"/>
        <v>0</v>
      </c>
      <c r="L159" s="6"/>
      <c r="M159" s="6"/>
    </row>
    <row r="160" spans="1:13">
      <c r="A160" s="8">
        <f t="shared" si="24"/>
        <v>139</v>
      </c>
      <c r="B160" s="9">
        <v>136</v>
      </c>
      <c r="C160" s="14" t="s">
        <v>261</v>
      </c>
      <c r="D160" s="10" t="s">
        <v>22</v>
      </c>
      <c r="E160" s="9">
        <v>15</v>
      </c>
      <c r="F160" s="9"/>
      <c r="G160" s="38">
        <f t="shared" si="21"/>
        <v>0</v>
      </c>
      <c r="H160" s="38"/>
      <c r="I160" s="38">
        <f t="shared" si="22"/>
        <v>0</v>
      </c>
      <c r="J160" s="38"/>
      <c r="K160" s="38">
        <f t="shared" si="23"/>
        <v>0</v>
      </c>
      <c r="L160" s="10" t="s">
        <v>59</v>
      </c>
      <c r="M160" s="10"/>
    </row>
    <row r="161" spans="1:13" s="26" customFormat="1">
      <c r="A161" s="23"/>
      <c r="B161" s="24"/>
      <c r="C161" s="17" t="s">
        <v>60</v>
      </c>
      <c r="D161" s="24"/>
      <c r="E161" s="24"/>
      <c r="F161" s="24"/>
      <c r="G161" s="24"/>
      <c r="H161" s="24"/>
      <c r="I161" s="24"/>
      <c r="J161" s="24"/>
      <c r="K161" s="24"/>
      <c r="L161" s="24"/>
      <c r="M161" s="24"/>
    </row>
    <row r="162" spans="1:13" ht="31.5">
      <c r="A162" s="8">
        <v>140</v>
      </c>
      <c r="B162" s="9">
        <v>137</v>
      </c>
      <c r="C162" s="14" t="s">
        <v>262</v>
      </c>
      <c r="D162" s="10" t="s">
        <v>22</v>
      </c>
      <c r="E162" s="9">
        <v>1</v>
      </c>
      <c r="F162" s="9"/>
      <c r="G162" s="38">
        <f t="shared" ref="G162:G167" si="25">I162+K162</f>
        <v>0</v>
      </c>
      <c r="H162" s="38"/>
      <c r="I162" s="38">
        <f t="shared" ref="I162:I167" si="26">ROUND(H162*E162,2)</f>
        <v>0</v>
      </c>
      <c r="J162" s="38"/>
      <c r="K162" s="38">
        <f t="shared" ref="K162:K167" si="27">ROUND(J162*E162,2)</f>
        <v>0</v>
      </c>
      <c r="L162" s="10" t="s">
        <v>57</v>
      </c>
      <c r="M162" s="10"/>
    </row>
    <row r="163" spans="1:13">
      <c r="A163" s="8">
        <f t="shared" ref="A163:A167" si="28">1+A162</f>
        <v>141</v>
      </c>
      <c r="B163" s="9">
        <v>138</v>
      </c>
      <c r="C163" s="14" t="s">
        <v>253</v>
      </c>
      <c r="D163" s="10" t="s">
        <v>22</v>
      </c>
      <c r="E163" s="9">
        <v>1</v>
      </c>
      <c r="F163" s="9"/>
      <c r="G163" s="38">
        <f t="shared" si="25"/>
        <v>0</v>
      </c>
      <c r="H163" s="38"/>
      <c r="I163" s="38">
        <f t="shared" si="26"/>
        <v>0</v>
      </c>
      <c r="J163" s="38"/>
      <c r="K163" s="38">
        <f t="shared" si="27"/>
        <v>0</v>
      </c>
      <c r="L163" s="10" t="s">
        <v>57</v>
      </c>
      <c r="M163" s="10"/>
    </row>
    <row r="164" spans="1:13">
      <c r="A164" s="8">
        <f t="shared" si="28"/>
        <v>142</v>
      </c>
      <c r="B164" s="9">
        <v>139</v>
      </c>
      <c r="C164" s="14" t="s">
        <v>263</v>
      </c>
      <c r="D164" s="10" t="s">
        <v>22</v>
      </c>
      <c r="E164" s="9">
        <v>1</v>
      </c>
      <c r="F164" s="9"/>
      <c r="G164" s="38">
        <f t="shared" si="25"/>
        <v>0</v>
      </c>
      <c r="H164" s="38"/>
      <c r="I164" s="38">
        <f t="shared" si="26"/>
        <v>0</v>
      </c>
      <c r="J164" s="38"/>
      <c r="K164" s="38">
        <f t="shared" si="27"/>
        <v>0</v>
      </c>
      <c r="L164" s="10" t="s">
        <v>58</v>
      </c>
      <c r="M164" s="10"/>
    </row>
    <row r="165" spans="1:13" ht="31.5">
      <c r="A165" s="8">
        <f t="shared" si="28"/>
        <v>143</v>
      </c>
      <c r="B165" s="9">
        <v>140</v>
      </c>
      <c r="C165" s="14" t="s">
        <v>258</v>
      </c>
      <c r="D165" s="10" t="s">
        <v>22</v>
      </c>
      <c r="E165" s="9">
        <v>1</v>
      </c>
      <c r="F165" s="9"/>
      <c r="G165" s="38">
        <f t="shared" si="25"/>
        <v>0</v>
      </c>
      <c r="H165" s="38"/>
      <c r="I165" s="38">
        <f t="shared" si="26"/>
        <v>0</v>
      </c>
      <c r="J165" s="38"/>
      <c r="K165" s="38">
        <f t="shared" si="27"/>
        <v>0</v>
      </c>
      <c r="L165" s="6"/>
      <c r="M165" s="6"/>
    </row>
    <row r="166" spans="1:13">
      <c r="A166" s="8">
        <f t="shared" si="28"/>
        <v>144</v>
      </c>
      <c r="B166" s="9">
        <v>141</v>
      </c>
      <c r="C166" s="14" t="s">
        <v>261</v>
      </c>
      <c r="D166" s="10" t="s">
        <v>22</v>
      </c>
      <c r="E166" s="9">
        <v>1</v>
      </c>
      <c r="F166" s="9"/>
      <c r="G166" s="38">
        <f t="shared" si="25"/>
        <v>0</v>
      </c>
      <c r="H166" s="38"/>
      <c r="I166" s="38">
        <f t="shared" si="26"/>
        <v>0</v>
      </c>
      <c r="J166" s="38"/>
      <c r="K166" s="38">
        <f t="shared" si="27"/>
        <v>0</v>
      </c>
      <c r="L166" s="10" t="s">
        <v>59</v>
      </c>
      <c r="M166" s="10"/>
    </row>
    <row r="167" spans="1:13">
      <c r="A167" s="8">
        <f t="shared" si="28"/>
        <v>145</v>
      </c>
      <c r="B167" s="9">
        <v>142</v>
      </c>
      <c r="C167" s="14" t="s">
        <v>260</v>
      </c>
      <c r="D167" s="10" t="s">
        <v>22</v>
      </c>
      <c r="E167" s="9">
        <v>1</v>
      </c>
      <c r="F167" s="9"/>
      <c r="G167" s="38">
        <f t="shared" si="25"/>
        <v>0</v>
      </c>
      <c r="H167" s="38"/>
      <c r="I167" s="38">
        <f t="shared" si="26"/>
        <v>0</v>
      </c>
      <c r="J167" s="38"/>
      <c r="K167" s="38">
        <f t="shared" si="27"/>
        <v>0</v>
      </c>
      <c r="L167" s="6"/>
      <c r="M167" s="6"/>
    </row>
    <row r="168" spans="1:13" s="26" customFormat="1">
      <c r="A168" s="23"/>
      <c r="B168" s="24"/>
      <c r="C168" s="17" t="s">
        <v>61</v>
      </c>
      <c r="D168" s="24"/>
      <c r="E168" s="24"/>
      <c r="F168" s="24"/>
      <c r="G168" s="24"/>
      <c r="H168" s="24"/>
      <c r="I168" s="24"/>
      <c r="J168" s="24"/>
      <c r="K168" s="24"/>
      <c r="L168" s="24"/>
      <c r="M168" s="24"/>
    </row>
    <row r="169" spans="1:13">
      <c r="A169" s="8">
        <v>146</v>
      </c>
      <c r="B169" s="9">
        <v>143</v>
      </c>
      <c r="C169" s="14" t="s">
        <v>160</v>
      </c>
      <c r="D169" s="10" t="s">
        <v>19</v>
      </c>
      <c r="E169" s="11">
        <v>42</v>
      </c>
      <c r="F169" s="11"/>
      <c r="G169" s="38">
        <f t="shared" ref="G169:G180" si="29">I169+K169</f>
        <v>0</v>
      </c>
      <c r="H169" s="38"/>
      <c r="I169" s="38">
        <f t="shared" ref="I169:I180" si="30">ROUND(H169*E169,2)</f>
        <v>0</v>
      </c>
      <c r="J169" s="38"/>
      <c r="K169" s="38">
        <f t="shared" ref="K169:K180" si="31">ROUND(J169*E169,2)</f>
        <v>0</v>
      </c>
      <c r="L169" s="10" t="s">
        <v>62</v>
      </c>
      <c r="M169" s="10"/>
    </row>
    <row r="170" spans="1:13">
      <c r="A170" s="8">
        <f t="shared" ref="A170:A180" si="32">1+A169</f>
        <v>147</v>
      </c>
      <c r="B170" s="9">
        <v>144</v>
      </c>
      <c r="C170" s="14" t="s">
        <v>199</v>
      </c>
      <c r="D170" s="10" t="s">
        <v>22</v>
      </c>
      <c r="E170" s="9">
        <v>15</v>
      </c>
      <c r="F170" s="9"/>
      <c r="G170" s="38">
        <f t="shared" si="29"/>
        <v>0</v>
      </c>
      <c r="H170" s="38"/>
      <c r="I170" s="38">
        <f t="shared" si="30"/>
        <v>0</v>
      </c>
      <c r="J170" s="38"/>
      <c r="K170" s="38">
        <f t="shared" si="31"/>
        <v>0</v>
      </c>
      <c r="L170" s="10" t="s">
        <v>63</v>
      </c>
      <c r="M170" s="10"/>
    </row>
    <row r="171" spans="1:13">
      <c r="A171" s="8">
        <f t="shared" si="32"/>
        <v>148</v>
      </c>
      <c r="B171" s="9">
        <v>145</v>
      </c>
      <c r="C171" s="14" t="s">
        <v>185</v>
      </c>
      <c r="D171" s="10" t="s">
        <v>22</v>
      </c>
      <c r="E171" s="9">
        <v>1</v>
      </c>
      <c r="F171" s="9"/>
      <c r="G171" s="38">
        <f t="shared" si="29"/>
        <v>0</v>
      </c>
      <c r="H171" s="38"/>
      <c r="I171" s="38">
        <f t="shared" si="30"/>
        <v>0</v>
      </c>
      <c r="J171" s="38"/>
      <c r="K171" s="38">
        <f t="shared" si="31"/>
        <v>0</v>
      </c>
      <c r="L171" s="10" t="s">
        <v>64</v>
      </c>
      <c r="M171" s="10"/>
    </row>
    <row r="172" spans="1:13">
      <c r="A172" s="8">
        <f t="shared" si="32"/>
        <v>149</v>
      </c>
      <c r="B172" s="9">
        <v>146</v>
      </c>
      <c r="C172" s="14" t="s">
        <v>264</v>
      </c>
      <c r="D172" s="6"/>
      <c r="E172" s="6"/>
      <c r="F172" s="6"/>
      <c r="G172" s="38">
        <f t="shared" si="29"/>
        <v>0</v>
      </c>
      <c r="H172" s="38"/>
      <c r="I172" s="38">
        <f t="shared" si="30"/>
        <v>0</v>
      </c>
      <c r="J172" s="38"/>
      <c r="K172" s="38">
        <f t="shared" si="31"/>
        <v>0</v>
      </c>
      <c r="L172" s="6"/>
      <c r="M172" s="6"/>
    </row>
    <row r="173" spans="1:13">
      <c r="A173" s="8">
        <f t="shared" si="32"/>
        <v>150</v>
      </c>
      <c r="B173" s="9">
        <v>147</v>
      </c>
      <c r="C173" s="14" t="s">
        <v>212</v>
      </c>
      <c r="D173" s="10" t="s">
        <v>22</v>
      </c>
      <c r="E173" s="9">
        <v>2</v>
      </c>
      <c r="F173" s="9"/>
      <c r="G173" s="38">
        <f t="shared" si="29"/>
        <v>0</v>
      </c>
      <c r="H173" s="38"/>
      <c r="I173" s="38">
        <f t="shared" si="30"/>
        <v>0</v>
      </c>
      <c r="J173" s="38"/>
      <c r="K173" s="38">
        <f t="shared" si="31"/>
        <v>0</v>
      </c>
      <c r="L173" s="6"/>
      <c r="M173" s="6"/>
    </row>
    <row r="174" spans="1:13">
      <c r="A174" s="8">
        <f t="shared" si="32"/>
        <v>151</v>
      </c>
      <c r="B174" s="9">
        <v>148</v>
      </c>
      <c r="C174" s="14" t="s">
        <v>161</v>
      </c>
      <c r="D174" s="10" t="s">
        <v>19</v>
      </c>
      <c r="E174" s="11">
        <v>2</v>
      </c>
      <c r="F174" s="11"/>
      <c r="G174" s="38">
        <f t="shared" si="29"/>
        <v>0</v>
      </c>
      <c r="H174" s="38"/>
      <c r="I174" s="38">
        <f t="shared" si="30"/>
        <v>0</v>
      </c>
      <c r="J174" s="38"/>
      <c r="K174" s="38">
        <f t="shared" si="31"/>
        <v>0</v>
      </c>
      <c r="L174" s="10" t="s">
        <v>62</v>
      </c>
      <c r="M174" s="10"/>
    </row>
    <row r="175" spans="1:13">
      <c r="A175" s="8">
        <f t="shared" si="32"/>
        <v>152</v>
      </c>
      <c r="B175" s="9">
        <v>149</v>
      </c>
      <c r="C175" s="14" t="s">
        <v>200</v>
      </c>
      <c r="D175" s="10" t="s">
        <v>22</v>
      </c>
      <c r="E175" s="9">
        <v>7</v>
      </c>
      <c r="F175" s="9"/>
      <c r="G175" s="38">
        <f t="shared" si="29"/>
        <v>0</v>
      </c>
      <c r="H175" s="38"/>
      <c r="I175" s="38">
        <f t="shared" si="30"/>
        <v>0</v>
      </c>
      <c r="J175" s="38"/>
      <c r="K175" s="38">
        <f t="shared" si="31"/>
        <v>0</v>
      </c>
      <c r="L175" s="10" t="s">
        <v>63</v>
      </c>
      <c r="M175" s="10"/>
    </row>
    <row r="176" spans="1:13">
      <c r="A176" s="8">
        <f t="shared" si="32"/>
        <v>153</v>
      </c>
      <c r="B176" s="9">
        <v>150</v>
      </c>
      <c r="C176" s="14" t="s">
        <v>265</v>
      </c>
      <c r="D176" s="10" t="s">
        <v>22</v>
      </c>
      <c r="E176" s="9">
        <v>2</v>
      </c>
      <c r="F176" s="9"/>
      <c r="G176" s="38">
        <f t="shared" si="29"/>
        <v>0</v>
      </c>
      <c r="H176" s="38"/>
      <c r="I176" s="38">
        <f t="shared" si="30"/>
        <v>0</v>
      </c>
      <c r="J176" s="38"/>
      <c r="K176" s="38">
        <f t="shared" si="31"/>
        <v>0</v>
      </c>
      <c r="L176" s="10" t="s">
        <v>49</v>
      </c>
      <c r="M176" s="10"/>
    </row>
    <row r="177" spans="1:13" ht="31.5">
      <c r="A177" s="8">
        <f t="shared" si="32"/>
        <v>154</v>
      </c>
      <c r="B177" s="9">
        <v>151</v>
      </c>
      <c r="C177" s="14" t="s">
        <v>248</v>
      </c>
      <c r="D177" s="10" t="s">
        <v>22</v>
      </c>
      <c r="E177" s="9">
        <v>26</v>
      </c>
      <c r="F177" s="9"/>
      <c r="G177" s="38">
        <f t="shared" si="29"/>
        <v>0</v>
      </c>
      <c r="H177" s="38"/>
      <c r="I177" s="38">
        <f t="shared" si="30"/>
        <v>0</v>
      </c>
      <c r="J177" s="38"/>
      <c r="K177" s="38">
        <f t="shared" si="31"/>
        <v>0</v>
      </c>
      <c r="L177" s="6"/>
      <c r="M177" s="6"/>
    </row>
    <row r="178" spans="1:13">
      <c r="A178" s="8">
        <f t="shared" si="32"/>
        <v>155</v>
      </c>
      <c r="B178" s="9">
        <v>152</v>
      </c>
      <c r="C178" s="14" t="s">
        <v>266</v>
      </c>
      <c r="D178" s="10" t="s">
        <v>65</v>
      </c>
      <c r="E178" s="11">
        <v>28.5</v>
      </c>
      <c r="F178" s="11"/>
      <c r="G178" s="38">
        <f t="shared" si="29"/>
        <v>0</v>
      </c>
      <c r="H178" s="38"/>
      <c r="I178" s="38">
        <f t="shared" si="30"/>
        <v>0</v>
      </c>
      <c r="J178" s="38"/>
      <c r="K178" s="38">
        <f t="shared" si="31"/>
        <v>0</v>
      </c>
      <c r="L178" s="6"/>
      <c r="M178" s="6"/>
    </row>
    <row r="179" spans="1:13">
      <c r="A179" s="8">
        <f t="shared" si="32"/>
        <v>156</v>
      </c>
      <c r="B179" s="9">
        <v>153</v>
      </c>
      <c r="C179" s="14" t="s">
        <v>267</v>
      </c>
      <c r="D179" s="10" t="s">
        <v>65</v>
      </c>
      <c r="E179" s="11">
        <v>14.3</v>
      </c>
      <c r="F179" s="11"/>
      <c r="G179" s="38">
        <f t="shared" si="29"/>
        <v>0</v>
      </c>
      <c r="H179" s="38"/>
      <c r="I179" s="38">
        <f t="shared" si="30"/>
        <v>0</v>
      </c>
      <c r="J179" s="38"/>
      <c r="K179" s="38">
        <f t="shared" si="31"/>
        <v>0</v>
      </c>
      <c r="L179" s="6"/>
      <c r="M179" s="6"/>
    </row>
    <row r="180" spans="1:13">
      <c r="A180" s="8">
        <f t="shared" si="32"/>
        <v>157</v>
      </c>
      <c r="B180" s="9">
        <v>154</v>
      </c>
      <c r="C180" s="14" t="s">
        <v>232</v>
      </c>
      <c r="D180" s="10" t="s">
        <v>19</v>
      </c>
      <c r="E180" s="11">
        <v>2</v>
      </c>
      <c r="F180" s="11"/>
      <c r="G180" s="38">
        <f t="shared" si="29"/>
        <v>0</v>
      </c>
      <c r="H180" s="38"/>
      <c r="I180" s="38">
        <f t="shared" si="30"/>
        <v>0</v>
      </c>
      <c r="J180" s="38"/>
      <c r="K180" s="38">
        <f t="shared" si="31"/>
        <v>0</v>
      </c>
      <c r="L180" s="10" t="s">
        <v>52</v>
      </c>
      <c r="M180" s="10"/>
    </row>
    <row r="181" spans="1:13" s="26" customFormat="1">
      <c r="A181" s="23"/>
      <c r="B181" s="24"/>
      <c r="C181" s="17" t="s">
        <v>66</v>
      </c>
      <c r="D181" s="24"/>
      <c r="E181" s="24"/>
      <c r="F181" s="24"/>
      <c r="G181" s="24"/>
      <c r="H181" s="24"/>
      <c r="I181" s="24"/>
      <c r="J181" s="24"/>
      <c r="K181" s="24"/>
      <c r="L181" s="24"/>
      <c r="M181" s="24"/>
    </row>
    <row r="182" spans="1:13">
      <c r="A182" s="8">
        <v>158</v>
      </c>
      <c r="B182" s="9">
        <v>155</v>
      </c>
      <c r="C182" s="14" t="s">
        <v>268</v>
      </c>
      <c r="D182" s="10" t="s">
        <v>22</v>
      </c>
      <c r="E182" s="9">
        <v>3</v>
      </c>
      <c r="F182" s="9"/>
      <c r="G182" s="38">
        <f t="shared" ref="G182:G191" si="33">I182+K182</f>
        <v>0</v>
      </c>
      <c r="H182" s="38"/>
      <c r="I182" s="38">
        <f t="shared" ref="I182:I191" si="34">ROUND(H182*E182,2)</f>
        <v>0</v>
      </c>
      <c r="J182" s="38"/>
      <c r="K182" s="38">
        <f t="shared" ref="K182:K191" si="35">ROUND(J182*E182,2)</f>
        <v>0</v>
      </c>
      <c r="L182" s="10" t="s">
        <v>67</v>
      </c>
      <c r="M182" s="10"/>
    </row>
    <row r="183" spans="1:13">
      <c r="A183" s="8">
        <f t="shared" ref="A183:A191" si="36">1+A182</f>
        <v>159</v>
      </c>
      <c r="B183" s="9">
        <v>156</v>
      </c>
      <c r="C183" s="14" t="s">
        <v>162</v>
      </c>
      <c r="D183" s="10" t="s">
        <v>19</v>
      </c>
      <c r="E183" s="11">
        <v>150</v>
      </c>
      <c r="F183" s="11"/>
      <c r="G183" s="38">
        <f t="shared" si="33"/>
        <v>0</v>
      </c>
      <c r="H183" s="38"/>
      <c r="I183" s="38">
        <f t="shared" si="34"/>
        <v>0</v>
      </c>
      <c r="J183" s="38"/>
      <c r="K183" s="38">
        <f t="shared" si="35"/>
        <v>0</v>
      </c>
      <c r="L183" s="10" t="s">
        <v>68</v>
      </c>
      <c r="M183" s="10"/>
    </row>
    <row r="184" spans="1:13">
      <c r="A184" s="8">
        <f t="shared" si="36"/>
        <v>160</v>
      </c>
      <c r="B184" s="9">
        <v>157</v>
      </c>
      <c r="C184" s="14" t="s">
        <v>220</v>
      </c>
      <c r="D184" s="10" t="s">
        <v>22</v>
      </c>
      <c r="E184" s="9">
        <v>3</v>
      </c>
      <c r="F184" s="9"/>
      <c r="G184" s="38">
        <f t="shared" si="33"/>
        <v>0</v>
      </c>
      <c r="H184" s="38"/>
      <c r="I184" s="38">
        <f t="shared" si="34"/>
        <v>0</v>
      </c>
      <c r="J184" s="38"/>
      <c r="K184" s="38">
        <f t="shared" si="35"/>
        <v>0</v>
      </c>
      <c r="L184" s="10" t="s">
        <v>49</v>
      </c>
      <c r="M184" s="10"/>
    </row>
    <row r="185" spans="1:13">
      <c r="A185" s="8">
        <f t="shared" si="36"/>
        <v>161</v>
      </c>
      <c r="B185" s="9">
        <v>158</v>
      </c>
      <c r="C185" s="14" t="s">
        <v>246</v>
      </c>
      <c r="D185" s="6"/>
      <c r="E185" s="6"/>
      <c r="F185" s="6"/>
      <c r="G185" s="38">
        <f t="shared" si="33"/>
        <v>0</v>
      </c>
      <c r="H185" s="38"/>
      <c r="I185" s="38">
        <f t="shared" si="34"/>
        <v>0</v>
      </c>
      <c r="J185" s="38"/>
      <c r="K185" s="38">
        <f t="shared" si="35"/>
        <v>0</v>
      </c>
      <c r="L185" s="6"/>
      <c r="M185" s="6"/>
    </row>
    <row r="186" spans="1:13">
      <c r="A186" s="8">
        <f t="shared" si="36"/>
        <v>162</v>
      </c>
      <c r="B186" s="9">
        <v>159</v>
      </c>
      <c r="C186" s="14" t="s">
        <v>219</v>
      </c>
      <c r="D186" s="10" t="s">
        <v>22</v>
      </c>
      <c r="E186" s="9">
        <v>3</v>
      </c>
      <c r="F186" s="9"/>
      <c r="G186" s="38">
        <f t="shared" si="33"/>
        <v>0</v>
      </c>
      <c r="H186" s="38"/>
      <c r="I186" s="38">
        <f t="shared" si="34"/>
        <v>0</v>
      </c>
      <c r="J186" s="38"/>
      <c r="K186" s="38">
        <f t="shared" si="35"/>
        <v>0</v>
      </c>
      <c r="L186" s="6"/>
      <c r="M186" s="6"/>
    </row>
    <row r="187" spans="1:13">
      <c r="A187" s="8">
        <f t="shared" si="36"/>
        <v>163</v>
      </c>
      <c r="B187" s="9">
        <v>160</v>
      </c>
      <c r="C187" s="14" t="s">
        <v>186</v>
      </c>
      <c r="D187" s="10" t="s">
        <v>22</v>
      </c>
      <c r="E187" s="9">
        <v>3</v>
      </c>
      <c r="F187" s="9"/>
      <c r="G187" s="38">
        <f t="shared" si="33"/>
        <v>0</v>
      </c>
      <c r="H187" s="38"/>
      <c r="I187" s="38">
        <f t="shared" si="34"/>
        <v>0</v>
      </c>
      <c r="J187" s="38"/>
      <c r="K187" s="38">
        <f t="shared" si="35"/>
        <v>0</v>
      </c>
      <c r="L187" s="10" t="s">
        <v>64</v>
      </c>
      <c r="M187" s="10"/>
    </row>
    <row r="188" spans="1:13">
      <c r="A188" s="8">
        <f t="shared" si="36"/>
        <v>164</v>
      </c>
      <c r="B188" s="9">
        <v>161</v>
      </c>
      <c r="C188" s="14" t="s">
        <v>269</v>
      </c>
      <c r="D188" s="10" t="s">
        <v>22</v>
      </c>
      <c r="E188" s="9">
        <v>3</v>
      </c>
      <c r="F188" s="9"/>
      <c r="G188" s="38">
        <f t="shared" si="33"/>
        <v>0</v>
      </c>
      <c r="H188" s="38"/>
      <c r="I188" s="38">
        <f t="shared" si="34"/>
        <v>0</v>
      </c>
      <c r="J188" s="38"/>
      <c r="K188" s="38">
        <f t="shared" si="35"/>
        <v>0</v>
      </c>
      <c r="L188" s="10" t="s">
        <v>69</v>
      </c>
      <c r="M188" s="10"/>
    </row>
    <row r="189" spans="1:13">
      <c r="A189" s="8">
        <f t="shared" si="36"/>
        <v>165</v>
      </c>
      <c r="B189" s="9">
        <v>162</v>
      </c>
      <c r="C189" s="14" t="s">
        <v>270</v>
      </c>
      <c r="D189" s="10" t="s">
        <v>22</v>
      </c>
      <c r="E189" s="9">
        <v>3</v>
      </c>
      <c r="F189" s="9"/>
      <c r="G189" s="38">
        <f t="shared" si="33"/>
        <v>0</v>
      </c>
      <c r="H189" s="38"/>
      <c r="I189" s="38">
        <f t="shared" si="34"/>
        <v>0</v>
      </c>
      <c r="J189" s="38"/>
      <c r="K189" s="38">
        <f t="shared" si="35"/>
        <v>0</v>
      </c>
      <c r="L189" s="6"/>
      <c r="M189" s="6"/>
    </row>
    <row r="190" spans="1:13">
      <c r="A190" s="8">
        <f t="shared" si="36"/>
        <v>166</v>
      </c>
      <c r="B190" s="9">
        <v>163</v>
      </c>
      <c r="C190" s="14" t="s">
        <v>311</v>
      </c>
      <c r="D190" s="10" t="s">
        <v>22</v>
      </c>
      <c r="E190" s="9">
        <v>45</v>
      </c>
      <c r="F190" s="9"/>
      <c r="G190" s="38">
        <f t="shared" si="33"/>
        <v>0</v>
      </c>
      <c r="H190" s="38"/>
      <c r="I190" s="38">
        <f t="shared" si="34"/>
        <v>0</v>
      </c>
      <c r="J190" s="38"/>
      <c r="K190" s="38">
        <f t="shared" si="35"/>
        <v>0</v>
      </c>
      <c r="L190" s="6"/>
      <c r="M190" s="6"/>
    </row>
    <row r="191" spans="1:13" ht="31.5">
      <c r="A191" s="8">
        <f t="shared" si="36"/>
        <v>167</v>
      </c>
      <c r="B191" s="9">
        <v>164</v>
      </c>
      <c r="C191" s="14" t="s">
        <v>271</v>
      </c>
      <c r="D191" s="10" t="s">
        <v>22</v>
      </c>
      <c r="E191" s="9">
        <v>40</v>
      </c>
      <c r="F191" s="9"/>
      <c r="G191" s="38">
        <f t="shared" si="33"/>
        <v>0</v>
      </c>
      <c r="H191" s="38"/>
      <c r="I191" s="38">
        <f t="shared" si="34"/>
        <v>0</v>
      </c>
      <c r="J191" s="38"/>
      <c r="K191" s="38">
        <f t="shared" si="35"/>
        <v>0</v>
      </c>
      <c r="L191" s="6"/>
      <c r="M191" s="6"/>
    </row>
    <row r="192" spans="1:13" s="26" customFormat="1">
      <c r="A192" s="23"/>
      <c r="B192" s="24"/>
      <c r="C192" s="17" t="s">
        <v>70</v>
      </c>
      <c r="D192" s="24"/>
      <c r="E192" s="24"/>
      <c r="F192" s="24"/>
      <c r="G192" s="24"/>
      <c r="H192" s="24"/>
      <c r="I192" s="24"/>
      <c r="J192" s="24"/>
      <c r="K192" s="24"/>
      <c r="L192" s="24"/>
      <c r="M192" s="24"/>
    </row>
    <row r="193" spans="1:13">
      <c r="A193" s="8">
        <v>168</v>
      </c>
      <c r="B193" s="9">
        <v>165</v>
      </c>
      <c r="C193" s="14" t="s">
        <v>163</v>
      </c>
      <c r="D193" s="10" t="s">
        <v>19</v>
      </c>
      <c r="E193" s="11">
        <v>60</v>
      </c>
      <c r="F193" s="11"/>
      <c r="G193" s="38">
        <f t="shared" ref="G193:G208" si="37">I193+K193</f>
        <v>0</v>
      </c>
      <c r="H193" s="38"/>
      <c r="I193" s="38">
        <f t="shared" ref="I193:I208" si="38">ROUND(H193*E193,2)</f>
        <v>0</v>
      </c>
      <c r="J193" s="38"/>
      <c r="K193" s="38">
        <f t="shared" ref="K193:K208" si="39">ROUND(J193*E193,2)</f>
        <v>0</v>
      </c>
      <c r="L193" s="10" t="s">
        <v>71</v>
      </c>
      <c r="M193" s="10"/>
    </row>
    <row r="194" spans="1:13">
      <c r="A194" s="8">
        <f t="shared" ref="A194:A208" si="40">1+A193</f>
        <v>169</v>
      </c>
      <c r="B194" s="9">
        <v>166</v>
      </c>
      <c r="C194" s="14" t="s">
        <v>164</v>
      </c>
      <c r="D194" s="10" t="s">
        <v>19</v>
      </c>
      <c r="E194" s="11">
        <v>80</v>
      </c>
      <c r="F194" s="11"/>
      <c r="G194" s="38">
        <f t="shared" si="37"/>
        <v>0</v>
      </c>
      <c r="H194" s="38"/>
      <c r="I194" s="38">
        <f t="shared" si="38"/>
        <v>0</v>
      </c>
      <c r="J194" s="38"/>
      <c r="K194" s="38">
        <f t="shared" si="39"/>
        <v>0</v>
      </c>
      <c r="L194" s="10" t="s">
        <v>71</v>
      </c>
      <c r="M194" s="10"/>
    </row>
    <row r="195" spans="1:13">
      <c r="A195" s="8">
        <f t="shared" si="40"/>
        <v>170</v>
      </c>
      <c r="B195" s="9">
        <v>167</v>
      </c>
      <c r="C195" s="14" t="s">
        <v>272</v>
      </c>
      <c r="D195" s="10" t="s">
        <v>22</v>
      </c>
      <c r="E195" s="9">
        <v>20</v>
      </c>
      <c r="F195" s="9"/>
      <c r="G195" s="38">
        <f t="shared" si="37"/>
        <v>0</v>
      </c>
      <c r="H195" s="38"/>
      <c r="I195" s="38">
        <f t="shared" si="38"/>
        <v>0</v>
      </c>
      <c r="J195" s="38"/>
      <c r="K195" s="38">
        <f t="shared" si="39"/>
        <v>0</v>
      </c>
      <c r="L195" s="10" t="s">
        <v>71</v>
      </c>
      <c r="M195" s="10"/>
    </row>
    <row r="196" spans="1:13">
      <c r="A196" s="8">
        <f t="shared" si="40"/>
        <v>171</v>
      </c>
      <c r="B196" s="9">
        <v>168</v>
      </c>
      <c r="C196" s="14" t="s">
        <v>201</v>
      </c>
      <c r="D196" s="10" t="s">
        <v>22</v>
      </c>
      <c r="E196" s="9">
        <v>1</v>
      </c>
      <c r="F196" s="9"/>
      <c r="G196" s="38">
        <f t="shared" si="37"/>
        <v>0</v>
      </c>
      <c r="H196" s="38"/>
      <c r="I196" s="38">
        <f t="shared" si="38"/>
        <v>0</v>
      </c>
      <c r="J196" s="38"/>
      <c r="K196" s="38">
        <f t="shared" si="39"/>
        <v>0</v>
      </c>
      <c r="L196" s="10" t="s">
        <v>71</v>
      </c>
      <c r="M196" s="10"/>
    </row>
    <row r="197" spans="1:13">
      <c r="A197" s="8">
        <f t="shared" si="40"/>
        <v>172</v>
      </c>
      <c r="B197" s="9">
        <v>169</v>
      </c>
      <c r="C197" s="14" t="s">
        <v>202</v>
      </c>
      <c r="D197" s="10" t="s">
        <v>22</v>
      </c>
      <c r="E197" s="9">
        <v>10</v>
      </c>
      <c r="F197" s="9"/>
      <c r="G197" s="38">
        <f t="shared" si="37"/>
        <v>0</v>
      </c>
      <c r="H197" s="38"/>
      <c r="I197" s="38">
        <f t="shared" si="38"/>
        <v>0</v>
      </c>
      <c r="J197" s="38"/>
      <c r="K197" s="38">
        <f t="shared" si="39"/>
        <v>0</v>
      </c>
      <c r="L197" s="10" t="s">
        <v>71</v>
      </c>
      <c r="M197" s="10"/>
    </row>
    <row r="198" spans="1:13">
      <c r="A198" s="8">
        <f t="shared" si="40"/>
        <v>173</v>
      </c>
      <c r="B198" s="9">
        <v>170</v>
      </c>
      <c r="C198" s="14" t="s">
        <v>187</v>
      </c>
      <c r="D198" s="10" t="s">
        <v>22</v>
      </c>
      <c r="E198" s="9">
        <v>5</v>
      </c>
      <c r="F198" s="9"/>
      <c r="G198" s="38">
        <f t="shared" si="37"/>
        <v>0</v>
      </c>
      <c r="H198" s="38"/>
      <c r="I198" s="38">
        <f t="shared" si="38"/>
        <v>0</v>
      </c>
      <c r="J198" s="38"/>
      <c r="K198" s="38">
        <f t="shared" si="39"/>
        <v>0</v>
      </c>
      <c r="L198" s="10" t="s">
        <v>71</v>
      </c>
      <c r="M198" s="10"/>
    </row>
    <row r="199" spans="1:13">
      <c r="A199" s="8">
        <f t="shared" si="40"/>
        <v>174</v>
      </c>
      <c r="B199" s="9">
        <v>171</v>
      </c>
      <c r="C199" s="14" t="s">
        <v>188</v>
      </c>
      <c r="D199" s="10" t="s">
        <v>22</v>
      </c>
      <c r="E199" s="9">
        <v>4</v>
      </c>
      <c r="F199" s="9"/>
      <c r="G199" s="38">
        <f t="shared" si="37"/>
        <v>0</v>
      </c>
      <c r="H199" s="38"/>
      <c r="I199" s="38">
        <f t="shared" si="38"/>
        <v>0</v>
      </c>
      <c r="J199" s="38"/>
      <c r="K199" s="38">
        <f t="shared" si="39"/>
        <v>0</v>
      </c>
      <c r="L199" s="10" t="s">
        <v>71</v>
      </c>
      <c r="M199" s="10"/>
    </row>
    <row r="200" spans="1:13">
      <c r="A200" s="8">
        <f t="shared" si="40"/>
        <v>175</v>
      </c>
      <c r="B200" s="9">
        <v>172</v>
      </c>
      <c r="C200" s="14" t="s">
        <v>189</v>
      </c>
      <c r="D200" s="10" t="s">
        <v>22</v>
      </c>
      <c r="E200" s="9">
        <v>3</v>
      </c>
      <c r="F200" s="9"/>
      <c r="G200" s="38">
        <f t="shared" si="37"/>
        <v>0</v>
      </c>
      <c r="H200" s="38"/>
      <c r="I200" s="38">
        <f t="shared" si="38"/>
        <v>0</v>
      </c>
      <c r="J200" s="38"/>
      <c r="K200" s="38">
        <f t="shared" si="39"/>
        <v>0</v>
      </c>
      <c r="L200" s="10" t="s">
        <v>71</v>
      </c>
      <c r="M200" s="10"/>
    </row>
    <row r="201" spans="1:13">
      <c r="A201" s="8">
        <f t="shared" si="40"/>
        <v>176</v>
      </c>
      <c r="B201" s="9">
        <v>173</v>
      </c>
      <c r="C201" s="14" t="s">
        <v>190</v>
      </c>
      <c r="D201" s="10" t="s">
        <v>22</v>
      </c>
      <c r="E201" s="9">
        <v>3</v>
      </c>
      <c r="F201" s="9"/>
      <c r="G201" s="38">
        <f t="shared" si="37"/>
        <v>0</v>
      </c>
      <c r="H201" s="38"/>
      <c r="I201" s="38">
        <f t="shared" si="38"/>
        <v>0</v>
      </c>
      <c r="J201" s="38"/>
      <c r="K201" s="38">
        <f t="shared" si="39"/>
        <v>0</v>
      </c>
      <c r="L201" s="10" t="s">
        <v>71</v>
      </c>
      <c r="M201" s="10"/>
    </row>
    <row r="202" spans="1:13">
      <c r="A202" s="8">
        <f t="shared" si="40"/>
        <v>177</v>
      </c>
      <c r="B202" s="9">
        <v>174</v>
      </c>
      <c r="C202" s="14" t="s">
        <v>273</v>
      </c>
      <c r="D202" s="10" t="s">
        <v>22</v>
      </c>
      <c r="E202" s="9">
        <v>3</v>
      </c>
      <c r="F202" s="9"/>
      <c r="G202" s="38">
        <f t="shared" si="37"/>
        <v>0</v>
      </c>
      <c r="H202" s="38"/>
      <c r="I202" s="38">
        <f t="shared" si="38"/>
        <v>0</v>
      </c>
      <c r="J202" s="38"/>
      <c r="K202" s="38">
        <f t="shared" si="39"/>
        <v>0</v>
      </c>
      <c r="L202" s="10" t="s">
        <v>71</v>
      </c>
      <c r="M202" s="10"/>
    </row>
    <row r="203" spans="1:13" ht="31.5">
      <c r="A203" s="8">
        <f t="shared" si="40"/>
        <v>178</v>
      </c>
      <c r="B203" s="9">
        <v>175</v>
      </c>
      <c r="C203" s="14" t="s">
        <v>274</v>
      </c>
      <c r="D203" s="10" t="s">
        <v>22</v>
      </c>
      <c r="E203" s="9">
        <v>8</v>
      </c>
      <c r="F203" s="9"/>
      <c r="G203" s="38">
        <f t="shared" si="37"/>
        <v>0</v>
      </c>
      <c r="H203" s="38"/>
      <c r="I203" s="38">
        <f t="shared" si="38"/>
        <v>0</v>
      </c>
      <c r="J203" s="38"/>
      <c r="K203" s="38">
        <f t="shared" si="39"/>
        <v>0</v>
      </c>
      <c r="L203" s="6"/>
      <c r="M203" s="6"/>
    </row>
    <row r="204" spans="1:13">
      <c r="A204" s="8">
        <f t="shared" si="40"/>
        <v>179</v>
      </c>
      <c r="B204" s="9">
        <v>176</v>
      </c>
      <c r="C204" s="14" t="s">
        <v>275</v>
      </c>
      <c r="D204" s="10" t="s">
        <v>22</v>
      </c>
      <c r="E204" s="9">
        <v>4</v>
      </c>
      <c r="F204" s="9"/>
      <c r="G204" s="38">
        <f t="shared" si="37"/>
        <v>0</v>
      </c>
      <c r="H204" s="38"/>
      <c r="I204" s="38">
        <f t="shared" si="38"/>
        <v>0</v>
      </c>
      <c r="J204" s="38"/>
      <c r="K204" s="38">
        <f t="shared" si="39"/>
        <v>0</v>
      </c>
      <c r="L204" s="6"/>
      <c r="M204" s="6"/>
    </row>
    <row r="205" spans="1:13">
      <c r="A205" s="8">
        <f t="shared" si="40"/>
        <v>180</v>
      </c>
      <c r="B205" s="9">
        <v>177</v>
      </c>
      <c r="C205" s="14" t="s">
        <v>276</v>
      </c>
      <c r="D205" s="10" t="s">
        <v>22</v>
      </c>
      <c r="E205" s="9">
        <v>4</v>
      </c>
      <c r="F205" s="9"/>
      <c r="G205" s="38">
        <f t="shared" si="37"/>
        <v>0</v>
      </c>
      <c r="H205" s="38"/>
      <c r="I205" s="38">
        <f t="shared" si="38"/>
        <v>0</v>
      </c>
      <c r="J205" s="38"/>
      <c r="K205" s="38">
        <f t="shared" si="39"/>
        <v>0</v>
      </c>
      <c r="L205" s="10" t="s">
        <v>72</v>
      </c>
      <c r="M205" s="10"/>
    </row>
    <row r="206" spans="1:13">
      <c r="A206" s="8">
        <f t="shared" si="40"/>
        <v>181</v>
      </c>
      <c r="B206" s="9">
        <v>178</v>
      </c>
      <c r="C206" s="14" t="s">
        <v>277</v>
      </c>
      <c r="D206" s="10" t="s">
        <v>22</v>
      </c>
      <c r="E206" s="9">
        <v>8</v>
      </c>
      <c r="F206" s="9"/>
      <c r="G206" s="38">
        <f t="shared" si="37"/>
        <v>0</v>
      </c>
      <c r="H206" s="38"/>
      <c r="I206" s="38">
        <f t="shared" si="38"/>
        <v>0</v>
      </c>
      <c r="J206" s="38"/>
      <c r="K206" s="38">
        <f t="shared" si="39"/>
        <v>0</v>
      </c>
      <c r="L206" s="10" t="s">
        <v>69</v>
      </c>
      <c r="M206" s="10"/>
    </row>
    <row r="207" spans="1:13">
      <c r="A207" s="8">
        <f t="shared" si="40"/>
        <v>182</v>
      </c>
      <c r="B207" s="9">
        <v>179</v>
      </c>
      <c r="C207" s="41" t="s">
        <v>74</v>
      </c>
      <c r="D207" s="10" t="s">
        <v>22</v>
      </c>
      <c r="E207" s="9">
        <v>8</v>
      </c>
      <c r="F207" s="9"/>
      <c r="G207" s="38">
        <f t="shared" si="37"/>
        <v>0</v>
      </c>
      <c r="H207" s="38"/>
      <c r="I207" s="38">
        <f t="shared" si="38"/>
        <v>0</v>
      </c>
      <c r="J207" s="38"/>
      <c r="K207" s="38">
        <f t="shared" si="39"/>
        <v>0</v>
      </c>
      <c r="L207" s="10" t="s">
        <v>75</v>
      </c>
      <c r="M207" s="10"/>
    </row>
    <row r="208" spans="1:13">
      <c r="A208" s="8">
        <f t="shared" si="40"/>
        <v>183</v>
      </c>
      <c r="B208" s="9">
        <v>180</v>
      </c>
      <c r="C208" s="41" t="s">
        <v>76</v>
      </c>
      <c r="D208" s="10" t="s">
        <v>22</v>
      </c>
      <c r="E208" s="9">
        <v>8</v>
      </c>
      <c r="F208" s="9"/>
      <c r="G208" s="38">
        <f t="shared" si="37"/>
        <v>0</v>
      </c>
      <c r="H208" s="38"/>
      <c r="I208" s="38">
        <f t="shared" si="38"/>
        <v>0</v>
      </c>
      <c r="J208" s="38"/>
      <c r="K208" s="38">
        <f t="shared" si="39"/>
        <v>0</v>
      </c>
      <c r="L208" s="6"/>
      <c r="M208" s="6"/>
    </row>
    <row r="209" spans="1:13" s="26" customFormat="1">
      <c r="A209" s="23"/>
      <c r="B209" s="24"/>
      <c r="C209" s="17" t="s">
        <v>77</v>
      </c>
      <c r="D209" s="24"/>
      <c r="E209" s="24"/>
      <c r="F209" s="24"/>
      <c r="G209" s="24"/>
      <c r="H209" s="24"/>
      <c r="I209" s="24"/>
      <c r="J209" s="24"/>
      <c r="K209" s="24"/>
      <c r="L209" s="24"/>
      <c r="M209" s="24"/>
    </row>
    <row r="210" spans="1:13">
      <c r="A210" s="8">
        <v>184</v>
      </c>
      <c r="B210" s="9">
        <v>181</v>
      </c>
      <c r="C210" s="14" t="s">
        <v>165</v>
      </c>
      <c r="D210" s="10" t="s">
        <v>19</v>
      </c>
      <c r="E210" s="11">
        <v>10</v>
      </c>
      <c r="F210" s="11"/>
      <c r="G210" s="38">
        <f t="shared" ref="G210:G218" si="41">I210+K210</f>
        <v>0</v>
      </c>
      <c r="H210" s="38"/>
      <c r="I210" s="38">
        <f t="shared" ref="I210:I218" si="42">ROUND(H210*E210,2)</f>
        <v>0</v>
      </c>
      <c r="J210" s="38"/>
      <c r="K210" s="38">
        <f t="shared" ref="K210:K218" si="43">ROUND(J210*E210,2)</f>
        <v>0</v>
      </c>
      <c r="L210" s="10" t="s">
        <v>52</v>
      </c>
      <c r="M210" s="10"/>
    </row>
    <row r="211" spans="1:13">
      <c r="A211" s="8">
        <f t="shared" ref="A211:A218" si="44">1+A210</f>
        <v>185</v>
      </c>
      <c r="B211" s="9">
        <v>182</v>
      </c>
      <c r="C211" s="14" t="s">
        <v>278</v>
      </c>
      <c r="D211" s="10" t="s">
        <v>22</v>
      </c>
      <c r="E211" s="9">
        <v>4</v>
      </c>
      <c r="F211" s="9"/>
      <c r="G211" s="38">
        <f t="shared" si="41"/>
        <v>0</v>
      </c>
      <c r="H211" s="38"/>
      <c r="I211" s="38">
        <f t="shared" si="42"/>
        <v>0</v>
      </c>
      <c r="J211" s="38"/>
      <c r="K211" s="38">
        <f t="shared" si="43"/>
        <v>0</v>
      </c>
      <c r="L211" s="10" t="s">
        <v>72</v>
      </c>
      <c r="M211" s="10"/>
    </row>
    <row r="212" spans="1:13">
      <c r="A212" s="8">
        <f t="shared" si="44"/>
        <v>186</v>
      </c>
      <c r="B212" s="9">
        <v>183</v>
      </c>
      <c r="C212" s="14" t="s">
        <v>279</v>
      </c>
      <c r="D212" s="10" t="s">
        <v>22</v>
      </c>
      <c r="E212" s="9">
        <v>4</v>
      </c>
      <c r="F212" s="9"/>
      <c r="G212" s="38">
        <f t="shared" si="41"/>
        <v>0</v>
      </c>
      <c r="H212" s="38"/>
      <c r="I212" s="38">
        <f t="shared" si="42"/>
        <v>0</v>
      </c>
      <c r="J212" s="38"/>
      <c r="K212" s="38">
        <f t="shared" si="43"/>
        <v>0</v>
      </c>
      <c r="L212" s="6"/>
      <c r="M212" s="6"/>
    </row>
    <row r="213" spans="1:13">
      <c r="A213" s="8">
        <f t="shared" si="44"/>
        <v>187</v>
      </c>
      <c r="B213" s="9">
        <v>184</v>
      </c>
      <c r="C213" s="14" t="s">
        <v>280</v>
      </c>
      <c r="D213" s="10" t="s">
        <v>22</v>
      </c>
      <c r="E213" s="9">
        <v>8</v>
      </c>
      <c r="F213" s="9"/>
      <c r="G213" s="38">
        <f t="shared" si="41"/>
        <v>0</v>
      </c>
      <c r="H213" s="38"/>
      <c r="I213" s="38">
        <f t="shared" si="42"/>
        <v>0</v>
      </c>
      <c r="J213" s="38"/>
      <c r="K213" s="38">
        <f t="shared" si="43"/>
        <v>0</v>
      </c>
      <c r="L213" s="10" t="s">
        <v>69</v>
      </c>
      <c r="M213" s="10"/>
    </row>
    <row r="214" spans="1:13">
      <c r="A214" s="8">
        <f t="shared" si="44"/>
        <v>188</v>
      </c>
      <c r="B214" s="9">
        <v>185</v>
      </c>
      <c r="C214" s="41" t="s">
        <v>78</v>
      </c>
      <c r="D214" s="10" t="s">
        <v>22</v>
      </c>
      <c r="E214" s="9">
        <v>4</v>
      </c>
      <c r="F214" s="9"/>
      <c r="G214" s="38">
        <f t="shared" si="41"/>
        <v>0</v>
      </c>
      <c r="H214" s="38"/>
      <c r="I214" s="38">
        <f t="shared" si="42"/>
        <v>0</v>
      </c>
      <c r="J214" s="38"/>
      <c r="K214" s="38">
        <f t="shared" si="43"/>
        <v>0</v>
      </c>
      <c r="L214" s="10" t="s">
        <v>75</v>
      </c>
      <c r="M214" s="10"/>
    </row>
    <row r="215" spans="1:13">
      <c r="A215" s="8">
        <f t="shared" si="44"/>
        <v>189</v>
      </c>
      <c r="B215" s="9">
        <v>186</v>
      </c>
      <c r="C215" s="41" t="s">
        <v>79</v>
      </c>
      <c r="D215" s="10" t="s">
        <v>22</v>
      </c>
      <c r="E215" s="9">
        <v>2</v>
      </c>
      <c r="F215" s="9"/>
      <c r="G215" s="38">
        <f t="shared" si="41"/>
        <v>0</v>
      </c>
      <c r="H215" s="38"/>
      <c r="I215" s="38">
        <f t="shared" si="42"/>
        <v>0</v>
      </c>
      <c r="J215" s="38"/>
      <c r="K215" s="38">
        <f t="shared" si="43"/>
        <v>0</v>
      </c>
      <c r="L215" s="6"/>
      <c r="M215" s="6"/>
    </row>
    <row r="216" spans="1:13">
      <c r="A216" s="8">
        <f t="shared" si="44"/>
        <v>190</v>
      </c>
      <c r="B216" s="9">
        <v>187</v>
      </c>
      <c r="C216" s="14" t="s">
        <v>281</v>
      </c>
      <c r="D216" s="10" t="s">
        <v>19</v>
      </c>
      <c r="E216" s="11">
        <v>2</v>
      </c>
      <c r="F216" s="11"/>
      <c r="G216" s="38">
        <f t="shared" si="41"/>
        <v>0</v>
      </c>
      <c r="H216" s="38"/>
      <c r="I216" s="38">
        <f t="shared" si="42"/>
        <v>0</v>
      </c>
      <c r="J216" s="38"/>
      <c r="K216" s="38">
        <f t="shared" si="43"/>
        <v>0</v>
      </c>
      <c r="L216" s="10" t="s">
        <v>52</v>
      </c>
      <c r="M216" s="10"/>
    </row>
    <row r="217" spans="1:13">
      <c r="A217" s="8">
        <f t="shared" si="44"/>
        <v>191</v>
      </c>
      <c r="B217" s="9">
        <v>188</v>
      </c>
      <c r="C217" s="14" t="s">
        <v>113</v>
      </c>
      <c r="D217" s="10" t="s">
        <v>65</v>
      </c>
      <c r="E217" s="11">
        <v>5.6</v>
      </c>
      <c r="F217" s="11"/>
      <c r="G217" s="38">
        <f t="shared" si="41"/>
        <v>0</v>
      </c>
      <c r="H217" s="38"/>
      <c r="I217" s="38">
        <f t="shared" si="42"/>
        <v>0</v>
      </c>
      <c r="J217" s="38"/>
      <c r="K217" s="38">
        <f t="shared" si="43"/>
        <v>0</v>
      </c>
      <c r="L217" s="10"/>
      <c r="M217" s="10"/>
    </row>
    <row r="218" spans="1:13">
      <c r="A218" s="8">
        <f t="shared" si="44"/>
        <v>192</v>
      </c>
      <c r="B218" s="9">
        <v>188</v>
      </c>
      <c r="C218" s="14" t="s">
        <v>282</v>
      </c>
      <c r="D218" s="10" t="s">
        <v>65</v>
      </c>
      <c r="E218" s="10">
        <v>2.8</v>
      </c>
      <c r="F218" s="10"/>
      <c r="G218" s="38">
        <f t="shared" si="41"/>
        <v>0</v>
      </c>
      <c r="H218" s="38"/>
      <c r="I218" s="38">
        <f t="shared" si="42"/>
        <v>0</v>
      </c>
      <c r="J218" s="38"/>
      <c r="K218" s="38">
        <f t="shared" si="43"/>
        <v>0</v>
      </c>
      <c r="L218" s="6"/>
      <c r="M218" s="6"/>
    </row>
    <row r="219" spans="1:13" s="26" customFormat="1">
      <c r="A219" s="23"/>
      <c r="B219" s="24"/>
      <c r="C219" s="17" t="s">
        <v>80</v>
      </c>
      <c r="D219" s="24"/>
      <c r="E219" s="24"/>
      <c r="F219" s="24"/>
      <c r="G219" s="24"/>
      <c r="H219" s="24"/>
      <c r="I219" s="24"/>
      <c r="J219" s="24"/>
      <c r="K219" s="24"/>
      <c r="L219" s="24"/>
      <c r="M219" s="24"/>
    </row>
    <row r="220" spans="1:13">
      <c r="A220" s="8">
        <v>193</v>
      </c>
      <c r="B220" s="9">
        <v>189</v>
      </c>
      <c r="C220" s="14" t="s">
        <v>163</v>
      </c>
      <c r="D220" s="10" t="s">
        <v>19</v>
      </c>
      <c r="E220" s="11">
        <v>10</v>
      </c>
      <c r="F220" s="11"/>
      <c r="G220" s="38">
        <f t="shared" ref="G220:G234" si="45">I220+K220</f>
        <v>0</v>
      </c>
      <c r="H220" s="38"/>
      <c r="I220" s="38">
        <f t="shared" ref="I220:I234" si="46">ROUND(H220*E220,2)</f>
        <v>0</v>
      </c>
      <c r="J220" s="38"/>
      <c r="K220" s="38">
        <f t="shared" ref="K220:K234" si="47">ROUND(J220*E220,2)</f>
        <v>0</v>
      </c>
      <c r="L220" s="10" t="s">
        <v>71</v>
      </c>
      <c r="M220" s="10"/>
    </row>
    <row r="221" spans="1:13">
      <c r="A221" s="8">
        <f t="shared" ref="A221:A234" si="48">1+A220</f>
        <v>194</v>
      </c>
      <c r="B221" s="9">
        <v>190</v>
      </c>
      <c r="C221" s="14" t="s">
        <v>166</v>
      </c>
      <c r="D221" s="10" t="s">
        <v>19</v>
      </c>
      <c r="E221" s="11">
        <v>200</v>
      </c>
      <c r="F221" s="11"/>
      <c r="G221" s="38">
        <f t="shared" si="45"/>
        <v>0</v>
      </c>
      <c r="H221" s="38"/>
      <c r="I221" s="38">
        <f t="shared" si="46"/>
        <v>0</v>
      </c>
      <c r="J221" s="38"/>
      <c r="K221" s="38">
        <f t="shared" si="47"/>
        <v>0</v>
      </c>
      <c r="L221" s="10" t="s">
        <v>71</v>
      </c>
      <c r="M221" s="10"/>
    </row>
    <row r="222" spans="1:13">
      <c r="A222" s="8">
        <f t="shared" si="48"/>
        <v>195</v>
      </c>
      <c r="B222" s="9">
        <v>191</v>
      </c>
      <c r="C222" s="14" t="s">
        <v>203</v>
      </c>
      <c r="D222" s="10" t="s">
        <v>22</v>
      </c>
      <c r="E222" s="9">
        <v>4</v>
      </c>
      <c r="F222" s="9"/>
      <c r="G222" s="38">
        <f t="shared" si="45"/>
        <v>0</v>
      </c>
      <c r="H222" s="38"/>
      <c r="I222" s="38">
        <f t="shared" si="46"/>
        <v>0</v>
      </c>
      <c r="J222" s="38"/>
      <c r="K222" s="38">
        <f t="shared" si="47"/>
        <v>0</v>
      </c>
      <c r="L222" s="10" t="s">
        <v>71</v>
      </c>
      <c r="M222" s="10"/>
    </row>
    <row r="223" spans="1:13">
      <c r="A223" s="8">
        <f t="shared" si="48"/>
        <v>196</v>
      </c>
      <c r="B223" s="9">
        <v>192</v>
      </c>
      <c r="C223" s="14" t="s">
        <v>191</v>
      </c>
      <c r="D223" s="10" t="s">
        <v>22</v>
      </c>
      <c r="E223" s="9">
        <v>30</v>
      </c>
      <c r="F223" s="9"/>
      <c r="G223" s="38">
        <f t="shared" si="45"/>
        <v>0</v>
      </c>
      <c r="H223" s="38"/>
      <c r="I223" s="38">
        <f t="shared" si="46"/>
        <v>0</v>
      </c>
      <c r="J223" s="38"/>
      <c r="K223" s="38">
        <f t="shared" si="47"/>
        <v>0</v>
      </c>
      <c r="L223" s="10" t="s">
        <v>71</v>
      </c>
      <c r="M223" s="10"/>
    </row>
    <row r="224" spans="1:13">
      <c r="A224" s="8">
        <f t="shared" si="48"/>
        <v>197</v>
      </c>
      <c r="B224" s="9">
        <v>193</v>
      </c>
      <c r="C224" s="14" t="s">
        <v>192</v>
      </c>
      <c r="D224" s="10" t="s">
        <v>22</v>
      </c>
      <c r="E224" s="9">
        <v>2</v>
      </c>
      <c r="F224" s="9"/>
      <c r="G224" s="38">
        <f t="shared" si="45"/>
        <v>0</v>
      </c>
      <c r="H224" s="38"/>
      <c r="I224" s="38">
        <f t="shared" si="46"/>
        <v>0</v>
      </c>
      <c r="J224" s="38"/>
      <c r="K224" s="38">
        <f t="shared" si="47"/>
        <v>0</v>
      </c>
      <c r="L224" s="10" t="s">
        <v>71</v>
      </c>
      <c r="M224" s="10"/>
    </row>
    <row r="225" spans="1:13" ht="31.5">
      <c r="A225" s="8">
        <f t="shared" si="48"/>
        <v>198</v>
      </c>
      <c r="B225" s="9">
        <v>194</v>
      </c>
      <c r="C225" s="14" t="s">
        <v>274</v>
      </c>
      <c r="D225" s="10" t="s">
        <v>22</v>
      </c>
      <c r="E225" s="9">
        <v>60</v>
      </c>
      <c r="F225" s="9"/>
      <c r="G225" s="38">
        <f t="shared" si="45"/>
        <v>0</v>
      </c>
      <c r="H225" s="38"/>
      <c r="I225" s="38">
        <f t="shared" si="46"/>
        <v>0</v>
      </c>
      <c r="J225" s="38"/>
      <c r="K225" s="38">
        <f t="shared" si="47"/>
        <v>0</v>
      </c>
      <c r="L225" s="6"/>
      <c r="M225" s="6"/>
    </row>
    <row r="226" spans="1:13">
      <c r="A226" s="8">
        <f t="shared" si="48"/>
        <v>199</v>
      </c>
      <c r="B226" s="9">
        <v>195</v>
      </c>
      <c r="C226" s="14" t="s">
        <v>283</v>
      </c>
      <c r="D226" s="10" t="s">
        <v>22</v>
      </c>
      <c r="E226" s="9">
        <v>30</v>
      </c>
      <c r="F226" s="9"/>
      <c r="G226" s="38">
        <f t="shared" si="45"/>
        <v>0</v>
      </c>
      <c r="H226" s="38"/>
      <c r="I226" s="38">
        <f t="shared" si="46"/>
        <v>0</v>
      </c>
      <c r="J226" s="38"/>
      <c r="K226" s="38">
        <f t="shared" si="47"/>
        <v>0</v>
      </c>
      <c r="L226" s="6"/>
      <c r="M226" s="6"/>
    </row>
    <row r="227" spans="1:13">
      <c r="A227" s="8">
        <f t="shared" si="48"/>
        <v>200</v>
      </c>
      <c r="B227" s="9">
        <v>196</v>
      </c>
      <c r="C227" s="14" t="s">
        <v>284</v>
      </c>
      <c r="D227" s="10" t="s">
        <v>22</v>
      </c>
      <c r="E227" s="9">
        <v>2</v>
      </c>
      <c r="F227" s="9"/>
      <c r="G227" s="38">
        <f t="shared" si="45"/>
        <v>0</v>
      </c>
      <c r="H227" s="38"/>
      <c r="I227" s="38">
        <f t="shared" si="46"/>
        <v>0</v>
      </c>
      <c r="J227" s="38"/>
      <c r="K227" s="38">
        <f t="shared" si="47"/>
        <v>0</v>
      </c>
      <c r="L227" s="10" t="s">
        <v>72</v>
      </c>
      <c r="M227" s="10"/>
    </row>
    <row r="228" spans="1:13">
      <c r="A228" s="8">
        <f t="shared" si="48"/>
        <v>201</v>
      </c>
      <c r="B228" s="9">
        <v>197</v>
      </c>
      <c r="C228" s="14" t="s">
        <v>285</v>
      </c>
      <c r="D228" s="10" t="s">
        <v>22</v>
      </c>
      <c r="E228" s="9">
        <v>4</v>
      </c>
      <c r="F228" s="9"/>
      <c r="G228" s="38">
        <f t="shared" si="45"/>
        <v>0</v>
      </c>
      <c r="H228" s="38"/>
      <c r="I228" s="38">
        <f t="shared" si="46"/>
        <v>0</v>
      </c>
      <c r="J228" s="38"/>
      <c r="K228" s="38">
        <f t="shared" si="47"/>
        <v>0</v>
      </c>
      <c r="L228" s="10" t="s">
        <v>69</v>
      </c>
      <c r="M228" s="10"/>
    </row>
    <row r="229" spans="1:13">
      <c r="A229" s="8">
        <f t="shared" si="48"/>
        <v>202</v>
      </c>
      <c r="B229" s="9">
        <v>198</v>
      </c>
      <c r="C229" s="14" t="s">
        <v>286</v>
      </c>
      <c r="D229" s="6"/>
      <c r="E229" s="6"/>
      <c r="F229" s="6"/>
      <c r="G229" s="38">
        <f t="shared" si="45"/>
        <v>0</v>
      </c>
      <c r="H229" s="38"/>
      <c r="I229" s="38">
        <f t="shared" si="46"/>
        <v>0</v>
      </c>
      <c r="J229" s="38"/>
      <c r="K229" s="38">
        <f t="shared" si="47"/>
        <v>0</v>
      </c>
      <c r="L229" s="6"/>
      <c r="M229" s="6"/>
    </row>
    <row r="230" spans="1:13">
      <c r="A230" s="8">
        <f t="shared" si="48"/>
        <v>203</v>
      </c>
      <c r="B230" s="9">
        <v>199</v>
      </c>
      <c r="C230" s="14" t="s">
        <v>222</v>
      </c>
      <c r="D230" s="10" t="s">
        <v>22</v>
      </c>
      <c r="E230" s="9">
        <v>2</v>
      </c>
      <c r="F230" s="9"/>
      <c r="G230" s="38">
        <f t="shared" si="45"/>
        <v>0</v>
      </c>
      <c r="H230" s="38"/>
      <c r="I230" s="38">
        <f t="shared" si="46"/>
        <v>0</v>
      </c>
      <c r="J230" s="38"/>
      <c r="K230" s="38">
        <f t="shared" si="47"/>
        <v>0</v>
      </c>
      <c r="L230" s="6"/>
      <c r="M230" s="6"/>
    </row>
    <row r="231" spans="1:13">
      <c r="A231" s="8">
        <f t="shared" si="48"/>
        <v>204</v>
      </c>
      <c r="B231" s="9">
        <v>200</v>
      </c>
      <c r="C231" s="14" t="s">
        <v>138</v>
      </c>
      <c r="D231" s="10" t="s">
        <v>22</v>
      </c>
      <c r="E231" s="9">
        <v>2</v>
      </c>
      <c r="F231" s="9"/>
      <c r="G231" s="38">
        <f t="shared" si="45"/>
        <v>0</v>
      </c>
      <c r="H231" s="38"/>
      <c r="I231" s="38">
        <f t="shared" si="46"/>
        <v>0</v>
      </c>
      <c r="J231" s="38"/>
      <c r="K231" s="38">
        <f t="shared" si="47"/>
        <v>0</v>
      </c>
      <c r="L231" s="10" t="s">
        <v>24</v>
      </c>
      <c r="M231" s="10" t="s">
        <v>81</v>
      </c>
    </row>
    <row r="232" spans="1:13">
      <c r="A232" s="8">
        <f t="shared" si="48"/>
        <v>205</v>
      </c>
      <c r="B232" s="9">
        <v>201</v>
      </c>
      <c r="C232" s="14" t="s">
        <v>221</v>
      </c>
      <c r="D232" s="10" t="s">
        <v>22</v>
      </c>
      <c r="E232" s="9">
        <v>4</v>
      </c>
      <c r="F232" s="9"/>
      <c r="G232" s="38">
        <f t="shared" si="45"/>
        <v>0</v>
      </c>
      <c r="H232" s="38"/>
      <c r="I232" s="38">
        <f t="shared" si="46"/>
        <v>0</v>
      </c>
      <c r="J232" s="38"/>
      <c r="K232" s="38">
        <f t="shared" si="47"/>
        <v>0</v>
      </c>
      <c r="L232" s="10" t="s">
        <v>20</v>
      </c>
      <c r="M232" s="10"/>
    </row>
    <row r="233" spans="1:13">
      <c r="A233" s="8">
        <f t="shared" si="48"/>
        <v>206</v>
      </c>
      <c r="B233" s="9">
        <v>202</v>
      </c>
      <c r="C233" s="14" t="s">
        <v>120</v>
      </c>
      <c r="D233" s="10" t="s">
        <v>22</v>
      </c>
      <c r="E233" s="9">
        <v>6</v>
      </c>
      <c r="F233" s="9"/>
      <c r="G233" s="38">
        <f t="shared" si="45"/>
        <v>0</v>
      </c>
      <c r="H233" s="38"/>
      <c r="I233" s="38">
        <f t="shared" si="46"/>
        <v>0</v>
      </c>
      <c r="J233" s="38"/>
      <c r="K233" s="38">
        <f t="shared" si="47"/>
        <v>0</v>
      </c>
      <c r="L233" s="10" t="s">
        <v>20</v>
      </c>
      <c r="M233" s="10"/>
    </row>
    <row r="234" spans="1:13">
      <c r="A234" s="8">
        <f t="shared" si="48"/>
        <v>207</v>
      </c>
      <c r="B234" s="9">
        <v>203</v>
      </c>
      <c r="C234" s="41" t="s">
        <v>76</v>
      </c>
      <c r="D234" s="10" t="s">
        <v>22</v>
      </c>
      <c r="E234" s="9">
        <v>15</v>
      </c>
      <c r="F234" s="9"/>
      <c r="G234" s="38">
        <f t="shared" si="45"/>
        <v>0</v>
      </c>
      <c r="H234" s="38"/>
      <c r="I234" s="38">
        <f t="shared" si="46"/>
        <v>0</v>
      </c>
      <c r="J234" s="38"/>
      <c r="K234" s="38">
        <f t="shared" si="47"/>
        <v>0</v>
      </c>
      <c r="L234" s="6"/>
      <c r="M234" s="6"/>
    </row>
    <row r="235" spans="1:13" s="26" customFormat="1">
      <c r="A235" s="23"/>
      <c r="B235" s="24"/>
      <c r="C235" s="17" t="s">
        <v>82</v>
      </c>
      <c r="D235" s="24"/>
      <c r="E235" s="24"/>
      <c r="F235" s="24"/>
      <c r="G235" s="24"/>
      <c r="H235" s="24"/>
      <c r="I235" s="24"/>
      <c r="J235" s="24"/>
      <c r="K235" s="24"/>
      <c r="L235" s="24"/>
      <c r="M235" s="24"/>
    </row>
    <row r="236" spans="1:13" s="26" customFormat="1">
      <c r="A236" s="23"/>
      <c r="B236" s="24"/>
      <c r="C236" s="17" t="s">
        <v>83</v>
      </c>
      <c r="D236" s="24"/>
      <c r="E236" s="24"/>
      <c r="F236" s="24"/>
      <c r="G236" s="24"/>
      <c r="H236" s="24"/>
      <c r="I236" s="24"/>
      <c r="J236" s="24"/>
      <c r="K236" s="24"/>
      <c r="L236" s="24"/>
      <c r="M236" s="24"/>
    </row>
    <row r="237" spans="1:13">
      <c r="A237" s="8">
        <v>208</v>
      </c>
      <c r="B237" s="9">
        <v>204</v>
      </c>
      <c r="C237" s="14" t="s">
        <v>287</v>
      </c>
      <c r="D237" s="10" t="s">
        <v>22</v>
      </c>
      <c r="E237" s="9">
        <v>4</v>
      </c>
      <c r="F237" s="9"/>
      <c r="G237" s="38">
        <f t="shared" ref="G237:G248" si="49">I237+K237</f>
        <v>0</v>
      </c>
      <c r="H237" s="38"/>
      <c r="I237" s="38">
        <f t="shared" ref="I237:I248" si="50">ROUND(H237*E237,2)</f>
        <v>0</v>
      </c>
      <c r="J237" s="38"/>
      <c r="K237" s="38">
        <f t="shared" ref="K237:K248" si="51">ROUND(J237*E237,2)</f>
        <v>0</v>
      </c>
      <c r="L237" s="10" t="s">
        <v>72</v>
      </c>
      <c r="M237" s="10"/>
    </row>
    <row r="238" spans="1:13">
      <c r="A238" s="8">
        <f t="shared" ref="A238:A248" si="52">1+A237</f>
        <v>209</v>
      </c>
      <c r="B238" s="9">
        <v>205</v>
      </c>
      <c r="C238" s="14" t="s">
        <v>288</v>
      </c>
      <c r="D238" s="10" t="s">
        <v>22</v>
      </c>
      <c r="E238" s="9">
        <v>1</v>
      </c>
      <c r="F238" s="9"/>
      <c r="G238" s="38">
        <f t="shared" si="49"/>
        <v>0</v>
      </c>
      <c r="H238" s="38"/>
      <c r="I238" s="38">
        <f t="shared" si="50"/>
        <v>0</v>
      </c>
      <c r="J238" s="38"/>
      <c r="K238" s="38">
        <f t="shared" si="51"/>
        <v>0</v>
      </c>
      <c r="L238" s="10" t="s">
        <v>72</v>
      </c>
      <c r="M238" s="10"/>
    </row>
    <row r="239" spans="1:13">
      <c r="A239" s="8">
        <f t="shared" si="52"/>
        <v>210</v>
      </c>
      <c r="B239" s="9">
        <v>206</v>
      </c>
      <c r="C239" s="14" t="s">
        <v>291</v>
      </c>
      <c r="D239" s="10" t="s">
        <v>22</v>
      </c>
      <c r="E239" s="9">
        <v>1</v>
      </c>
      <c r="F239" s="9"/>
      <c r="G239" s="38">
        <f t="shared" si="49"/>
        <v>0</v>
      </c>
      <c r="H239" s="38"/>
      <c r="I239" s="38">
        <f t="shared" si="50"/>
        <v>0</v>
      </c>
      <c r="J239" s="38"/>
      <c r="K239" s="38">
        <f t="shared" si="51"/>
        <v>0</v>
      </c>
      <c r="L239" s="10" t="s">
        <v>72</v>
      </c>
      <c r="M239" s="10"/>
    </row>
    <row r="240" spans="1:13">
      <c r="A240" s="8">
        <f t="shared" si="52"/>
        <v>211</v>
      </c>
      <c r="B240" s="9">
        <v>207</v>
      </c>
      <c r="C240" s="14" t="s">
        <v>292</v>
      </c>
      <c r="D240" s="10" t="s">
        <v>22</v>
      </c>
      <c r="E240" s="9">
        <v>1</v>
      </c>
      <c r="F240" s="9"/>
      <c r="G240" s="38">
        <f t="shared" si="49"/>
        <v>0</v>
      </c>
      <c r="H240" s="38"/>
      <c r="I240" s="38">
        <f t="shared" si="50"/>
        <v>0</v>
      </c>
      <c r="J240" s="38"/>
      <c r="K240" s="38">
        <f t="shared" si="51"/>
        <v>0</v>
      </c>
      <c r="L240" s="10" t="s">
        <v>84</v>
      </c>
      <c r="M240" s="10"/>
    </row>
    <row r="241" spans="1:13">
      <c r="A241" s="8">
        <f t="shared" si="52"/>
        <v>212</v>
      </c>
      <c r="B241" s="9">
        <v>208</v>
      </c>
      <c r="C241" s="14" t="s">
        <v>293</v>
      </c>
      <c r="D241" s="10" t="s">
        <v>22</v>
      </c>
      <c r="E241" s="9">
        <v>1</v>
      </c>
      <c r="F241" s="9"/>
      <c r="G241" s="38">
        <f t="shared" si="49"/>
        <v>0</v>
      </c>
      <c r="H241" s="38"/>
      <c r="I241" s="38">
        <f t="shared" si="50"/>
        <v>0</v>
      </c>
      <c r="J241" s="38"/>
      <c r="K241" s="38">
        <f t="shared" si="51"/>
        <v>0</v>
      </c>
      <c r="L241" s="10" t="s">
        <v>85</v>
      </c>
      <c r="M241" s="10"/>
    </row>
    <row r="242" spans="1:13">
      <c r="A242" s="8">
        <f t="shared" si="52"/>
        <v>213</v>
      </c>
      <c r="B242" s="9">
        <v>209</v>
      </c>
      <c r="C242" s="14" t="s">
        <v>294</v>
      </c>
      <c r="D242" s="10" t="s">
        <v>22</v>
      </c>
      <c r="E242" s="9">
        <v>1</v>
      </c>
      <c r="F242" s="9"/>
      <c r="G242" s="38">
        <f t="shared" si="49"/>
        <v>0</v>
      </c>
      <c r="H242" s="38"/>
      <c r="I242" s="38">
        <f t="shared" si="50"/>
        <v>0</v>
      </c>
      <c r="J242" s="38"/>
      <c r="K242" s="38">
        <f t="shared" si="51"/>
        <v>0</v>
      </c>
      <c r="L242" s="6"/>
      <c r="M242" s="6"/>
    </row>
    <row r="243" spans="1:13">
      <c r="A243" s="8">
        <f t="shared" si="52"/>
        <v>214</v>
      </c>
      <c r="B243" s="9">
        <v>210</v>
      </c>
      <c r="C243" s="14" t="s">
        <v>295</v>
      </c>
      <c r="D243" s="10" t="s">
        <v>22</v>
      </c>
      <c r="E243" s="9">
        <v>1</v>
      </c>
      <c r="F243" s="9"/>
      <c r="G243" s="38">
        <f t="shared" si="49"/>
        <v>0</v>
      </c>
      <c r="H243" s="38"/>
      <c r="I243" s="38">
        <f t="shared" si="50"/>
        <v>0</v>
      </c>
      <c r="J243" s="38"/>
      <c r="K243" s="38">
        <f t="shared" si="51"/>
        <v>0</v>
      </c>
      <c r="L243" s="6"/>
      <c r="M243" s="6"/>
    </row>
    <row r="244" spans="1:13">
      <c r="A244" s="8">
        <f t="shared" si="52"/>
        <v>215</v>
      </c>
      <c r="B244" s="9">
        <v>211</v>
      </c>
      <c r="C244" s="14" t="s">
        <v>296</v>
      </c>
      <c r="D244" s="10" t="s">
        <v>22</v>
      </c>
      <c r="E244" s="9">
        <v>1</v>
      </c>
      <c r="F244" s="9"/>
      <c r="G244" s="38">
        <f t="shared" si="49"/>
        <v>0</v>
      </c>
      <c r="H244" s="38"/>
      <c r="I244" s="38">
        <f t="shared" si="50"/>
        <v>0</v>
      </c>
      <c r="J244" s="38"/>
      <c r="K244" s="38">
        <f t="shared" si="51"/>
        <v>0</v>
      </c>
      <c r="L244" s="10" t="s">
        <v>24</v>
      </c>
      <c r="M244" s="10" t="s">
        <v>81</v>
      </c>
    </row>
    <row r="245" spans="1:13">
      <c r="A245" s="8">
        <f t="shared" si="52"/>
        <v>216</v>
      </c>
      <c r="B245" s="9">
        <v>212</v>
      </c>
      <c r="C245" s="14" t="s">
        <v>297</v>
      </c>
      <c r="D245" s="10" t="s">
        <v>22</v>
      </c>
      <c r="E245" s="9">
        <v>2</v>
      </c>
      <c r="F245" s="9"/>
      <c r="G245" s="38">
        <f t="shared" si="49"/>
        <v>0</v>
      </c>
      <c r="H245" s="38"/>
      <c r="I245" s="38">
        <f t="shared" si="50"/>
        <v>0</v>
      </c>
      <c r="J245" s="38"/>
      <c r="K245" s="38">
        <f t="shared" si="51"/>
        <v>0</v>
      </c>
      <c r="L245" s="10" t="s">
        <v>20</v>
      </c>
      <c r="M245" s="6"/>
    </row>
    <row r="246" spans="1:13">
      <c r="A246" s="8">
        <f t="shared" si="52"/>
        <v>217</v>
      </c>
      <c r="B246" s="9">
        <v>213</v>
      </c>
      <c r="C246" s="14" t="s">
        <v>167</v>
      </c>
      <c r="D246" s="10" t="s">
        <v>19</v>
      </c>
      <c r="E246" s="11">
        <v>1.5</v>
      </c>
      <c r="F246" s="11"/>
      <c r="G246" s="38">
        <f t="shared" si="49"/>
        <v>0</v>
      </c>
      <c r="H246" s="38"/>
      <c r="I246" s="38">
        <f t="shared" si="50"/>
        <v>0</v>
      </c>
      <c r="J246" s="38"/>
      <c r="K246" s="38">
        <f t="shared" si="51"/>
        <v>0</v>
      </c>
      <c r="L246" s="10" t="s">
        <v>20</v>
      </c>
      <c r="M246" s="6"/>
    </row>
    <row r="247" spans="1:13">
      <c r="A247" s="8">
        <f t="shared" si="52"/>
        <v>218</v>
      </c>
      <c r="B247" s="9">
        <v>214</v>
      </c>
      <c r="C247" s="14" t="s">
        <v>168</v>
      </c>
      <c r="D247" s="10" t="s">
        <v>19</v>
      </c>
      <c r="E247" s="11">
        <v>3</v>
      </c>
      <c r="F247" s="11"/>
      <c r="G247" s="38">
        <f t="shared" si="49"/>
        <v>0</v>
      </c>
      <c r="H247" s="38"/>
      <c r="I247" s="38">
        <f t="shared" si="50"/>
        <v>0</v>
      </c>
      <c r="J247" s="38"/>
      <c r="K247" s="38">
        <f t="shared" si="51"/>
        <v>0</v>
      </c>
      <c r="L247" s="10" t="s">
        <v>71</v>
      </c>
      <c r="M247" s="6"/>
    </row>
    <row r="248" spans="1:13">
      <c r="A248" s="8">
        <f t="shared" si="52"/>
        <v>219</v>
      </c>
      <c r="B248" s="9">
        <v>215</v>
      </c>
      <c r="C248" s="14" t="s">
        <v>193</v>
      </c>
      <c r="D248" s="10" t="s">
        <v>19</v>
      </c>
      <c r="E248" s="9">
        <v>4</v>
      </c>
      <c r="F248" s="9"/>
      <c r="G248" s="38">
        <f t="shared" si="49"/>
        <v>0</v>
      </c>
      <c r="H248" s="38"/>
      <c r="I248" s="38">
        <f t="shared" si="50"/>
        <v>0</v>
      </c>
      <c r="J248" s="38"/>
      <c r="K248" s="38">
        <f t="shared" si="51"/>
        <v>0</v>
      </c>
      <c r="L248" s="10" t="s">
        <v>71</v>
      </c>
      <c r="M248" s="6"/>
    </row>
    <row r="249" spans="1:13" s="26" customFormat="1">
      <c r="A249" s="23"/>
      <c r="B249" s="24"/>
      <c r="C249" s="17" t="s">
        <v>86</v>
      </c>
      <c r="D249" s="24"/>
      <c r="E249" s="24"/>
      <c r="F249" s="24"/>
      <c r="G249" s="24"/>
      <c r="H249" s="24"/>
      <c r="I249" s="24"/>
      <c r="J249" s="24"/>
      <c r="K249" s="24"/>
      <c r="L249" s="24"/>
      <c r="M249" s="24"/>
    </row>
    <row r="250" spans="1:13">
      <c r="A250" s="8">
        <v>220</v>
      </c>
      <c r="B250" s="9">
        <v>216</v>
      </c>
      <c r="C250" s="14" t="s">
        <v>289</v>
      </c>
      <c r="D250" s="10" t="s">
        <v>22</v>
      </c>
      <c r="E250" s="9">
        <v>2</v>
      </c>
      <c r="F250" s="9"/>
      <c r="G250" s="38">
        <f t="shared" ref="G250:G277" si="53">I250+K250</f>
        <v>0</v>
      </c>
      <c r="H250" s="38"/>
      <c r="I250" s="38">
        <f t="shared" ref="I250:I277" si="54">ROUND(H250*E250,2)</f>
        <v>0</v>
      </c>
      <c r="J250" s="38"/>
      <c r="K250" s="38">
        <f t="shared" ref="K250:K277" si="55">ROUND(J250*E250,2)</f>
        <v>0</v>
      </c>
      <c r="L250" s="10" t="s">
        <v>72</v>
      </c>
      <c r="M250" s="6"/>
    </row>
    <row r="251" spans="1:13">
      <c r="A251" s="8">
        <f t="shared" ref="A251:A277" si="56">1+A250</f>
        <v>221</v>
      </c>
      <c r="B251" s="9">
        <v>217</v>
      </c>
      <c r="C251" s="14" t="s">
        <v>298</v>
      </c>
      <c r="D251" s="10" t="s">
        <v>22</v>
      </c>
      <c r="E251" s="9">
        <v>1</v>
      </c>
      <c r="F251" s="9"/>
      <c r="G251" s="38">
        <f t="shared" si="53"/>
        <v>0</v>
      </c>
      <c r="H251" s="38"/>
      <c r="I251" s="38">
        <f t="shared" si="54"/>
        <v>0</v>
      </c>
      <c r="J251" s="38"/>
      <c r="K251" s="38">
        <f t="shared" si="55"/>
        <v>0</v>
      </c>
      <c r="L251" s="10" t="s">
        <v>84</v>
      </c>
      <c r="M251" s="6"/>
    </row>
    <row r="252" spans="1:13">
      <c r="A252" s="8">
        <f t="shared" si="56"/>
        <v>222</v>
      </c>
      <c r="B252" s="9">
        <v>218</v>
      </c>
      <c r="C252" s="14" t="s">
        <v>299</v>
      </c>
      <c r="D252" s="10" t="s">
        <v>22</v>
      </c>
      <c r="E252" s="9">
        <v>1</v>
      </c>
      <c r="F252" s="9"/>
      <c r="G252" s="38">
        <f t="shared" si="53"/>
        <v>0</v>
      </c>
      <c r="H252" s="38"/>
      <c r="I252" s="38">
        <f t="shared" si="54"/>
        <v>0</v>
      </c>
      <c r="J252" s="38"/>
      <c r="K252" s="38">
        <f t="shared" si="55"/>
        <v>0</v>
      </c>
      <c r="L252" s="10" t="s">
        <v>85</v>
      </c>
      <c r="M252" s="6"/>
    </row>
    <row r="253" spans="1:13">
      <c r="A253" s="8">
        <f t="shared" si="56"/>
        <v>223</v>
      </c>
      <c r="B253" s="9">
        <v>219</v>
      </c>
      <c r="C253" s="14" t="s">
        <v>294</v>
      </c>
      <c r="D253" s="10" t="s">
        <v>22</v>
      </c>
      <c r="E253" s="9">
        <v>1</v>
      </c>
      <c r="F253" s="9"/>
      <c r="G253" s="38">
        <f t="shared" si="53"/>
        <v>0</v>
      </c>
      <c r="H253" s="38"/>
      <c r="I253" s="38">
        <f t="shared" si="54"/>
        <v>0</v>
      </c>
      <c r="J253" s="38"/>
      <c r="K253" s="38">
        <f t="shared" si="55"/>
        <v>0</v>
      </c>
      <c r="L253" s="6"/>
      <c r="M253" s="6"/>
    </row>
    <row r="254" spans="1:13">
      <c r="A254" s="8">
        <f t="shared" si="56"/>
        <v>224</v>
      </c>
      <c r="B254" s="9">
        <v>220</v>
      </c>
      <c r="C254" s="14" t="s">
        <v>295</v>
      </c>
      <c r="D254" s="10" t="s">
        <v>22</v>
      </c>
      <c r="E254" s="9">
        <v>1</v>
      </c>
      <c r="F254" s="9"/>
      <c r="G254" s="38">
        <f t="shared" si="53"/>
        <v>0</v>
      </c>
      <c r="H254" s="38"/>
      <c r="I254" s="38">
        <f t="shared" si="54"/>
        <v>0</v>
      </c>
      <c r="J254" s="38"/>
      <c r="K254" s="38">
        <f t="shared" si="55"/>
        <v>0</v>
      </c>
      <c r="L254" s="6"/>
      <c r="M254" s="6"/>
    </row>
    <row r="255" spans="1:13">
      <c r="A255" s="8">
        <f t="shared" si="56"/>
        <v>225</v>
      </c>
      <c r="B255" s="9">
        <v>221</v>
      </c>
      <c r="C255" s="14" t="s">
        <v>300</v>
      </c>
      <c r="D255" s="10" t="s">
        <v>22</v>
      </c>
      <c r="E255" s="9">
        <v>1</v>
      </c>
      <c r="F255" s="9"/>
      <c r="G255" s="38">
        <f t="shared" si="53"/>
        <v>0</v>
      </c>
      <c r="H255" s="38"/>
      <c r="I255" s="38">
        <f t="shared" si="54"/>
        <v>0</v>
      </c>
      <c r="J255" s="38"/>
      <c r="K255" s="38">
        <f t="shared" si="55"/>
        <v>0</v>
      </c>
      <c r="L255" s="10" t="s">
        <v>24</v>
      </c>
      <c r="M255" s="10" t="s">
        <v>87</v>
      </c>
    </row>
    <row r="256" spans="1:13">
      <c r="A256" s="8">
        <f t="shared" si="56"/>
        <v>226</v>
      </c>
      <c r="B256" s="9">
        <v>222</v>
      </c>
      <c r="C256" s="14" t="s">
        <v>301</v>
      </c>
      <c r="D256" s="10" t="s">
        <v>22</v>
      </c>
      <c r="E256" s="9">
        <v>2</v>
      </c>
      <c r="F256" s="9"/>
      <c r="G256" s="38">
        <f t="shared" si="53"/>
        <v>0</v>
      </c>
      <c r="H256" s="38"/>
      <c r="I256" s="38">
        <f t="shared" si="54"/>
        <v>0</v>
      </c>
      <c r="J256" s="38"/>
      <c r="K256" s="38">
        <f t="shared" si="55"/>
        <v>0</v>
      </c>
      <c r="L256" s="10" t="s">
        <v>20</v>
      </c>
      <c r="M256" s="10"/>
    </row>
    <row r="257" spans="1:13">
      <c r="A257" s="8">
        <f t="shared" si="56"/>
        <v>227</v>
      </c>
      <c r="B257" s="9">
        <v>223</v>
      </c>
      <c r="C257" s="14" t="s">
        <v>169</v>
      </c>
      <c r="D257" s="10" t="s">
        <v>19</v>
      </c>
      <c r="E257" s="11">
        <v>1.5</v>
      </c>
      <c r="F257" s="11"/>
      <c r="G257" s="38">
        <f t="shared" si="53"/>
        <v>0</v>
      </c>
      <c r="H257" s="38"/>
      <c r="I257" s="38">
        <f t="shared" si="54"/>
        <v>0</v>
      </c>
      <c r="J257" s="38"/>
      <c r="K257" s="38">
        <f t="shared" si="55"/>
        <v>0</v>
      </c>
      <c r="L257" s="10" t="s">
        <v>20</v>
      </c>
      <c r="M257" s="10"/>
    </row>
    <row r="258" spans="1:13" ht="31.5">
      <c r="A258" s="8">
        <f t="shared" si="56"/>
        <v>228</v>
      </c>
      <c r="B258" s="9">
        <v>224</v>
      </c>
      <c r="C258" s="14" t="s">
        <v>302</v>
      </c>
      <c r="D258" s="10" t="s">
        <v>22</v>
      </c>
      <c r="E258" s="9">
        <v>1</v>
      </c>
      <c r="F258" s="9"/>
      <c r="G258" s="38">
        <f t="shared" si="53"/>
        <v>0</v>
      </c>
      <c r="H258" s="38"/>
      <c r="I258" s="38">
        <f t="shared" si="54"/>
        <v>0</v>
      </c>
      <c r="J258" s="38"/>
      <c r="K258" s="38">
        <f t="shared" si="55"/>
        <v>0</v>
      </c>
      <c r="L258" s="10" t="s">
        <v>47</v>
      </c>
      <c r="M258" s="10"/>
    </row>
    <row r="259" spans="1:13">
      <c r="A259" s="8">
        <f t="shared" si="56"/>
        <v>229</v>
      </c>
      <c r="B259" s="9">
        <v>225</v>
      </c>
      <c r="C259" s="14" t="s">
        <v>303</v>
      </c>
      <c r="D259" s="10" t="s">
        <v>22</v>
      </c>
      <c r="E259" s="9">
        <v>1</v>
      </c>
      <c r="F259" s="9"/>
      <c r="G259" s="38">
        <f t="shared" si="53"/>
        <v>0</v>
      </c>
      <c r="H259" s="38"/>
      <c r="I259" s="38">
        <f t="shared" si="54"/>
        <v>0</v>
      </c>
      <c r="J259" s="38"/>
      <c r="K259" s="38">
        <f t="shared" si="55"/>
        <v>0</v>
      </c>
      <c r="L259" s="10" t="s">
        <v>47</v>
      </c>
      <c r="M259" s="10"/>
    </row>
    <row r="260" spans="1:13">
      <c r="A260" s="8">
        <f t="shared" si="56"/>
        <v>230</v>
      </c>
      <c r="B260" s="9">
        <v>226</v>
      </c>
      <c r="C260" s="14" t="s">
        <v>304</v>
      </c>
      <c r="D260" s="10" t="s">
        <v>22</v>
      </c>
      <c r="E260" s="9">
        <v>7</v>
      </c>
      <c r="F260" s="9"/>
      <c r="G260" s="38">
        <f t="shared" si="53"/>
        <v>0</v>
      </c>
      <c r="H260" s="38"/>
      <c r="I260" s="38">
        <f t="shared" si="54"/>
        <v>0</v>
      </c>
      <c r="J260" s="38"/>
      <c r="K260" s="38">
        <f t="shared" si="55"/>
        <v>0</v>
      </c>
      <c r="L260" s="6"/>
      <c r="M260" s="6"/>
    </row>
    <row r="261" spans="1:13">
      <c r="A261" s="8">
        <f t="shared" si="56"/>
        <v>231</v>
      </c>
      <c r="B261" s="9">
        <v>227</v>
      </c>
      <c r="C261" s="14" t="s">
        <v>305</v>
      </c>
      <c r="D261" s="10" t="s">
        <v>22</v>
      </c>
      <c r="E261" s="9">
        <v>1</v>
      </c>
      <c r="F261" s="9"/>
      <c r="G261" s="38">
        <f t="shared" si="53"/>
        <v>0</v>
      </c>
      <c r="H261" s="38"/>
      <c r="I261" s="38">
        <f t="shared" si="54"/>
        <v>0</v>
      </c>
      <c r="J261" s="38"/>
      <c r="K261" s="38">
        <f t="shared" si="55"/>
        <v>0</v>
      </c>
      <c r="L261" s="6"/>
      <c r="M261" s="6"/>
    </row>
    <row r="262" spans="1:13">
      <c r="A262" s="8">
        <f t="shared" si="56"/>
        <v>232</v>
      </c>
      <c r="B262" s="9">
        <v>228</v>
      </c>
      <c r="C262" s="14" t="s">
        <v>306</v>
      </c>
      <c r="D262" s="10" t="s">
        <v>22</v>
      </c>
      <c r="E262" s="9">
        <v>1</v>
      </c>
      <c r="F262" s="9"/>
      <c r="G262" s="38">
        <f t="shared" si="53"/>
        <v>0</v>
      </c>
      <c r="H262" s="38"/>
      <c r="I262" s="38">
        <f t="shared" si="54"/>
        <v>0</v>
      </c>
      <c r="J262" s="38"/>
      <c r="K262" s="38">
        <f t="shared" si="55"/>
        <v>0</v>
      </c>
      <c r="L262" s="6"/>
      <c r="M262" s="6"/>
    </row>
    <row r="263" spans="1:13">
      <c r="A263" s="8">
        <f t="shared" si="56"/>
        <v>233</v>
      </c>
      <c r="B263" s="9">
        <v>229</v>
      </c>
      <c r="C263" s="14" t="s">
        <v>290</v>
      </c>
      <c r="D263" s="10" t="s">
        <v>22</v>
      </c>
      <c r="E263" s="9">
        <v>1</v>
      </c>
      <c r="F263" s="9"/>
      <c r="G263" s="38">
        <f t="shared" si="53"/>
        <v>0</v>
      </c>
      <c r="H263" s="38"/>
      <c r="I263" s="38">
        <f t="shared" si="54"/>
        <v>0</v>
      </c>
      <c r="J263" s="38"/>
      <c r="K263" s="38">
        <f t="shared" si="55"/>
        <v>0</v>
      </c>
      <c r="L263" s="10" t="s">
        <v>72</v>
      </c>
      <c r="M263" s="10"/>
    </row>
    <row r="264" spans="1:13">
      <c r="A264" s="8">
        <f t="shared" si="56"/>
        <v>234</v>
      </c>
      <c r="B264" s="9">
        <v>230</v>
      </c>
      <c r="C264" s="14" t="s">
        <v>289</v>
      </c>
      <c r="D264" s="10" t="s">
        <v>22</v>
      </c>
      <c r="E264" s="9">
        <v>3</v>
      </c>
      <c r="F264" s="9"/>
      <c r="G264" s="38">
        <f t="shared" si="53"/>
        <v>0</v>
      </c>
      <c r="H264" s="38"/>
      <c r="I264" s="38">
        <f t="shared" si="54"/>
        <v>0</v>
      </c>
      <c r="J264" s="38"/>
      <c r="K264" s="38">
        <f t="shared" si="55"/>
        <v>0</v>
      </c>
      <c r="L264" s="10" t="s">
        <v>72</v>
      </c>
      <c r="M264" s="10"/>
    </row>
    <row r="265" spans="1:13">
      <c r="A265" s="8">
        <f t="shared" si="56"/>
        <v>235</v>
      </c>
      <c r="B265" s="9">
        <v>231</v>
      </c>
      <c r="C265" s="14" t="s">
        <v>73</v>
      </c>
      <c r="D265" s="10" t="s">
        <v>22</v>
      </c>
      <c r="E265" s="9">
        <v>4</v>
      </c>
      <c r="F265" s="9"/>
      <c r="G265" s="38">
        <f t="shared" si="53"/>
        <v>0</v>
      </c>
      <c r="H265" s="38"/>
      <c r="I265" s="38">
        <f t="shared" si="54"/>
        <v>0</v>
      </c>
      <c r="J265" s="38"/>
      <c r="K265" s="38">
        <f t="shared" si="55"/>
        <v>0</v>
      </c>
      <c r="L265" s="10" t="s">
        <v>69</v>
      </c>
      <c r="M265" s="10"/>
    </row>
    <row r="266" spans="1:13">
      <c r="A266" s="8">
        <f t="shared" si="56"/>
        <v>236</v>
      </c>
      <c r="B266" s="9">
        <v>232</v>
      </c>
      <c r="C266" s="41" t="s">
        <v>88</v>
      </c>
      <c r="D266" s="10" t="s">
        <v>22</v>
      </c>
      <c r="E266" s="9">
        <v>4</v>
      </c>
      <c r="F266" s="9"/>
      <c r="G266" s="38">
        <f t="shared" si="53"/>
        <v>0</v>
      </c>
      <c r="H266" s="38"/>
      <c r="I266" s="38">
        <f t="shared" si="54"/>
        <v>0</v>
      </c>
      <c r="J266" s="38"/>
      <c r="K266" s="38">
        <f t="shared" si="55"/>
        <v>0</v>
      </c>
      <c r="L266" s="6"/>
      <c r="M266" s="6"/>
    </row>
    <row r="267" spans="1:13">
      <c r="A267" s="8">
        <f t="shared" si="56"/>
        <v>237</v>
      </c>
      <c r="B267" s="9">
        <v>233</v>
      </c>
      <c r="C267" s="14" t="s">
        <v>168</v>
      </c>
      <c r="D267" s="10" t="s">
        <v>19</v>
      </c>
      <c r="E267" s="11">
        <v>7</v>
      </c>
      <c r="F267" s="11"/>
      <c r="G267" s="38">
        <f t="shared" si="53"/>
        <v>0</v>
      </c>
      <c r="H267" s="38"/>
      <c r="I267" s="38">
        <f t="shared" si="54"/>
        <v>0</v>
      </c>
      <c r="J267" s="38"/>
      <c r="K267" s="38">
        <f t="shared" si="55"/>
        <v>0</v>
      </c>
      <c r="L267" s="10" t="s">
        <v>71</v>
      </c>
      <c r="M267" s="10"/>
    </row>
    <row r="268" spans="1:13">
      <c r="A268" s="8">
        <f t="shared" si="56"/>
        <v>238</v>
      </c>
      <c r="B268" s="9">
        <v>234</v>
      </c>
      <c r="C268" s="14" t="s">
        <v>170</v>
      </c>
      <c r="D268" s="10" t="s">
        <v>19</v>
      </c>
      <c r="E268" s="11">
        <v>3</v>
      </c>
      <c r="F268" s="11"/>
      <c r="G268" s="38">
        <f t="shared" si="53"/>
        <v>0</v>
      </c>
      <c r="H268" s="38"/>
      <c r="I268" s="38">
        <f t="shared" si="54"/>
        <v>0</v>
      </c>
      <c r="J268" s="38"/>
      <c r="K268" s="38">
        <f t="shared" si="55"/>
        <v>0</v>
      </c>
      <c r="L268" s="10" t="s">
        <v>71</v>
      </c>
      <c r="M268" s="10"/>
    </row>
    <row r="269" spans="1:13">
      <c r="A269" s="8">
        <f t="shared" si="56"/>
        <v>239</v>
      </c>
      <c r="B269" s="9">
        <v>235</v>
      </c>
      <c r="C269" s="14" t="s">
        <v>118</v>
      </c>
      <c r="D269" s="10" t="s">
        <v>19</v>
      </c>
      <c r="E269" s="11">
        <v>20</v>
      </c>
      <c r="F269" s="11"/>
      <c r="G269" s="38">
        <f t="shared" si="53"/>
        <v>0</v>
      </c>
      <c r="H269" s="38"/>
      <c r="I269" s="38">
        <f t="shared" si="54"/>
        <v>0</v>
      </c>
      <c r="J269" s="38"/>
      <c r="K269" s="38">
        <f t="shared" si="55"/>
        <v>0</v>
      </c>
      <c r="L269" s="10" t="s">
        <v>20</v>
      </c>
      <c r="M269" s="10" t="s">
        <v>21</v>
      </c>
    </row>
    <row r="270" spans="1:13">
      <c r="A270" s="8">
        <f t="shared" si="56"/>
        <v>240</v>
      </c>
      <c r="B270" s="9">
        <v>236</v>
      </c>
      <c r="C270" s="14" t="s">
        <v>204</v>
      </c>
      <c r="D270" s="10" t="s">
        <v>22</v>
      </c>
      <c r="E270" s="9">
        <v>2</v>
      </c>
      <c r="F270" s="9"/>
      <c r="G270" s="38">
        <f t="shared" si="53"/>
        <v>0</v>
      </c>
      <c r="H270" s="38"/>
      <c r="I270" s="38">
        <f t="shared" si="54"/>
        <v>0</v>
      </c>
      <c r="J270" s="38"/>
      <c r="K270" s="38">
        <f t="shared" si="55"/>
        <v>0</v>
      </c>
      <c r="L270" s="10" t="s">
        <v>71</v>
      </c>
      <c r="M270" s="10"/>
    </row>
    <row r="271" spans="1:13">
      <c r="A271" s="8">
        <f t="shared" si="56"/>
        <v>241</v>
      </c>
      <c r="B271" s="9">
        <v>237</v>
      </c>
      <c r="C271" s="14" t="s">
        <v>194</v>
      </c>
      <c r="D271" s="10" t="s">
        <v>22</v>
      </c>
      <c r="E271" s="9">
        <v>3</v>
      </c>
      <c r="F271" s="9"/>
      <c r="G271" s="38">
        <f t="shared" si="53"/>
        <v>0</v>
      </c>
      <c r="H271" s="38"/>
      <c r="I271" s="38">
        <f t="shared" si="54"/>
        <v>0</v>
      </c>
      <c r="J271" s="38"/>
      <c r="K271" s="38">
        <f t="shared" si="55"/>
        <v>0</v>
      </c>
      <c r="L271" s="10" t="s">
        <v>71</v>
      </c>
      <c r="M271" s="10"/>
    </row>
    <row r="272" spans="1:13">
      <c r="A272" s="8">
        <f t="shared" si="56"/>
        <v>242</v>
      </c>
      <c r="B272" s="9">
        <v>238</v>
      </c>
      <c r="C272" s="14" t="s">
        <v>23</v>
      </c>
      <c r="D272" s="10" t="s">
        <v>22</v>
      </c>
      <c r="E272" s="9">
        <v>7</v>
      </c>
      <c r="F272" s="9"/>
      <c r="G272" s="38">
        <f t="shared" si="53"/>
        <v>0</v>
      </c>
      <c r="H272" s="38"/>
      <c r="I272" s="38">
        <f t="shared" si="54"/>
        <v>0</v>
      </c>
      <c r="J272" s="38"/>
      <c r="K272" s="38">
        <f t="shared" si="55"/>
        <v>0</v>
      </c>
      <c r="L272" s="10" t="s">
        <v>20</v>
      </c>
      <c r="M272" s="10"/>
    </row>
    <row r="273" spans="1:15">
      <c r="A273" s="8">
        <f t="shared" si="56"/>
        <v>243</v>
      </c>
      <c r="B273" s="9">
        <v>239</v>
      </c>
      <c r="C273" s="14" t="s">
        <v>124</v>
      </c>
      <c r="D273" s="10" t="s">
        <v>22</v>
      </c>
      <c r="E273" s="9">
        <v>2</v>
      </c>
      <c r="F273" s="9"/>
      <c r="G273" s="38">
        <f t="shared" si="53"/>
        <v>0</v>
      </c>
      <c r="H273" s="38"/>
      <c r="I273" s="38">
        <f t="shared" si="54"/>
        <v>0</v>
      </c>
      <c r="J273" s="38"/>
      <c r="K273" s="38">
        <f t="shared" si="55"/>
        <v>0</v>
      </c>
      <c r="L273" s="10" t="s">
        <v>20</v>
      </c>
      <c r="M273" s="10"/>
    </row>
    <row r="274" spans="1:15">
      <c r="A274" s="8">
        <f t="shared" si="56"/>
        <v>244</v>
      </c>
      <c r="B274" s="9">
        <v>240</v>
      </c>
      <c r="C274" s="14" t="s">
        <v>206</v>
      </c>
      <c r="D274" s="10" t="s">
        <v>19</v>
      </c>
      <c r="E274" s="11">
        <v>5</v>
      </c>
      <c r="F274" s="11"/>
      <c r="G274" s="38">
        <f t="shared" si="53"/>
        <v>0</v>
      </c>
      <c r="H274" s="38"/>
      <c r="I274" s="38">
        <f t="shared" si="54"/>
        <v>0</v>
      </c>
      <c r="J274" s="38"/>
      <c r="K274" s="38">
        <f t="shared" si="55"/>
        <v>0</v>
      </c>
      <c r="L274" s="10" t="s">
        <v>89</v>
      </c>
      <c r="M274" s="10"/>
    </row>
    <row r="275" spans="1:15">
      <c r="A275" s="8">
        <f t="shared" si="56"/>
        <v>245</v>
      </c>
      <c r="B275" s="9">
        <v>241</v>
      </c>
      <c r="C275" s="14" t="s">
        <v>205</v>
      </c>
      <c r="D275" s="10" t="s">
        <v>22</v>
      </c>
      <c r="E275" s="9">
        <v>4</v>
      </c>
      <c r="F275" s="9"/>
      <c r="G275" s="38">
        <f t="shared" si="53"/>
        <v>0</v>
      </c>
      <c r="H275" s="38"/>
      <c r="I275" s="38">
        <f t="shared" si="54"/>
        <v>0</v>
      </c>
      <c r="J275" s="38"/>
      <c r="K275" s="38">
        <f t="shared" si="55"/>
        <v>0</v>
      </c>
      <c r="L275" s="10" t="s">
        <v>89</v>
      </c>
      <c r="M275" s="10"/>
    </row>
    <row r="276" spans="1:15">
      <c r="A276" s="8">
        <f t="shared" si="56"/>
        <v>246</v>
      </c>
      <c r="B276" s="9">
        <v>242</v>
      </c>
      <c r="C276" s="14" t="s">
        <v>307</v>
      </c>
      <c r="D276" s="10" t="s">
        <v>22</v>
      </c>
      <c r="E276" s="9">
        <v>2</v>
      </c>
      <c r="F276" s="9"/>
      <c r="G276" s="38">
        <f t="shared" si="53"/>
        <v>0</v>
      </c>
      <c r="H276" s="38"/>
      <c r="I276" s="38">
        <f t="shared" si="54"/>
        <v>0</v>
      </c>
      <c r="J276" s="38"/>
      <c r="K276" s="38">
        <f t="shared" si="55"/>
        <v>0</v>
      </c>
      <c r="L276" s="10" t="s">
        <v>89</v>
      </c>
      <c r="M276" s="10"/>
    </row>
    <row r="277" spans="1:15">
      <c r="A277" s="8">
        <f t="shared" si="56"/>
        <v>247</v>
      </c>
      <c r="B277" s="9">
        <v>243</v>
      </c>
      <c r="C277" s="14" t="s">
        <v>232</v>
      </c>
      <c r="D277" s="10" t="s">
        <v>19</v>
      </c>
      <c r="E277" s="11">
        <v>2</v>
      </c>
      <c r="F277" s="11"/>
      <c r="G277" s="38">
        <f t="shared" si="53"/>
        <v>0</v>
      </c>
      <c r="H277" s="38"/>
      <c r="I277" s="38">
        <f t="shared" si="54"/>
        <v>0</v>
      </c>
      <c r="J277" s="38"/>
      <c r="K277" s="38">
        <f t="shared" si="55"/>
        <v>0</v>
      </c>
      <c r="L277" s="10" t="s">
        <v>52</v>
      </c>
      <c r="M277" s="10"/>
    </row>
    <row r="278" spans="1:15">
      <c r="A278" s="192" t="s">
        <v>91</v>
      </c>
      <c r="B278" s="193"/>
      <c r="C278" s="193"/>
      <c r="D278" s="193"/>
      <c r="E278" s="194"/>
      <c r="F278" s="27"/>
      <c r="G278" s="28">
        <f>SUM(G14:G277)</f>
        <v>331410.39140000002</v>
      </c>
      <c r="H278" s="28"/>
      <c r="I278" s="28"/>
      <c r="J278" s="28"/>
      <c r="K278" s="28"/>
      <c r="L278" s="29"/>
      <c r="M278" s="29"/>
    </row>
    <row r="279" spans="1:15">
      <c r="A279" s="195" t="s">
        <v>92</v>
      </c>
      <c r="B279" s="196"/>
      <c r="C279" s="196"/>
      <c r="D279" s="196"/>
      <c r="E279" s="197"/>
      <c r="F279" s="30"/>
      <c r="G279" s="31"/>
      <c r="H279" s="32"/>
      <c r="I279" s="33">
        <f>SUM(I14:I277)</f>
        <v>11394.665999999999</v>
      </c>
      <c r="J279" s="33"/>
      <c r="K279" s="33"/>
      <c r="L279" s="34"/>
      <c r="M279" s="34"/>
    </row>
    <row r="280" spans="1:15">
      <c r="A280" s="195" t="s">
        <v>93</v>
      </c>
      <c r="B280" s="196"/>
      <c r="C280" s="196"/>
      <c r="D280" s="196"/>
      <c r="E280" s="197"/>
      <c r="F280" s="30"/>
      <c r="G280" s="31"/>
      <c r="H280" s="32"/>
      <c r="I280" s="33"/>
      <c r="J280" s="32"/>
      <c r="K280" s="33">
        <f>SUM(K14:K278)</f>
        <v>182215.88987999997</v>
      </c>
      <c r="L280" s="34"/>
      <c r="M280" s="34"/>
    </row>
    <row r="282" spans="1:15">
      <c r="A282" s="204" t="s">
        <v>94</v>
      </c>
      <c r="B282" s="204"/>
      <c r="C282" s="205"/>
      <c r="D282" s="205"/>
      <c r="E282" s="205"/>
      <c r="F282" s="205"/>
      <c r="G282" s="204"/>
      <c r="H282" s="204"/>
      <c r="I282" s="204"/>
      <c r="J282" s="204"/>
      <c r="K282" s="204"/>
      <c r="L282" s="204"/>
      <c r="M282" s="204"/>
      <c r="N282" s="204"/>
      <c r="O282" s="204"/>
    </row>
    <row r="283" spans="1:15">
      <c r="A283" s="202" t="s">
        <v>95</v>
      </c>
      <c r="B283" s="202"/>
      <c r="C283" s="203"/>
      <c r="D283" s="203"/>
      <c r="E283" s="203"/>
      <c r="F283" s="203"/>
      <c r="G283" s="202"/>
      <c r="H283" s="202"/>
      <c r="I283" s="202"/>
      <c r="J283" s="202"/>
      <c r="K283" s="202"/>
      <c r="L283" s="35"/>
      <c r="M283" s="36"/>
      <c r="N283" s="36"/>
      <c r="O283" s="36"/>
    </row>
    <row r="284" spans="1:15">
      <c r="A284" s="202" t="s">
        <v>96</v>
      </c>
      <c r="B284" s="202"/>
      <c r="C284" s="203"/>
      <c r="D284" s="203"/>
      <c r="E284" s="203"/>
      <c r="F284" s="203"/>
      <c r="G284" s="202"/>
      <c r="H284" s="202"/>
      <c r="I284" s="202"/>
      <c r="J284" s="202"/>
      <c r="K284" s="202"/>
      <c r="L284" s="202"/>
      <c r="M284" s="202"/>
      <c r="N284" s="202"/>
      <c r="O284" s="202"/>
    </row>
    <row r="285" spans="1:15">
      <c r="A285" s="202" t="s">
        <v>97</v>
      </c>
      <c r="B285" s="202"/>
      <c r="C285" s="203"/>
      <c r="D285" s="203"/>
      <c r="E285" s="203"/>
      <c r="F285" s="203"/>
      <c r="G285" s="202"/>
      <c r="H285" s="202"/>
      <c r="I285" s="202"/>
      <c r="J285" s="202"/>
      <c r="K285" s="202"/>
      <c r="L285" s="202"/>
      <c r="M285" s="202"/>
      <c r="N285" s="202"/>
      <c r="O285" s="202"/>
    </row>
    <row r="286" spans="1:15">
      <c r="A286" s="202" t="s">
        <v>98</v>
      </c>
      <c r="B286" s="202"/>
      <c r="C286" s="203"/>
      <c r="D286" s="203"/>
      <c r="E286" s="203"/>
      <c r="F286" s="203"/>
      <c r="G286" s="202"/>
      <c r="H286" s="202"/>
      <c r="I286" s="202"/>
      <c r="J286" s="202"/>
      <c r="K286" s="202"/>
      <c r="L286" s="202"/>
      <c r="M286" s="202"/>
      <c r="N286" s="202"/>
      <c r="O286" s="202"/>
    </row>
    <row r="287" spans="1:15">
      <c r="A287" s="202" t="s">
        <v>99</v>
      </c>
      <c r="B287" s="202"/>
      <c r="C287" s="203"/>
      <c r="D287" s="203"/>
      <c r="E287" s="203"/>
      <c r="F287" s="203"/>
      <c r="G287" s="202"/>
      <c r="H287" s="202"/>
      <c r="I287" s="202"/>
      <c r="J287" s="202"/>
      <c r="K287" s="202"/>
      <c r="L287" s="202"/>
      <c r="M287" s="202"/>
      <c r="N287" s="202"/>
      <c r="O287" s="202"/>
    </row>
    <row r="288" spans="1:15">
      <c r="A288" s="204" t="s">
        <v>100</v>
      </c>
      <c r="B288" s="204"/>
      <c r="C288" s="205"/>
      <c r="D288" s="205"/>
      <c r="E288" s="205"/>
      <c r="F288" s="205"/>
      <c r="G288" s="204"/>
      <c r="H288" s="204"/>
      <c r="I288" s="204"/>
      <c r="J288" s="204"/>
      <c r="K288" s="204"/>
      <c r="L288" s="204"/>
      <c r="M288" s="204"/>
      <c r="N288" s="204"/>
      <c r="O288" s="204"/>
    </row>
    <row r="289" spans="1:15">
      <c r="A289" s="202" t="s">
        <v>101</v>
      </c>
      <c r="B289" s="202"/>
      <c r="C289" s="203"/>
      <c r="D289" s="203"/>
      <c r="E289" s="203"/>
      <c r="F289" s="203"/>
      <c r="G289" s="202"/>
      <c r="H289" s="202"/>
      <c r="I289" s="202"/>
      <c r="J289" s="202"/>
      <c r="K289" s="202"/>
      <c r="L289" s="202"/>
      <c r="M289" s="202"/>
      <c r="N289" s="202"/>
      <c r="O289" s="202"/>
    </row>
    <row r="290" spans="1:15">
      <c r="A290" s="202" t="s">
        <v>102</v>
      </c>
      <c r="B290" s="202"/>
      <c r="C290" s="203"/>
      <c r="D290" s="203"/>
      <c r="E290" s="203"/>
      <c r="F290" s="203"/>
      <c r="G290" s="202"/>
      <c r="H290" s="202"/>
      <c r="I290" s="202"/>
      <c r="J290" s="202"/>
      <c r="K290" s="202"/>
      <c r="L290" s="202"/>
      <c r="M290" s="202"/>
      <c r="N290" s="202"/>
      <c r="O290" s="202"/>
    </row>
    <row r="291" spans="1:15">
      <c r="A291" s="202" t="s">
        <v>103</v>
      </c>
      <c r="B291" s="202"/>
      <c r="C291" s="203"/>
      <c r="D291" s="203"/>
      <c r="E291" s="203"/>
      <c r="F291" s="203"/>
      <c r="G291" s="202"/>
      <c r="H291" s="202"/>
      <c r="I291" s="202"/>
      <c r="J291" s="202"/>
      <c r="K291" s="202"/>
      <c r="L291" s="202"/>
      <c r="M291" s="202"/>
      <c r="N291" s="202"/>
      <c r="O291" s="202"/>
    </row>
    <row r="292" spans="1:15">
      <c r="A292" s="202" t="s">
        <v>112</v>
      </c>
      <c r="B292" s="202"/>
      <c r="C292" s="203"/>
      <c r="D292" s="203"/>
      <c r="E292" s="203"/>
      <c r="F292" s="203"/>
      <c r="G292" s="202"/>
      <c r="H292" s="202"/>
      <c r="I292" s="202"/>
      <c r="J292" s="202"/>
      <c r="K292" s="202"/>
      <c r="L292" s="202"/>
      <c r="M292" s="202"/>
      <c r="N292" s="202"/>
      <c r="O292" s="202"/>
    </row>
    <row r="293" spans="1:15">
      <c r="A293" s="202" t="s">
        <v>104</v>
      </c>
      <c r="B293" s="202"/>
      <c r="C293" s="203"/>
      <c r="D293" s="203"/>
      <c r="E293" s="203"/>
      <c r="F293" s="203"/>
      <c r="G293" s="202"/>
      <c r="H293" s="202"/>
      <c r="I293" s="202"/>
      <c r="J293" s="202"/>
      <c r="K293" s="202"/>
      <c r="L293" s="202"/>
      <c r="M293" s="202"/>
      <c r="N293" s="202"/>
      <c r="O293" s="202"/>
    </row>
    <row r="294" spans="1:15">
      <c r="A294" s="202">
        <v>123</v>
      </c>
      <c r="B294" s="202"/>
      <c r="C294" s="203"/>
      <c r="D294" s="203"/>
      <c r="E294" s="203"/>
      <c r="F294" s="203"/>
      <c r="G294" s="202"/>
      <c r="H294" s="202"/>
      <c r="I294" s="202"/>
      <c r="J294" s="202"/>
      <c r="K294" s="202"/>
      <c r="L294" s="202"/>
      <c r="M294" s="202"/>
      <c r="N294" s="202"/>
      <c r="O294" s="202"/>
    </row>
    <row r="295" spans="1:15">
      <c r="A295" s="202" t="s">
        <v>106</v>
      </c>
      <c r="B295" s="202"/>
      <c r="C295" s="203"/>
      <c r="D295" s="203"/>
      <c r="E295" s="203"/>
      <c r="F295" s="203"/>
      <c r="G295" s="202"/>
      <c r="H295" s="202"/>
      <c r="I295" s="202"/>
      <c r="J295" s="202"/>
      <c r="K295" s="202"/>
      <c r="L295" s="202"/>
      <c r="M295" s="202"/>
      <c r="N295" s="202"/>
      <c r="O295" s="202"/>
    </row>
    <row r="296" spans="1:15">
      <c r="A296" s="202" t="s">
        <v>107</v>
      </c>
      <c r="B296" s="202"/>
      <c r="C296" s="203"/>
      <c r="D296" s="203"/>
      <c r="E296" s="203"/>
      <c r="F296" s="203"/>
      <c r="G296" s="202"/>
      <c r="H296" s="202"/>
      <c r="I296" s="202"/>
      <c r="J296" s="202"/>
      <c r="K296" s="202"/>
      <c r="L296" s="202"/>
      <c r="M296" s="202"/>
      <c r="N296" s="202"/>
      <c r="O296" s="202"/>
    </row>
    <row r="297" spans="1:15">
      <c r="A297" s="202" t="s">
        <v>108</v>
      </c>
      <c r="B297" s="202"/>
      <c r="C297" s="203"/>
      <c r="D297" s="203"/>
      <c r="E297" s="203"/>
      <c r="F297" s="203"/>
      <c r="G297" s="202"/>
      <c r="H297" s="202"/>
      <c r="I297" s="202"/>
      <c r="J297" s="202"/>
      <c r="K297" s="202"/>
      <c r="L297" s="202"/>
      <c r="M297" s="202"/>
      <c r="N297" s="202"/>
      <c r="O297" s="202"/>
    </row>
    <row r="298" spans="1:15">
      <c r="A298" s="202" t="s">
        <v>771</v>
      </c>
      <c r="B298" s="202"/>
      <c r="C298" s="203"/>
      <c r="D298" s="203"/>
      <c r="E298" s="203"/>
      <c r="F298" s="203"/>
      <c r="G298" s="202"/>
      <c r="H298" s="202"/>
      <c r="I298" s="202"/>
      <c r="J298" s="202"/>
      <c r="K298" s="202"/>
      <c r="L298" s="202"/>
      <c r="M298" s="202"/>
      <c r="N298" s="202"/>
      <c r="O298" s="202"/>
    </row>
    <row r="299" spans="1:15" ht="15.75" customHeight="1">
      <c r="A299" s="202" t="s">
        <v>109</v>
      </c>
      <c r="B299" s="202"/>
      <c r="C299" s="203"/>
      <c r="D299" s="203"/>
      <c r="E299" s="203"/>
      <c r="F299" s="203"/>
      <c r="G299" s="202"/>
      <c r="H299" s="202"/>
      <c r="I299" s="202"/>
      <c r="J299" s="202"/>
      <c r="K299" s="202"/>
      <c r="L299" s="202"/>
      <c r="M299" s="202"/>
      <c r="N299" s="202"/>
      <c r="O299" s="202"/>
    </row>
    <row r="300" spans="1:15" ht="36.75" customHeight="1">
      <c r="A300" s="202" t="s">
        <v>110</v>
      </c>
      <c r="B300" s="202"/>
      <c r="C300" s="202"/>
      <c r="D300" s="202"/>
      <c r="E300" s="202"/>
      <c r="F300" s="202"/>
      <c r="G300" s="202"/>
      <c r="H300" s="202"/>
      <c r="I300" s="202"/>
      <c r="J300" s="202"/>
      <c r="K300" s="202"/>
      <c r="L300" s="202"/>
      <c r="M300" s="202"/>
      <c r="N300" s="37"/>
      <c r="O300" s="37"/>
    </row>
    <row r="301" spans="1:15">
      <c r="A301" s="202" t="s">
        <v>111</v>
      </c>
      <c r="B301" s="202"/>
      <c r="C301" s="203"/>
      <c r="D301" s="203"/>
      <c r="E301" s="203"/>
      <c r="F301" s="203"/>
      <c r="G301" s="202"/>
      <c r="H301" s="202"/>
      <c r="I301" s="202"/>
      <c r="J301" s="202"/>
      <c r="K301" s="202"/>
      <c r="L301" s="202"/>
      <c r="M301" s="202"/>
      <c r="N301" s="202"/>
      <c r="O301" s="202"/>
    </row>
    <row r="302" spans="1:15">
      <c r="N302" s="5"/>
      <c r="O302" s="5"/>
    </row>
  </sheetData>
  <mergeCells count="37">
    <mergeCell ref="A292:O292"/>
    <mergeCell ref="A291:O291"/>
    <mergeCell ref="A299:O299"/>
    <mergeCell ref="A282:O282"/>
    <mergeCell ref="A283:K283"/>
    <mergeCell ref="A285:O285"/>
    <mergeCell ref="A279:E279"/>
    <mergeCell ref="A280:E280"/>
    <mergeCell ref="A297:O297"/>
    <mergeCell ref="A301:O301"/>
    <mergeCell ref="A295:O295"/>
    <mergeCell ref="A296:O296"/>
    <mergeCell ref="A298:O298"/>
    <mergeCell ref="A290:O290"/>
    <mergeCell ref="A286:O286"/>
    <mergeCell ref="A287:O287"/>
    <mergeCell ref="A284:O284"/>
    <mergeCell ref="A293:O293"/>
    <mergeCell ref="A294:O294"/>
    <mergeCell ref="A288:O288"/>
    <mergeCell ref="A289:O289"/>
    <mergeCell ref="A300:M300"/>
    <mergeCell ref="A6:M6"/>
    <mergeCell ref="A7:M7"/>
    <mergeCell ref="A278:E278"/>
    <mergeCell ref="A9:A11"/>
    <mergeCell ref="B9:B11"/>
    <mergeCell ref="C9:C11"/>
    <mergeCell ref="L9:L11"/>
    <mergeCell ref="M9:M11"/>
    <mergeCell ref="G9:G11"/>
    <mergeCell ref="H9:K9"/>
    <mergeCell ref="H10:I10"/>
    <mergeCell ref="J10:K10"/>
    <mergeCell ref="D9:D11"/>
    <mergeCell ref="E9:E11"/>
    <mergeCell ref="F9:F11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33"/>
  <sheetViews>
    <sheetView topLeftCell="A103" workbookViewId="0">
      <selection activeCell="A128" sqref="A128:O128"/>
    </sheetView>
  </sheetViews>
  <sheetFormatPr defaultRowHeight="15.75"/>
  <cols>
    <col min="1" max="1" width="9.33203125" style="43"/>
    <col min="2" max="2" width="12.5" style="43" customWidth="1"/>
    <col min="3" max="3" width="101.33203125" style="44" customWidth="1"/>
    <col min="4" max="4" width="12.83203125" style="43" customWidth="1"/>
    <col min="5" max="5" width="12.5" style="43" customWidth="1"/>
    <col min="6" max="6" width="24.5" style="43" customWidth="1"/>
    <col min="7" max="7" width="25.5" style="43" customWidth="1"/>
    <col min="8" max="11" width="29.83203125" style="43" customWidth="1"/>
    <col min="12" max="12" width="39.6640625" style="45" customWidth="1"/>
    <col min="13" max="13" width="26.6640625" style="45" customWidth="1"/>
    <col min="14" max="16384" width="9.33203125" style="47"/>
  </cols>
  <sheetData>
    <row r="1" spans="1:13">
      <c r="M1" s="46" t="s">
        <v>13</v>
      </c>
    </row>
    <row r="2" spans="1:13">
      <c r="A2" s="48" t="s">
        <v>2</v>
      </c>
      <c r="M2" s="46" t="s">
        <v>14</v>
      </c>
    </row>
    <row r="3" spans="1:13">
      <c r="A3" s="44" t="s">
        <v>313</v>
      </c>
    </row>
    <row r="5" spans="1:13" ht="14.25">
      <c r="A5" s="209" t="s">
        <v>15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</row>
    <row r="6" spans="1:13" ht="15">
      <c r="A6" s="210" t="s">
        <v>314</v>
      </c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</row>
    <row r="8" spans="1:13" ht="21" customHeight="1">
      <c r="A8" s="211" t="s">
        <v>1</v>
      </c>
      <c r="B8" s="212" t="s">
        <v>0</v>
      </c>
      <c r="C8" s="213" t="s">
        <v>16</v>
      </c>
      <c r="D8" s="214" t="s">
        <v>315</v>
      </c>
      <c r="E8" s="213" t="s">
        <v>316</v>
      </c>
      <c r="F8" s="212" t="s">
        <v>4</v>
      </c>
      <c r="G8" s="215" t="s">
        <v>5</v>
      </c>
      <c r="H8" s="190" t="s">
        <v>6</v>
      </c>
      <c r="I8" s="190"/>
      <c r="J8" s="190"/>
      <c r="K8" s="190"/>
      <c r="L8" s="216" t="s">
        <v>3</v>
      </c>
      <c r="M8" s="216" t="s">
        <v>317</v>
      </c>
    </row>
    <row r="9" spans="1:13" ht="15" customHeight="1">
      <c r="A9" s="211"/>
      <c r="B9" s="212"/>
      <c r="C9" s="213"/>
      <c r="D9" s="214"/>
      <c r="E9" s="213"/>
      <c r="F9" s="212"/>
      <c r="G9" s="215"/>
      <c r="H9" s="190" t="s">
        <v>7</v>
      </c>
      <c r="I9" s="190"/>
      <c r="J9" s="190" t="s">
        <v>8</v>
      </c>
      <c r="K9" s="190"/>
      <c r="L9" s="216"/>
      <c r="M9" s="216"/>
    </row>
    <row r="10" spans="1:13" ht="99.95" customHeight="1">
      <c r="A10" s="211"/>
      <c r="B10" s="212"/>
      <c r="C10" s="213"/>
      <c r="D10" s="214"/>
      <c r="E10" s="213"/>
      <c r="F10" s="212"/>
      <c r="G10" s="215"/>
      <c r="H10" s="49" t="s">
        <v>9</v>
      </c>
      <c r="I10" s="49" t="s">
        <v>10</v>
      </c>
      <c r="J10" s="49" t="s">
        <v>9</v>
      </c>
      <c r="K10" s="49" t="s">
        <v>10</v>
      </c>
      <c r="L10" s="216"/>
      <c r="M10" s="216"/>
    </row>
    <row r="11" spans="1:13" s="53" customFormat="1" ht="16.5" customHeight="1">
      <c r="A11" s="50">
        <v>1</v>
      </c>
      <c r="B11" s="51">
        <f>A11+1</f>
        <v>2</v>
      </c>
      <c r="C11" s="51">
        <f t="shared" ref="C11:M11" si="0">B11+1</f>
        <v>3</v>
      </c>
      <c r="D11" s="51">
        <f t="shared" si="0"/>
        <v>4</v>
      </c>
      <c r="E11" s="51">
        <f t="shared" si="0"/>
        <v>5</v>
      </c>
      <c r="F11" s="51">
        <f t="shared" si="0"/>
        <v>6</v>
      </c>
      <c r="G11" s="51">
        <f t="shared" si="0"/>
        <v>7</v>
      </c>
      <c r="H11" s="51">
        <f t="shared" si="0"/>
        <v>8</v>
      </c>
      <c r="I11" s="51">
        <f t="shared" si="0"/>
        <v>9</v>
      </c>
      <c r="J11" s="51">
        <f t="shared" si="0"/>
        <v>10</v>
      </c>
      <c r="K11" s="51">
        <f t="shared" si="0"/>
        <v>11</v>
      </c>
      <c r="L11" s="52">
        <f t="shared" si="0"/>
        <v>12</v>
      </c>
      <c r="M11" s="52">
        <f t="shared" si="0"/>
        <v>13</v>
      </c>
    </row>
    <row r="12" spans="1:13">
      <c r="A12" s="54">
        <v>1</v>
      </c>
      <c r="B12" s="55"/>
      <c r="C12" s="56" t="s">
        <v>318</v>
      </c>
      <c r="D12" s="55"/>
      <c r="E12" s="55"/>
      <c r="F12" s="57"/>
      <c r="G12" s="57"/>
      <c r="H12" s="57"/>
      <c r="I12" s="57"/>
      <c r="J12" s="57"/>
      <c r="K12" s="57"/>
      <c r="L12" s="58"/>
      <c r="M12" s="58"/>
    </row>
    <row r="13" spans="1:13">
      <c r="A13" s="54">
        <f>1+A12</f>
        <v>2</v>
      </c>
      <c r="B13" s="59">
        <v>13</v>
      </c>
      <c r="C13" s="60" t="s">
        <v>319</v>
      </c>
      <c r="D13" s="57" t="s">
        <v>320</v>
      </c>
      <c r="E13" s="59">
        <v>1</v>
      </c>
      <c r="F13" s="55"/>
      <c r="G13" s="61">
        <f t="shared" ref="G13:G76" si="1">I13+K13</f>
        <v>0</v>
      </c>
      <c r="H13" s="61"/>
      <c r="I13" s="61">
        <f t="shared" ref="I13:I76" si="2">ROUND(H13*E13,2)</f>
        <v>0</v>
      </c>
      <c r="J13" s="61"/>
      <c r="K13" s="61">
        <f t="shared" ref="K13:K76" si="3">ROUND(J13*E13,2)</f>
        <v>0</v>
      </c>
      <c r="L13" s="58" t="s">
        <v>321</v>
      </c>
      <c r="M13" s="62" t="s">
        <v>322</v>
      </c>
    </row>
    <row r="14" spans="1:13">
      <c r="A14" s="54">
        <f t="shared" ref="A14:A77" si="4">1+A13</f>
        <v>3</v>
      </c>
      <c r="B14" s="59">
        <v>27</v>
      </c>
      <c r="C14" s="60" t="s">
        <v>323</v>
      </c>
      <c r="D14" s="57" t="s">
        <v>320</v>
      </c>
      <c r="E14" s="59">
        <v>2</v>
      </c>
      <c r="F14" s="55"/>
      <c r="G14" s="61">
        <f t="shared" si="1"/>
        <v>0</v>
      </c>
      <c r="H14" s="61"/>
      <c r="I14" s="61">
        <f t="shared" si="2"/>
        <v>0</v>
      </c>
      <c r="J14" s="61"/>
      <c r="K14" s="61">
        <f t="shared" si="3"/>
        <v>0</v>
      </c>
      <c r="L14" s="58" t="s">
        <v>321</v>
      </c>
      <c r="M14" s="62" t="s">
        <v>322</v>
      </c>
    </row>
    <row r="15" spans="1:13">
      <c r="A15" s="54">
        <f t="shared" si="4"/>
        <v>4</v>
      </c>
      <c r="B15" s="57" t="s">
        <v>324</v>
      </c>
      <c r="C15" s="60" t="s">
        <v>325</v>
      </c>
      <c r="D15" s="57" t="s">
        <v>320</v>
      </c>
      <c r="E15" s="59">
        <v>7</v>
      </c>
      <c r="F15" s="55"/>
      <c r="G15" s="61">
        <f t="shared" si="1"/>
        <v>0</v>
      </c>
      <c r="H15" s="61"/>
      <c r="I15" s="61">
        <f t="shared" si="2"/>
        <v>0</v>
      </c>
      <c r="J15" s="61"/>
      <c r="K15" s="61">
        <f t="shared" si="3"/>
        <v>0</v>
      </c>
      <c r="L15" s="58" t="s">
        <v>321</v>
      </c>
      <c r="M15" s="62" t="s">
        <v>322</v>
      </c>
    </row>
    <row r="16" spans="1:13">
      <c r="A16" s="54">
        <f t="shared" si="4"/>
        <v>5</v>
      </c>
      <c r="B16" s="59">
        <v>32</v>
      </c>
      <c r="C16" s="60" t="s">
        <v>326</v>
      </c>
      <c r="D16" s="57" t="s">
        <v>320</v>
      </c>
      <c r="E16" s="59">
        <v>2</v>
      </c>
      <c r="F16" s="55"/>
      <c r="G16" s="61">
        <f t="shared" si="1"/>
        <v>0</v>
      </c>
      <c r="H16" s="61"/>
      <c r="I16" s="61">
        <f t="shared" si="2"/>
        <v>0</v>
      </c>
      <c r="J16" s="61"/>
      <c r="K16" s="61">
        <f t="shared" si="3"/>
        <v>0</v>
      </c>
      <c r="L16" s="58" t="s">
        <v>327</v>
      </c>
      <c r="M16" s="62" t="s">
        <v>322</v>
      </c>
    </row>
    <row r="17" spans="1:13">
      <c r="A17" s="54">
        <f t="shared" si="4"/>
        <v>6</v>
      </c>
      <c r="B17" s="57" t="s">
        <v>328</v>
      </c>
      <c r="C17" s="60" t="s">
        <v>329</v>
      </c>
      <c r="D17" s="57" t="s">
        <v>320</v>
      </c>
      <c r="E17" s="59">
        <v>2</v>
      </c>
      <c r="F17" s="55"/>
      <c r="G17" s="61">
        <f t="shared" si="1"/>
        <v>0</v>
      </c>
      <c r="H17" s="61"/>
      <c r="I17" s="61">
        <f t="shared" si="2"/>
        <v>0</v>
      </c>
      <c r="J17" s="61"/>
      <c r="K17" s="61">
        <f t="shared" si="3"/>
        <v>0</v>
      </c>
      <c r="L17" s="58" t="s">
        <v>321</v>
      </c>
      <c r="M17" s="62" t="s">
        <v>322</v>
      </c>
    </row>
    <row r="18" spans="1:13">
      <c r="A18" s="54">
        <f t="shared" si="4"/>
        <v>7</v>
      </c>
      <c r="B18" s="55"/>
      <c r="C18" s="56" t="s">
        <v>330</v>
      </c>
      <c r="D18" s="55"/>
      <c r="E18" s="55"/>
      <c r="F18" s="57"/>
      <c r="G18" s="61">
        <f t="shared" si="1"/>
        <v>0</v>
      </c>
      <c r="H18" s="61"/>
      <c r="I18" s="61">
        <f t="shared" si="2"/>
        <v>0</v>
      </c>
      <c r="J18" s="61"/>
      <c r="K18" s="61">
        <f t="shared" si="3"/>
        <v>0</v>
      </c>
      <c r="L18" s="58"/>
      <c r="M18" s="58"/>
    </row>
    <row r="19" spans="1:13">
      <c r="A19" s="54">
        <f t="shared" si="4"/>
        <v>8</v>
      </c>
      <c r="B19" s="57" t="s">
        <v>331</v>
      </c>
      <c r="C19" s="60" t="s">
        <v>319</v>
      </c>
      <c r="D19" s="57" t="s">
        <v>320</v>
      </c>
      <c r="E19" s="59">
        <v>10</v>
      </c>
      <c r="F19" s="55"/>
      <c r="G19" s="61">
        <f t="shared" si="1"/>
        <v>0</v>
      </c>
      <c r="H19" s="61"/>
      <c r="I19" s="61">
        <f t="shared" si="2"/>
        <v>0</v>
      </c>
      <c r="J19" s="61"/>
      <c r="K19" s="61">
        <f t="shared" si="3"/>
        <v>0</v>
      </c>
      <c r="L19" s="62" t="s">
        <v>332</v>
      </c>
      <c r="M19" s="62" t="s">
        <v>322</v>
      </c>
    </row>
    <row r="20" spans="1:13">
      <c r="A20" s="54">
        <f t="shared" si="4"/>
        <v>9</v>
      </c>
      <c r="B20" s="59">
        <v>28</v>
      </c>
      <c r="C20" s="60" t="s">
        <v>323</v>
      </c>
      <c r="D20" s="57" t="s">
        <v>320</v>
      </c>
      <c r="E20" s="59">
        <v>2</v>
      </c>
      <c r="F20" s="55"/>
      <c r="G20" s="61">
        <f t="shared" si="1"/>
        <v>0</v>
      </c>
      <c r="H20" s="61"/>
      <c r="I20" s="61">
        <f t="shared" si="2"/>
        <v>0</v>
      </c>
      <c r="J20" s="61"/>
      <c r="K20" s="61">
        <f t="shared" si="3"/>
        <v>0</v>
      </c>
      <c r="L20" s="62" t="s">
        <v>332</v>
      </c>
      <c r="M20" s="62" t="s">
        <v>322</v>
      </c>
    </row>
    <row r="21" spans="1:13">
      <c r="A21" s="54">
        <f t="shared" si="4"/>
        <v>10</v>
      </c>
      <c r="B21" s="59">
        <v>9</v>
      </c>
      <c r="C21" s="60" t="s">
        <v>329</v>
      </c>
      <c r="D21" s="57" t="s">
        <v>320</v>
      </c>
      <c r="E21" s="59">
        <v>4</v>
      </c>
      <c r="F21" s="55"/>
      <c r="G21" s="61">
        <f t="shared" si="1"/>
        <v>0</v>
      </c>
      <c r="H21" s="61"/>
      <c r="I21" s="61">
        <f t="shared" si="2"/>
        <v>0</v>
      </c>
      <c r="J21" s="61"/>
      <c r="K21" s="61">
        <f t="shared" si="3"/>
        <v>0</v>
      </c>
      <c r="L21" s="62" t="s">
        <v>332</v>
      </c>
      <c r="M21" s="62" t="s">
        <v>322</v>
      </c>
    </row>
    <row r="22" spans="1:13">
      <c r="A22" s="54">
        <f t="shared" si="4"/>
        <v>11</v>
      </c>
      <c r="B22" s="55"/>
      <c r="C22" s="56" t="s">
        <v>333</v>
      </c>
      <c r="D22" s="55"/>
      <c r="E22" s="55"/>
      <c r="F22" s="57"/>
      <c r="G22" s="61">
        <f t="shared" si="1"/>
        <v>0</v>
      </c>
      <c r="H22" s="61"/>
      <c r="I22" s="61">
        <f t="shared" si="2"/>
        <v>0</v>
      </c>
      <c r="J22" s="61"/>
      <c r="K22" s="61">
        <f t="shared" si="3"/>
        <v>0</v>
      </c>
      <c r="L22" s="58"/>
      <c r="M22" s="58"/>
    </row>
    <row r="23" spans="1:13">
      <c r="A23" s="54">
        <f t="shared" si="4"/>
        <v>12</v>
      </c>
      <c r="B23" s="55"/>
      <c r="C23" s="60" t="s">
        <v>334</v>
      </c>
      <c r="D23" s="57" t="s">
        <v>320</v>
      </c>
      <c r="E23" s="59">
        <v>4</v>
      </c>
      <c r="F23" s="55"/>
      <c r="G23" s="61">
        <f t="shared" si="1"/>
        <v>0</v>
      </c>
      <c r="H23" s="61"/>
      <c r="I23" s="61">
        <f t="shared" si="2"/>
        <v>0</v>
      </c>
      <c r="J23" s="61"/>
      <c r="K23" s="61">
        <f t="shared" si="3"/>
        <v>0</v>
      </c>
      <c r="L23" s="62" t="s">
        <v>335</v>
      </c>
      <c r="M23" s="62" t="s">
        <v>322</v>
      </c>
    </row>
    <row r="24" spans="1:13">
      <c r="A24" s="54">
        <f t="shared" si="4"/>
        <v>13</v>
      </c>
      <c r="B24" s="55"/>
      <c r="C24" s="63" t="s">
        <v>336</v>
      </c>
      <c r="D24" s="57" t="s">
        <v>320</v>
      </c>
      <c r="E24" s="59">
        <v>7</v>
      </c>
      <c r="F24" s="57"/>
      <c r="G24" s="61">
        <f t="shared" si="1"/>
        <v>0</v>
      </c>
      <c r="H24" s="61"/>
      <c r="I24" s="61">
        <f t="shared" si="2"/>
        <v>0</v>
      </c>
      <c r="J24" s="61"/>
      <c r="K24" s="61">
        <f t="shared" si="3"/>
        <v>0</v>
      </c>
      <c r="L24" s="62" t="s">
        <v>335</v>
      </c>
      <c r="M24" s="62" t="s">
        <v>322</v>
      </c>
    </row>
    <row r="25" spans="1:13">
      <c r="A25" s="54">
        <f t="shared" si="4"/>
        <v>14</v>
      </c>
      <c r="B25" s="55"/>
      <c r="C25" s="60" t="s">
        <v>334</v>
      </c>
      <c r="D25" s="57" t="s">
        <v>320</v>
      </c>
      <c r="E25" s="59">
        <v>3</v>
      </c>
      <c r="F25" s="55"/>
      <c r="G25" s="61">
        <f t="shared" si="1"/>
        <v>0</v>
      </c>
      <c r="H25" s="61"/>
      <c r="I25" s="61">
        <f t="shared" si="2"/>
        <v>0</v>
      </c>
      <c r="J25" s="61"/>
      <c r="K25" s="61">
        <f t="shared" si="3"/>
        <v>0</v>
      </c>
      <c r="L25" s="62" t="s">
        <v>335</v>
      </c>
      <c r="M25" s="62" t="s">
        <v>322</v>
      </c>
    </row>
    <row r="26" spans="1:13">
      <c r="A26" s="54">
        <f t="shared" si="4"/>
        <v>15</v>
      </c>
      <c r="B26" s="55"/>
      <c r="C26" s="60" t="s">
        <v>337</v>
      </c>
      <c r="D26" s="57" t="s">
        <v>320</v>
      </c>
      <c r="E26" s="59">
        <v>1</v>
      </c>
      <c r="F26" s="55"/>
      <c r="G26" s="61">
        <f t="shared" si="1"/>
        <v>0</v>
      </c>
      <c r="H26" s="61"/>
      <c r="I26" s="61">
        <f t="shared" si="2"/>
        <v>0</v>
      </c>
      <c r="J26" s="61"/>
      <c r="K26" s="61">
        <f t="shared" si="3"/>
        <v>0</v>
      </c>
      <c r="L26" s="62" t="s">
        <v>335</v>
      </c>
      <c r="M26" s="62" t="s">
        <v>322</v>
      </c>
    </row>
    <row r="27" spans="1:13">
      <c r="A27" s="54">
        <f t="shared" si="4"/>
        <v>16</v>
      </c>
      <c r="B27" s="55"/>
      <c r="C27" s="60" t="s">
        <v>338</v>
      </c>
      <c r="D27" s="57" t="s">
        <v>320</v>
      </c>
      <c r="E27" s="59">
        <v>9</v>
      </c>
      <c r="F27" s="55"/>
      <c r="G27" s="61">
        <f t="shared" si="1"/>
        <v>0</v>
      </c>
      <c r="H27" s="61"/>
      <c r="I27" s="61">
        <f t="shared" si="2"/>
        <v>0</v>
      </c>
      <c r="J27" s="61"/>
      <c r="K27" s="61">
        <f t="shared" si="3"/>
        <v>0</v>
      </c>
      <c r="L27" s="62" t="s">
        <v>335</v>
      </c>
      <c r="M27" s="62" t="s">
        <v>322</v>
      </c>
    </row>
    <row r="28" spans="1:13">
      <c r="A28" s="54">
        <f t="shared" si="4"/>
        <v>17</v>
      </c>
      <c r="B28" s="59">
        <v>17</v>
      </c>
      <c r="C28" s="60" t="s">
        <v>338</v>
      </c>
      <c r="D28" s="57" t="s">
        <v>320</v>
      </c>
      <c r="E28" s="59">
        <v>1</v>
      </c>
      <c r="F28" s="55"/>
      <c r="G28" s="61">
        <f t="shared" si="1"/>
        <v>0</v>
      </c>
      <c r="H28" s="61"/>
      <c r="I28" s="61">
        <f t="shared" si="2"/>
        <v>0</v>
      </c>
      <c r="J28" s="61"/>
      <c r="K28" s="61">
        <f t="shared" si="3"/>
        <v>0</v>
      </c>
      <c r="L28" s="62" t="s">
        <v>335</v>
      </c>
      <c r="M28" s="62" t="s">
        <v>322</v>
      </c>
    </row>
    <row r="29" spans="1:13">
      <c r="A29" s="54">
        <f t="shared" si="4"/>
        <v>18</v>
      </c>
      <c r="B29" s="55"/>
      <c r="C29" s="56" t="s">
        <v>339</v>
      </c>
      <c r="D29" s="55"/>
      <c r="E29" s="55"/>
      <c r="F29" s="57"/>
      <c r="G29" s="61">
        <f t="shared" si="1"/>
        <v>0</v>
      </c>
      <c r="H29" s="61"/>
      <c r="I29" s="61">
        <f t="shared" si="2"/>
        <v>0</v>
      </c>
      <c r="J29" s="61"/>
      <c r="K29" s="61">
        <f t="shared" si="3"/>
        <v>0</v>
      </c>
      <c r="L29" s="58"/>
      <c r="M29" s="58"/>
    </row>
    <row r="30" spans="1:13">
      <c r="A30" s="54">
        <f t="shared" si="4"/>
        <v>19</v>
      </c>
      <c r="B30" s="55"/>
      <c r="C30" s="60" t="s">
        <v>340</v>
      </c>
      <c r="D30" s="57" t="s">
        <v>320</v>
      </c>
      <c r="E30" s="59">
        <v>7</v>
      </c>
      <c r="F30" s="55"/>
      <c r="G30" s="61">
        <f t="shared" si="1"/>
        <v>0</v>
      </c>
      <c r="H30" s="61"/>
      <c r="I30" s="61">
        <f t="shared" si="2"/>
        <v>0</v>
      </c>
      <c r="J30" s="61"/>
      <c r="K30" s="61">
        <f t="shared" si="3"/>
        <v>0</v>
      </c>
      <c r="L30" s="62" t="s">
        <v>341</v>
      </c>
      <c r="M30" s="62" t="s">
        <v>322</v>
      </c>
    </row>
    <row r="31" spans="1:13">
      <c r="A31" s="54">
        <f t="shared" si="4"/>
        <v>20</v>
      </c>
      <c r="B31" s="55"/>
      <c r="C31" s="60" t="s">
        <v>342</v>
      </c>
      <c r="D31" s="57" t="s">
        <v>320</v>
      </c>
      <c r="E31" s="59">
        <v>9</v>
      </c>
      <c r="F31" s="55"/>
      <c r="G31" s="61">
        <f t="shared" si="1"/>
        <v>0</v>
      </c>
      <c r="H31" s="61"/>
      <c r="I31" s="61">
        <f t="shared" si="2"/>
        <v>0</v>
      </c>
      <c r="J31" s="61"/>
      <c r="K31" s="61">
        <f t="shared" si="3"/>
        <v>0</v>
      </c>
      <c r="L31" s="62" t="s">
        <v>341</v>
      </c>
      <c r="M31" s="62" t="s">
        <v>322</v>
      </c>
    </row>
    <row r="32" spans="1:13">
      <c r="A32" s="54">
        <f t="shared" si="4"/>
        <v>21</v>
      </c>
      <c r="B32" s="55"/>
      <c r="C32" s="60" t="s">
        <v>343</v>
      </c>
      <c r="D32" s="57" t="s">
        <v>320</v>
      </c>
      <c r="E32" s="59">
        <v>1</v>
      </c>
      <c r="F32" s="55"/>
      <c r="G32" s="61">
        <f t="shared" si="1"/>
        <v>0</v>
      </c>
      <c r="H32" s="61"/>
      <c r="I32" s="61">
        <f t="shared" si="2"/>
        <v>0</v>
      </c>
      <c r="J32" s="61"/>
      <c r="K32" s="61">
        <f t="shared" si="3"/>
        <v>0</v>
      </c>
      <c r="L32" s="62" t="s">
        <v>341</v>
      </c>
      <c r="M32" s="62" t="s">
        <v>322</v>
      </c>
    </row>
    <row r="33" spans="1:13">
      <c r="A33" s="54">
        <f t="shared" si="4"/>
        <v>22</v>
      </c>
      <c r="B33" s="55"/>
      <c r="C33" s="56" t="s">
        <v>344</v>
      </c>
      <c r="D33" s="55"/>
      <c r="E33" s="55"/>
      <c r="F33" s="57"/>
      <c r="G33" s="61">
        <f t="shared" si="1"/>
        <v>0</v>
      </c>
      <c r="H33" s="61"/>
      <c r="I33" s="61">
        <f t="shared" si="2"/>
        <v>0</v>
      </c>
      <c r="J33" s="61"/>
      <c r="K33" s="61">
        <f t="shared" si="3"/>
        <v>0</v>
      </c>
      <c r="L33" s="58"/>
      <c r="M33" s="58"/>
    </row>
    <row r="34" spans="1:13">
      <c r="A34" s="54">
        <f t="shared" si="4"/>
        <v>23</v>
      </c>
      <c r="B34" s="57" t="s">
        <v>345</v>
      </c>
      <c r="C34" s="60" t="s">
        <v>319</v>
      </c>
      <c r="D34" s="57" t="s">
        <v>320</v>
      </c>
      <c r="E34" s="59">
        <v>4</v>
      </c>
      <c r="F34" s="55"/>
      <c r="G34" s="61">
        <f t="shared" si="1"/>
        <v>0</v>
      </c>
      <c r="H34" s="61"/>
      <c r="I34" s="61">
        <f t="shared" si="2"/>
        <v>0</v>
      </c>
      <c r="J34" s="61"/>
      <c r="K34" s="61">
        <f t="shared" si="3"/>
        <v>0</v>
      </c>
      <c r="L34" s="58" t="s">
        <v>346</v>
      </c>
      <c r="M34" s="62" t="s">
        <v>322</v>
      </c>
    </row>
    <row r="35" spans="1:13">
      <c r="A35" s="54">
        <f t="shared" si="4"/>
        <v>24</v>
      </c>
      <c r="B35" s="59">
        <v>29</v>
      </c>
      <c r="C35" s="60" t="s">
        <v>323</v>
      </c>
      <c r="D35" s="57" t="s">
        <v>320</v>
      </c>
      <c r="E35" s="59">
        <v>1</v>
      </c>
      <c r="F35" s="55"/>
      <c r="G35" s="61">
        <f t="shared" si="1"/>
        <v>0</v>
      </c>
      <c r="H35" s="61"/>
      <c r="I35" s="61">
        <f t="shared" si="2"/>
        <v>0</v>
      </c>
      <c r="J35" s="61"/>
      <c r="K35" s="61">
        <f t="shared" si="3"/>
        <v>0</v>
      </c>
      <c r="L35" s="62" t="s">
        <v>347</v>
      </c>
      <c r="M35" s="62" t="s">
        <v>322</v>
      </c>
    </row>
    <row r="36" spans="1:13">
      <c r="A36" s="54">
        <f t="shared" si="4"/>
        <v>25</v>
      </c>
      <c r="B36" s="59">
        <v>8</v>
      </c>
      <c r="C36" s="60" t="s">
        <v>329</v>
      </c>
      <c r="D36" s="57" t="s">
        <v>320</v>
      </c>
      <c r="E36" s="59">
        <v>2</v>
      </c>
      <c r="F36" s="55"/>
      <c r="G36" s="61">
        <f t="shared" si="1"/>
        <v>0</v>
      </c>
      <c r="H36" s="61"/>
      <c r="I36" s="61">
        <f t="shared" si="2"/>
        <v>0</v>
      </c>
      <c r="J36" s="61"/>
      <c r="K36" s="61">
        <f t="shared" si="3"/>
        <v>0</v>
      </c>
      <c r="L36" s="62" t="s">
        <v>347</v>
      </c>
      <c r="M36" s="62" t="s">
        <v>322</v>
      </c>
    </row>
    <row r="37" spans="1:13">
      <c r="A37" s="54">
        <f t="shared" si="4"/>
        <v>26</v>
      </c>
      <c r="B37" s="55"/>
      <c r="C37" s="56" t="s">
        <v>348</v>
      </c>
      <c r="D37" s="55"/>
      <c r="E37" s="55"/>
      <c r="F37" s="57"/>
      <c r="G37" s="61">
        <f t="shared" si="1"/>
        <v>0</v>
      </c>
      <c r="H37" s="61"/>
      <c r="I37" s="61">
        <f t="shared" si="2"/>
        <v>0</v>
      </c>
      <c r="J37" s="61"/>
      <c r="K37" s="61">
        <f t="shared" si="3"/>
        <v>0</v>
      </c>
      <c r="L37" s="58"/>
      <c r="M37" s="58"/>
    </row>
    <row r="38" spans="1:13">
      <c r="A38" s="54">
        <f t="shared" si="4"/>
        <v>27</v>
      </c>
      <c r="B38" s="57" t="s">
        <v>349</v>
      </c>
      <c r="C38" s="60" t="s">
        <v>319</v>
      </c>
      <c r="D38" s="57" t="s">
        <v>320</v>
      </c>
      <c r="E38" s="59">
        <v>2</v>
      </c>
      <c r="F38" s="55"/>
      <c r="G38" s="61">
        <f t="shared" si="1"/>
        <v>0</v>
      </c>
      <c r="H38" s="61"/>
      <c r="I38" s="61">
        <f t="shared" si="2"/>
        <v>0</v>
      </c>
      <c r="J38" s="61"/>
      <c r="K38" s="61">
        <f t="shared" si="3"/>
        <v>0</v>
      </c>
      <c r="L38" s="62" t="s">
        <v>350</v>
      </c>
      <c r="M38" s="62" t="s">
        <v>322</v>
      </c>
    </row>
    <row r="39" spans="1:13">
      <c r="A39" s="54">
        <f t="shared" si="4"/>
        <v>28</v>
      </c>
      <c r="B39" s="59">
        <v>34</v>
      </c>
      <c r="C39" s="60" t="s">
        <v>325</v>
      </c>
      <c r="D39" s="57" t="s">
        <v>320</v>
      </c>
      <c r="E39" s="59">
        <v>2</v>
      </c>
      <c r="F39" s="55"/>
      <c r="G39" s="61">
        <f t="shared" si="1"/>
        <v>0</v>
      </c>
      <c r="H39" s="61"/>
      <c r="I39" s="61">
        <f t="shared" si="2"/>
        <v>0</v>
      </c>
      <c r="J39" s="61"/>
      <c r="K39" s="61">
        <f t="shared" si="3"/>
        <v>0</v>
      </c>
      <c r="L39" s="62" t="s">
        <v>350</v>
      </c>
      <c r="M39" s="62" t="s">
        <v>322</v>
      </c>
    </row>
    <row r="40" spans="1:13">
      <c r="A40" s="54">
        <f t="shared" si="4"/>
        <v>29</v>
      </c>
      <c r="B40" s="59">
        <v>10</v>
      </c>
      <c r="C40" s="60" t="s">
        <v>329</v>
      </c>
      <c r="D40" s="57" t="s">
        <v>320</v>
      </c>
      <c r="E40" s="59">
        <v>1</v>
      </c>
      <c r="F40" s="55"/>
      <c r="G40" s="61">
        <f t="shared" si="1"/>
        <v>0</v>
      </c>
      <c r="H40" s="61"/>
      <c r="I40" s="61">
        <f t="shared" si="2"/>
        <v>0</v>
      </c>
      <c r="J40" s="61"/>
      <c r="K40" s="61">
        <f t="shared" si="3"/>
        <v>0</v>
      </c>
      <c r="L40" s="62" t="s">
        <v>350</v>
      </c>
      <c r="M40" s="62" t="s">
        <v>322</v>
      </c>
    </row>
    <row r="41" spans="1:13">
      <c r="A41" s="54">
        <f t="shared" si="4"/>
        <v>30</v>
      </c>
      <c r="B41" s="59">
        <v>33</v>
      </c>
      <c r="C41" s="56" t="s">
        <v>351</v>
      </c>
      <c r="D41" s="57" t="s">
        <v>320</v>
      </c>
      <c r="E41" s="59">
        <v>1</v>
      </c>
      <c r="F41" s="57"/>
      <c r="G41" s="61">
        <f t="shared" si="1"/>
        <v>0</v>
      </c>
      <c r="H41" s="61"/>
      <c r="I41" s="61">
        <f t="shared" si="2"/>
        <v>0</v>
      </c>
      <c r="J41" s="61"/>
      <c r="K41" s="61">
        <f t="shared" si="3"/>
        <v>0</v>
      </c>
      <c r="L41" s="62" t="s">
        <v>352</v>
      </c>
      <c r="M41" s="58"/>
    </row>
    <row r="42" spans="1:13">
      <c r="A42" s="54">
        <f t="shared" si="4"/>
        <v>31</v>
      </c>
      <c r="B42" s="59">
        <v>19</v>
      </c>
      <c r="C42" s="56" t="s">
        <v>353</v>
      </c>
      <c r="D42" s="57" t="s">
        <v>320</v>
      </c>
      <c r="E42" s="59">
        <v>1</v>
      </c>
      <c r="F42" s="57"/>
      <c r="G42" s="61">
        <f t="shared" si="1"/>
        <v>0</v>
      </c>
      <c r="H42" s="61"/>
      <c r="I42" s="61">
        <f t="shared" si="2"/>
        <v>0</v>
      </c>
      <c r="J42" s="61"/>
      <c r="K42" s="61">
        <f t="shared" si="3"/>
        <v>0</v>
      </c>
      <c r="L42" s="62" t="s">
        <v>354</v>
      </c>
      <c r="M42" s="62" t="s">
        <v>322</v>
      </c>
    </row>
    <row r="43" spans="1:13">
      <c r="A43" s="54">
        <f t="shared" si="4"/>
        <v>32</v>
      </c>
      <c r="B43" s="64">
        <v>30</v>
      </c>
      <c r="C43" s="65" t="s">
        <v>355</v>
      </c>
      <c r="D43" s="65" t="s">
        <v>320</v>
      </c>
      <c r="E43" s="64">
        <v>1</v>
      </c>
      <c r="F43" s="57"/>
      <c r="G43" s="61">
        <f t="shared" si="1"/>
        <v>0</v>
      </c>
      <c r="H43" s="61"/>
      <c r="I43" s="61">
        <f t="shared" si="2"/>
        <v>0</v>
      </c>
      <c r="J43" s="61"/>
      <c r="K43" s="61">
        <f t="shared" si="3"/>
        <v>0</v>
      </c>
      <c r="L43" s="62" t="s">
        <v>356</v>
      </c>
      <c r="M43" s="62" t="s">
        <v>322</v>
      </c>
    </row>
    <row r="44" spans="1:13">
      <c r="A44" s="54">
        <f t="shared" si="4"/>
        <v>33</v>
      </c>
      <c r="B44" s="59">
        <v>31</v>
      </c>
      <c r="C44" s="56" t="s">
        <v>357</v>
      </c>
      <c r="D44" s="57" t="s">
        <v>320</v>
      </c>
      <c r="E44" s="59">
        <v>1</v>
      </c>
      <c r="F44" s="57"/>
      <c r="G44" s="61">
        <f t="shared" si="1"/>
        <v>0</v>
      </c>
      <c r="H44" s="61"/>
      <c r="I44" s="61">
        <f t="shared" si="2"/>
        <v>0</v>
      </c>
      <c r="J44" s="61"/>
      <c r="K44" s="61">
        <f t="shared" si="3"/>
        <v>0</v>
      </c>
      <c r="L44" s="62" t="s">
        <v>356</v>
      </c>
      <c r="M44" s="62" t="s">
        <v>322</v>
      </c>
    </row>
    <row r="45" spans="1:13">
      <c r="A45" s="54">
        <f t="shared" si="4"/>
        <v>34</v>
      </c>
      <c r="B45" s="59">
        <v>12</v>
      </c>
      <c r="C45" s="66" t="s">
        <v>358</v>
      </c>
      <c r="D45" s="57" t="s">
        <v>320</v>
      </c>
      <c r="E45" s="59">
        <v>1</v>
      </c>
      <c r="F45" s="55"/>
      <c r="G45" s="61">
        <f t="shared" si="1"/>
        <v>0</v>
      </c>
      <c r="H45" s="61"/>
      <c r="I45" s="61">
        <f t="shared" si="2"/>
        <v>0</v>
      </c>
      <c r="J45" s="61"/>
      <c r="K45" s="61">
        <f t="shared" si="3"/>
        <v>0</v>
      </c>
      <c r="L45" s="58" t="s">
        <v>359</v>
      </c>
      <c r="M45" s="58"/>
    </row>
    <row r="46" spans="1:13">
      <c r="A46" s="54">
        <f t="shared" si="4"/>
        <v>35</v>
      </c>
      <c r="B46" s="59">
        <v>18</v>
      </c>
      <c r="C46" s="56" t="s">
        <v>360</v>
      </c>
      <c r="D46" s="57" t="s">
        <v>320</v>
      </c>
      <c r="E46" s="59">
        <v>1</v>
      </c>
      <c r="F46" s="57"/>
      <c r="G46" s="61">
        <f t="shared" si="1"/>
        <v>0</v>
      </c>
      <c r="H46" s="61"/>
      <c r="I46" s="61">
        <f t="shared" si="2"/>
        <v>0</v>
      </c>
      <c r="J46" s="61"/>
      <c r="K46" s="61">
        <f t="shared" si="3"/>
        <v>0</v>
      </c>
      <c r="L46" s="58" t="s">
        <v>361</v>
      </c>
      <c r="M46" s="58"/>
    </row>
    <row r="47" spans="1:13">
      <c r="A47" s="54">
        <f t="shared" si="4"/>
        <v>36</v>
      </c>
      <c r="B47" s="57" t="s">
        <v>362</v>
      </c>
      <c r="C47" s="56" t="s">
        <v>363</v>
      </c>
      <c r="D47" s="57" t="s">
        <v>320</v>
      </c>
      <c r="E47" s="59">
        <v>2</v>
      </c>
      <c r="F47" s="57"/>
      <c r="G47" s="61">
        <f t="shared" si="1"/>
        <v>0</v>
      </c>
      <c r="H47" s="61"/>
      <c r="I47" s="61">
        <f t="shared" si="2"/>
        <v>0</v>
      </c>
      <c r="J47" s="61"/>
      <c r="K47" s="61">
        <f t="shared" si="3"/>
        <v>0</v>
      </c>
      <c r="L47" s="62" t="s">
        <v>364</v>
      </c>
      <c r="M47" s="62" t="s">
        <v>322</v>
      </c>
    </row>
    <row r="48" spans="1:13">
      <c r="A48" s="54">
        <f t="shared" si="4"/>
        <v>37</v>
      </c>
      <c r="B48" s="55"/>
      <c r="C48" s="56" t="s">
        <v>365</v>
      </c>
      <c r="D48" s="57" t="s">
        <v>320</v>
      </c>
      <c r="E48" s="59">
        <v>2</v>
      </c>
      <c r="F48" s="57"/>
      <c r="G48" s="61">
        <f t="shared" si="1"/>
        <v>0</v>
      </c>
      <c r="H48" s="61"/>
      <c r="I48" s="61">
        <f t="shared" si="2"/>
        <v>0</v>
      </c>
      <c r="J48" s="61"/>
      <c r="K48" s="61">
        <f t="shared" si="3"/>
        <v>0</v>
      </c>
      <c r="L48" s="62" t="s">
        <v>366</v>
      </c>
      <c r="M48" s="62" t="s">
        <v>322</v>
      </c>
    </row>
    <row r="49" spans="1:13">
      <c r="A49" s="54">
        <f t="shared" si="4"/>
        <v>38</v>
      </c>
      <c r="B49" s="55"/>
      <c r="C49" s="56" t="s">
        <v>367</v>
      </c>
      <c r="D49" s="57" t="s">
        <v>320</v>
      </c>
      <c r="E49" s="59">
        <v>2</v>
      </c>
      <c r="F49" s="57"/>
      <c r="G49" s="61">
        <f t="shared" si="1"/>
        <v>0</v>
      </c>
      <c r="H49" s="61"/>
      <c r="I49" s="61">
        <f t="shared" si="2"/>
        <v>0</v>
      </c>
      <c r="J49" s="61"/>
      <c r="K49" s="61">
        <f t="shared" si="3"/>
        <v>0</v>
      </c>
      <c r="L49" s="58"/>
      <c r="M49" s="62" t="s">
        <v>322</v>
      </c>
    </row>
    <row r="50" spans="1:13" ht="31.5">
      <c r="A50" s="54">
        <f t="shared" si="4"/>
        <v>39</v>
      </c>
      <c r="B50" s="59">
        <v>35</v>
      </c>
      <c r="C50" s="56" t="s">
        <v>368</v>
      </c>
      <c r="D50" s="55"/>
      <c r="E50" s="55"/>
      <c r="F50" s="57"/>
      <c r="G50" s="61">
        <f t="shared" si="1"/>
        <v>0</v>
      </c>
      <c r="H50" s="61"/>
      <c r="I50" s="61">
        <f t="shared" si="2"/>
        <v>0</v>
      </c>
      <c r="J50" s="61"/>
      <c r="K50" s="61">
        <f t="shared" si="3"/>
        <v>0</v>
      </c>
      <c r="L50" s="58"/>
      <c r="M50" s="58"/>
    </row>
    <row r="51" spans="1:13">
      <c r="A51" s="54">
        <f t="shared" si="4"/>
        <v>40</v>
      </c>
      <c r="B51" s="55"/>
      <c r="C51" s="56" t="s">
        <v>369</v>
      </c>
      <c r="D51" s="57" t="s">
        <v>320</v>
      </c>
      <c r="E51" s="59">
        <v>1</v>
      </c>
      <c r="F51" s="57"/>
      <c r="G51" s="61">
        <f t="shared" si="1"/>
        <v>0</v>
      </c>
      <c r="H51" s="61"/>
      <c r="I51" s="61">
        <f t="shared" si="2"/>
        <v>0</v>
      </c>
      <c r="J51" s="61"/>
      <c r="K51" s="61">
        <f t="shared" si="3"/>
        <v>0</v>
      </c>
      <c r="L51" s="62" t="s">
        <v>370</v>
      </c>
      <c r="M51" s="62" t="s">
        <v>322</v>
      </c>
    </row>
    <row r="52" spans="1:13" ht="31.5">
      <c r="A52" s="54">
        <f t="shared" si="4"/>
        <v>41</v>
      </c>
      <c r="B52" s="55"/>
      <c r="C52" s="56" t="s">
        <v>371</v>
      </c>
      <c r="D52" s="57" t="s">
        <v>320</v>
      </c>
      <c r="E52" s="59">
        <v>1</v>
      </c>
      <c r="F52" s="57"/>
      <c r="G52" s="61">
        <f t="shared" si="1"/>
        <v>0</v>
      </c>
      <c r="H52" s="61"/>
      <c r="I52" s="61">
        <f t="shared" si="2"/>
        <v>0</v>
      </c>
      <c r="J52" s="61"/>
      <c r="K52" s="61">
        <f t="shared" si="3"/>
        <v>0</v>
      </c>
      <c r="L52" s="62" t="s">
        <v>372</v>
      </c>
      <c r="M52" s="62" t="s">
        <v>322</v>
      </c>
    </row>
    <row r="53" spans="1:13">
      <c r="A53" s="54">
        <f t="shared" si="4"/>
        <v>42</v>
      </c>
      <c r="B53" s="55"/>
      <c r="C53" s="56" t="s">
        <v>373</v>
      </c>
      <c r="D53" s="57" t="s">
        <v>374</v>
      </c>
      <c r="E53" s="59">
        <v>2</v>
      </c>
      <c r="F53" s="57"/>
      <c r="G53" s="61">
        <f t="shared" si="1"/>
        <v>0</v>
      </c>
      <c r="H53" s="61"/>
      <c r="I53" s="61">
        <f t="shared" si="2"/>
        <v>0</v>
      </c>
      <c r="J53" s="61"/>
      <c r="K53" s="61">
        <f t="shared" si="3"/>
        <v>0</v>
      </c>
      <c r="L53" s="62" t="s">
        <v>375</v>
      </c>
      <c r="M53" s="62" t="s">
        <v>322</v>
      </c>
    </row>
    <row r="54" spans="1:13" ht="31.5">
      <c r="A54" s="54">
        <f t="shared" si="4"/>
        <v>43</v>
      </c>
      <c r="B54" s="57" t="s">
        <v>376</v>
      </c>
      <c r="C54" s="56" t="s">
        <v>377</v>
      </c>
      <c r="D54" s="57" t="s">
        <v>320</v>
      </c>
      <c r="E54" s="59">
        <v>1</v>
      </c>
      <c r="F54" s="57"/>
      <c r="G54" s="61">
        <f t="shared" si="1"/>
        <v>0</v>
      </c>
      <c r="H54" s="61"/>
      <c r="I54" s="61">
        <f t="shared" si="2"/>
        <v>0</v>
      </c>
      <c r="J54" s="61"/>
      <c r="K54" s="61">
        <f t="shared" si="3"/>
        <v>0</v>
      </c>
      <c r="L54" s="62" t="s">
        <v>378</v>
      </c>
      <c r="M54" s="62" t="s">
        <v>322</v>
      </c>
    </row>
    <row r="55" spans="1:13">
      <c r="A55" s="54">
        <f t="shared" si="4"/>
        <v>44</v>
      </c>
      <c r="B55" s="57" t="s">
        <v>379</v>
      </c>
      <c r="C55" s="56" t="s">
        <v>380</v>
      </c>
      <c r="D55" s="57" t="s">
        <v>320</v>
      </c>
      <c r="E55" s="59">
        <v>2</v>
      </c>
      <c r="F55" s="57"/>
      <c r="G55" s="61">
        <f t="shared" si="1"/>
        <v>0</v>
      </c>
      <c r="H55" s="61"/>
      <c r="I55" s="61">
        <f t="shared" si="2"/>
        <v>0</v>
      </c>
      <c r="J55" s="61"/>
      <c r="K55" s="61">
        <f t="shared" si="3"/>
        <v>0</v>
      </c>
      <c r="L55" s="58" t="s">
        <v>381</v>
      </c>
      <c r="M55" s="62" t="s">
        <v>322</v>
      </c>
    </row>
    <row r="56" spans="1:13">
      <c r="A56" s="54">
        <f t="shared" si="4"/>
        <v>45</v>
      </c>
      <c r="B56" s="57" t="s">
        <v>382</v>
      </c>
      <c r="C56" s="56" t="s">
        <v>383</v>
      </c>
      <c r="D56" s="57" t="s">
        <v>320</v>
      </c>
      <c r="E56" s="59">
        <v>2</v>
      </c>
      <c r="F56" s="57"/>
      <c r="G56" s="61">
        <f t="shared" si="1"/>
        <v>0</v>
      </c>
      <c r="H56" s="61"/>
      <c r="I56" s="61">
        <f t="shared" si="2"/>
        <v>0</v>
      </c>
      <c r="J56" s="61"/>
      <c r="K56" s="61">
        <f t="shared" si="3"/>
        <v>0</v>
      </c>
      <c r="L56" s="58" t="s">
        <v>384</v>
      </c>
      <c r="M56" s="62" t="s">
        <v>322</v>
      </c>
    </row>
    <row r="57" spans="1:13">
      <c r="A57" s="54">
        <f t="shared" si="4"/>
        <v>46</v>
      </c>
      <c r="B57" s="55"/>
      <c r="C57" s="56" t="s">
        <v>385</v>
      </c>
      <c r="D57" s="57" t="s">
        <v>320</v>
      </c>
      <c r="E57" s="59">
        <v>4</v>
      </c>
      <c r="F57" s="57"/>
      <c r="G57" s="61">
        <f t="shared" si="1"/>
        <v>0</v>
      </c>
      <c r="H57" s="61"/>
      <c r="I57" s="61">
        <f t="shared" si="2"/>
        <v>0</v>
      </c>
      <c r="J57" s="61"/>
      <c r="K57" s="61">
        <f t="shared" si="3"/>
        <v>0</v>
      </c>
      <c r="L57" s="58"/>
      <c r="M57" s="62" t="s">
        <v>322</v>
      </c>
    </row>
    <row r="58" spans="1:13">
      <c r="A58" s="54">
        <f t="shared" si="4"/>
        <v>47</v>
      </c>
      <c r="B58" s="59">
        <v>2</v>
      </c>
      <c r="C58" s="56" t="s">
        <v>386</v>
      </c>
      <c r="D58" s="57" t="s">
        <v>320</v>
      </c>
      <c r="E58" s="59">
        <v>1</v>
      </c>
      <c r="F58" s="57"/>
      <c r="G58" s="61">
        <f t="shared" si="1"/>
        <v>0</v>
      </c>
      <c r="H58" s="61"/>
      <c r="I58" s="61">
        <f t="shared" si="2"/>
        <v>0</v>
      </c>
      <c r="J58" s="61"/>
      <c r="K58" s="61">
        <f t="shared" si="3"/>
        <v>0</v>
      </c>
      <c r="L58" s="58"/>
      <c r="M58" s="62" t="s">
        <v>322</v>
      </c>
    </row>
    <row r="59" spans="1:13">
      <c r="A59" s="54">
        <f t="shared" si="4"/>
        <v>48</v>
      </c>
      <c r="B59" s="55"/>
      <c r="C59" s="56" t="s">
        <v>387</v>
      </c>
      <c r="D59" s="57" t="s">
        <v>320</v>
      </c>
      <c r="E59" s="59">
        <v>1</v>
      </c>
      <c r="F59" s="57"/>
      <c r="G59" s="61">
        <f t="shared" si="1"/>
        <v>0</v>
      </c>
      <c r="H59" s="61"/>
      <c r="I59" s="61">
        <f t="shared" si="2"/>
        <v>0</v>
      </c>
      <c r="J59" s="61"/>
      <c r="K59" s="61">
        <f t="shared" si="3"/>
        <v>0</v>
      </c>
      <c r="L59" s="58"/>
      <c r="M59" s="62" t="s">
        <v>322</v>
      </c>
    </row>
    <row r="60" spans="1:13">
      <c r="A60" s="54">
        <f t="shared" si="4"/>
        <v>49</v>
      </c>
      <c r="B60" s="57" t="s">
        <v>388</v>
      </c>
      <c r="C60" s="56" t="s">
        <v>389</v>
      </c>
      <c r="D60" s="57" t="s">
        <v>320</v>
      </c>
      <c r="E60" s="59">
        <v>3</v>
      </c>
      <c r="F60" s="57"/>
      <c r="G60" s="61">
        <f t="shared" si="1"/>
        <v>0</v>
      </c>
      <c r="H60" s="61"/>
      <c r="I60" s="61">
        <f t="shared" si="2"/>
        <v>0</v>
      </c>
      <c r="J60" s="61"/>
      <c r="K60" s="61">
        <f t="shared" si="3"/>
        <v>0</v>
      </c>
      <c r="L60" s="58"/>
      <c r="M60" s="62" t="s">
        <v>322</v>
      </c>
    </row>
    <row r="61" spans="1:13">
      <c r="A61" s="54">
        <f t="shared" si="4"/>
        <v>50</v>
      </c>
      <c r="B61" s="55"/>
      <c r="C61" s="56" t="s">
        <v>390</v>
      </c>
      <c r="D61" s="57" t="s">
        <v>320</v>
      </c>
      <c r="E61" s="59">
        <v>3</v>
      </c>
      <c r="F61" s="57"/>
      <c r="G61" s="61">
        <f t="shared" si="1"/>
        <v>0</v>
      </c>
      <c r="H61" s="61"/>
      <c r="I61" s="61">
        <f t="shared" si="2"/>
        <v>0</v>
      </c>
      <c r="J61" s="61"/>
      <c r="K61" s="61">
        <f t="shared" si="3"/>
        <v>0</v>
      </c>
      <c r="L61" s="58"/>
      <c r="M61" s="62" t="s">
        <v>322</v>
      </c>
    </row>
    <row r="62" spans="1:13">
      <c r="A62" s="54">
        <f t="shared" si="4"/>
        <v>51</v>
      </c>
      <c r="B62" s="59">
        <v>4</v>
      </c>
      <c r="C62" s="56" t="s">
        <v>391</v>
      </c>
      <c r="D62" s="57" t="s">
        <v>320</v>
      </c>
      <c r="E62" s="59">
        <v>1</v>
      </c>
      <c r="F62" s="57"/>
      <c r="G62" s="61">
        <f t="shared" si="1"/>
        <v>0</v>
      </c>
      <c r="H62" s="61"/>
      <c r="I62" s="61">
        <f t="shared" si="2"/>
        <v>0</v>
      </c>
      <c r="J62" s="61"/>
      <c r="K62" s="61">
        <f t="shared" si="3"/>
        <v>0</v>
      </c>
      <c r="L62" s="58"/>
      <c r="M62" s="62" t="s">
        <v>322</v>
      </c>
    </row>
    <row r="63" spans="1:13" ht="31.5">
      <c r="A63" s="54">
        <f t="shared" si="4"/>
        <v>52</v>
      </c>
      <c r="B63" s="59">
        <v>6</v>
      </c>
      <c r="C63" s="56" t="s">
        <v>392</v>
      </c>
      <c r="D63" s="57" t="s">
        <v>320</v>
      </c>
      <c r="E63" s="59">
        <v>2</v>
      </c>
      <c r="F63" s="57"/>
      <c r="G63" s="61">
        <f t="shared" si="1"/>
        <v>0</v>
      </c>
      <c r="H63" s="61"/>
      <c r="I63" s="61">
        <f t="shared" si="2"/>
        <v>0</v>
      </c>
      <c r="J63" s="61"/>
      <c r="K63" s="61">
        <f t="shared" si="3"/>
        <v>0</v>
      </c>
      <c r="L63" s="58" t="s">
        <v>393</v>
      </c>
      <c r="M63" s="62" t="s">
        <v>394</v>
      </c>
    </row>
    <row r="64" spans="1:13" ht="31.5">
      <c r="A64" s="54">
        <f t="shared" si="4"/>
        <v>53</v>
      </c>
      <c r="B64" s="59">
        <v>23</v>
      </c>
      <c r="C64" s="56" t="s">
        <v>395</v>
      </c>
      <c r="D64" s="57" t="s">
        <v>320</v>
      </c>
      <c r="E64" s="59">
        <v>2</v>
      </c>
      <c r="F64" s="57"/>
      <c r="G64" s="61">
        <f t="shared" si="1"/>
        <v>0</v>
      </c>
      <c r="H64" s="61"/>
      <c r="I64" s="61">
        <f t="shared" si="2"/>
        <v>0</v>
      </c>
      <c r="J64" s="61"/>
      <c r="K64" s="61">
        <f t="shared" si="3"/>
        <v>0</v>
      </c>
      <c r="L64" s="58" t="s">
        <v>396</v>
      </c>
      <c r="M64" s="62" t="s">
        <v>394</v>
      </c>
    </row>
    <row r="65" spans="1:13" ht="31.5">
      <c r="A65" s="54">
        <f t="shared" si="4"/>
        <v>54</v>
      </c>
      <c r="B65" s="59">
        <v>7</v>
      </c>
      <c r="C65" s="56" t="s">
        <v>397</v>
      </c>
      <c r="D65" s="57" t="s">
        <v>320</v>
      </c>
      <c r="E65" s="59">
        <v>2</v>
      </c>
      <c r="F65" s="57"/>
      <c r="G65" s="61">
        <f t="shared" si="1"/>
        <v>0</v>
      </c>
      <c r="H65" s="61"/>
      <c r="I65" s="61">
        <f t="shared" si="2"/>
        <v>0</v>
      </c>
      <c r="J65" s="61"/>
      <c r="K65" s="61">
        <f t="shared" si="3"/>
        <v>0</v>
      </c>
      <c r="L65" s="58" t="s">
        <v>398</v>
      </c>
      <c r="M65" s="62" t="s">
        <v>394</v>
      </c>
    </row>
    <row r="66" spans="1:13">
      <c r="A66" s="54">
        <f t="shared" si="4"/>
        <v>55</v>
      </c>
      <c r="B66" s="55"/>
      <c r="C66" s="56" t="s">
        <v>399</v>
      </c>
      <c r="D66" s="57" t="s">
        <v>320</v>
      </c>
      <c r="E66" s="59">
        <v>45</v>
      </c>
      <c r="F66" s="57"/>
      <c r="G66" s="61">
        <f t="shared" si="1"/>
        <v>0</v>
      </c>
      <c r="H66" s="61"/>
      <c r="I66" s="61">
        <f t="shared" si="2"/>
        <v>0</v>
      </c>
      <c r="J66" s="61"/>
      <c r="K66" s="61">
        <f t="shared" si="3"/>
        <v>0</v>
      </c>
      <c r="L66" s="62" t="s">
        <v>400</v>
      </c>
      <c r="M66" s="62" t="s">
        <v>401</v>
      </c>
    </row>
    <row r="67" spans="1:13">
      <c r="A67" s="54">
        <f t="shared" si="4"/>
        <v>56</v>
      </c>
      <c r="B67" s="55"/>
      <c r="C67" s="56" t="s">
        <v>402</v>
      </c>
      <c r="D67" s="57" t="s">
        <v>320</v>
      </c>
      <c r="E67" s="59">
        <v>47</v>
      </c>
      <c r="F67" s="57"/>
      <c r="G67" s="61">
        <f t="shared" si="1"/>
        <v>0</v>
      </c>
      <c r="H67" s="61"/>
      <c r="I67" s="61">
        <f t="shared" si="2"/>
        <v>0</v>
      </c>
      <c r="J67" s="61"/>
      <c r="K67" s="61">
        <f t="shared" si="3"/>
        <v>0</v>
      </c>
      <c r="L67" s="58"/>
      <c r="M67" s="62" t="s">
        <v>401</v>
      </c>
    </row>
    <row r="68" spans="1:13">
      <c r="A68" s="54">
        <f t="shared" si="4"/>
        <v>57</v>
      </c>
      <c r="B68" s="55"/>
      <c r="C68" s="56" t="s">
        <v>403</v>
      </c>
      <c r="D68" s="55"/>
      <c r="E68" s="55"/>
      <c r="F68" s="57"/>
      <c r="G68" s="61">
        <f t="shared" si="1"/>
        <v>0</v>
      </c>
      <c r="H68" s="61"/>
      <c r="I68" s="61">
        <f t="shared" si="2"/>
        <v>0</v>
      </c>
      <c r="J68" s="61"/>
      <c r="K68" s="61">
        <f t="shared" si="3"/>
        <v>0</v>
      </c>
      <c r="L68" s="58"/>
      <c r="M68" s="58"/>
    </row>
    <row r="69" spans="1:13">
      <c r="A69" s="54">
        <f t="shared" si="4"/>
        <v>58</v>
      </c>
      <c r="B69" s="55"/>
      <c r="C69" s="63" t="s">
        <v>404</v>
      </c>
      <c r="D69" s="57" t="s">
        <v>374</v>
      </c>
      <c r="E69" s="59">
        <v>1</v>
      </c>
      <c r="F69" s="57"/>
      <c r="G69" s="61">
        <f t="shared" si="1"/>
        <v>0</v>
      </c>
      <c r="H69" s="61"/>
      <c r="I69" s="61">
        <f t="shared" si="2"/>
        <v>0</v>
      </c>
      <c r="J69" s="61"/>
      <c r="K69" s="61">
        <f t="shared" si="3"/>
        <v>0</v>
      </c>
      <c r="L69" s="58" t="s">
        <v>405</v>
      </c>
      <c r="M69" s="62" t="s">
        <v>401</v>
      </c>
    </row>
    <row r="70" spans="1:13">
      <c r="A70" s="54">
        <f t="shared" si="4"/>
        <v>59</v>
      </c>
      <c r="B70" s="55"/>
      <c r="C70" s="63" t="s">
        <v>404</v>
      </c>
      <c r="D70" s="57" t="s">
        <v>374</v>
      </c>
      <c r="E70" s="59">
        <v>4</v>
      </c>
      <c r="F70" s="57"/>
      <c r="G70" s="61">
        <f t="shared" si="1"/>
        <v>0</v>
      </c>
      <c r="H70" s="61"/>
      <c r="I70" s="61">
        <f t="shared" si="2"/>
        <v>0</v>
      </c>
      <c r="J70" s="61"/>
      <c r="K70" s="61">
        <f t="shared" si="3"/>
        <v>0</v>
      </c>
      <c r="L70" s="58" t="s">
        <v>406</v>
      </c>
      <c r="M70" s="62" t="s">
        <v>401</v>
      </c>
    </row>
    <row r="71" spans="1:13">
      <c r="A71" s="54">
        <f t="shared" si="4"/>
        <v>60</v>
      </c>
      <c r="B71" s="55"/>
      <c r="C71" s="63" t="s">
        <v>404</v>
      </c>
      <c r="D71" s="57" t="s">
        <v>374</v>
      </c>
      <c r="E71" s="59">
        <v>9</v>
      </c>
      <c r="F71" s="57"/>
      <c r="G71" s="61">
        <f t="shared" si="1"/>
        <v>0</v>
      </c>
      <c r="H71" s="61"/>
      <c r="I71" s="61">
        <f t="shared" si="2"/>
        <v>0</v>
      </c>
      <c r="J71" s="61"/>
      <c r="K71" s="61">
        <f t="shared" si="3"/>
        <v>0</v>
      </c>
      <c r="L71" s="58" t="s">
        <v>407</v>
      </c>
      <c r="M71" s="62" t="s">
        <v>401</v>
      </c>
    </row>
    <row r="72" spans="1:13">
      <c r="A72" s="54">
        <f t="shared" si="4"/>
        <v>61</v>
      </c>
      <c r="B72" s="55"/>
      <c r="C72" s="63" t="s">
        <v>408</v>
      </c>
      <c r="D72" s="57" t="s">
        <v>374</v>
      </c>
      <c r="E72" s="59">
        <v>2</v>
      </c>
      <c r="F72" s="57"/>
      <c r="G72" s="61">
        <f t="shared" si="1"/>
        <v>0</v>
      </c>
      <c r="H72" s="61"/>
      <c r="I72" s="61">
        <f t="shared" si="2"/>
        <v>0</v>
      </c>
      <c r="J72" s="61"/>
      <c r="K72" s="61">
        <f t="shared" si="3"/>
        <v>0</v>
      </c>
      <c r="L72" s="58" t="s">
        <v>409</v>
      </c>
      <c r="M72" s="62" t="s">
        <v>401</v>
      </c>
    </row>
    <row r="73" spans="1:13">
      <c r="A73" s="54">
        <f t="shared" si="4"/>
        <v>62</v>
      </c>
      <c r="B73" s="55"/>
      <c r="C73" s="56" t="s">
        <v>410</v>
      </c>
      <c r="D73" s="55"/>
      <c r="E73" s="55"/>
      <c r="F73" s="57"/>
      <c r="G73" s="61">
        <f t="shared" si="1"/>
        <v>0</v>
      </c>
      <c r="H73" s="61"/>
      <c r="I73" s="61">
        <f t="shared" si="2"/>
        <v>0</v>
      </c>
      <c r="J73" s="61"/>
      <c r="K73" s="61">
        <f t="shared" si="3"/>
        <v>0</v>
      </c>
      <c r="L73" s="58"/>
      <c r="M73" s="58"/>
    </row>
    <row r="74" spans="1:13" ht="27">
      <c r="A74" s="54">
        <f t="shared" si="4"/>
        <v>63</v>
      </c>
      <c r="B74" s="55"/>
      <c r="C74" s="67" t="s">
        <v>411</v>
      </c>
      <c r="D74" s="57" t="s">
        <v>19</v>
      </c>
      <c r="E74" s="59">
        <v>1</v>
      </c>
      <c r="F74" s="59"/>
      <c r="G74" s="61">
        <f t="shared" si="1"/>
        <v>0</v>
      </c>
      <c r="H74" s="61"/>
      <c r="I74" s="61">
        <f t="shared" si="2"/>
        <v>0</v>
      </c>
      <c r="J74" s="61"/>
      <c r="K74" s="61">
        <f t="shared" si="3"/>
        <v>0</v>
      </c>
      <c r="L74" s="58" t="s">
        <v>412</v>
      </c>
      <c r="M74" s="58"/>
    </row>
    <row r="75" spans="1:13" ht="27">
      <c r="A75" s="54">
        <f t="shared" si="4"/>
        <v>64</v>
      </c>
      <c r="B75" s="55"/>
      <c r="C75" s="67" t="s">
        <v>413</v>
      </c>
      <c r="D75" s="57" t="s">
        <v>19</v>
      </c>
      <c r="E75" s="59">
        <v>17</v>
      </c>
      <c r="F75" s="59"/>
      <c r="G75" s="61">
        <f t="shared" si="1"/>
        <v>0</v>
      </c>
      <c r="H75" s="61"/>
      <c r="I75" s="61">
        <f t="shared" si="2"/>
        <v>0</v>
      </c>
      <c r="J75" s="61"/>
      <c r="K75" s="61">
        <f t="shared" si="3"/>
        <v>0</v>
      </c>
      <c r="L75" s="58" t="s">
        <v>414</v>
      </c>
      <c r="M75" s="58"/>
    </row>
    <row r="76" spans="1:13" ht="27">
      <c r="A76" s="54">
        <f t="shared" si="4"/>
        <v>65</v>
      </c>
      <c r="B76" s="55"/>
      <c r="C76" s="67" t="s">
        <v>415</v>
      </c>
      <c r="D76" s="57" t="s">
        <v>19</v>
      </c>
      <c r="E76" s="59">
        <v>32</v>
      </c>
      <c r="F76" s="59"/>
      <c r="G76" s="61">
        <f t="shared" si="1"/>
        <v>0</v>
      </c>
      <c r="H76" s="61"/>
      <c r="I76" s="61">
        <f t="shared" si="2"/>
        <v>0</v>
      </c>
      <c r="J76" s="61"/>
      <c r="K76" s="61">
        <f t="shared" si="3"/>
        <v>0</v>
      </c>
      <c r="L76" s="58" t="s">
        <v>416</v>
      </c>
      <c r="M76" s="58"/>
    </row>
    <row r="77" spans="1:13" ht="27">
      <c r="A77" s="54">
        <f t="shared" si="4"/>
        <v>66</v>
      </c>
      <c r="B77" s="55"/>
      <c r="C77" s="67" t="s">
        <v>417</v>
      </c>
      <c r="D77" s="57" t="s">
        <v>19</v>
      </c>
      <c r="E77" s="59">
        <v>30</v>
      </c>
      <c r="F77" s="59"/>
      <c r="G77" s="61">
        <f t="shared" ref="G77:G109" si="5">I77+K77</f>
        <v>0</v>
      </c>
      <c r="H77" s="61"/>
      <c r="I77" s="61">
        <f t="shared" ref="I77:I109" si="6">ROUND(H77*E77,2)</f>
        <v>0</v>
      </c>
      <c r="J77" s="61"/>
      <c r="K77" s="61">
        <f t="shared" ref="K77:K109" si="7">ROUND(J77*E77,2)</f>
        <v>0</v>
      </c>
      <c r="L77" s="58" t="s">
        <v>418</v>
      </c>
      <c r="M77" s="58"/>
    </row>
    <row r="78" spans="1:13">
      <c r="A78" s="54">
        <f t="shared" ref="A78:A109" si="8">1+A77</f>
        <v>67</v>
      </c>
      <c r="B78" s="55"/>
      <c r="C78" s="56" t="s">
        <v>419</v>
      </c>
      <c r="D78" s="55"/>
      <c r="E78" s="55"/>
      <c r="F78" s="57"/>
      <c r="G78" s="61">
        <f t="shared" si="5"/>
        <v>0</v>
      </c>
      <c r="H78" s="61"/>
      <c r="I78" s="61">
        <f t="shared" si="6"/>
        <v>0</v>
      </c>
      <c r="J78" s="61"/>
      <c r="K78" s="61">
        <f t="shared" si="7"/>
        <v>0</v>
      </c>
      <c r="L78" s="58"/>
      <c r="M78" s="58"/>
    </row>
    <row r="79" spans="1:13" ht="27">
      <c r="A79" s="54">
        <f t="shared" si="8"/>
        <v>68</v>
      </c>
      <c r="B79" s="55"/>
      <c r="C79" s="67" t="s">
        <v>420</v>
      </c>
      <c r="D79" s="57" t="s">
        <v>19</v>
      </c>
      <c r="E79" s="59">
        <v>5</v>
      </c>
      <c r="F79" s="59"/>
      <c r="G79" s="61">
        <f t="shared" si="5"/>
        <v>0</v>
      </c>
      <c r="H79" s="61"/>
      <c r="I79" s="61">
        <f t="shared" si="6"/>
        <v>0</v>
      </c>
      <c r="J79" s="61"/>
      <c r="K79" s="61">
        <f t="shared" si="7"/>
        <v>0</v>
      </c>
      <c r="L79" s="58" t="s">
        <v>421</v>
      </c>
      <c r="M79" s="58"/>
    </row>
    <row r="80" spans="1:13" ht="27">
      <c r="A80" s="54">
        <f t="shared" si="8"/>
        <v>69</v>
      </c>
      <c r="B80" s="55"/>
      <c r="C80" s="67" t="s">
        <v>422</v>
      </c>
      <c r="D80" s="57" t="s">
        <v>19</v>
      </c>
      <c r="E80" s="59">
        <v>4</v>
      </c>
      <c r="F80" s="59"/>
      <c r="G80" s="61">
        <f t="shared" si="5"/>
        <v>0</v>
      </c>
      <c r="H80" s="61"/>
      <c r="I80" s="61">
        <f t="shared" si="6"/>
        <v>0</v>
      </c>
      <c r="J80" s="61"/>
      <c r="K80" s="61">
        <f t="shared" si="7"/>
        <v>0</v>
      </c>
      <c r="L80" s="58" t="s">
        <v>423</v>
      </c>
      <c r="M80" s="58"/>
    </row>
    <row r="81" spans="1:13" ht="27">
      <c r="A81" s="54">
        <f t="shared" si="8"/>
        <v>70</v>
      </c>
      <c r="B81" s="55"/>
      <c r="C81" s="67" t="s">
        <v>424</v>
      </c>
      <c r="D81" s="57" t="s">
        <v>19</v>
      </c>
      <c r="E81" s="59">
        <v>20</v>
      </c>
      <c r="F81" s="59"/>
      <c r="G81" s="61">
        <f t="shared" si="5"/>
        <v>0</v>
      </c>
      <c r="H81" s="61"/>
      <c r="I81" s="61">
        <f t="shared" si="6"/>
        <v>0</v>
      </c>
      <c r="J81" s="61"/>
      <c r="K81" s="61">
        <f t="shared" si="7"/>
        <v>0</v>
      </c>
      <c r="L81" s="58" t="s">
        <v>425</v>
      </c>
      <c r="M81" s="58"/>
    </row>
    <row r="82" spans="1:13">
      <c r="A82" s="54">
        <f t="shared" si="8"/>
        <v>71</v>
      </c>
      <c r="B82" s="55"/>
      <c r="C82" s="56" t="s">
        <v>426</v>
      </c>
      <c r="D82" s="55"/>
      <c r="E82" s="55"/>
      <c r="F82" s="57"/>
      <c r="G82" s="61">
        <f t="shared" si="5"/>
        <v>0</v>
      </c>
      <c r="H82" s="61"/>
      <c r="I82" s="61">
        <f t="shared" si="6"/>
        <v>0</v>
      </c>
      <c r="J82" s="61"/>
      <c r="K82" s="61">
        <f t="shared" si="7"/>
        <v>0</v>
      </c>
      <c r="L82" s="58"/>
      <c r="M82" s="58"/>
    </row>
    <row r="83" spans="1:13">
      <c r="A83" s="54">
        <f t="shared" si="8"/>
        <v>72</v>
      </c>
      <c r="B83" s="55"/>
      <c r="C83" s="67" t="s">
        <v>420</v>
      </c>
      <c r="D83" s="57" t="s">
        <v>19</v>
      </c>
      <c r="E83" s="59">
        <v>2</v>
      </c>
      <c r="F83" s="59"/>
      <c r="G83" s="61">
        <f t="shared" si="5"/>
        <v>0</v>
      </c>
      <c r="H83" s="61"/>
      <c r="I83" s="61">
        <f t="shared" si="6"/>
        <v>0</v>
      </c>
      <c r="J83" s="61"/>
      <c r="K83" s="61">
        <f t="shared" si="7"/>
        <v>0</v>
      </c>
      <c r="L83" s="62" t="s">
        <v>427</v>
      </c>
      <c r="M83" s="58"/>
    </row>
    <row r="84" spans="1:13">
      <c r="A84" s="54">
        <f t="shared" si="8"/>
        <v>73</v>
      </c>
      <c r="B84" s="55"/>
      <c r="C84" s="67" t="s">
        <v>424</v>
      </c>
      <c r="D84" s="57" t="s">
        <v>19</v>
      </c>
      <c r="E84" s="59">
        <v>8</v>
      </c>
      <c r="F84" s="59"/>
      <c r="G84" s="61">
        <f t="shared" si="5"/>
        <v>0</v>
      </c>
      <c r="H84" s="61"/>
      <c r="I84" s="61">
        <f t="shared" si="6"/>
        <v>0</v>
      </c>
      <c r="J84" s="61"/>
      <c r="K84" s="61">
        <f t="shared" si="7"/>
        <v>0</v>
      </c>
      <c r="L84" s="62" t="s">
        <v>428</v>
      </c>
      <c r="M84" s="58"/>
    </row>
    <row r="85" spans="1:13">
      <c r="A85" s="54">
        <f t="shared" si="8"/>
        <v>74</v>
      </c>
      <c r="B85" s="55"/>
      <c r="C85" s="67" t="s">
        <v>411</v>
      </c>
      <c r="D85" s="57" t="s">
        <v>19</v>
      </c>
      <c r="E85" s="59">
        <v>1</v>
      </c>
      <c r="F85" s="59"/>
      <c r="G85" s="61">
        <f t="shared" si="5"/>
        <v>0</v>
      </c>
      <c r="H85" s="61"/>
      <c r="I85" s="61">
        <f t="shared" si="6"/>
        <v>0</v>
      </c>
      <c r="J85" s="61"/>
      <c r="K85" s="61">
        <f t="shared" si="7"/>
        <v>0</v>
      </c>
      <c r="L85" s="62" t="s">
        <v>429</v>
      </c>
      <c r="M85" s="58"/>
    </row>
    <row r="86" spans="1:13">
      <c r="A86" s="54">
        <f t="shared" si="8"/>
        <v>75</v>
      </c>
      <c r="B86" s="55"/>
      <c r="C86" s="67" t="s">
        <v>413</v>
      </c>
      <c r="D86" s="57" t="s">
        <v>19</v>
      </c>
      <c r="E86" s="59">
        <v>6</v>
      </c>
      <c r="F86" s="59"/>
      <c r="G86" s="61">
        <f t="shared" si="5"/>
        <v>0</v>
      </c>
      <c r="H86" s="61"/>
      <c r="I86" s="61">
        <f t="shared" si="6"/>
        <v>0</v>
      </c>
      <c r="J86" s="61"/>
      <c r="K86" s="61">
        <f t="shared" si="7"/>
        <v>0</v>
      </c>
      <c r="L86" s="58" t="s">
        <v>430</v>
      </c>
      <c r="M86" s="58"/>
    </row>
    <row r="87" spans="1:13">
      <c r="A87" s="54">
        <f t="shared" si="8"/>
        <v>76</v>
      </c>
      <c r="B87" s="55"/>
      <c r="C87" s="56" t="s">
        <v>431</v>
      </c>
      <c r="D87" s="55"/>
      <c r="E87" s="55"/>
      <c r="F87" s="57"/>
      <c r="G87" s="61">
        <f t="shared" si="5"/>
        <v>0</v>
      </c>
      <c r="H87" s="61"/>
      <c r="I87" s="61">
        <f t="shared" si="6"/>
        <v>0</v>
      </c>
      <c r="J87" s="61"/>
      <c r="K87" s="61">
        <f t="shared" si="7"/>
        <v>0</v>
      </c>
      <c r="L87" s="58"/>
      <c r="M87" s="58"/>
    </row>
    <row r="88" spans="1:13">
      <c r="A88" s="54">
        <f t="shared" si="8"/>
        <v>77</v>
      </c>
      <c r="B88" s="55"/>
      <c r="C88" s="67" t="s">
        <v>411</v>
      </c>
      <c r="D88" s="57" t="s">
        <v>19</v>
      </c>
      <c r="E88" s="59">
        <v>10</v>
      </c>
      <c r="F88" s="59"/>
      <c r="G88" s="61">
        <f t="shared" si="5"/>
        <v>0</v>
      </c>
      <c r="H88" s="61"/>
      <c r="I88" s="61">
        <f t="shared" si="6"/>
        <v>0</v>
      </c>
      <c r="J88" s="61"/>
      <c r="K88" s="61">
        <f t="shared" si="7"/>
        <v>0</v>
      </c>
      <c r="L88" s="62" t="s">
        <v>432</v>
      </c>
      <c r="M88" s="58"/>
    </row>
    <row r="89" spans="1:13">
      <c r="A89" s="54">
        <f t="shared" si="8"/>
        <v>78</v>
      </c>
      <c r="B89" s="55"/>
      <c r="C89" s="67" t="s">
        <v>433</v>
      </c>
      <c r="D89" s="57" t="s">
        <v>19</v>
      </c>
      <c r="E89" s="59">
        <v>20</v>
      </c>
      <c r="F89" s="59"/>
      <c r="G89" s="61">
        <f t="shared" si="5"/>
        <v>0</v>
      </c>
      <c r="H89" s="61"/>
      <c r="I89" s="61">
        <f t="shared" si="6"/>
        <v>0</v>
      </c>
      <c r="J89" s="61"/>
      <c r="K89" s="61">
        <f t="shared" si="7"/>
        <v>0</v>
      </c>
      <c r="L89" s="62" t="s">
        <v>432</v>
      </c>
      <c r="M89" s="58"/>
    </row>
    <row r="90" spans="1:13">
      <c r="A90" s="54">
        <f t="shared" si="8"/>
        <v>79</v>
      </c>
      <c r="B90" s="55"/>
      <c r="C90" s="56" t="s">
        <v>434</v>
      </c>
      <c r="D90" s="57" t="s">
        <v>435</v>
      </c>
      <c r="E90" s="59">
        <v>150</v>
      </c>
      <c r="F90" s="57"/>
      <c r="G90" s="61">
        <f t="shared" si="5"/>
        <v>0</v>
      </c>
      <c r="H90" s="61"/>
      <c r="I90" s="61">
        <f t="shared" si="6"/>
        <v>0</v>
      </c>
      <c r="J90" s="61"/>
      <c r="K90" s="61">
        <f t="shared" si="7"/>
        <v>0</v>
      </c>
      <c r="L90" s="58"/>
      <c r="M90" s="58"/>
    </row>
    <row r="91" spans="1:13">
      <c r="A91" s="54">
        <f t="shared" si="8"/>
        <v>80</v>
      </c>
      <c r="B91" s="55"/>
      <c r="C91" s="56" t="s">
        <v>436</v>
      </c>
      <c r="D91" s="57" t="s">
        <v>437</v>
      </c>
      <c r="E91" s="59">
        <v>65</v>
      </c>
      <c r="F91" s="57"/>
      <c r="G91" s="61">
        <f t="shared" si="5"/>
        <v>0</v>
      </c>
      <c r="H91" s="61"/>
      <c r="I91" s="61">
        <f t="shared" si="6"/>
        <v>0</v>
      </c>
      <c r="J91" s="61"/>
      <c r="K91" s="61">
        <f t="shared" si="7"/>
        <v>0</v>
      </c>
      <c r="L91" s="62" t="s">
        <v>438</v>
      </c>
      <c r="M91" s="58"/>
    </row>
    <row r="92" spans="1:13">
      <c r="A92" s="54">
        <f t="shared" si="8"/>
        <v>81</v>
      </c>
      <c r="B92" s="55"/>
      <c r="C92" s="56" t="s">
        <v>439</v>
      </c>
      <c r="D92" s="57" t="s">
        <v>320</v>
      </c>
      <c r="E92" s="59">
        <v>1</v>
      </c>
      <c r="F92" s="57"/>
      <c r="G92" s="61">
        <f t="shared" si="5"/>
        <v>0</v>
      </c>
      <c r="H92" s="61"/>
      <c r="I92" s="61">
        <f t="shared" si="6"/>
        <v>0</v>
      </c>
      <c r="J92" s="61"/>
      <c r="K92" s="61">
        <f t="shared" si="7"/>
        <v>0</v>
      </c>
      <c r="L92" s="58"/>
      <c r="M92" s="58"/>
    </row>
    <row r="93" spans="1:13">
      <c r="A93" s="54">
        <f t="shared" si="8"/>
        <v>82</v>
      </c>
      <c r="B93" s="55"/>
      <c r="C93" s="56" t="s">
        <v>440</v>
      </c>
      <c r="D93" s="57" t="s">
        <v>19</v>
      </c>
      <c r="E93" s="59">
        <v>20</v>
      </c>
      <c r="F93" s="57"/>
      <c r="G93" s="61">
        <f t="shared" si="5"/>
        <v>0</v>
      </c>
      <c r="H93" s="61"/>
      <c r="I93" s="61">
        <f t="shared" si="6"/>
        <v>0</v>
      </c>
      <c r="J93" s="61"/>
      <c r="K93" s="61">
        <f t="shared" si="7"/>
        <v>0</v>
      </c>
      <c r="L93" s="62" t="s">
        <v>441</v>
      </c>
      <c r="M93" s="58"/>
    </row>
    <row r="94" spans="1:13" ht="31.5">
      <c r="A94" s="54">
        <f t="shared" si="8"/>
        <v>83</v>
      </c>
      <c r="B94" s="55"/>
      <c r="C94" s="56" t="s">
        <v>442</v>
      </c>
      <c r="D94" s="55"/>
      <c r="E94" s="55"/>
      <c r="F94" s="57"/>
      <c r="G94" s="61">
        <f t="shared" si="5"/>
        <v>0</v>
      </c>
      <c r="H94" s="61"/>
      <c r="I94" s="61">
        <f t="shared" si="6"/>
        <v>0</v>
      </c>
      <c r="J94" s="61"/>
      <c r="K94" s="61">
        <f t="shared" si="7"/>
        <v>0</v>
      </c>
      <c r="L94" s="58"/>
      <c r="M94" s="58"/>
    </row>
    <row r="95" spans="1:13">
      <c r="A95" s="54">
        <f t="shared" si="8"/>
        <v>84</v>
      </c>
      <c r="B95" s="55"/>
      <c r="C95" s="63" t="s">
        <v>443</v>
      </c>
      <c r="D95" s="57" t="s">
        <v>19</v>
      </c>
      <c r="E95" s="59">
        <v>7</v>
      </c>
      <c r="F95" s="57"/>
      <c r="G95" s="61">
        <f t="shared" si="5"/>
        <v>0</v>
      </c>
      <c r="H95" s="61"/>
      <c r="I95" s="61">
        <f t="shared" si="6"/>
        <v>0</v>
      </c>
      <c r="J95" s="61"/>
      <c r="K95" s="61">
        <f t="shared" si="7"/>
        <v>0</v>
      </c>
      <c r="L95" s="62" t="s">
        <v>444</v>
      </c>
      <c r="M95" s="62" t="s">
        <v>445</v>
      </c>
    </row>
    <row r="96" spans="1:13">
      <c r="A96" s="54">
        <f t="shared" si="8"/>
        <v>85</v>
      </c>
      <c r="B96" s="55"/>
      <c r="C96" s="63" t="s">
        <v>446</v>
      </c>
      <c r="D96" s="57" t="s">
        <v>19</v>
      </c>
      <c r="E96" s="59">
        <v>4</v>
      </c>
      <c r="F96" s="57"/>
      <c r="G96" s="61">
        <f t="shared" si="5"/>
        <v>0</v>
      </c>
      <c r="H96" s="61"/>
      <c r="I96" s="61">
        <f t="shared" si="6"/>
        <v>0</v>
      </c>
      <c r="J96" s="61"/>
      <c r="K96" s="61">
        <f t="shared" si="7"/>
        <v>0</v>
      </c>
      <c r="L96" s="62" t="s">
        <v>444</v>
      </c>
      <c r="M96" s="62" t="s">
        <v>445</v>
      </c>
    </row>
    <row r="97" spans="1:13">
      <c r="A97" s="54">
        <f t="shared" si="8"/>
        <v>86</v>
      </c>
      <c r="B97" s="55"/>
      <c r="C97" s="63" t="s">
        <v>447</v>
      </c>
      <c r="D97" s="57" t="s">
        <v>19</v>
      </c>
      <c r="E97" s="59">
        <v>28</v>
      </c>
      <c r="F97" s="57"/>
      <c r="G97" s="61">
        <f t="shared" si="5"/>
        <v>0</v>
      </c>
      <c r="H97" s="61"/>
      <c r="I97" s="61">
        <f t="shared" si="6"/>
        <v>0</v>
      </c>
      <c r="J97" s="61"/>
      <c r="K97" s="61">
        <f t="shared" si="7"/>
        <v>0</v>
      </c>
      <c r="L97" s="62" t="s">
        <v>444</v>
      </c>
      <c r="M97" s="62" t="s">
        <v>445</v>
      </c>
    </row>
    <row r="98" spans="1:13">
      <c r="A98" s="54">
        <f t="shared" si="8"/>
        <v>87</v>
      </c>
      <c r="B98" s="55"/>
      <c r="C98" s="63" t="s">
        <v>448</v>
      </c>
      <c r="D98" s="57" t="s">
        <v>19</v>
      </c>
      <c r="E98" s="59">
        <v>2</v>
      </c>
      <c r="F98" s="57"/>
      <c r="G98" s="61">
        <f t="shared" si="5"/>
        <v>0</v>
      </c>
      <c r="H98" s="61"/>
      <c r="I98" s="61">
        <f t="shared" si="6"/>
        <v>0</v>
      </c>
      <c r="J98" s="61"/>
      <c r="K98" s="61">
        <f t="shared" si="7"/>
        <v>0</v>
      </c>
      <c r="L98" s="62" t="s">
        <v>444</v>
      </c>
      <c r="M98" s="62" t="s">
        <v>445</v>
      </c>
    </row>
    <row r="99" spans="1:13">
      <c r="A99" s="54">
        <f t="shared" si="8"/>
        <v>88</v>
      </c>
      <c r="B99" s="55"/>
      <c r="C99" s="63" t="s">
        <v>449</v>
      </c>
      <c r="D99" s="57" t="s">
        <v>19</v>
      </c>
      <c r="E99" s="59">
        <v>23</v>
      </c>
      <c r="F99" s="57"/>
      <c r="G99" s="61">
        <f t="shared" si="5"/>
        <v>0</v>
      </c>
      <c r="H99" s="61"/>
      <c r="I99" s="61">
        <f t="shared" si="6"/>
        <v>0</v>
      </c>
      <c r="J99" s="61"/>
      <c r="K99" s="61">
        <f t="shared" si="7"/>
        <v>0</v>
      </c>
      <c r="L99" s="62" t="s">
        <v>444</v>
      </c>
      <c r="M99" s="62" t="s">
        <v>445</v>
      </c>
    </row>
    <row r="100" spans="1:13">
      <c r="A100" s="54">
        <f t="shared" si="8"/>
        <v>89</v>
      </c>
      <c r="B100" s="55"/>
      <c r="C100" s="63" t="s">
        <v>450</v>
      </c>
      <c r="D100" s="57" t="s">
        <v>19</v>
      </c>
      <c r="E100" s="59">
        <v>32</v>
      </c>
      <c r="F100" s="57"/>
      <c r="G100" s="61">
        <f t="shared" si="5"/>
        <v>0</v>
      </c>
      <c r="H100" s="61"/>
      <c r="I100" s="61">
        <f t="shared" si="6"/>
        <v>0</v>
      </c>
      <c r="J100" s="61"/>
      <c r="K100" s="61">
        <f t="shared" si="7"/>
        <v>0</v>
      </c>
      <c r="L100" s="62" t="s">
        <v>444</v>
      </c>
      <c r="M100" s="62" t="s">
        <v>445</v>
      </c>
    </row>
    <row r="101" spans="1:13">
      <c r="A101" s="54">
        <f t="shared" si="8"/>
        <v>90</v>
      </c>
      <c r="B101" s="55"/>
      <c r="C101" s="63" t="s">
        <v>451</v>
      </c>
      <c r="D101" s="57" t="s">
        <v>19</v>
      </c>
      <c r="E101" s="59">
        <v>30</v>
      </c>
      <c r="F101" s="57"/>
      <c r="G101" s="61">
        <f t="shared" si="5"/>
        <v>0</v>
      </c>
      <c r="H101" s="61"/>
      <c r="I101" s="61">
        <f t="shared" si="6"/>
        <v>0</v>
      </c>
      <c r="J101" s="61"/>
      <c r="K101" s="61">
        <f t="shared" si="7"/>
        <v>0</v>
      </c>
      <c r="L101" s="62" t="s">
        <v>444</v>
      </c>
      <c r="M101" s="62" t="s">
        <v>445</v>
      </c>
    </row>
    <row r="102" spans="1:13">
      <c r="A102" s="54">
        <f t="shared" si="8"/>
        <v>91</v>
      </c>
      <c r="B102" s="55"/>
      <c r="C102" s="60" t="s">
        <v>452</v>
      </c>
      <c r="D102" s="57" t="s">
        <v>19</v>
      </c>
      <c r="E102" s="59">
        <v>10</v>
      </c>
      <c r="F102" s="55"/>
      <c r="G102" s="61">
        <f t="shared" si="5"/>
        <v>0</v>
      </c>
      <c r="H102" s="61"/>
      <c r="I102" s="61">
        <f t="shared" si="6"/>
        <v>0</v>
      </c>
      <c r="J102" s="61"/>
      <c r="K102" s="61">
        <f t="shared" si="7"/>
        <v>0</v>
      </c>
      <c r="L102" s="62" t="s">
        <v>444</v>
      </c>
      <c r="M102" s="62" t="s">
        <v>445</v>
      </c>
    </row>
    <row r="103" spans="1:13">
      <c r="A103" s="54">
        <f t="shared" si="8"/>
        <v>92</v>
      </c>
      <c r="B103" s="55"/>
      <c r="C103" s="60" t="s">
        <v>453</v>
      </c>
      <c r="D103" s="57" t="s">
        <v>19</v>
      </c>
      <c r="E103" s="59">
        <v>20</v>
      </c>
      <c r="F103" s="55"/>
      <c r="G103" s="61">
        <f t="shared" si="5"/>
        <v>0</v>
      </c>
      <c r="H103" s="61"/>
      <c r="I103" s="61">
        <f t="shared" si="6"/>
        <v>0</v>
      </c>
      <c r="J103" s="61"/>
      <c r="K103" s="61">
        <f t="shared" si="7"/>
        <v>0</v>
      </c>
      <c r="L103" s="62" t="s">
        <v>444</v>
      </c>
      <c r="M103" s="62" t="s">
        <v>445</v>
      </c>
    </row>
    <row r="104" spans="1:13" ht="47.25">
      <c r="A104" s="54">
        <f t="shared" si="8"/>
        <v>93</v>
      </c>
      <c r="B104" s="55"/>
      <c r="C104" s="66" t="s">
        <v>454</v>
      </c>
      <c r="D104" s="55"/>
      <c r="E104" s="55"/>
      <c r="F104" s="55"/>
      <c r="G104" s="61">
        <f t="shared" si="5"/>
        <v>0</v>
      </c>
      <c r="H104" s="61"/>
      <c r="I104" s="61">
        <f t="shared" si="6"/>
        <v>0</v>
      </c>
      <c r="J104" s="61"/>
      <c r="K104" s="61">
        <f t="shared" si="7"/>
        <v>0</v>
      </c>
      <c r="L104" s="68"/>
      <c r="M104" s="58"/>
    </row>
    <row r="105" spans="1:13">
      <c r="A105" s="54">
        <f t="shared" si="8"/>
        <v>94</v>
      </c>
      <c r="B105" s="55"/>
      <c r="C105" s="67" t="s">
        <v>422</v>
      </c>
      <c r="D105" s="57" t="s">
        <v>320</v>
      </c>
      <c r="E105" s="59">
        <v>2</v>
      </c>
      <c r="F105" s="59"/>
      <c r="G105" s="61">
        <f t="shared" si="5"/>
        <v>0</v>
      </c>
      <c r="H105" s="61"/>
      <c r="I105" s="61">
        <f t="shared" si="6"/>
        <v>0</v>
      </c>
      <c r="J105" s="61"/>
      <c r="K105" s="61">
        <f t="shared" si="7"/>
        <v>0</v>
      </c>
      <c r="L105" s="68"/>
      <c r="M105" s="58" t="s">
        <v>455</v>
      </c>
    </row>
    <row r="106" spans="1:13">
      <c r="A106" s="54">
        <f t="shared" si="8"/>
        <v>95</v>
      </c>
      <c r="B106" s="55"/>
      <c r="C106" s="67" t="s">
        <v>424</v>
      </c>
      <c r="D106" s="57" t="s">
        <v>320</v>
      </c>
      <c r="E106" s="59">
        <v>10</v>
      </c>
      <c r="F106" s="59"/>
      <c r="G106" s="61">
        <f t="shared" si="5"/>
        <v>0</v>
      </c>
      <c r="H106" s="61"/>
      <c r="I106" s="61">
        <f t="shared" si="6"/>
        <v>0</v>
      </c>
      <c r="J106" s="61"/>
      <c r="K106" s="61">
        <f t="shared" si="7"/>
        <v>0</v>
      </c>
      <c r="L106" s="68"/>
      <c r="M106" s="58" t="s">
        <v>455</v>
      </c>
    </row>
    <row r="107" spans="1:13">
      <c r="A107" s="54">
        <f t="shared" si="8"/>
        <v>96</v>
      </c>
      <c r="B107" s="55"/>
      <c r="C107" s="67" t="s">
        <v>413</v>
      </c>
      <c r="D107" s="57" t="s">
        <v>320</v>
      </c>
      <c r="E107" s="59">
        <v>6</v>
      </c>
      <c r="F107" s="59"/>
      <c r="G107" s="61">
        <f t="shared" si="5"/>
        <v>0</v>
      </c>
      <c r="H107" s="61"/>
      <c r="I107" s="61">
        <f t="shared" si="6"/>
        <v>0</v>
      </c>
      <c r="J107" s="61"/>
      <c r="K107" s="61">
        <f t="shared" si="7"/>
        <v>0</v>
      </c>
      <c r="L107" s="68"/>
      <c r="M107" s="58" t="s">
        <v>455</v>
      </c>
    </row>
    <row r="108" spans="1:13">
      <c r="A108" s="54">
        <f t="shared" si="8"/>
        <v>97</v>
      </c>
      <c r="B108" s="55"/>
      <c r="C108" s="67" t="s">
        <v>415</v>
      </c>
      <c r="D108" s="57" t="s">
        <v>320</v>
      </c>
      <c r="E108" s="59">
        <v>8</v>
      </c>
      <c r="F108" s="59"/>
      <c r="G108" s="61">
        <f t="shared" si="5"/>
        <v>0</v>
      </c>
      <c r="H108" s="61"/>
      <c r="I108" s="61">
        <f t="shared" si="6"/>
        <v>0</v>
      </c>
      <c r="J108" s="61"/>
      <c r="K108" s="61">
        <f t="shared" si="7"/>
        <v>0</v>
      </c>
      <c r="L108" s="68"/>
      <c r="M108" s="58" t="s">
        <v>455</v>
      </c>
    </row>
    <row r="109" spans="1:13">
      <c r="A109" s="54">
        <f t="shared" si="8"/>
        <v>98</v>
      </c>
      <c r="B109" s="55"/>
      <c r="C109" s="67" t="s">
        <v>417</v>
      </c>
      <c r="D109" s="57" t="s">
        <v>320</v>
      </c>
      <c r="E109" s="59">
        <v>12</v>
      </c>
      <c r="F109" s="59"/>
      <c r="G109" s="61">
        <f t="shared" si="5"/>
        <v>0</v>
      </c>
      <c r="H109" s="61"/>
      <c r="I109" s="61">
        <f t="shared" si="6"/>
        <v>0</v>
      </c>
      <c r="J109" s="61"/>
      <c r="K109" s="61">
        <f t="shared" si="7"/>
        <v>0</v>
      </c>
      <c r="L109" s="68"/>
      <c r="M109" s="58" t="s">
        <v>455</v>
      </c>
    </row>
    <row r="110" spans="1:13">
      <c r="A110" s="217" t="s">
        <v>91</v>
      </c>
      <c r="B110" s="218"/>
      <c r="C110" s="218"/>
      <c r="D110" s="218"/>
      <c r="E110" s="219"/>
      <c r="F110" s="69"/>
      <c r="G110" s="70">
        <f>SUM(G12:G109)</f>
        <v>0</v>
      </c>
      <c r="H110" s="70"/>
      <c r="I110" s="70"/>
      <c r="J110" s="70"/>
      <c r="K110" s="70"/>
      <c r="L110" s="71"/>
      <c r="M110" s="71"/>
    </row>
    <row r="111" spans="1:13">
      <c r="A111" s="206" t="s">
        <v>92</v>
      </c>
      <c r="B111" s="207"/>
      <c r="C111" s="207"/>
      <c r="D111" s="207"/>
      <c r="E111" s="208"/>
      <c r="F111" s="72"/>
      <c r="G111" s="73"/>
      <c r="H111" s="74"/>
      <c r="I111" s="75">
        <f>SUM(I13:I110)</f>
        <v>0</v>
      </c>
      <c r="J111" s="75"/>
      <c r="K111" s="75"/>
      <c r="L111" s="54"/>
      <c r="M111" s="54"/>
    </row>
    <row r="112" spans="1:13">
      <c r="A112" s="206" t="s">
        <v>93</v>
      </c>
      <c r="B112" s="207"/>
      <c r="C112" s="207"/>
      <c r="D112" s="207"/>
      <c r="E112" s="208"/>
      <c r="F112" s="72"/>
      <c r="G112" s="73"/>
      <c r="H112" s="74"/>
      <c r="I112" s="75"/>
      <c r="J112" s="75"/>
      <c r="K112" s="75">
        <f>SUM(K14:K111)</f>
        <v>0</v>
      </c>
      <c r="L112" s="54"/>
      <c r="M112" s="54"/>
    </row>
    <row r="113" spans="1:15">
      <c r="I113" s="76"/>
      <c r="J113" s="76"/>
      <c r="K113" s="76"/>
    </row>
    <row r="114" spans="1:15">
      <c r="A114" s="204" t="s">
        <v>94</v>
      </c>
      <c r="B114" s="204"/>
      <c r="C114" s="205"/>
      <c r="D114" s="205"/>
      <c r="E114" s="205"/>
      <c r="F114" s="205"/>
      <c r="G114" s="204"/>
      <c r="H114" s="204"/>
      <c r="I114" s="204"/>
      <c r="J114" s="204"/>
      <c r="K114" s="204"/>
      <c r="L114" s="204"/>
      <c r="M114" s="204"/>
      <c r="N114" s="204"/>
      <c r="O114" s="204"/>
    </row>
    <row r="115" spans="1:15">
      <c r="A115" s="202" t="s">
        <v>772</v>
      </c>
      <c r="B115" s="202"/>
      <c r="C115" s="203"/>
      <c r="D115" s="203"/>
      <c r="E115" s="203"/>
      <c r="F115" s="203"/>
      <c r="G115" s="202"/>
      <c r="H115" s="202"/>
      <c r="I115" s="202"/>
      <c r="J115" s="202"/>
      <c r="K115" s="202"/>
      <c r="L115" s="35"/>
      <c r="M115" s="36"/>
      <c r="N115" s="36"/>
      <c r="O115" s="36"/>
    </row>
    <row r="116" spans="1:15">
      <c r="A116" s="202" t="s">
        <v>96</v>
      </c>
      <c r="B116" s="202"/>
      <c r="C116" s="203"/>
      <c r="D116" s="203"/>
      <c r="E116" s="203"/>
      <c r="F116" s="203"/>
      <c r="G116" s="202"/>
      <c r="H116" s="202"/>
      <c r="I116" s="202"/>
      <c r="J116" s="202"/>
      <c r="K116" s="202"/>
      <c r="L116" s="202"/>
      <c r="M116" s="202"/>
      <c r="N116" s="202"/>
      <c r="O116" s="202"/>
    </row>
    <row r="117" spans="1:15">
      <c r="A117" s="202" t="s">
        <v>97</v>
      </c>
      <c r="B117" s="202"/>
      <c r="C117" s="203"/>
      <c r="D117" s="203"/>
      <c r="E117" s="203"/>
      <c r="F117" s="203"/>
      <c r="G117" s="202"/>
      <c r="H117" s="202"/>
      <c r="I117" s="202"/>
      <c r="J117" s="202"/>
      <c r="K117" s="202"/>
      <c r="L117" s="202"/>
      <c r="M117" s="202"/>
      <c r="N117" s="202"/>
      <c r="O117" s="202"/>
    </row>
    <row r="118" spans="1:15">
      <c r="A118" s="202" t="s">
        <v>98</v>
      </c>
      <c r="B118" s="202"/>
      <c r="C118" s="203"/>
      <c r="D118" s="203"/>
      <c r="E118" s="203"/>
      <c r="F118" s="203"/>
      <c r="G118" s="202"/>
      <c r="H118" s="202"/>
      <c r="I118" s="202"/>
      <c r="J118" s="202"/>
      <c r="K118" s="202"/>
      <c r="L118" s="202"/>
      <c r="M118" s="202"/>
      <c r="N118" s="202"/>
      <c r="O118" s="202"/>
    </row>
    <row r="119" spans="1:15">
      <c r="A119" s="202" t="s">
        <v>99</v>
      </c>
      <c r="B119" s="202"/>
      <c r="C119" s="203"/>
      <c r="D119" s="203"/>
      <c r="E119" s="203"/>
      <c r="F119" s="203"/>
      <c r="G119" s="202"/>
      <c r="H119" s="202"/>
      <c r="I119" s="202"/>
      <c r="J119" s="202"/>
      <c r="K119" s="202"/>
      <c r="L119" s="202"/>
      <c r="M119" s="202"/>
      <c r="N119" s="202"/>
      <c r="O119" s="202"/>
    </row>
    <row r="120" spans="1:15">
      <c r="A120" s="204" t="s">
        <v>100</v>
      </c>
      <c r="B120" s="204"/>
      <c r="C120" s="205"/>
      <c r="D120" s="205"/>
      <c r="E120" s="205"/>
      <c r="F120" s="205"/>
      <c r="G120" s="204"/>
      <c r="H120" s="204"/>
      <c r="I120" s="204"/>
      <c r="J120" s="204"/>
      <c r="K120" s="204"/>
      <c r="L120" s="204"/>
      <c r="M120" s="204"/>
      <c r="N120" s="204"/>
      <c r="O120" s="204"/>
    </row>
    <row r="121" spans="1:15">
      <c r="A121" s="202" t="s">
        <v>773</v>
      </c>
      <c r="B121" s="202"/>
      <c r="C121" s="203"/>
      <c r="D121" s="203"/>
      <c r="E121" s="203"/>
      <c r="F121" s="203"/>
      <c r="G121" s="202"/>
      <c r="H121" s="202"/>
      <c r="I121" s="202"/>
      <c r="J121" s="202"/>
      <c r="K121" s="202"/>
      <c r="L121" s="202"/>
      <c r="M121" s="202"/>
      <c r="N121" s="202"/>
      <c r="O121" s="202"/>
    </row>
    <row r="122" spans="1:15">
      <c r="A122" s="202" t="s">
        <v>102</v>
      </c>
      <c r="B122" s="202"/>
      <c r="C122" s="203"/>
      <c r="D122" s="203"/>
      <c r="E122" s="203"/>
      <c r="F122" s="203"/>
      <c r="G122" s="202"/>
      <c r="H122" s="202"/>
      <c r="I122" s="202"/>
      <c r="J122" s="202"/>
      <c r="K122" s="202"/>
      <c r="L122" s="202"/>
      <c r="M122" s="202"/>
      <c r="N122" s="202"/>
      <c r="O122" s="202"/>
    </row>
    <row r="123" spans="1:15">
      <c r="A123" s="202" t="s">
        <v>103</v>
      </c>
      <c r="B123" s="202"/>
      <c r="C123" s="203"/>
      <c r="D123" s="203"/>
      <c r="E123" s="203"/>
      <c r="F123" s="203"/>
      <c r="G123" s="202"/>
      <c r="H123" s="202"/>
      <c r="I123" s="202"/>
      <c r="J123" s="202"/>
      <c r="K123" s="202"/>
      <c r="L123" s="202"/>
      <c r="M123" s="202"/>
      <c r="N123" s="202"/>
      <c r="O123" s="202"/>
    </row>
    <row r="124" spans="1:15">
      <c r="A124" s="202" t="s">
        <v>112</v>
      </c>
      <c r="B124" s="202"/>
      <c r="C124" s="203"/>
      <c r="D124" s="203"/>
      <c r="E124" s="203"/>
      <c r="F124" s="203"/>
      <c r="G124" s="202"/>
      <c r="H124" s="202"/>
      <c r="I124" s="202"/>
      <c r="J124" s="202"/>
      <c r="K124" s="202"/>
      <c r="L124" s="202"/>
      <c r="M124" s="202"/>
      <c r="N124" s="202"/>
      <c r="O124" s="202"/>
    </row>
    <row r="125" spans="1:15">
      <c r="A125" s="202" t="s">
        <v>104</v>
      </c>
      <c r="B125" s="202"/>
      <c r="C125" s="203"/>
      <c r="D125" s="203"/>
      <c r="E125" s="203"/>
      <c r="F125" s="203"/>
      <c r="G125" s="202"/>
      <c r="H125" s="202"/>
      <c r="I125" s="202"/>
      <c r="J125" s="202"/>
      <c r="K125" s="202"/>
      <c r="L125" s="202"/>
      <c r="M125" s="202"/>
      <c r="N125" s="202"/>
      <c r="O125" s="202"/>
    </row>
    <row r="126" spans="1:15">
      <c r="A126" s="202" t="s">
        <v>106</v>
      </c>
      <c r="B126" s="202"/>
      <c r="C126" s="203"/>
      <c r="D126" s="203"/>
      <c r="E126" s="203"/>
      <c r="F126" s="203"/>
      <c r="G126" s="202"/>
      <c r="H126" s="202"/>
      <c r="I126" s="202"/>
      <c r="J126" s="202"/>
      <c r="K126" s="202"/>
      <c r="L126" s="202"/>
      <c r="M126" s="202"/>
      <c r="N126" s="202"/>
      <c r="O126" s="202"/>
    </row>
    <row r="127" spans="1:15">
      <c r="A127" s="202" t="s">
        <v>107</v>
      </c>
      <c r="B127" s="202"/>
      <c r="C127" s="203"/>
      <c r="D127" s="203"/>
      <c r="E127" s="203"/>
      <c r="F127" s="203"/>
      <c r="G127" s="202"/>
      <c r="H127" s="202"/>
      <c r="I127" s="202"/>
      <c r="J127" s="202"/>
      <c r="K127" s="202"/>
      <c r="L127" s="202"/>
      <c r="M127" s="202"/>
      <c r="N127" s="202"/>
      <c r="O127" s="202"/>
    </row>
    <row r="128" spans="1:15">
      <c r="A128" s="202" t="s">
        <v>108</v>
      </c>
      <c r="B128" s="202"/>
      <c r="C128" s="203"/>
      <c r="D128" s="203"/>
      <c r="E128" s="203"/>
      <c r="F128" s="203"/>
      <c r="G128" s="202"/>
      <c r="H128" s="202"/>
      <c r="I128" s="202"/>
      <c r="J128" s="202"/>
      <c r="K128" s="202"/>
      <c r="L128" s="202"/>
      <c r="M128" s="202"/>
      <c r="N128" s="202"/>
      <c r="O128" s="202"/>
    </row>
    <row r="129" spans="1:15">
      <c r="A129" s="202" t="s">
        <v>774</v>
      </c>
      <c r="B129" s="202"/>
      <c r="C129" s="203"/>
      <c r="D129" s="203"/>
      <c r="E129" s="203"/>
      <c r="F129" s="203"/>
      <c r="G129" s="202"/>
      <c r="H129" s="202"/>
      <c r="I129" s="202"/>
      <c r="J129" s="202"/>
      <c r="K129" s="202"/>
      <c r="L129" s="202"/>
      <c r="M129" s="202"/>
      <c r="N129" s="202"/>
      <c r="O129" s="202"/>
    </row>
    <row r="130" spans="1:15">
      <c r="A130" s="202" t="s">
        <v>109</v>
      </c>
      <c r="B130" s="202"/>
      <c r="C130" s="203"/>
      <c r="D130" s="203"/>
      <c r="E130" s="203"/>
      <c r="F130" s="203"/>
      <c r="G130" s="202"/>
      <c r="H130" s="202"/>
      <c r="I130" s="202"/>
      <c r="J130" s="202"/>
      <c r="K130" s="202"/>
      <c r="L130" s="202"/>
      <c r="M130" s="202"/>
      <c r="N130" s="202"/>
      <c r="O130" s="202"/>
    </row>
    <row r="131" spans="1:15">
      <c r="A131" s="202" t="s">
        <v>110</v>
      </c>
      <c r="B131" s="202"/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37"/>
      <c r="O131" s="37"/>
    </row>
    <row r="132" spans="1:15">
      <c r="A132" s="202" t="s">
        <v>111</v>
      </c>
      <c r="B132" s="202"/>
      <c r="C132" s="203"/>
      <c r="D132" s="203"/>
      <c r="E132" s="203"/>
      <c r="F132" s="203"/>
      <c r="G132" s="202"/>
      <c r="H132" s="202"/>
      <c r="I132" s="202"/>
      <c r="J132" s="202"/>
      <c r="K132" s="202"/>
      <c r="L132" s="202"/>
      <c r="M132" s="202"/>
      <c r="N132" s="202"/>
      <c r="O132" s="202"/>
    </row>
    <row r="133" spans="1:15">
      <c r="A133" s="77"/>
      <c r="B133" s="77"/>
      <c r="C133" s="78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9"/>
      <c r="O133" s="79"/>
    </row>
  </sheetData>
  <mergeCells count="36">
    <mergeCell ref="A130:O130"/>
    <mergeCell ref="A131:M131"/>
    <mergeCell ref="A132:O132"/>
    <mergeCell ref="A125:O125"/>
    <mergeCell ref="A126:O126"/>
    <mergeCell ref="A127:O127"/>
    <mergeCell ref="A128:O128"/>
    <mergeCell ref="A129:O129"/>
    <mergeCell ref="A124:O124"/>
    <mergeCell ref="A112:E112"/>
    <mergeCell ref="A114:O114"/>
    <mergeCell ref="A115:K115"/>
    <mergeCell ref="A116:O116"/>
    <mergeCell ref="A117:O117"/>
    <mergeCell ref="A118:O118"/>
    <mergeCell ref="A119:O119"/>
    <mergeCell ref="A120:O120"/>
    <mergeCell ref="A121:O121"/>
    <mergeCell ref="A122:O122"/>
    <mergeCell ref="A123:O123"/>
    <mergeCell ref="A111:E111"/>
    <mergeCell ref="A5:M5"/>
    <mergeCell ref="A6:M6"/>
    <mergeCell ref="A8:A10"/>
    <mergeCell ref="B8:B10"/>
    <mergeCell ref="C8:C10"/>
    <mergeCell ref="D8:D10"/>
    <mergeCell ref="E8:E10"/>
    <mergeCell ref="F8:F10"/>
    <mergeCell ref="G8:G10"/>
    <mergeCell ref="H8:K8"/>
    <mergeCell ref="L8:L10"/>
    <mergeCell ref="M8:M10"/>
    <mergeCell ref="H9:I9"/>
    <mergeCell ref="J9:K9"/>
    <mergeCell ref="A110:E110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43"/>
  <sheetViews>
    <sheetView topLeftCell="A19" workbookViewId="0">
      <selection activeCell="A36" sqref="A36:O36"/>
    </sheetView>
  </sheetViews>
  <sheetFormatPr defaultRowHeight="15.75"/>
  <cols>
    <col min="1" max="1" width="9.33203125" style="79"/>
    <col min="2" max="2" width="28" style="79" customWidth="1"/>
    <col min="3" max="3" width="86" style="79" customWidth="1"/>
    <col min="4" max="4" width="12.83203125" style="79" customWidth="1"/>
    <col min="5" max="5" width="13.1640625" style="79" customWidth="1"/>
    <col min="6" max="11" width="29.1640625" style="79" customWidth="1"/>
    <col min="12" max="13" width="30.33203125" style="79" customWidth="1"/>
    <col min="14" max="16384" width="9.33203125" style="84"/>
  </cols>
  <sheetData>
    <row r="1" spans="1:13">
      <c r="A1" s="43"/>
      <c r="B1" s="43"/>
      <c r="C1" s="44"/>
      <c r="D1" s="43"/>
      <c r="E1" s="43"/>
      <c r="F1" s="43"/>
      <c r="G1" s="43"/>
      <c r="H1" s="43"/>
      <c r="I1" s="43"/>
      <c r="J1" s="43"/>
      <c r="K1" s="43"/>
      <c r="L1" s="43"/>
      <c r="M1" s="83" t="s">
        <v>13</v>
      </c>
    </row>
    <row r="2" spans="1:13">
      <c r="A2" s="48" t="s">
        <v>2</v>
      </c>
      <c r="B2" s="43"/>
      <c r="C2" s="44"/>
      <c r="D2" s="43"/>
      <c r="E2" s="43"/>
      <c r="F2" s="43"/>
      <c r="G2" s="43"/>
      <c r="H2" s="43"/>
      <c r="I2" s="43"/>
      <c r="J2" s="43"/>
      <c r="K2" s="43"/>
      <c r="L2" s="43"/>
      <c r="M2" s="83" t="s">
        <v>14</v>
      </c>
    </row>
    <row r="3" spans="1:13">
      <c r="A3" s="44" t="s">
        <v>456</v>
      </c>
      <c r="B3" s="43"/>
      <c r="C3" s="44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>
      <c r="A4" s="43"/>
      <c r="B4" s="43"/>
      <c r="C4" s="44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1:13">
      <c r="A5" s="221" t="s">
        <v>15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</row>
    <row r="6" spans="1:13">
      <c r="A6" s="222" t="s">
        <v>457</v>
      </c>
      <c r="B6" s="222"/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</row>
    <row r="7" spans="1:13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</row>
    <row r="8" spans="1:13" ht="15.75" customHeight="1">
      <c r="A8" s="211" t="s">
        <v>1</v>
      </c>
      <c r="B8" s="212" t="s">
        <v>0</v>
      </c>
      <c r="C8" s="213" t="s">
        <v>16</v>
      </c>
      <c r="D8" s="214" t="s">
        <v>315</v>
      </c>
      <c r="E8" s="213" t="s">
        <v>316</v>
      </c>
      <c r="F8" s="212" t="s">
        <v>4</v>
      </c>
      <c r="G8" s="215" t="s">
        <v>5</v>
      </c>
      <c r="H8" s="190" t="s">
        <v>6</v>
      </c>
      <c r="I8" s="190"/>
      <c r="J8" s="190"/>
      <c r="K8" s="190"/>
      <c r="L8" s="213" t="s">
        <v>3</v>
      </c>
      <c r="M8" s="86" t="s">
        <v>317</v>
      </c>
    </row>
    <row r="9" spans="1:13">
      <c r="A9" s="211"/>
      <c r="B9" s="212"/>
      <c r="C9" s="213"/>
      <c r="D9" s="214"/>
      <c r="E9" s="213"/>
      <c r="F9" s="212"/>
      <c r="G9" s="215"/>
      <c r="H9" s="190" t="s">
        <v>7</v>
      </c>
      <c r="I9" s="190"/>
      <c r="J9" s="190" t="s">
        <v>8</v>
      </c>
      <c r="K9" s="190"/>
      <c r="L9" s="213"/>
      <c r="M9" s="86"/>
    </row>
    <row r="10" spans="1:13" ht="31.5">
      <c r="A10" s="211"/>
      <c r="B10" s="212"/>
      <c r="C10" s="213"/>
      <c r="D10" s="214"/>
      <c r="E10" s="213"/>
      <c r="F10" s="212"/>
      <c r="G10" s="215"/>
      <c r="H10" s="49" t="s">
        <v>9</v>
      </c>
      <c r="I10" s="49" t="s">
        <v>10</v>
      </c>
      <c r="J10" s="49" t="s">
        <v>9</v>
      </c>
      <c r="K10" s="49" t="s">
        <v>10</v>
      </c>
      <c r="L10" s="213"/>
      <c r="M10" s="86"/>
    </row>
    <row r="11" spans="1:13">
      <c r="A11" s="50">
        <v>1</v>
      </c>
      <c r="B11" s="51">
        <f>A11+1</f>
        <v>2</v>
      </c>
      <c r="C11" s="51">
        <f>B11+1</f>
        <v>3</v>
      </c>
      <c r="D11" s="51">
        <f t="shared" ref="D11:M11" si="0">C11+1</f>
        <v>4</v>
      </c>
      <c r="E11" s="51">
        <f t="shared" si="0"/>
        <v>5</v>
      </c>
      <c r="F11" s="51">
        <f t="shared" si="0"/>
        <v>6</v>
      </c>
      <c r="G11" s="51">
        <f t="shared" si="0"/>
        <v>7</v>
      </c>
      <c r="H11" s="51">
        <f t="shared" si="0"/>
        <v>8</v>
      </c>
      <c r="I11" s="51">
        <f t="shared" si="0"/>
        <v>9</v>
      </c>
      <c r="J11" s="51">
        <f t="shared" si="0"/>
        <v>10</v>
      </c>
      <c r="K11" s="51">
        <f t="shared" si="0"/>
        <v>11</v>
      </c>
      <c r="L11" s="51">
        <f t="shared" si="0"/>
        <v>12</v>
      </c>
      <c r="M11" s="51">
        <f t="shared" si="0"/>
        <v>13</v>
      </c>
    </row>
    <row r="12" spans="1:13" s="91" customFormat="1" ht="22.7" customHeight="1">
      <c r="A12" s="87"/>
      <c r="B12" s="88"/>
      <c r="C12" s="89" t="s">
        <v>458</v>
      </c>
      <c r="D12" s="88"/>
      <c r="E12" s="88"/>
      <c r="F12" s="90"/>
      <c r="G12" s="90"/>
      <c r="H12" s="90"/>
      <c r="I12" s="90"/>
      <c r="J12" s="90"/>
      <c r="K12" s="90"/>
      <c r="L12" s="88"/>
      <c r="M12" s="88"/>
    </row>
    <row r="13" spans="1:13" ht="31.5">
      <c r="A13" s="92">
        <v>1</v>
      </c>
      <c r="B13" s="93" t="s">
        <v>459</v>
      </c>
      <c r="C13" s="94" t="s">
        <v>460</v>
      </c>
      <c r="D13" s="95" t="s">
        <v>320</v>
      </c>
      <c r="E13" s="96">
        <v>3</v>
      </c>
      <c r="F13" s="97"/>
      <c r="G13" s="61">
        <f t="shared" ref="G13" si="1">I13+K13</f>
        <v>0</v>
      </c>
      <c r="H13" s="61"/>
      <c r="I13" s="61">
        <f t="shared" ref="I13" si="2">ROUND(H13*E13,2)</f>
        <v>0</v>
      </c>
      <c r="J13" s="61"/>
      <c r="K13" s="61">
        <f t="shared" ref="K13" si="3">ROUND(J13*E13,2)</f>
        <v>0</v>
      </c>
      <c r="L13" s="98" t="s">
        <v>461</v>
      </c>
      <c r="M13" s="99" t="s">
        <v>394</v>
      </c>
    </row>
    <row r="14" spans="1:13" s="91" customFormat="1" ht="22.7" customHeight="1">
      <c r="A14" s="100"/>
      <c r="B14" s="88"/>
      <c r="C14" s="89" t="s">
        <v>462</v>
      </c>
      <c r="D14" s="88"/>
      <c r="E14" s="88"/>
      <c r="F14" s="101"/>
      <c r="G14" s="101"/>
      <c r="H14" s="101"/>
      <c r="I14" s="101"/>
      <c r="J14" s="101"/>
      <c r="K14" s="101"/>
      <c r="L14" s="88"/>
      <c r="M14" s="88"/>
    </row>
    <row r="15" spans="1:13" ht="31.5">
      <c r="A15" s="92">
        <v>2</v>
      </c>
      <c r="B15" s="99" t="s">
        <v>463</v>
      </c>
      <c r="C15" s="94" t="s">
        <v>464</v>
      </c>
      <c r="D15" s="95" t="s">
        <v>320</v>
      </c>
      <c r="E15" s="96">
        <v>8</v>
      </c>
      <c r="F15" s="97"/>
      <c r="G15" s="61">
        <f t="shared" ref="G15:G17" si="4">I15+K15</f>
        <v>0</v>
      </c>
      <c r="H15" s="61"/>
      <c r="I15" s="61">
        <f t="shared" ref="I15:I17" si="5">ROUND(H15*E15,2)</f>
        <v>0</v>
      </c>
      <c r="J15" s="61"/>
      <c r="K15" s="61">
        <f t="shared" ref="K15:K17" si="6">ROUND(J15*E15,2)</f>
        <v>0</v>
      </c>
      <c r="L15" s="99" t="s">
        <v>465</v>
      </c>
      <c r="M15" s="99" t="s">
        <v>394</v>
      </c>
    </row>
    <row r="16" spans="1:13" ht="31.5" customHeight="1">
      <c r="A16" s="92">
        <v>3</v>
      </c>
      <c r="B16" s="99" t="s">
        <v>463</v>
      </c>
      <c r="C16" s="94" t="s">
        <v>466</v>
      </c>
      <c r="D16" s="95" t="s">
        <v>320</v>
      </c>
      <c r="E16" s="96">
        <v>4</v>
      </c>
      <c r="F16" s="97"/>
      <c r="G16" s="61">
        <f t="shared" si="4"/>
        <v>0</v>
      </c>
      <c r="H16" s="61"/>
      <c r="I16" s="61">
        <f t="shared" si="5"/>
        <v>0</v>
      </c>
      <c r="J16" s="61"/>
      <c r="K16" s="61">
        <f t="shared" si="6"/>
        <v>0</v>
      </c>
      <c r="L16" s="99" t="s">
        <v>467</v>
      </c>
      <c r="M16" s="99" t="s">
        <v>394</v>
      </c>
    </row>
    <row r="17" spans="1:15" ht="22.7" customHeight="1">
      <c r="A17" s="92">
        <v>4</v>
      </c>
      <c r="B17" s="102"/>
      <c r="C17" s="103"/>
      <c r="D17" s="102"/>
      <c r="E17" s="102"/>
      <c r="F17" s="102"/>
      <c r="G17" s="61">
        <f t="shared" si="4"/>
        <v>0</v>
      </c>
      <c r="H17" s="61"/>
      <c r="I17" s="61">
        <f t="shared" si="5"/>
        <v>0</v>
      </c>
      <c r="J17" s="61"/>
      <c r="K17" s="61">
        <f t="shared" si="6"/>
        <v>0</v>
      </c>
      <c r="L17" s="102"/>
      <c r="M17" s="102"/>
    </row>
    <row r="18" spans="1:15" s="91" customFormat="1" ht="22.7" customHeight="1">
      <c r="A18" s="100"/>
      <c r="B18" s="88"/>
      <c r="C18" s="89" t="s">
        <v>468</v>
      </c>
      <c r="D18" s="88"/>
      <c r="E18" s="88"/>
      <c r="F18" s="104"/>
      <c r="G18" s="104"/>
      <c r="H18" s="104"/>
      <c r="I18" s="104"/>
      <c r="J18" s="104"/>
      <c r="K18" s="104"/>
      <c r="L18" s="88"/>
      <c r="M18" s="88"/>
    </row>
    <row r="19" spans="1:15">
      <c r="A19" s="92">
        <v>5</v>
      </c>
      <c r="B19" s="102"/>
      <c r="C19" s="94" t="s">
        <v>469</v>
      </c>
      <c r="D19" s="99" t="s">
        <v>19</v>
      </c>
      <c r="E19" s="96">
        <v>90</v>
      </c>
      <c r="F19" s="97"/>
      <c r="G19" s="61">
        <f t="shared" ref="G19:G20" si="7">I19+K19</f>
        <v>0</v>
      </c>
      <c r="H19" s="61"/>
      <c r="I19" s="61">
        <f t="shared" ref="I19:I20" si="8">ROUND(H19*E19,2)</f>
        <v>0</v>
      </c>
      <c r="J19" s="61"/>
      <c r="K19" s="61">
        <f t="shared" ref="K19:K20" si="9">ROUND(J19*E19,2)</f>
        <v>0</v>
      </c>
      <c r="L19" s="99" t="s">
        <v>470</v>
      </c>
      <c r="M19" s="99" t="s">
        <v>471</v>
      </c>
    </row>
    <row r="20" spans="1:15">
      <c r="A20" s="92">
        <v>6</v>
      </c>
      <c r="B20" s="102"/>
      <c r="C20" s="94" t="s">
        <v>472</v>
      </c>
      <c r="D20" s="98" t="s">
        <v>320</v>
      </c>
      <c r="E20" s="96">
        <v>180</v>
      </c>
      <c r="F20" s="97"/>
      <c r="G20" s="61">
        <f t="shared" si="7"/>
        <v>0</v>
      </c>
      <c r="H20" s="61"/>
      <c r="I20" s="61">
        <f t="shared" si="8"/>
        <v>0</v>
      </c>
      <c r="J20" s="61"/>
      <c r="K20" s="61">
        <f t="shared" si="9"/>
        <v>0</v>
      </c>
      <c r="L20" s="99" t="s">
        <v>473</v>
      </c>
      <c r="M20" s="99" t="s">
        <v>471</v>
      </c>
    </row>
    <row r="21" spans="1:15" ht="22.7" customHeight="1">
      <c r="A21" s="223" t="s">
        <v>91</v>
      </c>
      <c r="B21" s="223"/>
      <c r="C21" s="223"/>
      <c r="D21" s="223"/>
      <c r="E21" s="223"/>
      <c r="F21" s="105"/>
      <c r="G21" s="70">
        <f>SUM(G12:G20)</f>
        <v>0</v>
      </c>
      <c r="H21" s="70"/>
      <c r="I21" s="70"/>
      <c r="J21" s="70"/>
      <c r="K21" s="70"/>
      <c r="L21" s="71"/>
      <c r="M21" s="71"/>
      <c r="N21" s="47"/>
      <c r="O21" s="47"/>
    </row>
    <row r="22" spans="1:15" ht="22.7" customHeight="1">
      <c r="A22" s="220" t="s">
        <v>92</v>
      </c>
      <c r="B22" s="220"/>
      <c r="C22" s="220"/>
      <c r="D22" s="220"/>
      <c r="E22" s="220"/>
      <c r="F22" s="106"/>
      <c r="G22" s="73"/>
      <c r="H22" s="74"/>
      <c r="I22" s="75">
        <f>SUM(I12:I20)</f>
        <v>0</v>
      </c>
      <c r="J22" s="75"/>
      <c r="K22" s="75"/>
      <c r="L22" s="54"/>
      <c r="M22" s="54"/>
      <c r="N22" s="47"/>
      <c r="O22" s="47"/>
    </row>
    <row r="23" spans="1:15" ht="22.7" customHeight="1">
      <c r="A23" s="220" t="s">
        <v>93</v>
      </c>
      <c r="B23" s="220"/>
      <c r="C23" s="220"/>
      <c r="D23" s="220"/>
      <c r="E23" s="220"/>
      <c r="F23" s="106"/>
      <c r="G23" s="73"/>
      <c r="H23" s="74"/>
      <c r="I23" s="75"/>
      <c r="J23" s="75"/>
      <c r="K23" s="75">
        <f>SUM(K12:K21)</f>
        <v>0</v>
      </c>
      <c r="L23" s="54"/>
      <c r="M23" s="54"/>
      <c r="N23" s="47"/>
      <c r="O23" s="47"/>
    </row>
    <row r="24" spans="1:15" ht="22.7" customHeight="1">
      <c r="A24" s="43"/>
      <c r="B24" s="43"/>
      <c r="C24" s="44"/>
      <c r="D24" s="43"/>
      <c r="E24" s="43"/>
      <c r="F24" s="43"/>
      <c r="G24" s="43"/>
      <c r="H24" s="43"/>
      <c r="I24" s="76"/>
      <c r="J24" s="76"/>
      <c r="K24" s="76"/>
      <c r="L24" s="45"/>
      <c r="M24" s="45"/>
      <c r="N24" s="47"/>
      <c r="O24" s="47"/>
    </row>
    <row r="25" spans="1:15" ht="22.7" customHeight="1">
      <c r="A25" s="204" t="s">
        <v>94</v>
      </c>
      <c r="B25" s="204"/>
      <c r="C25" s="205"/>
      <c r="D25" s="205"/>
      <c r="E25" s="205"/>
      <c r="F25" s="205"/>
      <c r="G25" s="204"/>
      <c r="H25" s="204"/>
      <c r="I25" s="204"/>
      <c r="J25" s="204"/>
      <c r="K25" s="204"/>
      <c r="L25" s="204"/>
      <c r="M25" s="204"/>
      <c r="N25" s="204"/>
      <c r="O25" s="204"/>
    </row>
    <row r="26" spans="1:15" ht="22.7" customHeight="1">
      <c r="A26" s="202" t="s">
        <v>775</v>
      </c>
      <c r="B26" s="202"/>
      <c r="C26" s="203"/>
      <c r="D26" s="203"/>
      <c r="E26" s="203"/>
      <c r="F26" s="203"/>
      <c r="G26" s="202"/>
      <c r="H26" s="202"/>
      <c r="I26" s="202"/>
      <c r="J26" s="202"/>
      <c r="K26" s="202"/>
      <c r="L26" s="35"/>
      <c r="M26" s="36"/>
      <c r="N26" s="36"/>
      <c r="O26" s="36"/>
    </row>
    <row r="27" spans="1:15" ht="23.1" customHeight="1">
      <c r="A27" s="202" t="s">
        <v>96</v>
      </c>
      <c r="B27" s="202"/>
      <c r="C27" s="203"/>
      <c r="D27" s="203"/>
      <c r="E27" s="203"/>
      <c r="F27" s="203"/>
      <c r="G27" s="202"/>
      <c r="H27" s="202"/>
      <c r="I27" s="202"/>
      <c r="J27" s="202"/>
      <c r="K27" s="202"/>
      <c r="L27" s="202"/>
      <c r="M27" s="202"/>
      <c r="N27" s="202"/>
      <c r="O27" s="202"/>
    </row>
    <row r="28" spans="1:15" ht="22.35" customHeight="1">
      <c r="A28" s="202" t="s">
        <v>97</v>
      </c>
      <c r="B28" s="202"/>
      <c r="C28" s="203"/>
      <c r="D28" s="203"/>
      <c r="E28" s="203"/>
      <c r="F28" s="203"/>
      <c r="G28" s="202"/>
      <c r="H28" s="202"/>
      <c r="I28" s="202"/>
      <c r="J28" s="202"/>
      <c r="K28" s="202"/>
      <c r="L28" s="202"/>
      <c r="M28" s="202"/>
      <c r="N28" s="202"/>
      <c r="O28" s="202"/>
    </row>
    <row r="29" spans="1:15" ht="22.7" customHeight="1">
      <c r="A29" s="202" t="s">
        <v>98</v>
      </c>
      <c r="B29" s="202"/>
      <c r="C29" s="203"/>
      <c r="D29" s="203"/>
      <c r="E29" s="203"/>
      <c r="F29" s="203"/>
      <c r="G29" s="202"/>
      <c r="H29" s="202"/>
      <c r="I29" s="202"/>
      <c r="J29" s="202"/>
      <c r="K29" s="202"/>
      <c r="L29" s="202"/>
      <c r="M29" s="202"/>
      <c r="N29" s="202"/>
      <c r="O29" s="202"/>
    </row>
    <row r="30" spans="1:15" ht="22.7" customHeight="1">
      <c r="A30" s="202" t="s">
        <v>99</v>
      </c>
      <c r="B30" s="202"/>
      <c r="C30" s="203"/>
      <c r="D30" s="203"/>
      <c r="E30" s="203"/>
      <c r="F30" s="203"/>
      <c r="G30" s="202"/>
      <c r="H30" s="202"/>
      <c r="I30" s="202"/>
      <c r="J30" s="202"/>
      <c r="K30" s="202"/>
      <c r="L30" s="202"/>
      <c r="M30" s="202"/>
      <c r="N30" s="202"/>
      <c r="O30" s="202"/>
    </row>
    <row r="31" spans="1:15" ht="22.7" customHeight="1">
      <c r="A31" s="204" t="s">
        <v>100</v>
      </c>
      <c r="B31" s="204"/>
      <c r="C31" s="205"/>
      <c r="D31" s="205"/>
      <c r="E31" s="205"/>
      <c r="F31" s="205"/>
      <c r="G31" s="204"/>
      <c r="H31" s="204"/>
      <c r="I31" s="204"/>
      <c r="J31" s="204"/>
      <c r="K31" s="204"/>
      <c r="L31" s="204"/>
      <c r="M31" s="204"/>
      <c r="N31" s="204"/>
      <c r="O31" s="204"/>
    </row>
    <row r="32" spans="1:15" ht="22.7" customHeight="1">
      <c r="A32" s="202" t="s">
        <v>776</v>
      </c>
      <c r="B32" s="202"/>
      <c r="C32" s="203"/>
      <c r="D32" s="203"/>
      <c r="E32" s="203"/>
      <c r="F32" s="203"/>
      <c r="G32" s="202"/>
      <c r="H32" s="202"/>
      <c r="I32" s="202"/>
      <c r="J32" s="202"/>
      <c r="K32" s="202"/>
      <c r="L32" s="202"/>
      <c r="M32" s="202"/>
      <c r="N32" s="202"/>
      <c r="O32" s="202"/>
    </row>
    <row r="33" spans="1:15">
      <c r="A33" s="202" t="s">
        <v>102</v>
      </c>
      <c r="B33" s="202"/>
      <c r="C33" s="203"/>
      <c r="D33" s="203"/>
      <c r="E33" s="203"/>
      <c r="F33" s="203"/>
      <c r="G33" s="202"/>
      <c r="H33" s="202"/>
      <c r="I33" s="202"/>
      <c r="J33" s="202"/>
      <c r="K33" s="202"/>
      <c r="L33" s="202"/>
      <c r="M33" s="202"/>
      <c r="N33" s="202"/>
      <c r="O33" s="202"/>
    </row>
    <row r="34" spans="1:15">
      <c r="A34" s="202" t="s">
        <v>103</v>
      </c>
      <c r="B34" s="202"/>
      <c r="C34" s="203"/>
      <c r="D34" s="203"/>
      <c r="E34" s="203"/>
      <c r="F34" s="203"/>
      <c r="G34" s="202"/>
      <c r="H34" s="202"/>
      <c r="I34" s="202"/>
      <c r="J34" s="202"/>
      <c r="K34" s="202"/>
      <c r="L34" s="202"/>
      <c r="M34" s="202"/>
      <c r="N34" s="202"/>
      <c r="O34" s="202"/>
    </row>
    <row r="35" spans="1:15">
      <c r="A35" s="202" t="s">
        <v>112</v>
      </c>
      <c r="B35" s="202"/>
      <c r="C35" s="203"/>
      <c r="D35" s="203"/>
      <c r="E35" s="203"/>
      <c r="F35" s="203"/>
      <c r="G35" s="202"/>
      <c r="H35" s="202"/>
      <c r="I35" s="202"/>
      <c r="J35" s="202"/>
      <c r="K35" s="202"/>
      <c r="L35" s="202"/>
      <c r="M35" s="202"/>
      <c r="N35" s="202"/>
      <c r="O35" s="202"/>
    </row>
    <row r="36" spans="1:15">
      <c r="A36" s="202" t="s">
        <v>778</v>
      </c>
      <c r="B36" s="202"/>
      <c r="C36" s="203"/>
      <c r="D36" s="203"/>
      <c r="E36" s="203"/>
      <c r="F36" s="203"/>
      <c r="G36" s="202"/>
      <c r="H36" s="202"/>
      <c r="I36" s="202"/>
      <c r="J36" s="202"/>
      <c r="K36" s="202"/>
      <c r="L36" s="202"/>
      <c r="M36" s="202"/>
      <c r="N36" s="202"/>
      <c r="O36" s="202"/>
    </row>
    <row r="37" spans="1:15">
      <c r="A37" s="202" t="s">
        <v>105</v>
      </c>
      <c r="B37" s="202"/>
      <c r="C37" s="203"/>
      <c r="D37" s="203"/>
      <c r="E37" s="203"/>
      <c r="F37" s="203"/>
      <c r="G37" s="202"/>
      <c r="H37" s="202"/>
      <c r="I37" s="202"/>
      <c r="J37" s="202"/>
      <c r="K37" s="202"/>
      <c r="L37" s="202"/>
      <c r="M37" s="202"/>
      <c r="N37" s="202"/>
      <c r="O37" s="202"/>
    </row>
    <row r="38" spans="1:15">
      <c r="A38" s="202" t="s">
        <v>106</v>
      </c>
      <c r="B38" s="202"/>
      <c r="C38" s="203"/>
      <c r="D38" s="203"/>
      <c r="E38" s="203"/>
      <c r="F38" s="203"/>
      <c r="G38" s="202"/>
      <c r="H38" s="202"/>
      <c r="I38" s="202"/>
      <c r="J38" s="202"/>
      <c r="K38" s="202"/>
      <c r="L38" s="202"/>
      <c r="M38" s="202"/>
      <c r="N38" s="202"/>
      <c r="O38" s="202"/>
    </row>
    <row r="39" spans="1:15">
      <c r="A39" s="202" t="s">
        <v>107</v>
      </c>
      <c r="B39" s="202"/>
      <c r="C39" s="203"/>
      <c r="D39" s="203"/>
      <c r="E39" s="203"/>
      <c r="F39" s="203"/>
      <c r="G39" s="202"/>
      <c r="H39" s="202"/>
      <c r="I39" s="202"/>
      <c r="J39" s="202"/>
      <c r="K39" s="202"/>
      <c r="L39" s="202"/>
      <c r="M39" s="202"/>
      <c r="N39" s="202"/>
      <c r="O39" s="202"/>
    </row>
    <row r="40" spans="1:15">
      <c r="A40" s="202" t="s">
        <v>777</v>
      </c>
      <c r="B40" s="202"/>
      <c r="C40" s="203"/>
      <c r="D40" s="203"/>
      <c r="E40" s="203"/>
      <c r="F40" s="203"/>
      <c r="G40" s="202"/>
      <c r="H40" s="202"/>
      <c r="I40" s="202"/>
      <c r="J40" s="202"/>
      <c r="K40" s="202"/>
      <c r="L40" s="202"/>
      <c r="M40" s="202"/>
      <c r="N40" s="202"/>
      <c r="O40" s="202"/>
    </row>
    <row r="41" spans="1:15">
      <c r="A41" s="202" t="s">
        <v>109</v>
      </c>
      <c r="B41" s="202"/>
      <c r="C41" s="203"/>
      <c r="D41" s="203"/>
      <c r="E41" s="203"/>
      <c r="F41" s="203"/>
      <c r="G41" s="202"/>
      <c r="H41" s="202"/>
      <c r="I41" s="202"/>
      <c r="J41" s="202"/>
      <c r="K41" s="202"/>
      <c r="L41" s="202"/>
      <c r="M41" s="202"/>
      <c r="N41" s="202"/>
      <c r="O41" s="202"/>
    </row>
    <row r="42" spans="1:15">
      <c r="A42" s="202" t="s">
        <v>110</v>
      </c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37"/>
      <c r="O42" s="37"/>
    </row>
    <row r="43" spans="1:15">
      <c r="A43" s="202" t="s">
        <v>111</v>
      </c>
      <c r="B43" s="202"/>
      <c r="C43" s="203"/>
      <c r="D43" s="203"/>
      <c r="E43" s="203"/>
      <c r="F43" s="203"/>
      <c r="G43" s="202"/>
      <c r="H43" s="202"/>
      <c r="I43" s="202"/>
      <c r="J43" s="202"/>
      <c r="K43" s="202"/>
      <c r="L43" s="202"/>
      <c r="M43" s="202"/>
      <c r="N43" s="202"/>
      <c r="O43" s="202"/>
    </row>
  </sheetData>
  <mergeCells count="35">
    <mergeCell ref="A23:E23"/>
    <mergeCell ref="A5:M5"/>
    <mergeCell ref="A6:M6"/>
    <mergeCell ref="A8:A10"/>
    <mergeCell ref="B8:B10"/>
    <mergeCell ref="C8:C10"/>
    <mergeCell ref="D8:D10"/>
    <mergeCell ref="E8:E10"/>
    <mergeCell ref="F8:F10"/>
    <mergeCell ref="G8:G10"/>
    <mergeCell ref="H8:K8"/>
    <mergeCell ref="L8:L10"/>
    <mergeCell ref="H9:I9"/>
    <mergeCell ref="J9:K9"/>
    <mergeCell ref="A21:E21"/>
    <mergeCell ref="A22:E22"/>
    <mergeCell ref="A36:O36"/>
    <mergeCell ref="A25:O25"/>
    <mergeCell ref="A26:K26"/>
    <mergeCell ref="A27:O27"/>
    <mergeCell ref="A28:O28"/>
    <mergeCell ref="A29:O29"/>
    <mergeCell ref="A30:O30"/>
    <mergeCell ref="A31:O31"/>
    <mergeCell ref="A32:O32"/>
    <mergeCell ref="A33:O33"/>
    <mergeCell ref="A34:O34"/>
    <mergeCell ref="A35:O35"/>
    <mergeCell ref="A42:M42"/>
    <mergeCell ref="A43:O43"/>
    <mergeCell ref="A37:O37"/>
    <mergeCell ref="A38:O38"/>
    <mergeCell ref="A39:O39"/>
    <mergeCell ref="A40:O40"/>
    <mergeCell ref="A41:O4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97"/>
  <sheetViews>
    <sheetView topLeftCell="A67" workbookViewId="0">
      <selection activeCell="A90" sqref="A90:N90"/>
    </sheetView>
  </sheetViews>
  <sheetFormatPr defaultRowHeight="15.75"/>
  <cols>
    <col min="1" max="1" width="12.33203125" style="178" customWidth="1"/>
    <col min="2" max="2" width="101.5" style="5" customWidth="1"/>
    <col min="3" max="4" width="18.1640625" style="5" customWidth="1"/>
    <col min="5" max="11" width="31.33203125" style="5" customWidth="1"/>
    <col min="12" max="12" width="21.5" style="5" customWidth="1"/>
  </cols>
  <sheetData>
    <row r="1" spans="1:12">
      <c r="A1" s="43"/>
      <c r="B1" s="44"/>
      <c r="C1" s="43"/>
      <c r="D1" s="43"/>
      <c r="E1" s="43"/>
      <c r="F1" s="43"/>
      <c r="G1" s="43"/>
      <c r="H1" s="43"/>
      <c r="I1" s="43"/>
      <c r="J1" s="43"/>
      <c r="K1" s="43"/>
      <c r="L1" s="83" t="s">
        <v>13</v>
      </c>
    </row>
    <row r="2" spans="1:12">
      <c r="A2" s="175" t="s">
        <v>2</v>
      </c>
      <c r="B2" s="44"/>
      <c r="C2" s="43"/>
      <c r="D2" s="43"/>
      <c r="E2" s="43"/>
      <c r="F2" s="43"/>
      <c r="G2" s="43"/>
      <c r="H2" s="43"/>
      <c r="I2" s="43"/>
      <c r="J2" s="43"/>
      <c r="K2" s="43"/>
      <c r="L2" s="83" t="s">
        <v>14</v>
      </c>
    </row>
    <row r="3" spans="1:12">
      <c r="A3" s="43" t="s">
        <v>474</v>
      </c>
      <c r="B3" s="44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>
      <c r="A4" s="43"/>
      <c r="B4" s="44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2">
      <c r="A5" s="221" t="s">
        <v>15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</row>
    <row r="6" spans="1:12">
      <c r="A6" s="222" t="s">
        <v>475</v>
      </c>
      <c r="B6" s="222"/>
      <c r="C6" s="222"/>
      <c r="D6" s="222"/>
      <c r="E6" s="222"/>
      <c r="F6" s="222"/>
      <c r="G6" s="222"/>
      <c r="H6" s="222"/>
      <c r="I6" s="222"/>
      <c r="J6" s="222"/>
      <c r="K6" s="222"/>
      <c r="L6" s="222"/>
    </row>
    <row r="7" spans="1:12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1:12" ht="15.75" customHeight="1">
      <c r="A8" s="211" t="s">
        <v>1</v>
      </c>
      <c r="B8" s="213" t="s">
        <v>16</v>
      </c>
      <c r="C8" s="214" t="s">
        <v>315</v>
      </c>
      <c r="D8" s="213" t="s">
        <v>316</v>
      </c>
      <c r="E8" s="212" t="s">
        <v>4</v>
      </c>
      <c r="F8" s="215" t="s">
        <v>5</v>
      </c>
      <c r="G8" s="190" t="s">
        <v>6</v>
      </c>
      <c r="H8" s="190"/>
      <c r="I8" s="190"/>
      <c r="J8" s="190"/>
      <c r="K8" s="213" t="s">
        <v>3</v>
      </c>
      <c r="L8" s="213" t="s">
        <v>317</v>
      </c>
    </row>
    <row r="9" spans="1:12">
      <c r="A9" s="211"/>
      <c r="B9" s="213"/>
      <c r="C9" s="214"/>
      <c r="D9" s="213"/>
      <c r="E9" s="212"/>
      <c r="F9" s="215"/>
      <c r="G9" s="190" t="s">
        <v>7</v>
      </c>
      <c r="H9" s="190"/>
      <c r="I9" s="190" t="s">
        <v>8</v>
      </c>
      <c r="J9" s="190"/>
      <c r="K9" s="213"/>
      <c r="L9" s="213"/>
    </row>
    <row r="10" spans="1:12" ht="31.5">
      <c r="A10" s="211"/>
      <c r="B10" s="213"/>
      <c r="C10" s="214"/>
      <c r="D10" s="213"/>
      <c r="E10" s="212"/>
      <c r="F10" s="215"/>
      <c r="G10" s="49" t="s">
        <v>9</v>
      </c>
      <c r="H10" s="49" t="s">
        <v>10</v>
      </c>
      <c r="I10" s="49" t="s">
        <v>9</v>
      </c>
      <c r="J10" s="49" t="s">
        <v>10</v>
      </c>
      <c r="K10" s="213"/>
      <c r="L10" s="213"/>
    </row>
    <row r="11" spans="1:12">
      <c r="A11" s="50">
        <v>1</v>
      </c>
      <c r="B11" s="51">
        <f>A11+1</f>
        <v>2</v>
      </c>
      <c r="C11" s="51">
        <f t="shared" ref="C11:L11" si="0">B11+1</f>
        <v>3</v>
      </c>
      <c r="D11" s="51">
        <f t="shared" si="0"/>
        <v>4</v>
      </c>
      <c r="E11" s="51">
        <f t="shared" si="0"/>
        <v>5</v>
      </c>
      <c r="F11" s="51">
        <f t="shared" si="0"/>
        <v>6</v>
      </c>
      <c r="G11" s="51">
        <f t="shared" si="0"/>
        <v>7</v>
      </c>
      <c r="H11" s="51">
        <f t="shared" si="0"/>
        <v>8</v>
      </c>
      <c r="I11" s="51">
        <f t="shared" si="0"/>
        <v>9</v>
      </c>
      <c r="J11" s="51">
        <f t="shared" si="0"/>
        <v>10</v>
      </c>
      <c r="K11" s="51">
        <f t="shared" si="0"/>
        <v>11</v>
      </c>
      <c r="L11" s="51">
        <f t="shared" si="0"/>
        <v>12</v>
      </c>
    </row>
    <row r="12" spans="1:12" s="109" customFormat="1" ht="22.7" customHeight="1">
      <c r="A12" s="176"/>
      <c r="B12" s="107" t="s">
        <v>476</v>
      </c>
      <c r="C12" s="108"/>
      <c r="D12" s="108"/>
      <c r="E12" s="107"/>
      <c r="F12" s="107"/>
      <c r="G12" s="107"/>
      <c r="H12" s="107"/>
      <c r="I12" s="107"/>
      <c r="J12" s="107"/>
      <c r="K12" s="108"/>
      <c r="L12" s="108"/>
    </row>
    <row r="13" spans="1:12" ht="22.7" customHeight="1">
      <c r="A13" s="177">
        <v>1</v>
      </c>
      <c r="B13" s="110" t="s">
        <v>477</v>
      </c>
      <c r="C13" s="111"/>
      <c r="D13" s="111"/>
      <c r="E13" s="112"/>
      <c r="F13" s="61">
        <f t="shared" ref="F13:F57" si="1">H13+J13</f>
        <v>0</v>
      </c>
      <c r="G13" s="61"/>
      <c r="H13" s="61">
        <f t="shared" ref="H13:H57" si="2">ROUND(G13*D13,2)</f>
        <v>0</v>
      </c>
      <c r="I13" s="61"/>
      <c r="J13" s="61">
        <f t="shared" ref="J13:J57" si="3">ROUND(I13*D13,2)</f>
        <v>0</v>
      </c>
      <c r="K13" s="111"/>
      <c r="L13" s="111"/>
    </row>
    <row r="14" spans="1:12">
      <c r="A14" s="177">
        <f>A13+1</f>
        <v>2</v>
      </c>
      <c r="B14" s="113" t="s">
        <v>478</v>
      </c>
      <c r="C14" s="114" t="s">
        <v>320</v>
      </c>
      <c r="D14" s="115">
        <v>1</v>
      </c>
      <c r="E14" s="113"/>
      <c r="F14" s="61">
        <f t="shared" si="1"/>
        <v>0</v>
      </c>
      <c r="G14" s="61"/>
      <c r="H14" s="61">
        <f t="shared" si="2"/>
        <v>0</v>
      </c>
      <c r="I14" s="61"/>
      <c r="J14" s="61">
        <f t="shared" si="3"/>
        <v>0</v>
      </c>
      <c r="K14" s="111"/>
      <c r="L14" s="114" t="s">
        <v>479</v>
      </c>
    </row>
    <row r="15" spans="1:12">
      <c r="A15" s="177">
        <f t="shared" ref="A15:A74" si="4">A14+1</f>
        <v>3</v>
      </c>
      <c r="B15" s="113" t="s">
        <v>480</v>
      </c>
      <c r="C15" s="114" t="s">
        <v>320</v>
      </c>
      <c r="D15" s="115">
        <v>1</v>
      </c>
      <c r="E15" s="113"/>
      <c r="F15" s="61">
        <f t="shared" si="1"/>
        <v>0</v>
      </c>
      <c r="G15" s="61"/>
      <c r="H15" s="61">
        <f t="shared" si="2"/>
        <v>0</v>
      </c>
      <c r="I15" s="61"/>
      <c r="J15" s="61">
        <f t="shared" si="3"/>
        <v>0</v>
      </c>
      <c r="K15" s="111"/>
      <c r="L15" s="114" t="s">
        <v>479</v>
      </c>
    </row>
    <row r="16" spans="1:12">
      <c r="A16" s="177">
        <f t="shared" si="4"/>
        <v>4</v>
      </c>
      <c r="B16" s="113" t="s">
        <v>481</v>
      </c>
      <c r="C16" s="114" t="s">
        <v>320</v>
      </c>
      <c r="D16" s="115">
        <v>3</v>
      </c>
      <c r="E16" s="113"/>
      <c r="F16" s="61">
        <f t="shared" si="1"/>
        <v>0</v>
      </c>
      <c r="G16" s="61"/>
      <c r="H16" s="61">
        <f t="shared" si="2"/>
        <v>0</v>
      </c>
      <c r="I16" s="61"/>
      <c r="J16" s="61">
        <f t="shared" si="3"/>
        <v>0</v>
      </c>
      <c r="K16" s="111"/>
      <c r="L16" s="114" t="s">
        <v>479</v>
      </c>
    </row>
    <row r="17" spans="1:12">
      <c r="A17" s="177">
        <f t="shared" si="4"/>
        <v>5</v>
      </c>
      <c r="B17" s="113" t="s">
        <v>482</v>
      </c>
      <c r="C17" s="114" t="s">
        <v>320</v>
      </c>
      <c r="D17" s="115">
        <v>1</v>
      </c>
      <c r="E17" s="113"/>
      <c r="F17" s="61">
        <f t="shared" si="1"/>
        <v>0</v>
      </c>
      <c r="G17" s="61"/>
      <c r="H17" s="61">
        <f t="shared" si="2"/>
        <v>0</v>
      </c>
      <c r="I17" s="61"/>
      <c r="J17" s="61">
        <f t="shared" si="3"/>
        <v>0</v>
      </c>
      <c r="K17" s="111"/>
      <c r="L17" s="114" t="s">
        <v>483</v>
      </c>
    </row>
    <row r="18" spans="1:12">
      <c r="A18" s="177">
        <f t="shared" si="4"/>
        <v>6</v>
      </c>
      <c r="B18" s="113" t="s">
        <v>484</v>
      </c>
      <c r="C18" s="114" t="s">
        <v>320</v>
      </c>
      <c r="D18" s="115">
        <v>28</v>
      </c>
      <c r="E18" s="113"/>
      <c r="F18" s="61">
        <f t="shared" si="1"/>
        <v>0</v>
      </c>
      <c r="G18" s="61"/>
      <c r="H18" s="61">
        <f t="shared" si="2"/>
        <v>0</v>
      </c>
      <c r="I18" s="61"/>
      <c r="J18" s="61">
        <f t="shared" si="3"/>
        <v>0</v>
      </c>
      <c r="K18" s="111"/>
      <c r="L18" s="114" t="s">
        <v>479</v>
      </c>
    </row>
    <row r="19" spans="1:12">
      <c r="A19" s="177">
        <f t="shared" si="4"/>
        <v>7</v>
      </c>
      <c r="B19" s="113" t="s">
        <v>485</v>
      </c>
      <c r="C19" s="114" t="s">
        <v>320</v>
      </c>
      <c r="D19" s="115">
        <v>4</v>
      </c>
      <c r="E19" s="113"/>
      <c r="F19" s="61">
        <f t="shared" si="1"/>
        <v>0</v>
      </c>
      <c r="G19" s="61"/>
      <c r="H19" s="61">
        <f t="shared" si="2"/>
        <v>0</v>
      </c>
      <c r="I19" s="61"/>
      <c r="J19" s="61">
        <f t="shared" si="3"/>
        <v>0</v>
      </c>
      <c r="K19" s="111"/>
      <c r="L19" s="114" t="s">
        <v>479</v>
      </c>
    </row>
    <row r="20" spans="1:12">
      <c r="A20" s="177">
        <f t="shared" si="4"/>
        <v>8</v>
      </c>
      <c r="B20" s="113" t="s">
        <v>486</v>
      </c>
      <c r="C20" s="114" t="s">
        <v>320</v>
      </c>
      <c r="D20" s="115">
        <v>7</v>
      </c>
      <c r="E20" s="113"/>
      <c r="F20" s="61">
        <f t="shared" si="1"/>
        <v>0</v>
      </c>
      <c r="G20" s="61"/>
      <c r="H20" s="61">
        <f t="shared" si="2"/>
        <v>0</v>
      </c>
      <c r="I20" s="61"/>
      <c r="J20" s="61">
        <f t="shared" si="3"/>
        <v>0</v>
      </c>
      <c r="K20" s="111"/>
      <c r="L20" s="114" t="s">
        <v>479</v>
      </c>
    </row>
    <row r="21" spans="1:12">
      <c r="A21" s="177">
        <f t="shared" si="4"/>
        <v>9</v>
      </c>
      <c r="B21" s="113" t="s">
        <v>487</v>
      </c>
      <c r="C21" s="114" t="s">
        <v>320</v>
      </c>
      <c r="D21" s="115">
        <v>1</v>
      </c>
      <c r="E21" s="113"/>
      <c r="F21" s="61">
        <f t="shared" si="1"/>
        <v>0</v>
      </c>
      <c r="G21" s="61"/>
      <c r="H21" s="61">
        <f t="shared" si="2"/>
        <v>0</v>
      </c>
      <c r="I21" s="61"/>
      <c r="J21" s="61">
        <f t="shared" si="3"/>
        <v>0</v>
      </c>
      <c r="K21" s="111"/>
      <c r="L21" s="114" t="s">
        <v>479</v>
      </c>
    </row>
    <row r="22" spans="1:12" ht="31.5">
      <c r="A22" s="177">
        <f t="shared" si="4"/>
        <v>10</v>
      </c>
      <c r="B22" s="113" t="s">
        <v>488</v>
      </c>
      <c r="C22" s="114" t="s">
        <v>320</v>
      </c>
      <c r="D22" s="115">
        <v>2</v>
      </c>
      <c r="E22" s="113"/>
      <c r="F22" s="61">
        <f t="shared" si="1"/>
        <v>0</v>
      </c>
      <c r="G22" s="61"/>
      <c r="H22" s="61">
        <f t="shared" si="2"/>
        <v>0</v>
      </c>
      <c r="I22" s="61"/>
      <c r="J22" s="61">
        <f t="shared" si="3"/>
        <v>0</v>
      </c>
      <c r="K22" s="111"/>
      <c r="L22" s="114" t="s">
        <v>479</v>
      </c>
    </row>
    <row r="23" spans="1:12">
      <c r="A23" s="177">
        <f t="shared" si="4"/>
        <v>11</v>
      </c>
      <c r="B23" s="116" t="s">
        <v>489</v>
      </c>
      <c r="C23" s="111"/>
      <c r="D23" s="111"/>
      <c r="E23" s="114"/>
      <c r="F23" s="61">
        <f t="shared" si="1"/>
        <v>0</v>
      </c>
      <c r="G23" s="61"/>
      <c r="H23" s="61">
        <f t="shared" si="2"/>
        <v>0</v>
      </c>
      <c r="I23" s="61"/>
      <c r="J23" s="61">
        <f t="shared" si="3"/>
        <v>0</v>
      </c>
      <c r="K23" s="111"/>
      <c r="L23" s="111"/>
    </row>
    <row r="24" spans="1:12" ht="31.5">
      <c r="A24" s="177">
        <f t="shared" si="4"/>
        <v>12</v>
      </c>
      <c r="B24" s="113" t="s">
        <v>490</v>
      </c>
      <c r="C24" s="114" t="s">
        <v>320</v>
      </c>
      <c r="D24" s="115">
        <v>1</v>
      </c>
      <c r="E24" s="113"/>
      <c r="F24" s="61">
        <f t="shared" si="1"/>
        <v>0</v>
      </c>
      <c r="G24" s="61"/>
      <c r="H24" s="61">
        <f t="shared" si="2"/>
        <v>0</v>
      </c>
      <c r="I24" s="61"/>
      <c r="J24" s="61">
        <f t="shared" si="3"/>
        <v>0</v>
      </c>
      <c r="K24" s="111"/>
      <c r="L24" s="114" t="s">
        <v>479</v>
      </c>
    </row>
    <row r="25" spans="1:12">
      <c r="A25" s="177">
        <f t="shared" si="4"/>
        <v>13</v>
      </c>
      <c r="B25" s="113" t="s">
        <v>491</v>
      </c>
      <c r="C25" s="114" t="s">
        <v>320</v>
      </c>
      <c r="D25" s="115">
        <v>1</v>
      </c>
      <c r="E25" s="113"/>
      <c r="F25" s="61">
        <f t="shared" si="1"/>
        <v>0</v>
      </c>
      <c r="G25" s="61"/>
      <c r="H25" s="61">
        <f t="shared" si="2"/>
        <v>0</v>
      </c>
      <c r="I25" s="61"/>
      <c r="J25" s="61">
        <f t="shared" si="3"/>
        <v>0</v>
      </c>
      <c r="K25" s="111"/>
      <c r="L25" s="114" t="s">
        <v>479</v>
      </c>
    </row>
    <row r="26" spans="1:12">
      <c r="A26" s="177">
        <f t="shared" si="4"/>
        <v>14</v>
      </c>
      <c r="B26" s="113" t="s">
        <v>492</v>
      </c>
      <c r="C26" s="114" t="s">
        <v>320</v>
      </c>
      <c r="D26" s="115">
        <v>2</v>
      </c>
      <c r="E26" s="113"/>
      <c r="F26" s="61">
        <f t="shared" si="1"/>
        <v>0</v>
      </c>
      <c r="G26" s="61"/>
      <c r="H26" s="61">
        <f t="shared" si="2"/>
        <v>0</v>
      </c>
      <c r="I26" s="61"/>
      <c r="J26" s="61">
        <f t="shared" si="3"/>
        <v>0</v>
      </c>
      <c r="K26" s="111"/>
      <c r="L26" s="114" t="s">
        <v>479</v>
      </c>
    </row>
    <row r="27" spans="1:12">
      <c r="A27" s="177">
        <f t="shared" si="4"/>
        <v>15</v>
      </c>
      <c r="B27" s="113" t="s">
        <v>493</v>
      </c>
      <c r="C27" s="114" t="s">
        <v>320</v>
      </c>
      <c r="D27" s="115">
        <v>2</v>
      </c>
      <c r="E27" s="113"/>
      <c r="F27" s="61">
        <f t="shared" si="1"/>
        <v>0</v>
      </c>
      <c r="G27" s="61"/>
      <c r="H27" s="61">
        <f t="shared" si="2"/>
        <v>0</v>
      </c>
      <c r="I27" s="61"/>
      <c r="J27" s="61">
        <f t="shared" si="3"/>
        <v>0</v>
      </c>
      <c r="K27" s="111"/>
      <c r="L27" s="114" t="s">
        <v>479</v>
      </c>
    </row>
    <row r="28" spans="1:12">
      <c r="A28" s="177">
        <f t="shared" si="4"/>
        <v>16</v>
      </c>
      <c r="B28" s="113" t="s">
        <v>494</v>
      </c>
      <c r="C28" s="114" t="s">
        <v>320</v>
      </c>
      <c r="D28" s="115">
        <v>1</v>
      </c>
      <c r="E28" s="113"/>
      <c r="F28" s="61">
        <f t="shared" si="1"/>
        <v>0</v>
      </c>
      <c r="G28" s="61"/>
      <c r="H28" s="61">
        <f t="shared" si="2"/>
        <v>0</v>
      </c>
      <c r="I28" s="61"/>
      <c r="J28" s="61">
        <f t="shared" si="3"/>
        <v>0</v>
      </c>
      <c r="K28" s="111"/>
      <c r="L28" s="114" t="s">
        <v>479</v>
      </c>
    </row>
    <row r="29" spans="1:12">
      <c r="A29" s="177">
        <f t="shared" si="4"/>
        <v>17</v>
      </c>
      <c r="B29" s="113" t="s">
        <v>484</v>
      </c>
      <c r="C29" s="114" t="s">
        <v>320</v>
      </c>
      <c r="D29" s="115">
        <v>13</v>
      </c>
      <c r="E29" s="113"/>
      <c r="F29" s="61">
        <f t="shared" si="1"/>
        <v>0</v>
      </c>
      <c r="G29" s="61"/>
      <c r="H29" s="61">
        <f t="shared" si="2"/>
        <v>0</v>
      </c>
      <c r="I29" s="61"/>
      <c r="J29" s="61">
        <f t="shared" si="3"/>
        <v>0</v>
      </c>
      <c r="K29" s="111"/>
      <c r="L29" s="114" t="s">
        <v>479</v>
      </c>
    </row>
    <row r="30" spans="1:12">
      <c r="A30" s="177">
        <f t="shared" si="4"/>
        <v>18</v>
      </c>
      <c r="B30" s="113" t="s">
        <v>485</v>
      </c>
      <c r="C30" s="114" t="s">
        <v>320</v>
      </c>
      <c r="D30" s="115">
        <v>1</v>
      </c>
      <c r="E30" s="113"/>
      <c r="F30" s="61">
        <f t="shared" si="1"/>
        <v>0</v>
      </c>
      <c r="G30" s="61"/>
      <c r="H30" s="61">
        <f t="shared" si="2"/>
        <v>0</v>
      </c>
      <c r="I30" s="61"/>
      <c r="J30" s="61">
        <f t="shared" si="3"/>
        <v>0</v>
      </c>
      <c r="K30" s="111"/>
      <c r="L30" s="114" t="s">
        <v>479</v>
      </c>
    </row>
    <row r="31" spans="1:12">
      <c r="A31" s="177">
        <f t="shared" si="4"/>
        <v>19</v>
      </c>
      <c r="B31" s="113" t="s">
        <v>495</v>
      </c>
      <c r="C31" s="114" t="s">
        <v>320</v>
      </c>
      <c r="D31" s="115">
        <v>3</v>
      </c>
      <c r="E31" s="113"/>
      <c r="F31" s="61">
        <f t="shared" si="1"/>
        <v>0</v>
      </c>
      <c r="G31" s="61"/>
      <c r="H31" s="61">
        <f t="shared" si="2"/>
        <v>0</v>
      </c>
      <c r="I31" s="61"/>
      <c r="J31" s="61">
        <f t="shared" si="3"/>
        <v>0</v>
      </c>
      <c r="K31" s="111"/>
      <c r="L31" s="114" t="s">
        <v>479</v>
      </c>
    </row>
    <row r="32" spans="1:12">
      <c r="A32" s="177">
        <f t="shared" si="4"/>
        <v>20</v>
      </c>
      <c r="B32" s="113" t="s">
        <v>496</v>
      </c>
      <c r="C32" s="114" t="s">
        <v>320</v>
      </c>
      <c r="D32" s="115">
        <v>1</v>
      </c>
      <c r="E32" s="113"/>
      <c r="F32" s="61">
        <f t="shared" si="1"/>
        <v>0</v>
      </c>
      <c r="G32" s="61"/>
      <c r="H32" s="61">
        <f t="shared" si="2"/>
        <v>0</v>
      </c>
      <c r="I32" s="61"/>
      <c r="J32" s="61">
        <f t="shared" si="3"/>
        <v>0</v>
      </c>
      <c r="K32" s="111"/>
      <c r="L32" s="114" t="s">
        <v>479</v>
      </c>
    </row>
    <row r="33" spans="1:12" ht="31.5">
      <c r="A33" s="177">
        <f t="shared" si="4"/>
        <v>21</v>
      </c>
      <c r="B33" s="113" t="s">
        <v>488</v>
      </c>
      <c r="C33" s="114" t="s">
        <v>320</v>
      </c>
      <c r="D33" s="115">
        <v>2</v>
      </c>
      <c r="E33" s="113"/>
      <c r="F33" s="61">
        <f t="shared" si="1"/>
        <v>0</v>
      </c>
      <c r="G33" s="61"/>
      <c r="H33" s="61">
        <f t="shared" si="2"/>
        <v>0</v>
      </c>
      <c r="I33" s="61"/>
      <c r="J33" s="61">
        <f t="shared" si="3"/>
        <v>0</v>
      </c>
      <c r="K33" s="111"/>
      <c r="L33" s="114" t="s">
        <v>479</v>
      </c>
    </row>
    <row r="34" spans="1:12">
      <c r="A34" s="177">
        <f t="shared" si="4"/>
        <v>22</v>
      </c>
      <c r="B34" s="116" t="s">
        <v>497</v>
      </c>
      <c r="C34" s="117"/>
      <c r="D34" s="117"/>
      <c r="E34" s="114"/>
      <c r="F34" s="61">
        <f t="shared" si="1"/>
        <v>0</v>
      </c>
      <c r="G34" s="61"/>
      <c r="H34" s="61">
        <f t="shared" si="2"/>
        <v>0</v>
      </c>
      <c r="I34" s="61"/>
      <c r="J34" s="61">
        <f t="shared" si="3"/>
        <v>0</v>
      </c>
      <c r="K34" s="117"/>
      <c r="L34" s="117"/>
    </row>
    <row r="35" spans="1:12" ht="31.5">
      <c r="A35" s="177">
        <f t="shared" si="4"/>
        <v>23</v>
      </c>
      <c r="B35" s="113" t="s">
        <v>490</v>
      </c>
      <c r="C35" s="114" t="s">
        <v>320</v>
      </c>
      <c r="D35" s="115">
        <v>1</v>
      </c>
      <c r="E35" s="113"/>
      <c r="F35" s="61">
        <f t="shared" si="1"/>
        <v>0</v>
      </c>
      <c r="G35" s="61"/>
      <c r="H35" s="61">
        <f t="shared" si="2"/>
        <v>0</v>
      </c>
      <c r="I35" s="61"/>
      <c r="J35" s="61">
        <f t="shared" si="3"/>
        <v>0</v>
      </c>
      <c r="K35" s="117"/>
      <c r="L35" s="114" t="s">
        <v>479</v>
      </c>
    </row>
    <row r="36" spans="1:12">
      <c r="A36" s="177">
        <f t="shared" si="4"/>
        <v>24</v>
      </c>
      <c r="B36" s="113" t="s">
        <v>491</v>
      </c>
      <c r="C36" s="114" t="s">
        <v>320</v>
      </c>
      <c r="D36" s="115">
        <v>1</v>
      </c>
      <c r="E36" s="113"/>
      <c r="F36" s="61">
        <f t="shared" si="1"/>
        <v>0</v>
      </c>
      <c r="G36" s="61"/>
      <c r="H36" s="61">
        <f t="shared" si="2"/>
        <v>0</v>
      </c>
      <c r="I36" s="61"/>
      <c r="J36" s="61">
        <f t="shared" si="3"/>
        <v>0</v>
      </c>
      <c r="K36" s="117"/>
      <c r="L36" s="114" t="s">
        <v>479</v>
      </c>
    </row>
    <row r="37" spans="1:12">
      <c r="A37" s="177">
        <f t="shared" si="4"/>
        <v>25</v>
      </c>
      <c r="B37" s="113" t="s">
        <v>492</v>
      </c>
      <c r="C37" s="114" t="s">
        <v>320</v>
      </c>
      <c r="D37" s="115">
        <v>2</v>
      </c>
      <c r="E37" s="113"/>
      <c r="F37" s="61">
        <f t="shared" si="1"/>
        <v>0</v>
      </c>
      <c r="G37" s="61"/>
      <c r="H37" s="61">
        <f t="shared" si="2"/>
        <v>0</v>
      </c>
      <c r="I37" s="61"/>
      <c r="J37" s="61">
        <f t="shared" si="3"/>
        <v>0</v>
      </c>
      <c r="K37" s="117"/>
      <c r="L37" s="114" t="s">
        <v>479</v>
      </c>
    </row>
    <row r="38" spans="1:12">
      <c r="A38" s="177">
        <f t="shared" si="4"/>
        <v>26</v>
      </c>
      <c r="B38" s="113" t="s">
        <v>498</v>
      </c>
      <c r="C38" s="114" t="s">
        <v>320</v>
      </c>
      <c r="D38" s="115">
        <v>2</v>
      </c>
      <c r="E38" s="113"/>
      <c r="F38" s="61">
        <f t="shared" si="1"/>
        <v>0</v>
      </c>
      <c r="G38" s="61"/>
      <c r="H38" s="61">
        <f t="shared" si="2"/>
        <v>0</v>
      </c>
      <c r="I38" s="61"/>
      <c r="J38" s="61">
        <f t="shared" si="3"/>
        <v>0</v>
      </c>
      <c r="K38" s="117"/>
      <c r="L38" s="114" t="s">
        <v>479</v>
      </c>
    </row>
    <row r="39" spans="1:12">
      <c r="A39" s="177">
        <f t="shared" si="4"/>
        <v>27</v>
      </c>
      <c r="B39" s="113" t="s">
        <v>494</v>
      </c>
      <c r="C39" s="114" t="s">
        <v>320</v>
      </c>
      <c r="D39" s="115">
        <v>1</v>
      </c>
      <c r="E39" s="113"/>
      <c r="F39" s="61">
        <f t="shared" si="1"/>
        <v>0</v>
      </c>
      <c r="G39" s="61"/>
      <c r="H39" s="61">
        <f t="shared" si="2"/>
        <v>0</v>
      </c>
      <c r="I39" s="61"/>
      <c r="J39" s="61">
        <f t="shared" si="3"/>
        <v>0</v>
      </c>
      <c r="K39" s="117"/>
      <c r="L39" s="114" t="s">
        <v>479</v>
      </c>
    </row>
    <row r="40" spans="1:12">
      <c r="A40" s="177">
        <f t="shared" si="4"/>
        <v>28</v>
      </c>
      <c r="B40" s="113" t="s">
        <v>484</v>
      </c>
      <c r="C40" s="114" t="s">
        <v>320</v>
      </c>
      <c r="D40" s="115">
        <v>11</v>
      </c>
      <c r="E40" s="113"/>
      <c r="F40" s="61">
        <f t="shared" si="1"/>
        <v>0</v>
      </c>
      <c r="G40" s="61"/>
      <c r="H40" s="61">
        <f t="shared" si="2"/>
        <v>0</v>
      </c>
      <c r="I40" s="61"/>
      <c r="J40" s="61">
        <f t="shared" si="3"/>
        <v>0</v>
      </c>
      <c r="K40" s="117"/>
      <c r="L40" s="114" t="s">
        <v>479</v>
      </c>
    </row>
    <row r="41" spans="1:12">
      <c r="A41" s="177">
        <f t="shared" si="4"/>
        <v>29</v>
      </c>
      <c r="B41" s="113" t="s">
        <v>485</v>
      </c>
      <c r="C41" s="114" t="s">
        <v>320</v>
      </c>
      <c r="D41" s="115">
        <v>1</v>
      </c>
      <c r="E41" s="113"/>
      <c r="F41" s="61">
        <f t="shared" si="1"/>
        <v>0</v>
      </c>
      <c r="G41" s="61"/>
      <c r="H41" s="61">
        <f t="shared" si="2"/>
        <v>0</v>
      </c>
      <c r="I41" s="61"/>
      <c r="J41" s="61">
        <f t="shared" si="3"/>
        <v>0</v>
      </c>
      <c r="K41" s="117"/>
      <c r="L41" s="114" t="s">
        <v>479</v>
      </c>
    </row>
    <row r="42" spans="1:12">
      <c r="A42" s="177">
        <f t="shared" si="4"/>
        <v>30</v>
      </c>
      <c r="B42" s="113" t="s">
        <v>495</v>
      </c>
      <c r="C42" s="114" t="s">
        <v>320</v>
      </c>
      <c r="D42" s="115">
        <v>3</v>
      </c>
      <c r="E42" s="113"/>
      <c r="F42" s="61">
        <f t="shared" si="1"/>
        <v>0</v>
      </c>
      <c r="G42" s="61"/>
      <c r="H42" s="61">
        <f t="shared" si="2"/>
        <v>0</v>
      </c>
      <c r="I42" s="61"/>
      <c r="J42" s="61">
        <f t="shared" si="3"/>
        <v>0</v>
      </c>
      <c r="K42" s="117"/>
      <c r="L42" s="114" t="s">
        <v>479</v>
      </c>
    </row>
    <row r="43" spans="1:12">
      <c r="A43" s="177">
        <f t="shared" si="4"/>
        <v>31</v>
      </c>
      <c r="B43" s="113" t="s">
        <v>496</v>
      </c>
      <c r="C43" s="114" t="s">
        <v>320</v>
      </c>
      <c r="D43" s="115">
        <v>1</v>
      </c>
      <c r="E43" s="113"/>
      <c r="F43" s="61">
        <f t="shared" si="1"/>
        <v>0</v>
      </c>
      <c r="G43" s="61"/>
      <c r="H43" s="61">
        <f t="shared" si="2"/>
        <v>0</v>
      </c>
      <c r="I43" s="61"/>
      <c r="J43" s="61">
        <f t="shared" si="3"/>
        <v>0</v>
      </c>
      <c r="K43" s="117"/>
      <c r="L43" s="114" t="s">
        <v>479</v>
      </c>
    </row>
    <row r="44" spans="1:12" ht="31.5">
      <c r="A44" s="177">
        <f t="shared" si="4"/>
        <v>32</v>
      </c>
      <c r="B44" s="113" t="s">
        <v>499</v>
      </c>
      <c r="C44" s="114" t="s">
        <v>320</v>
      </c>
      <c r="D44" s="115">
        <v>2</v>
      </c>
      <c r="E44" s="113"/>
      <c r="F44" s="61">
        <f t="shared" si="1"/>
        <v>0</v>
      </c>
      <c r="G44" s="61"/>
      <c r="H44" s="61">
        <f t="shared" si="2"/>
        <v>0</v>
      </c>
      <c r="I44" s="61"/>
      <c r="J44" s="61">
        <f t="shared" si="3"/>
        <v>0</v>
      </c>
      <c r="K44" s="117"/>
      <c r="L44" s="114" t="s">
        <v>479</v>
      </c>
    </row>
    <row r="45" spans="1:12">
      <c r="A45" s="177">
        <f t="shared" si="4"/>
        <v>33</v>
      </c>
      <c r="B45" s="116" t="s">
        <v>500</v>
      </c>
      <c r="C45" s="117"/>
      <c r="D45" s="117"/>
      <c r="E45" s="114"/>
      <c r="F45" s="61">
        <f t="shared" si="1"/>
        <v>0</v>
      </c>
      <c r="G45" s="61"/>
      <c r="H45" s="61">
        <f t="shared" si="2"/>
        <v>0</v>
      </c>
      <c r="I45" s="61"/>
      <c r="J45" s="61">
        <f t="shared" si="3"/>
        <v>0</v>
      </c>
      <c r="K45" s="117"/>
      <c r="L45" s="117"/>
    </row>
    <row r="46" spans="1:12" ht="31.5">
      <c r="A46" s="177">
        <f t="shared" si="4"/>
        <v>34</v>
      </c>
      <c r="B46" s="113" t="s">
        <v>490</v>
      </c>
      <c r="C46" s="114" t="s">
        <v>320</v>
      </c>
      <c r="D46" s="115">
        <v>1</v>
      </c>
      <c r="E46" s="113"/>
      <c r="F46" s="61">
        <f t="shared" si="1"/>
        <v>0</v>
      </c>
      <c r="G46" s="61"/>
      <c r="H46" s="61">
        <f t="shared" si="2"/>
        <v>0</v>
      </c>
      <c r="I46" s="61"/>
      <c r="J46" s="61">
        <f t="shared" si="3"/>
        <v>0</v>
      </c>
      <c r="K46" s="117"/>
      <c r="L46" s="114" t="s">
        <v>479</v>
      </c>
    </row>
    <row r="47" spans="1:12">
      <c r="A47" s="177">
        <f t="shared" si="4"/>
        <v>35</v>
      </c>
      <c r="B47" s="113" t="s">
        <v>491</v>
      </c>
      <c r="C47" s="114" t="s">
        <v>320</v>
      </c>
      <c r="D47" s="115">
        <v>1</v>
      </c>
      <c r="E47" s="113"/>
      <c r="F47" s="61">
        <f t="shared" si="1"/>
        <v>0</v>
      </c>
      <c r="G47" s="61"/>
      <c r="H47" s="61">
        <f t="shared" si="2"/>
        <v>0</v>
      </c>
      <c r="I47" s="61"/>
      <c r="J47" s="61">
        <f t="shared" si="3"/>
        <v>0</v>
      </c>
      <c r="K47" s="117"/>
      <c r="L47" s="114" t="s">
        <v>479</v>
      </c>
    </row>
    <row r="48" spans="1:12">
      <c r="A48" s="177">
        <f t="shared" si="4"/>
        <v>36</v>
      </c>
      <c r="B48" s="113" t="s">
        <v>492</v>
      </c>
      <c r="C48" s="114" t="s">
        <v>320</v>
      </c>
      <c r="D48" s="115">
        <v>2</v>
      </c>
      <c r="E48" s="113"/>
      <c r="F48" s="61">
        <f t="shared" si="1"/>
        <v>0</v>
      </c>
      <c r="G48" s="61"/>
      <c r="H48" s="61">
        <f t="shared" si="2"/>
        <v>0</v>
      </c>
      <c r="I48" s="61"/>
      <c r="J48" s="61">
        <f t="shared" si="3"/>
        <v>0</v>
      </c>
      <c r="K48" s="117"/>
      <c r="L48" s="114" t="s">
        <v>479</v>
      </c>
    </row>
    <row r="49" spans="1:12">
      <c r="A49" s="177">
        <f t="shared" si="4"/>
        <v>37</v>
      </c>
      <c r="B49" s="113" t="s">
        <v>501</v>
      </c>
      <c r="C49" s="114" t="s">
        <v>320</v>
      </c>
      <c r="D49" s="115">
        <v>3</v>
      </c>
      <c r="E49" s="113"/>
      <c r="F49" s="61">
        <f t="shared" si="1"/>
        <v>0</v>
      </c>
      <c r="G49" s="61"/>
      <c r="H49" s="61">
        <f t="shared" si="2"/>
        <v>0</v>
      </c>
      <c r="I49" s="61"/>
      <c r="J49" s="61">
        <f t="shared" si="3"/>
        <v>0</v>
      </c>
      <c r="K49" s="117"/>
      <c r="L49" s="114" t="s">
        <v>479</v>
      </c>
    </row>
    <row r="50" spans="1:12">
      <c r="A50" s="177">
        <f t="shared" si="4"/>
        <v>38</v>
      </c>
      <c r="B50" s="113" t="s">
        <v>502</v>
      </c>
      <c r="C50" s="114" t="s">
        <v>320</v>
      </c>
      <c r="D50" s="115">
        <v>2</v>
      </c>
      <c r="E50" s="113"/>
      <c r="F50" s="61">
        <f t="shared" si="1"/>
        <v>0</v>
      </c>
      <c r="G50" s="61"/>
      <c r="H50" s="61">
        <f t="shared" si="2"/>
        <v>0</v>
      </c>
      <c r="I50" s="61"/>
      <c r="J50" s="61">
        <f t="shared" si="3"/>
        <v>0</v>
      </c>
      <c r="K50" s="117"/>
      <c r="L50" s="114" t="s">
        <v>479</v>
      </c>
    </row>
    <row r="51" spans="1:12">
      <c r="A51" s="177">
        <f t="shared" si="4"/>
        <v>39</v>
      </c>
      <c r="B51" s="113" t="s">
        <v>503</v>
      </c>
      <c r="C51" s="114" t="s">
        <v>320</v>
      </c>
      <c r="D51" s="115">
        <v>1</v>
      </c>
      <c r="E51" s="113"/>
      <c r="F51" s="61">
        <f t="shared" si="1"/>
        <v>0</v>
      </c>
      <c r="G51" s="61"/>
      <c r="H51" s="61">
        <f t="shared" si="2"/>
        <v>0</v>
      </c>
      <c r="I51" s="61"/>
      <c r="J51" s="61">
        <f t="shared" si="3"/>
        <v>0</v>
      </c>
      <c r="K51" s="117"/>
      <c r="L51" s="114" t="s">
        <v>479</v>
      </c>
    </row>
    <row r="52" spans="1:12">
      <c r="A52" s="177">
        <f t="shared" si="4"/>
        <v>40</v>
      </c>
      <c r="B52" s="113" t="s">
        <v>504</v>
      </c>
      <c r="C52" s="114" t="s">
        <v>320</v>
      </c>
      <c r="D52" s="115">
        <v>1</v>
      </c>
      <c r="E52" s="113"/>
      <c r="F52" s="61">
        <f t="shared" si="1"/>
        <v>0</v>
      </c>
      <c r="G52" s="61"/>
      <c r="H52" s="61">
        <f t="shared" si="2"/>
        <v>0</v>
      </c>
      <c r="I52" s="61"/>
      <c r="J52" s="61">
        <f t="shared" si="3"/>
        <v>0</v>
      </c>
      <c r="K52" s="117"/>
      <c r="L52" s="114" t="s">
        <v>479</v>
      </c>
    </row>
    <row r="53" spans="1:12">
      <c r="A53" s="177">
        <f t="shared" si="4"/>
        <v>41</v>
      </c>
      <c r="B53" s="113" t="s">
        <v>484</v>
      </c>
      <c r="C53" s="114" t="s">
        <v>320</v>
      </c>
      <c r="D53" s="115">
        <v>13</v>
      </c>
      <c r="E53" s="113"/>
      <c r="F53" s="61">
        <f t="shared" si="1"/>
        <v>0</v>
      </c>
      <c r="G53" s="61"/>
      <c r="H53" s="61">
        <f t="shared" si="2"/>
        <v>0</v>
      </c>
      <c r="I53" s="61"/>
      <c r="J53" s="61">
        <f t="shared" si="3"/>
        <v>0</v>
      </c>
      <c r="K53" s="117"/>
      <c r="L53" s="114" t="s">
        <v>479</v>
      </c>
    </row>
    <row r="54" spans="1:12">
      <c r="A54" s="177">
        <f t="shared" si="4"/>
        <v>42</v>
      </c>
      <c r="B54" s="113" t="s">
        <v>485</v>
      </c>
      <c r="C54" s="114" t="s">
        <v>320</v>
      </c>
      <c r="D54" s="115">
        <v>1</v>
      </c>
      <c r="E54" s="113"/>
      <c r="F54" s="61">
        <f t="shared" si="1"/>
        <v>0</v>
      </c>
      <c r="G54" s="61"/>
      <c r="H54" s="61">
        <f t="shared" si="2"/>
        <v>0</v>
      </c>
      <c r="I54" s="61"/>
      <c r="J54" s="61">
        <f t="shared" si="3"/>
        <v>0</v>
      </c>
      <c r="K54" s="117"/>
      <c r="L54" s="114" t="s">
        <v>479</v>
      </c>
    </row>
    <row r="55" spans="1:12">
      <c r="A55" s="177">
        <f t="shared" si="4"/>
        <v>43</v>
      </c>
      <c r="B55" s="113" t="s">
        <v>486</v>
      </c>
      <c r="C55" s="114" t="s">
        <v>320</v>
      </c>
      <c r="D55" s="115">
        <v>4</v>
      </c>
      <c r="E55" s="113"/>
      <c r="F55" s="61">
        <f t="shared" si="1"/>
        <v>0</v>
      </c>
      <c r="G55" s="61"/>
      <c r="H55" s="61">
        <f t="shared" si="2"/>
        <v>0</v>
      </c>
      <c r="I55" s="61"/>
      <c r="J55" s="61">
        <f t="shared" si="3"/>
        <v>0</v>
      </c>
      <c r="K55" s="117"/>
      <c r="L55" s="114" t="s">
        <v>479</v>
      </c>
    </row>
    <row r="56" spans="1:12">
      <c r="A56" s="177">
        <f t="shared" si="4"/>
        <v>44</v>
      </c>
      <c r="B56" s="113" t="s">
        <v>487</v>
      </c>
      <c r="C56" s="114" t="s">
        <v>320</v>
      </c>
      <c r="D56" s="115">
        <v>1</v>
      </c>
      <c r="E56" s="113"/>
      <c r="F56" s="61">
        <f t="shared" si="1"/>
        <v>0</v>
      </c>
      <c r="G56" s="61"/>
      <c r="H56" s="61">
        <f t="shared" si="2"/>
        <v>0</v>
      </c>
      <c r="I56" s="61"/>
      <c r="J56" s="61">
        <f t="shared" si="3"/>
        <v>0</v>
      </c>
      <c r="K56" s="117"/>
      <c r="L56" s="114" t="s">
        <v>479</v>
      </c>
    </row>
    <row r="57" spans="1:12" ht="31.5">
      <c r="A57" s="177">
        <f t="shared" si="4"/>
        <v>45</v>
      </c>
      <c r="B57" s="113" t="s">
        <v>488</v>
      </c>
      <c r="C57" s="114" t="s">
        <v>320</v>
      </c>
      <c r="D57" s="115">
        <v>2</v>
      </c>
      <c r="E57" s="113"/>
      <c r="F57" s="61">
        <f t="shared" si="1"/>
        <v>0</v>
      </c>
      <c r="G57" s="61"/>
      <c r="H57" s="61">
        <f t="shared" si="2"/>
        <v>0</v>
      </c>
      <c r="I57" s="61"/>
      <c r="J57" s="61">
        <f t="shared" si="3"/>
        <v>0</v>
      </c>
      <c r="K57" s="117"/>
      <c r="L57" s="114" t="s">
        <v>479</v>
      </c>
    </row>
    <row r="58" spans="1:12" s="109" customFormat="1">
      <c r="A58" s="176"/>
      <c r="B58" s="118" t="s">
        <v>505</v>
      </c>
      <c r="C58" s="119"/>
      <c r="D58" s="119"/>
      <c r="E58" s="118"/>
      <c r="F58" s="118"/>
      <c r="G58" s="118"/>
      <c r="H58" s="118"/>
      <c r="I58" s="118"/>
      <c r="J58" s="118"/>
      <c r="K58" s="119"/>
      <c r="L58" s="119"/>
    </row>
    <row r="59" spans="1:12">
      <c r="A59" s="177">
        <v>46</v>
      </c>
      <c r="B59" s="113" t="s">
        <v>506</v>
      </c>
      <c r="C59" s="114" t="s">
        <v>19</v>
      </c>
      <c r="D59" s="115">
        <v>37</v>
      </c>
      <c r="E59" s="113"/>
      <c r="F59" s="61">
        <f t="shared" ref="F59:F65" si="5">H59+J59</f>
        <v>0</v>
      </c>
      <c r="G59" s="61"/>
      <c r="H59" s="61">
        <f t="shared" ref="H59:H65" si="6">ROUND(G59*D59,2)</f>
        <v>0</v>
      </c>
      <c r="I59" s="61"/>
      <c r="J59" s="61">
        <f t="shared" ref="J59:J65" si="7">ROUND(I59*D59,2)</f>
        <v>0</v>
      </c>
      <c r="K59" s="117"/>
      <c r="L59" s="117"/>
    </row>
    <row r="60" spans="1:12">
      <c r="A60" s="177">
        <f t="shared" si="4"/>
        <v>47</v>
      </c>
      <c r="B60" s="113" t="s">
        <v>507</v>
      </c>
      <c r="C60" s="114" t="s">
        <v>19</v>
      </c>
      <c r="D60" s="115">
        <v>51</v>
      </c>
      <c r="E60" s="113"/>
      <c r="F60" s="61">
        <f t="shared" si="5"/>
        <v>0</v>
      </c>
      <c r="G60" s="61"/>
      <c r="H60" s="61">
        <f t="shared" si="6"/>
        <v>0</v>
      </c>
      <c r="I60" s="61"/>
      <c r="J60" s="61">
        <f t="shared" si="7"/>
        <v>0</v>
      </c>
      <c r="K60" s="117"/>
      <c r="L60" s="117"/>
    </row>
    <row r="61" spans="1:12">
      <c r="A61" s="177">
        <f t="shared" si="4"/>
        <v>48</v>
      </c>
      <c r="B61" s="113" t="s">
        <v>508</v>
      </c>
      <c r="C61" s="114" t="s">
        <v>19</v>
      </c>
      <c r="D61" s="115">
        <v>13</v>
      </c>
      <c r="E61" s="113"/>
      <c r="F61" s="61">
        <f t="shared" si="5"/>
        <v>0</v>
      </c>
      <c r="G61" s="61"/>
      <c r="H61" s="61">
        <f t="shared" si="6"/>
        <v>0</v>
      </c>
      <c r="I61" s="61"/>
      <c r="J61" s="61">
        <f t="shared" si="7"/>
        <v>0</v>
      </c>
      <c r="K61" s="117"/>
      <c r="L61" s="117"/>
    </row>
    <row r="62" spans="1:12">
      <c r="A62" s="177">
        <f t="shared" si="4"/>
        <v>49</v>
      </c>
      <c r="B62" s="113" t="s">
        <v>509</v>
      </c>
      <c r="C62" s="114" t="s">
        <v>19</v>
      </c>
      <c r="D62" s="115">
        <v>20</v>
      </c>
      <c r="E62" s="113"/>
      <c r="F62" s="61">
        <f t="shared" si="5"/>
        <v>0</v>
      </c>
      <c r="G62" s="61"/>
      <c r="H62" s="61">
        <f t="shared" si="6"/>
        <v>0</v>
      </c>
      <c r="I62" s="61"/>
      <c r="J62" s="61">
        <f t="shared" si="7"/>
        <v>0</v>
      </c>
      <c r="K62" s="117"/>
      <c r="L62" s="117"/>
    </row>
    <row r="63" spans="1:12">
      <c r="A63" s="177">
        <f t="shared" si="4"/>
        <v>50</v>
      </c>
      <c r="B63" s="113" t="s">
        <v>510</v>
      </c>
      <c r="C63" s="114" t="s">
        <v>19</v>
      </c>
      <c r="D63" s="115">
        <v>75</v>
      </c>
      <c r="E63" s="113"/>
      <c r="F63" s="61">
        <f t="shared" si="5"/>
        <v>0</v>
      </c>
      <c r="G63" s="61"/>
      <c r="H63" s="61">
        <f t="shared" si="6"/>
        <v>0</v>
      </c>
      <c r="I63" s="61"/>
      <c r="J63" s="61">
        <f t="shared" si="7"/>
        <v>0</v>
      </c>
      <c r="K63" s="117"/>
      <c r="L63" s="117"/>
    </row>
    <row r="64" spans="1:12">
      <c r="A64" s="177">
        <f t="shared" si="4"/>
        <v>51</v>
      </c>
      <c r="B64" s="113" t="s">
        <v>511</v>
      </c>
      <c r="C64" s="114" t="s">
        <v>19</v>
      </c>
      <c r="D64" s="115">
        <v>43</v>
      </c>
      <c r="E64" s="113"/>
      <c r="F64" s="61">
        <f t="shared" si="5"/>
        <v>0</v>
      </c>
      <c r="G64" s="61"/>
      <c r="H64" s="61">
        <f t="shared" si="6"/>
        <v>0</v>
      </c>
      <c r="I64" s="61"/>
      <c r="J64" s="61">
        <f t="shared" si="7"/>
        <v>0</v>
      </c>
      <c r="K64" s="117"/>
      <c r="L64" s="117"/>
    </row>
    <row r="65" spans="1:14">
      <c r="A65" s="177">
        <f t="shared" si="4"/>
        <v>52</v>
      </c>
      <c r="B65" s="113" t="s">
        <v>512</v>
      </c>
      <c r="C65" s="114" t="s">
        <v>19</v>
      </c>
      <c r="D65" s="115">
        <v>70</v>
      </c>
      <c r="E65" s="113"/>
      <c r="F65" s="61">
        <f t="shared" si="5"/>
        <v>0</v>
      </c>
      <c r="G65" s="61"/>
      <c r="H65" s="61">
        <f t="shared" si="6"/>
        <v>0</v>
      </c>
      <c r="I65" s="61"/>
      <c r="J65" s="61">
        <f t="shared" si="7"/>
        <v>0</v>
      </c>
      <c r="K65" s="117"/>
      <c r="L65" s="117"/>
    </row>
    <row r="66" spans="1:14" s="109" customFormat="1">
      <c r="A66" s="176"/>
      <c r="B66" s="118" t="s">
        <v>468</v>
      </c>
      <c r="C66" s="119"/>
      <c r="D66" s="119"/>
      <c r="E66" s="118"/>
      <c r="F66" s="118"/>
      <c r="G66" s="118"/>
      <c r="H66" s="118"/>
      <c r="I66" s="118"/>
      <c r="J66" s="118"/>
      <c r="K66" s="119"/>
      <c r="L66" s="119"/>
    </row>
    <row r="67" spans="1:14">
      <c r="A67" s="177">
        <v>53</v>
      </c>
      <c r="B67" s="113" t="s">
        <v>513</v>
      </c>
      <c r="C67" s="114" t="s">
        <v>514</v>
      </c>
      <c r="D67" s="115">
        <v>9</v>
      </c>
      <c r="E67" s="113"/>
      <c r="F67" s="61">
        <f t="shared" ref="F67:F74" si="8">H67+J67</f>
        <v>0</v>
      </c>
      <c r="G67" s="61"/>
      <c r="H67" s="61">
        <f t="shared" ref="H67:H74" si="9">ROUND(G67*D67,2)</f>
        <v>0</v>
      </c>
      <c r="I67" s="61"/>
      <c r="J67" s="61">
        <f t="shared" ref="J67:J74" si="10">ROUND(I67*D67,2)</f>
        <v>0</v>
      </c>
      <c r="K67" s="117"/>
      <c r="L67" s="114" t="s">
        <v>479</v>
      </c>
    </row>
    <row r="68" spans="1:14">
      <c r="A68" s="177">
        <f t="shared" si="4"/>
        <v>54</v>
      </c>
      <c r="B68" s="113" t="s">
        <v>515</v>
      </c>
      <c r="C68" s="114" t="s">
        <v>514</v>
      </c>
      <c r="D68" s="115">
        <v>1</v>
      </c>
      <c r="E68" s="113"/>
      <c r="F68" s="61">
        <f t="shared" si="8"/>
        <v>0</v>
      </c>
      <c r="G68" s="61"/>
      <c r="H68" s="61">
        <f t="shared" si="9"/>
        <v>0</v>
      </c>
      <c r="I68" s="61"/>
      <c r="J68" s="61">
        <f t="shared" si="10"/>
        <v>0</v>
      </c>
      <c r="K68" s="117"/>
      <c r="L68" s="114" t="s">
        <v>479</v>
      </c>
    </row>
    <row r="69" spans="1:14">
      <c r="A69" s="177">
        <f t="shared" si="4"/>
        <v>55</v>
      </c>
      <c r="B69" s="113" t="s">
        <v>516</v>
      </c>
      <c r="C69" s="114" t="s">
        <v>514</v>
      </c>
      <c r="D69" s="115">
        <v>3</v>
      </c>
      <c r="E69" s="113"/>
      <c r="F69" s="61">
        <f t="shared" si="8"/>
        <v>0</v>
      </c>
      <c r="G69" s="61"/>
      <c r="H69" s="61">
        <f t="shared" si="9"/>
        <v>0</v>
      </c>
      <c r="I69" s="61"/>
      <c r="J69" s="61">
        <f t="shared" si="10"/>
        <v>0</v>
      </c>
      <c r="K69" s="117"/>
      <c r="L69" s="114" t="s">
        <v>479</v>
      </c>
    </row>
    <row r="70" spans="1:14">
      <c r="A70" s="177">
        <f t="shared" si="4"/>
        <v>56</v>
      </c>
      <c r="B70" s="113" t="s">
        <v>517</v>
      </c>
      <c r="C70" s="114" t="s">
        <v>514</v>
      </c>
      <c r="D70" s="115">
        <v>1</v>
      </c>
      <c r="E70" s="113"/>
      <c r="F70" s="61">
        <f t="shared" si="8"/>
        <v>0</v>
      </c>
      <c r="G70" s="61"/>
      <c r="H70" s="61">
        <f t="shared" si="9"/>
        <v>0</v>
      </c>
      <c r="I70" s="61"/>
      <c r="J70" s="61">
        <f t="shared" si="10"/>
        <v>0</v>
      </c>
      <c r="K70" s="117"/>
      <c r="L70" s="114" t="s">
        <v>479</v>
      </c>
    </row>
    <row r="71" spans="1:14">
      <c r="A71" s="177">
        <f t="shared" si="4"/>
        <v>57</v>
      </c>
      <c r="B71" s="113" t="s">
        <v>518</v>
      </c>
      <c r="C71" s="114" t="s">
        <v>514</v>
      </c>
      <c r="D71" s="115">
        <v>3</v>
      </c>
      <c r="E71" s="113"/>
      <c r="F71" s="61">
        <f t="shared" si="8"/>
        <v>0</v>
      </c>
      <c r="G71" s="61"/>
      <c r="H71" s="61">
        <f t="shared" si="9"/>
        <v>0</v>
      </c>
      <c r="I71" s="61"/>
      <c r="J71" s="61">
        <f t="shared" si="10"/>
        <v>0</v>
      </c>
      <c r="K71" s="117"/>
      <c r="L71" s="117"/>
    </row>
    <row r="72" spans="1:14">
      <c r="A72" s="177">
        <f t="shared" si="4"/>
        <v>58</v>
      </c>
      <c r="B72" s="113" t="s">
        <v>519</v>
      </c>
      <c r="C72" s="114" t="s">
        <v>514</v>
      </c>
      <c r="D72" s="115">
        <v>2</v>
      </c>
      <c r="E72" s="113"/>
      <c r="F72" s="61">
        <f t="shared" si="8"/>
        <v>0</v>
      </c>
      <c r="G72" s="61"/>
      <c r="H72" s="61">
        <f t="shared" si="9"/>
        <v>0</v>
      </c>
      <c r="I72" s="61"/>
      <c r="J72" s="61">
        <f t="shared" si="10"/>
        <v>0</v>
      </c>
      <c r="K72" s="113" t="s">
        <v>520</v>
      </c>
      <c r="L72" s="117"/>
    </row>
    <row r="73" spans="1:14">
      <c r="A73" s="177">
        <f t="shared" si="4"/>
        <v>59</v>
      </c>
      <c r="B73" s="113" t="s">
        <v>521</v>
      </c>
      <c r="C73" s="114" t="s">
        <v>19</v>
      </c>
      <c r="D73" s="115">
        <v>3</v>
      </c>
      <c r="E73" s="113"/>
      <c r="F73" s="61">
        <f t="shared" si="8"/>
        <v>0</v>
      </c>
      <c r="G73" s="61"/>
      <c r="H73" s="61">
        <f t="shared" si="9"/>
        <v>0</v>
      </c>
      <c r="I73" s="61"/>
      <c r="J73" s="61">
        <f t="shared" si="10"/>
        <v>0</v>
      </c>
      <c r="K73" s="117"/>
      <c r="L73" s="117"/>
    </row>
    <row r="74" spans="1:14">
      <c r="A74" s="177">
        <f t="shared" si="4"/>
        <v>60</v>
      </c>
      <c r="B74" s="113" t="s">
        <v>522</v>
      </c>
      <c r="C74" s="114" t="s">
        <v>523</v>
      </c>
      <c r="D74" s="115">
        <v>3</v>
      </c>
      <c r="E74" s="113"/>
      <c r="F74" s="61">
        <f t="shared" si="8"/>
        <v>0</v>
      </c>
      <c r="G74" s="61"/>
      <c r="H74" s="61">
        <f t="shared" si="9"/>
        <v>0</v>
      </c>
      <c r="I74" s="61"/>
      <c r="J74" s="61">
        <f t="shared" si="10"/>
        <v>0</v>
      </c>
      <c r="K74" s="117"/>
      <c r="L74" s="117"/>
    </row>
    <row r="75" spans="1:14">
      <c r="A75" s="223" t="s">
        <v>91</v>
      </c>
      <c r="B75" s="223"/>
      <c r="C75" s="223"/>
      <c r="D75" s="223"/>
      <c r="E75" s="105"/>
      <c r="F75" s="70">
        <f>SUM(F13:F74)</f>
        <v>0</v>
      </c>
      <c r="G75" s="70"/>
      <c r="H75" s="70"/>
      <c r="I75" s="70"/>
      <c r="J75" s="70"/>
      <c r="K75" s="71"/>
      <c r="L75" s="71"/>
      <c r="M75" s="47"/>
      <c r="N75" s="47"/>
    </row>
    <row r="76" spans="1:14">
      <c r="A76" s="220" t="s">
        <v>92</v>
      </c>
      <c r="B76" s="220"/>
      <c r="C76" s="220"/>
      <c r="D76" s="220"/>
      <c r="E76" s="106"/>
      <c r="F76" s="73"/>
      <c r="G76" s="74"/>
      <c r="H76" s="75">
        <f>SUM(H13:H74)</f>
        <v>0</v>
      </c>
      <c r="I76" s="75"/>
      <c r="J76" s="75"/>
      <c r="K76" s="54"/>
      <c r="L76" s="54"/>
      <c r="M76" s="47"/>
      <c r="N76" s="47"/>
    </row>
    <row r="77" spans="1:14">
      <c r="A77" s="220" t="s">
        <v>93</v>
      </c>
      <c r="B77" s="220"/>
      <c r="C77" s="220"/>
      <c r="D77" s="220"/>
      <c r="E77" s="106"/>
      <c r="F77" s="73"/>
      <c r="G77" s="74"/>
      <c r="H77" s="75"/>
      <c r="I77" s="75"/>
      <c r="J77" s="75">
        <f>SUM(J13:J75)</f>
        <v>0</v>
      </c>
      <c r="K77" s="54"/>
      <c r="L77" s="54"/>
      <c r="M77" s="47"/>
      <c r="N77" s="47"/>
    </row>
    <row r="78" spans="1:14">
      <c r="A78" s="43"/>
      <c r="B78" s="44"/>
      <c r="C78" s="43"/>
      <c r="D78" s="43"/>
      <c r="E78" s="43"/>
      <c r="F78" s="43"/>
      <c r="G78" s="43"/>
      <c r="H78" s="76"/>
      <c r="I78" s="76"/>
      <c r="J78" s="76"/>
      <c r="K78" s="45"/>
      <c r="L78" s="45"/>
      <c r="M78" s="47"/>
      <c r="N78" s="47"/>
    </row>
    <row r="79" spans="1:14">
      <c r="A79" s="204" t="s">
        <v>94</v>
      </c>
      <c r="B79" s="205"/>
      <c r="C79" s="205"/>
      <c r="D79" s="205"/>
      <c r="E79" s="205"/>
      <c r="F79" s="204"/>
      <c r="G79" s="204"/>
      <c r="H79" s="204"/>
      <c r="I79" s="204"/>
      <c r="J79" s="204"/>
      <c r="K79" s="204"/>
      <c r="L79" s="204"/>
      <c r="M79" s="204"/>
      <c r="N79" s="204"/>
    </row>
    <row r="80" spans="1:14">
      <c r="A80" s="202" t="s">
        <v>779</v>
      </c>
      <c r="B80" s="203"/>
      <c r="C80" s="203"/>
      <c r="D80" s="203"/>
      <c r="E80" s="203"/>
      <c r="F80" s="202"/>
      <c r="G80" s="202"/>
      <c r="H80" s="202"/>
      <c r="I80" s="202"/>
      <c r="J80" s="202"/>
      <c r="K80" s="35"/>
      <c r="L80" s="36"/>
      <c r="M80" s="36"/>
      <c r="N80" s="36"/>
    </row>
    <row r="81" spans="1:14">
      <c r="A81" s="202" t="s">
        <v>96</v>
      </c>
      <c r="B81" s="203"/>
      <c r="C81" s="203"/>
      <c r="D81" s="203"/>
      <c r="E81" s="203"/>
      <c r="F81" s="202"/>
      <c r="G81" s="202"/>
      <c r="H81" s="202"/>
      <c r="I81" s="202"/>
      <c r="J81" s="202"/>
      <c r="K81" s="202"/>
      <c r="L81" s="202"/>
      <c r="M81" s="202"/>
      <c r="N81" s="202"/>
    </row>
    <row r="82" spans="1:14">
      <c r="A82" s="202" t="s">
        <v>97</v>
      </c>
      <c r="B82" s="203"/>
      <c r="C82" s="203"/>
      <c r="D82" s="203"/>
      <c r="E82" s="203"/>
      <c r="F82" s="202"/>
      <c r="G82" s="202"/>
      <c r="H82" s="202"/>
      <c r="I82" s="202"/>
      <c r="J82" s="202"/>
      <c r="K82" s="202"/>
      <c r="L82" s="202"/>
      <c r="M82" s="202"/>
      <c r="N82" s="202"/>
    </row>
    <row r="83" spans="1:14">
      <c r="A83" s="202" t="s">
        <v>98</v>
      </c>
      <c r="B83" s="203"/>
      <c r="C83" s="203"/>
      <c r="D83" s="203"/>
      <c r="E83" s="203"/>
      <c r="F83" s="202"/>
      <c r="G83" s="202"/>
      <c r="H83" s="202"/>
      <c r="I83" s="202"/>
      <c r="J83" s="202"/>
      <c r="K83" s="202"/>
      <c r="L83" s="202"/>
      <c r="M83" s="202"/>
      <c r="N83" s="202"/>
    </row>
    <row r="84" spans="1:14">
      <c r="A84" s="202" t="s">
        <v>99</v>
      </c>
      <c r="B84" s="203"/>
      <c r="C84" s="203"/>
      <c r="D84" s="203"/>
      <c r="E84" s="203"/>
      <c r="F84" s="202"/>
      <c r="G84" s="202"/>
      <c r="H84" s="202"/>
      <c r="I84" s="202"/>
      <c r="J84" s="202"/>
      <c r="K84" s="202"/>
      <c r="L84" s="202"/>
      <c r="M84" s="202"/>
      <c r="N84" s="202"/>
    </row>
    <row r="85" spans="1:14">
      <c r="A85" s="204" t="s">
        <v>100</v>
      </c>
      <c r="B85" s="205"/>
      <c r="C85" s="205"/>
      <c r="D85" s="205"/>
      <c r="E85" s="205"/>
      <c r="F85" s="204"/>
      <c r="G85" s="204"/>
      <c r="H85" s="204"/>
      <c r="I85" s="204"/>
      <c r="J85" s="204"/>
      <c r="K85" s="204"/>
      <c r="L85" s="204"/>
      <c r="M85" s="204"/>
      <c r="N85" s="204"/>
    </row>
    <row r="86" spans="1:14">
      <c r="A86" s="202" t="s">
        <v>780</v>
      </c>
      <c r="B86" s="203"/>
      <c r="C86" s="203"/>
      <c r="D86" s="203"/>
      <c r="E86" s="203"/>
      <c r="F86" s="202"/>
      <c r="G86" s="202"/>
      <c r="H86" s="202"/>
      <c r="I86" s="202"/>
      <c r="J86" s="202"/>
      <c r="K86" s="202"/>
      <c r="L86" s="202"/>
      <c r="M86" s="202"/>
      <c r="N86" s="202"/>
    </row>
    <row r="87" spans="1:14">
      <c r="A87" s="202" t="s">
        <v>102</v>
      </c>
      <c r="B87" s="203"/>
      <c r="C87" s="203"/>
      <c r="D87" s="203"/>
      <c r="E87" s="203"/>
      <c r="F87" s="202"/>
      <c r="G87" s="202"/>
      <c r="H87" s="202"/>
      <c r="I87" s="202"/>
      <c r="J87" s="202"/>
      <c r="K87" s="202"/>
      <c r="L87" s="202"/>
      <c r="M87" s="202"/>
      <c r="N87" s="202"/>
    </row>
    <row r="88" spans="1:14">
      <c r="A88" s="202" t="s">
        <v>103</v>
      </c>
      <c r="B88" s="203"/>
      <c r="C88" s="203"/>
      <c r="D88" s="203"/>
      <c r="E88" s="203"/>
      <c r="F88" s="202"/>
      <c r="G88" s="202"/>
      <c r="H88" s="202"/>
      <c r="I88" s="202"/>
      <c r="J88" s="202"/>
      <c r="K88" s="202"/>
      <c r="L88" s="202"/>
      <c r="M88" s="202"/>
      <c r="N88" s="202"/>
    </row>
    <row r="89" spans="1:14">
      <c r="A89" s="202" t="s">
        <v>112</v>
      </c>
      <c r="B89" s="203"/>
      <c r="C89" s="203"/>
      <c r="D89" s="203"/>
      <c r="E89" s="203"/>
      <c r="F89" s="202"/>
      <c r="G89" s="202"/>
      <c r="H89" s="202"/>
      <c r="I89" s="202"/>
      <c r="J89" s="202"/>
      <c r="K89" s="202"/>
      <c r="L89" s="202"/>
      <c r="M89" s="202"/>
      <c r="N89" s="202"/>
    </row>
    <row r="90" spans="1:14">
      <c r="A90" s="202" t="s">
        <v>781</v>
      </c>
      <c r="B90" s="203"/>
      <c r="C90" s="203"/>
      <c r="D90" s="203"/>
      <c r="E90" s="203"/>
      <c r="F90" s="202"/>
      <c r="G90" s="202"/>
      <c r="H90" s="202"/>
      <c r="I90" s="202"/>
      <c r="J90" s="202"/>
      <c r="K90" s="202"/>
      <c r="L90" s="202"/>
      <c r="M90" s="202"/>
      <c r="N90" s="202"/>
    </row>
    <row r="91" spans="1:14">
      <c r="A91" s="202" t="s">
        <v>105</v>
      </c>
      <c r="B91" s="203"/>
      <c r="C91" s="203"/>
      <c r="D91" s="203"/>
      <c r="E91" s="203"/>
      <c r="F91" s="202"/>
      <c r="G91" s="202"/>
      <c r="H91" s="202"/>
      <c r="I91" s="202"/>
      <c r="J91" s="202"/>
      <c r="K91" s="202"/>
      <c r="L91" s="202"/>
      <c r="M91" s="202"/>
      <c r="N91" s="202"/>
    </row>
    <row r="92" spans="1:14">
      <c r="A92" s="202" t="s">
        <v>106</v>
      </c>
      <c r="B92" s="203"/>
      <c r="C92" s="203"/>
      <c r="D92" s="203"/>
      <c r="E92" s="203"/>
      <c r="F92" s="202"/>
      <c r="G92" s="202"/>
      <c r="H92" s="202"/>
      <c r="I92" s="202"/>
      <c r="J92" s="202"/>
      <c r="K92" s="202"/>
      <c r="L92" s="202"/>
      <c r="M92" s="202"/>
      <c r="N92" s="202"/>
    </row>
    <row r="93" spans="1:14">
      <c r="A93" s="202" t="s">
        <v>107</v>
      </c>
      <c r="B93" s="203"/>
      <c r="C93" s="203"/>
      <c r="D93" s="203"/>
      <c r="E93" s="203"/>
      <c r="F93" s="202"/>
      <c r="G93" s="202"/>
      <c r="H93" s="202"/>
      <c r="I93" s="202"/>
      <c r="J93" s="202"/>
      <c r="K93" s="202"/>
      <c r="L93" s="202"/>
      <c r="M93" s="202"/>
      <c r="N93" s="202"/>
    </row>
    <row r="94" spans="1:14">
      <c r="A94" s="202" t="s">
        <v>108</v>
      </c>
      <c r="B94" s="203"/>
      <c r="C94" s="203"/>
      <c r="D94" s="203"/>
      <c r="E94" s="203"/>
      <c r="F94" s="202"/>
      <c r="G94" s="202"/>
      <c r="H94" s="202"/>
      <c r="I94" s="202"/>
      <c r="J94" s="202"/>
      <c r="K94" s="202"/>
      <c r="L94" s="202"/>
      <c r="M94" s="202"/>
      <c r="N94" s="202"/>
    </row>
    <row r="95" spans="1:14">
      <c r="A95" s="202" t="s">
        <v>109</v>
      </c>
      <c r="B95" s="203"/>
      <c r="C95" s="203"/>
      <c r="D95" s="203"/>
      <c r="E95" s="203"/>
      <c r="F95" s="202"/>
      <c r="G95" s="202"/>
      <c r="H95" s="202"/>
      <c r="I95" s="202"/>
      <c r="J95" s="202"/>
      <c r="K95" s="202"/>
      <c r="L95" s="202"/>
      <c r="M95" s="202"/>
      <c r="N95" s="202"/>
    </row>
    <row r="96" spans="1:14">
      <c r="A96" s="202" t="s">
        <v>110</v>
      </c>
      <c r="B96" s="202"/>
      <c r="C96" s="202"/>
      <c r="D96" s="202"/>
      <c r="E96" s="202"/>
      <c r="F96" s="202"/>
      <c r="G96" s="202"/>
      <c r="H96" s="202"/>
      <c r="I96" s="202"/>
      <c r="J96" s="202"/>
      <c r="K96" s="202"/>
      <c r="L96" s="202"/>
      <c r="M96" s="37"/>
      <c r="N96" s="37"/>
    </row>
    <row r="97" spans="1:14">
      <c r="A97" s="202" t="s">
        <v>111</v>
      </c>
      <c r="B97" s="203"/>
      <c r="C97" s="203"/>
      <c r="D97" s="203"/>
      <c r="E97" s="203"/>
      <c r="F97" s="202"/>
      <c r="G97" s="202"/>
      <c r="H97" s="202"/>
      <c r="I97" s="202"/>
      <c r="J97" s="202"/>
      <c r="K97" s="202"/>
      <c r="L97" s="202"/>
      <c r="M97" s="202"/>
      <c r="N97" s="202"/>
    </row>
  </sheetData>
  <mergeCells count="35">
    <mergeCell ref="A77:D77"/>
    <mergeCell ref="A5:L5"/>
    <mergeCell ref="A6:L6"/>
    <mergeCell ref="A8:A10"/>
    <mergeCell ref="B8:B10"/>
    <mergeCell ref="C8:C10"/>
    <mergeCell ref="D8:D10"/>
    <mergeCell ref="E8:E10"/>
    <mergeCell ref="F8:F10"/>
    <mergeCell ref="G8:J8"/>
    <mergeCell ref="K8:K10"/>
    <mergeCell ref="L8:L10"/>
    <mergeCell ref="G9:H9"/>
    <mergeCell ref="I9:J9"/>
    <mergeCell ref="A75:D75"/>
    <mergeCell ref="A76:D76"/>
    <mergeCell ref="A90:N90"/>
    <mergeCell ref="A79:N79"/>
    <mergeCell ref="A80:J80"/>
    <mergeCell ref="A81:N81"/>
    <mergeCell ref="A82:N82"/>
    <mergeCell ref="A83:N83"/>
    <mergeCell ref="A84:N84"/>
    <mergeCell ref="A85:N85"/>
    <mergeCell ref="A86:N86"/>
    <mergeCell ref="A87:N87"/>
    <mergeCell ref="A88:N88"/>
    <mergeCell ref="A89:N89"/>
    <mergeCell ref="A96:L96"/>
    <mergeCell ref="A97:N97"/>
    <mergeCell ref="A91:N91"/>
    <mergeCell ref="A92:N92"/>
    <mergeCell ref="A93:N93"/>
    <mergeCell ref="A94:N94"/>
    <mergeCell ref="A95:N9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O70"/>
  <sheetViews>
    <sheetView topLeftCell="A7" workbookViewId="0">
      <selection activeCell="K43" sqref="K43"/>
    </sheetView>
  </sheetViews>
  <sheetFormatPr defaultRowHeight="12.75"/>
  <cols>
    <col min="2" max="2" width="19.1640625" style="183" customWidth="1"/>
    <col min="3" max="3" width="67.33203125" customWidth="1"/>
    <col min="4" max="5" width="13" customWidth="1"/>
    <col min="6" max="13" width="28.83203125" customWidth="1"/>
  </cols>
  <sheetData>
    <row r="1" spans="1:15" ht="15.75">
      <c r="A1" s="43"/>
      <c r="B1" s="43"/>
      <c r="C1" s="44"/>
      <c r="D1" s="43"/>
      <c r="E1" s="43"/>
      <c r="F1" s="43"/>
      <c r="G1" s="43"/>
      <c r="H1" s="43"/>
      <c r="I1" s="43"/>
      <c r="J1" s="43"/>
      <c r="K1" s="43"/>
      <c r="L1" s="43"/>
      <c r="M1" s="83" t="s">
        <v>13</v>
      </c>
      <c r="N1" s="84"/>
      <c r="O1" s="84"/>
    </row>
    <row r="2" spans="1:15" ht="15.75">
      <c r="A2" s="48" t="s">
        <v>2</v>
      </c>
      <c r="B2" s="43"/>
      <c r="C2" s="44"/>
      <c r="D2" s="43"/>
      <c r="E2" s="43"/>
      <c r="F2" s="43"/>
      <c r="G2" s="43"/>
      <c r="H2" s="43"/>
      <c r="I2" s="43"/>
      <c r="J2" s="43"/>
      <c r="K2" s="43"/>
      <c r="L2" s="43"/>
      <c r="M2" s="83" t="s">
        <v>14</v>
      </c>
      <c r="N2" s="84"/>
      <c r="O2" s="84"/>
    </row>
    <row r="3" spans="1:15" ht="15.75">
      <c r="A3" s="44" t="s">
        <v>714</v>
      </c>
      <c r="B3" s="43"/>
      <c r="C3" s="44"/>
      <c r="D3" s="43"/>
      <c r="E3" s="43"/>
      <c r="F3" s="43"/>
      <c r="G3" s="43"/>
      <c r="H3" s="43"/>
      <c r="I3" s="43"/>
      <c r="J3" s="43"/>
      <c r="K3" s="43"/>
      <c r="L3" s="43"/>
      <c r="M3" s="43"/>
      <c r="N3" s="84"/>
      <c r="O3" s="84"/>
    </row>
    <row r="4" spans="1:15" ht="15.75">
      <c r="A4" s="43"/>
      <c r="B4" s="43"/>
      <c r="C4" s="44"/>
      <c r="D4" s="43"/>
      <c r="E4" s="43"/>
      <c r="F4" s="43"/>
      <c r="G4" s="43"/>
      <c r="H4" s="43"/>
      <c r="I4" s="43"/>
      <c r="J4" s="43"/>
      <c r="K4" s="43"/>
      <c r="L4" s="43"/>
      <c r="M4" s="43"/>
      <c r="N4" s="84"/>
      <c r="O4" s="84"/>
    </row>
    <row r="5" spans="1:15" ht="15.75">
      <c r="A5" s="221" t="s">
        <v>15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84"/>
      <c r="O5" s="84"/>
    </row>
    <row r="6" spans="1:15" ht="15.75">
      <c r="A6" s="222" t="s">
        <v>715</v>
      </c>
      <c r="B6" s="222"/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84"/>
      <c r="O6" s="84"/>
    </row>
    <row r="7" spans="1:15" ht="15.75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4"/>
      <c r="O7" s="84"/>
    </row>
    <row r="8" spans="1:15" ht="15.75">
      <c r="A8" s="211" t="s">
        <v>1</v>
      </c>
      <c r="B8" s="212" t="s">
        <v>0</v>
      </c>
      <c r="C8" s="213" t="s">
        <v>16</v>
      </c>
      <c r="D8" s="214" t="s">
        <v>315</v>
      </c>
      <c r="E8" s="213" t="s">
        <v>316</v>
      </c>
      <c r="F8" s="212" t="s">
        <v>4</v>
      </c>
      <c r="G8" s="215" t="s">
        <v>5</v>
      </c>
      <c r="H8" s="190" t="s">
        <v>6</v>
      </c>
      <c r="I8" s="190"/>
      <c r="J8" s="190"/>
      <c r="K8" s="190"/>
      <c r="L8" s="213" t="s">
        <v>3</v>
      </c>
      <c r="M8" s="86" t="s">
        <v>317</v>
      </c>
      <c r="N8" s="84"/>
      <c r="O8" s="84"/>
    </row>
    <row r="9" spans="1:15" ht="15.75">
      <c r="A9" s="211"/>
      <c r="B9" s="212"/>
      <c r="C9" s="213"/>
      <c r="D9" s="214"/>
      <c r="E9" s="213"/>
      <c r="F9" s="212"/>
      <c r="G9" s="215"/>
      <c r="H9" s="190" t="s">
        <v>7</v>
      </c>
      <c r="I9" s="190"/>
      <c r="J9" s="190" t="s">
        <v>8</v>
      </c>
      <c r="K9" s="190"/>
      <c r="L9" s="213"/>
      <c r="M9" s="86"/>
      <c r="N9" s="84"/>
      <c r="O9" s="84"/>
    </row>
    <row r="10" spans="1:15" ht="31.5">
      <c r="A10" s="211"/>
      <c r="B10" s="212"/>
      <c r="C10" s="213"/>
      <c r="D10" s="214"/>
      <c r="E10" s="213"/>
      <c r="F10" s="212"/>
      <c r="G10" s="215"/>
      <c r="H10" s="82" t="s">
        <v>9</v>
      </c>
      <c r="I10" s="82" t="s">
        <v>10</v>
      </c>
      <c r="J10" s="82" t="s">
        <v>9</v>
      </c>
      <c r="K10" s="82" t="s">
        <v>10</v>
      </c>
      <c r="L10" s="213"/>
      <c r="M10" s="86"/>
      <c r="N10" s="84"/>
      <c r="O10" s="84"/>
    </row>
    <row r="11" spans="1:15" ht="15.75">
      <c r="A11" s="50">
        <v>1</v>
      </c>
      <c r="B11" s="51">
        <f>A11+1</f>
        <v>2</v>
      </c>
      <c r="C11" s="51">
        <f>B11+1</f>
        <v>3</v>
      </c>
      <c r="D11" s="51">
        <f t="shared" ref="D11:M11" si="0">C11+1</f>
        <v>4</v>
      </c>
      <c r="E11" s="51">
        <f t="shared" si="0"/>
        <v>5</v>
      </c>
      <c r="F11" s="51">
        <f t="shared" si="0"/>
        <v>6</v>
      </c>
      <c r="G11" s="51">
        <f t="shared" si="0"/>
        <v>7</v>
      </c>
      <c r="H11" s="51">
        <f t="shared" si="0"/>
        <v>8</v>
      </c>
      <c r="I11" s="51">
        <f t="shared" si="0"/>
        <v>9</v>
      </c>
      <c r="J11" s="51">
        <f t="shared" si="0"/>
        <v>10</v>
      </c>
      <c r="K11" s="51">
        <f t="shared" si="0"/>
        <v>11</v>
      </c>
      <c r="L11" s="51">
        <f t="shared" si="0"/>
        <v>12</v>
      </c>
      <c r="M11" s="51">
        <f t="shared" si="0"/>
        <v>13</v>
      </c>
      <c r="N11" s="84"/>
      <c r="O11" s="84"/>
    </row>
    <row r="12" spans="1:15" s="18" customFormat="1" ht="15.75">
      <c r="A12" s="170"/>
      <c r="B12" s="179"/>
      <c r="C12" s="164" t="s">
        <v>462</v>
      </c>
      <c r="D12" s="163"/>
      <c r="E12" s="163"/>
      <c r="F12" s="165"/>
      <c r="G12" s="165"/>
      <c r="H12" s="165"/>
      <c r="I12" s="165"/>
      <c r="J12" s="165"/>
      <c r="K12" s="165"/>
      <c r="L12" s="163"/>
      <c r="M12" s="163"/>
      <c r="N12" s="169"/>
      <c r="O12" s="169"/>
    </row>
    <row r="13" spans="1:15" ht="15.75">
      <c r="A13" s="92">
        <v>1</v>
      </c>
      <c r="B13" s="180">
        <v>1</v>
      </c>
      <c r="C13" s="94" t="s">
        <v>716</v>
      </c>
      <c r="D13" s="95" t="s">
        <v>22</v>
      </c>
      <c r="E13" s="96">
        <v>1</v>
      </c>
      <c r="F13" s="97"/>
      <c r="G13" s="38">
        <f t="shared" ref="G13:G21" si="1">I13+K13</f>
        <v>0</v>
      </c>
      <c r="H13" s="38"/>
      <c r="I13" s="38">
        <f t="shared" ref="I13:I21" si="2">ROUND(H13*E13,2)</f>
        <v>0</v>
      </c>
      <c r="J13" s="38"/>
      <c r="K13" s="38">
        <f t="shared" ref="K13:K21" si="3">ROUND(J13*E13,2)</f>
        <v>0</v>
      </c>
      <c r="L13" s="98"/>
      <c r="M13" s="99"/>
      <c r="N13" s="84"/>
      <c r="O13" s="84"/>
    </row>
    <row r="14" spans="1:15" s="156" customFormat="1" ht="15.75">
      <c r="A14" s="151">
        <f>1+A13</f>
        <v>2</v>
      </c>
      <c r="B14" s="181"/>
      <c r="C14" s="153" t="s">
        <v>717</v>
      </c>
      <c r="D14" s="95" t="s">
        <v>22</v>
      </c>
      <c r="E14" s="181">
        <v>2</v>
      </c>
      <c r="F14" s="154"/>
      <c r="G14" s="38">
        <f t="shared" si="1"/>
        <v>0</v>
      </c>
      <c r="H14" s="38"/>
      <c r="I14" s="38">
        <f t="shared" si="2"/>
        <v>0</v>
      </c>
      <c r="J14" s="38"/>
      <c r="K14" s="38">
        <f t="shared" si="3"/>
        <v>0</v>
      </c>
      <c r="L14" s="172" t="s">
        <v>731</v>
      </c>
      <c r="M14" s="152"/>
      <c r="N14" s="155"/>
      <c r="O14" s="155"/>
    </row>
    <row r="15" spans="1:15" s="156" customFormat="1" ht="15.75">
      <c r="A15" s="151">
        <f t="shared" ref="A15:A48" si="4">1+A14</f>
        <v>3</v>
      </c>
      <c r="B15" s="157"/>
      <c r="C15" s="153" t="s">
        <v>718</v>
      </c>
      <c r="D15" s="95" t="s">
        <v>22</v>
      </c>
      <c r="E15" s="158">
        <v>1</v>
      </c>
      <c r="F15" s="159"/>
      <c r="G15" s="38">
        <f t="shared" si="1"/>
        <v>0</v>
      </c>
      <c r="H15" s="38"/>
      <c r="I15" s="38">
        <f t="shared" si="2"/>
        <v>0</v>
      </c>
      <c r="J15" s="38"/>
      <c r="K15" s="38">
        <f t="shared" si="3"/>
        <v>0</v>
      </c>
      <c r="L15" s="172" t="s">
        <v>732</v>
      </c>
      <c r="M15" s="157"/>
      <c r="N15" s="155"/>
      <c r="O15" s="155"/>
    </row>
    <row r="16" spans="1:15" s="156" customFormat="1" ht="15.75">
      <c r="A16" s="151">
        <f t="shared" si="4"/>
        <v>4</v>
      </c>
      <c r="B16" s="157"/>
      <c r="C16" s="153" t="s">
        <v>718</v>
      </c>
      <c r="D16" s="95" t="s">
        <v>22</v>
      </c>
      <c r="E16" s="158">
        <v>1</v>
      </c>
      <c r="F16" s="159"/>
      <c r="G16" s="38">
        <f t="shared" si="1"/>
        <v>0</v>
      </c>
      <c r="H16" s="38"/>
      <c r="I16" s="38">
        <f t="shared" si="2"/>
        <v>0</v>
      </c>
      <c r="J16" s="38"/>
      <c r="K16" s="38">
        <f t="shared" si="3"/>
        <v>0</v>
      </c>
      <c r="L16" s="172" t="s">
        <v>733</v>
      </c>
      <c r="M16" s="157"/>
      <c r="N16" s="155"/>
      <c r="O16" s="155"/>
    </row>
    <row r="17" spans="1:15" s="156" customFormat="1" ht="15.75">
      <c r="A17" s="151">
        <f t="shared" si="4"/>
        <v>5</v>
      </c>
      <c r="B17" s="181"/>
      <c r="C17" s="160" t="s">
        <v>719</v>
      </c>
      <c r="D17" s="152" t="s">
        <v>739</v>
      </c>
      <c r="E17" s="181">
        <v>1</v>
      </c>
      <c r="F17" s="152"/>
      <c r="G17" s="38">
        <f t="shared" si="1"/>
        <v>0</v>
      </c>
      <c r="H17" s="38"/>
      <c r="I17" s="38">
        <f t="shared" si="2"/>
        <v>0</v>
      </c>
      <c r="J17" s="38"/>
      <c r="K17" s="38">
        <f t="shared" si="3"/>
        <v>0</v>
      </c>
      <c r="L17" s="172" t="s">
        <v>734</v>
      </c>
      <c r="M17" s="152"/>
      <c r="N17" s="155"/>
      <c r="O17" s="155"/>
    </row>
    <row r="18" spans="1:15" s="156" customFormat="1" ht="15.75">
      <c r="A18" s="151">
        <f t="shared" si="4"/>
        <v>6</v>
      </c>
      <c r="B18" s="181"/>
      <c r="C18" s="153" t="s">
        <v>723</v>
      </c>
      <c r="D18" s="95" t="s">
        <v>22</v>
      </c>
      <c r="E18" s="181">
        <v>1</v>
      </c>
      <c r="F18" s="161"/>
      <c r="G18" s="38">
        <f t="shared" si="1"/>
        <v>0</v>
      </c>
      <c r="H18" s="38"/>
      <c r="I18" s="38">
        <f t="shared" si="2"/>
        <v>0</v>
      </c>
      <c r="J18" s="38"/>
      <c r="K18" s="38">
        <f t="shared" si="3"/>
        <v>0</v>
      </c>
      <c r="L18" s="172" t="s">
        <v>735</v>
      </c>
      <c r="M18" s="152"/>
      <c r="N18" s="155"/>
      <c r="O18" s="155"/>
    </row>
    <row r="19" spans="1:15" s="156" customFormat="1" ht="15.75">
      <c r="A19" s="151">
        <f t="shared" si="4"/>
        <v>7</v>
      </c>
      <c r="B19" s="181"/>
      <c r="C19" s="153" t="s">
        <v>723</v>
      </c>
      <c r="D19" s="95" t="s">
        <v>22</v>
      </c>
      <c r="E19" s="158">
        <v>2</v>
      </c>
      <c r="F19" s="159"/>
      <c r="G19" s="38">
        <f t="shared" si="1"/>
        <v>0</v>
      </c>
      <c r="H19" s="38"/>
      <c r="I19" s="38">
        <f t="shared" si="2"/>
        <v>0</v>
      </c>
      <c r="J19" s="38"/>
      <c r="K19" s="38">
        <f t="shared" si="3"/>
        <v>0</v>
      </c>
      <c r="L19" s="172" t="s">
        <v>737</v>
      </c>
      <c r="M19" s="157"/>
      <c r="N19" s="155"/>
      <c r="O19" s="155"/>
    </row>
    <row r="20" spans="1:15" s="156" customFormat="1" ht="15.75">
      <c r="A20" s="151">
        <f t="shared" si="4"/>
        <v>8</v>
      </c>
      <c r="B20" s="181"/>
      <c r="C20" s="153" t="s">
        <v>720</v>
      </c>
      <c r="D20" s="95" t="s">
        <v>22</v>
      </c>
      <c r="E20" s="158">
        <v>3</v>
      </c>
      <c r="F20" s="159"/>
      <c r="G20" s="38">
        <f t="shared" si="1"/>
        <v>0</v>
      </c>
      <c r="H20" s="38"/>
      <c r="I20" s="38">
        <f t="shared" si="2"/>
        <v>0</v>
      </c>
      <c r="J20" s="38"/>
      <c r="K20" s="38">
        <f t="shared" si="3"/>
        <v>0</v>
      </c>
      <c r="L20" s="171" t="s">
        <v>736</v>
      </c>
      <c r="M20" s="157"/>
      <c r="N20" s="155"/>
      <c r="O20" s="155"/>
    </row>
    <row r="21" spans="1:15" s="156" customFormat="1" ht="15.75">
      <c r="A21" s="151">
        <f t="shared" si="4"/>
        <v>9</v>
      </c>
      <c r="B21" s="181"/>
      <c r="C21" s="153" t="s">
        <v>721</v>
      </c>
      <c r="D21" s="95" t="s">
        <v>22</v>
      </c>
      <c r="E21" s="158">
        <v>2</v>
      </c>
      <c r="F21" s="159"/>
      <c r="G21" s="38">
        <f t="shared" si="1"/>
        <v>0</v>
      </c>
      <c r="H21" s="38"/>
      <c r="I21" s="38">
        <f t="shared" si="2"/>
        <v>0</v>
      </c>
      <c r="J21" s="38"/>
      <c r="K21" s="38">
        <f t="shared" si="3"/>
        <v>0</v>
      </c>
      <c r="L21" s="171" t="s">
        <v>738</v>
      </c>
      <c r="M21" s="157"/>
      <c r="N21" s="155"/>
      <c r="O21" s="155"/>
    </row>
    <row r="22" spans="1:15" s="18" customFormat="1" ht="15.75">
      <c r="A22" s="162"/>
      <c r="B22" s="179"/>
      <c r="C22" s="164" t="s">
        <v>722</v>
      </c>
      <c r="D22" s="165"/>
      <c r="E22" s="166"/>
      <c r="F22" s="167"/>
      <c r="G22" s="168"/>
      <c r="H22" s="168"/>
      <c r="I22" s="168"/>
      <c r="J22" s="168"/>
      <c r="K22" s="168"/>
      <c r="L22" s="165"/>
      <c r="M22" s="165"/>
      <c r="N22" s="169"/>
      <c r="O22" s="169"/>
    </row>
    <row r="23" spans="1:15" ht="15.75">
      <c r="A23" s="151">
        <v>10</v>
      </c>
      <c r="B23" s="182">
        <v>2</v>
      </c>
      <c r="C23" s="94" t="s">
        <v>730</v>
      </c>
      <c r="D23" s="95" t="s">
        <v>22</v>
      </c>
      <c r="E23" s="96">
        <v>2</v>
      </c>
      <c r="F23" s="97"/>
      <c r="G23" s="38">
        <f t="shared" ref="G23:G33" si="5">I23+K23</f>
        <v>0</v>
      </c>
      <c r="H23" s="38"/>
      <c r="I23" s="38">
        <f t="shared" ref="I23:I33" si="6">ROUND(H23*E23,2)</f>
        <v>0</v>
      </c>
      <c r="J23" s="38"/>
      <c r="K23" s="38">
        <f t="shared" ref="K23:K33" si="7">ROUND(J23*E23,2)</f>
        <v>0</v>
      </c>
      <c r="L23" s="99"/>
      <c r="M23" s="99"/>
      <c r="N23" s="84"/>
      <c r="O23" s="84"/>
    </row>
    <row r="24" spans="1:15" ht="15.75">
      <c r="A24" s="151">
        <f t="shared" si="4"/>
        <v>11</v>
      </c>
      <c r="B24" s="182">
        <v>3</v>
      </c>
      <c r="C24" s="94" t="s">
        <v>729</v>
      </c>
      <c r="D24" s="95" t="s">
        <v>22</v>
      </c>
      <c r="E24" s="96">
        <v>2</v>
      </c>
      <c r="F24" s="97"/>
      <c r="G24" s="38">
        <f t="shared" si="5"/>
        <v>0</v>
      </c>
      <c r="H24" s="38"/>
      <c r="I24" s="38">
        <f t="shared" si="6"/>
        <v>0</v>
      </c>
      <c r="J24" s="38"/>
      <c r="K24" s="38">
        <f t="shared" si="7"/>
        <v>0</v>
      </c>
      <c r="L24" s="99"/>
      <c r="M24" s="99"/>
      <c r="N24" s="84"/>
      <c r="O24" s="84"/>
    </row>
    <row r="25" spans="1:15" ht="15.75">
      <c r="A25" s="151">
        <f t="shared" si="4"/>
        <v>12</v>
      </c>
      <c r="B25" s="182">
        <v>4</v>
      </c>
      <c r="C25" s="94" t="s">
        <v>727</v>
      </c>
      <c r="D25" s="95" t="s">
        <v>22</v>
      </c>
      <c r="E25" s="96">
        <v>4</v>
      </c>
      <c r="F25" s="97"/>
      <c r="G25" s="38">
        <f t="shared" si="5"/>
        <v>0</v>
      </c>
      <c r="H25" s="38"/>
      <c r="I25" s="38">
        <f t="shared" si="6"/>
        <v>0</v>
      </c>
      <c r="J25" s="38"/>
      <c r="K25" s="38">
        <f t="shared" si="7"/>
        <v>0</v>
      </c>
      <c r="L25" s="99"/>
      <c r="M25" s="99"/>
      <c r="N25" s="84"/>
      <c r="O25" s="84"/>
    </row>
    <row r="26" spans="1:15" ht="15.75">
      <c r="A26" s="151">
        <f t="shared" si="4"/>
        <v>13</v>
      </c>
      <c r="B26" s="182">
        <v>5</v>
      </c>
      <c r="C26" s="94" t="s">
        <v>728</v>
      </c>
      <c r="D26" s="95" t="s">
        <v>22</v>
      </c>
      <c r="E26" s="96">
        <v>2</v>
      </c>
      <c r="F26" s="97"/>
      <c r="G26" s="38">
        <f t="shared" si="5"/>
        <v>0</v>
      </c>
      <c r="H26" s="38"/>
      <c r="I26" s="38">
        <f t="shared" si="6"/>
        <v>0</v>
      </c>
      <c r="J26" s="38"/>
      <c r="K26" s="38">
        <f t="shared" si="7"/>
        <v>0</v>
      </c>
      <c r="L26" s="99"/>
      <c r="M26" s="99"/>
      <c r="N26" s="84"/>
      <c r="O26" s="84"/>
    </row>
    <row r="27" spans="1:15" ht="15.75">
      <c r="A27" s="151">
        <f t="shared" si="4"/>
        <v>14</v>
      </c>
      <c r="B27" s="182">
        <v>6</v>
      </c>
      <c r="C27" s="94" t="s">
        <v>724</v>
      </c>
      <c r="D27" s="152" t="s">
        <v>739</v>
      </c>
      <c r="E27" s="96">
        <v>2</v>
      </c>
      <c r="F27" s="97"/>
      <c r="G27" s="38">
        <f t="shared" si="5"/>
        <v>0</v>
      </c>
      <c r="H27" s="38"/>
      <c r="I27" s="38">
        <f t="shared" si="6"/>
        <v>0</v>
      </c>
      <c r="J27" s="38"/>
      <c r="K27" s="38">
        <f t="shared" si="7"/>
        <v>0</v>
      </c>
      <c r="L27" s="99"/>
      <c r="M27" s="99"/>
      <c r="N27" s="84"/>
      <c r="O27" s="84"/>
    </row>
    <row r="28" spans="1:15" ht="15.75">
      <c r="A28" s="151">
        <f t="shared" si="4"/>
        <v>15</v>
      </c>
      <c r="B28" s="182">
        <v>7</v>
      </c>
      <c r="C28" s="94" t="s">
        <v>725</v>
      </c>
      <c r="D28" s="152" t="s">
        <v>739</v>
      </c>
      <c r="E28" s="96">
        <v>1</v>
      </c>
      <c r="F28" s="97"/>
      <c r="G28" s="38">
        <f t="shared" si="5"/>
        <v>0</v>
      </c>
      <c r="H28" s="38"/>
      <c r="I28" s="38">
        <f t="shared" si="6"/>
        <v>0</v>
      </c>
      <c r="J28" s="38"/>
      <c r="K28" s="38">
        <f t="shared" si="7"/>
        <v>0</v>
      </c>
      <c r="L28" s="99"/>
      <c r="M28" s="99"/>
      <c r="N28" s="84"/>
      <c r="O28" s="84"/>
    </row>
    <row r="29" spans="1:15" ht="15.75">
      <c r="A29" s="151">
        <f t="shared" si="4"/>
        <v>16</v>
      </c>
      <c r="B29" s="182">
        <v>8</v>
      </c>
      <c r="C29" s="94" t="s">
        <v>726</v>
      </c>
      <c r="D29" s="99" t="s">
        <v>740</v>
      </c>
      <c r="E29" s="173">
        <v>0.5</v>
      </c>
      <c r="F29" s="97"/>
      <c r="G29" s="38">
        <f t="shared" si="5"/>
        <v>0</v>
      </c>
      <c r="H29" s="38"/>
      <c r="I29" s="38">
        <f t="shared" si="6"/>
        <v>0</v>
      </c>
      <c r="J29" s="38"/>
      <c r="K29" s="38">
        <f t="shared" si="7"/>
        <v>0</v>
      </c>
      <c r="L29" s="99"/>
      <c r="M29" s="99"/>
      <c r="N29" s="84"/>
      <c r="O29" s="84"/>
    </row>
    <row r="30" spans="1:15" ht="15.75">
      <c r="A30" s="151">
        <f t="shared" si="4"/>
        <v>17</v>
      </c>
      <c r="B30" s="182">
        <v>9</v>
      </c>
      <c r="C30" s="94" t="s">
        <v>741</v>
      </c>
      <c r="D30" s="99" t="s">
        <v>740</v>
      </c>
      <c r="E30" s="173">
        <v>0.2</v>
      </c>
      <c r="F30" s="97"/>
      <c r="G30" s="38">
        <f t="shared" si="5"/>
        <v>0</v>
      </c>
      <c r="H30" s="38"/>
      <c r="I30" s="38">
        <f t="shared" si="6"/>
        <v>0</v>
      </c>
      <c r="J30" s="38"/>
      <c r="K30" s="38">
        <f t="shared" si="7"/>
        <v>0</v>
      </c>
      <c r="L30" s="99"/>
      <c r="M30" s="99"/>
      <c r="N30" s="84"/>
      <c r="O30" s="84"/>
    </row>
    <row r="31" spans="1:15" ht="15.75">
      <c r="A31" s="151">
        <f t="shared" si="4"/>
        <v>18</v>
      </c>
      <c r="B31" s="182">
        <v>10</v>
      </c>
      <c r="C31" s="94" t="s">
        <v>742</v>
      </c>
      <c r="D31" s="95" t="s">
        <v>22</v>
      </c>
      <c r="E31" s="96">
        <v>2</v>
      </c>
      <c r="F31" s="97"/>
      <c r="G31" s="38">
        <f t="shared" si="5"/>
        <v>0</v>
      </c>
      <c r="H31" s="38"/>
      <c r="I31" s="38">
        <f t="shared" si="6"/>
        <v>0</v>
      </c>
      <c r="J31" s="38"/>
      <c r="K31" s="38">
        <f t="shared" si="7"/>
        <v>0</v>
      </c>
      <c r="L31" s="99" t="s">
        <v>743</v>
      </c>
      <c r="M31" s="99"/>
      <c r="N31" s="84"/>
      <c r="O31" s="84"/>
    </row>
    <row r="32" spans="1:15" ht="15.75">
      <c r="A32" s="151">
        <f t="shared" si="4"/>
        <v>19</v>
      </c>
      <c r="B32" s="182">
        <v>11</v>
      </c>
      <c r="C32" s="94" t="s">
        <v>744</v>
      </c>
      <c r="D32" s="95" t="s">
        <v>22</v>
      </c>
      <c r="E32" s="96">
        <v>3</v>
      </c>
      <c r="F32" s="97"/>
      <c r="G32" s="38">
        <f t="shared" si="5"/>
        <v>0</v>
      </c>
      <c r="H32" s="38"/>
      <c r="I32" s="38">
        <f t="shared" si="6"/>
        <v>0</v>
      </c>
      <c r="J32" s="38"/>
      <c r="K32" s="38">
        <f t="shared" si="7"/>
        <v>0</v>
      </c>
      <c r="L32" s="99"/>
      <c r="M32" s="99"/>
      <c r="N32" s="84"/>
      <c r="O32" s="84"/>
    </row>
    <row r="33" spans="1:15" ht="15.75">
      <c r="A33" s="151">
        <f t="shared" si="4"/>
        <v>20</v>
      </c>
      <c r="B33" s="182">
        <v>12</v>
      </c>
      <c r="C33" s="94" t="s">
        <v>745</v>
      </c>
      <c r="D33" s="95" t="s">
        <v>22</v>
      </c>
      <c r="E33" s="96">
        <v>3</v>
      </c>
      <c r="F33" s="97"/>
      <c r="G33" s="38">
        <f t="shared" si="5"/>
        <v>0</v>
      </c>
      <c r="H33" s="38"/>
      <c r="I33" s="38">
        <f t="shared" si="6"/>
        <v>0</v>
      </c>
      <c r="J33" s="38"/>
      <c r="K33" s="38">
        <f t="shared" si="7"/>
        <v>0</v>
      </c>
      <c r="L33" s="99"/>
      <c r="M33" s="99"/>
      <c r="N33" s="84"/>
      <c r="O33" s="84"/>
    </row>
    <row r="34" spans="1:15" s="18" customFormat="1" ht="15.75">
      <c r="A34" s="162"/>
      <c r="B34" s="179"/>
      <c r="C34" s="164" t="s">
        <v>746</v>
      </c>
      <c r="D34" s="174"/>
      <c r="E34" s="166"/>
      <c r="F34" s="167"/>
      <c r="G34" s="168"/>
      <c r="H34" s="168"/>
      <c r="I34" s="168"/>
      <c r="J34" s="168"/>
      <c r="K34" s="168"/>
      <c r="L34" s="165"/>
      <c r="M34" s="165"/>
      <c r="N34" s="169"/>
      <c r="O34" s="169"/>
    </row>
    <row r="35" spans="1:15" ht="15.75">
      <c r="A35" s="151">
        <v>21</v>
      </c>
      <c r="B35" s="182">
        <v>30</v>
      </c>
      <c r="C35" s="94" t="s">
        <v>748</v>
      </c>
      <c r="D35" s="95" t="s">
        <v>740</v>
      </c>
      <c r="E35" s="96">
        <v>75</v>
      </c>
      <c r="F35" s="97"/>
      <c r="G35" s="38">
        <f t="shared" ref="G35:G38" si="8">I35+K35</f>
        <v>0</v>
      </c>
      <c r="H35" s="38"/>
      <c r="I35" s="38">
        <f t="shared" ref="I35:I38" si="9">ROUND(H35*E35,2)</f>
        <v>0</v>
      </c>
      <c r="J35" s="38"/>
      <c r="K35" s="38">
        <f t="shared" ref="K35:K38" si="10">ROUND(J35*E35,2)</f>
        <v>0</v>
      </c>
      <c r="L35" s="99"/>
      <c r="M35" s="99"/>
      <c r="N35" s="84"/>
      <c r="O35" s="84"/>
    </row>
    <row r="36" spans="1:15" ht="15.75">
      <c r="A36" s="151">
        <f t="shared" si="4"/>
        <v>22</v>
      </c>
      <c r="B36" s="182">
        <v>31</v>
      </c>
      <c r="C36" s="94" t="s">
        <v>747</v>
      </c>
      <c r="D36" s="95" t="s">
        <v>740</v>
      </c>
      <c r="E36" s="96">
        <v>30</v>
      </c>
      <c r="F36" s="97"/>
      <c r="G36" s="38">
        <f t="shared" si="8"/>
        <v>0</v>
      </c>
      <c r="H36" s="38"/>
      <c r="I36" s="38">
        <f t="shared" si="9"/>
        <v>0</v>
      </c>
      <c r="J36" s="38"/>
      <c r="K36" s="38">
        <f t="shared" si="10"/>
        <v>0</v>
      </c>
      <c r="L36" s="99"/>
      <c r="M36" s="99"/>
      <c r="N36" s="84"/>
      <c r="O36" s="84"/>
    </row>
    <row r="37" spans="1:15" ht="15.75">
      <c r="A37" s="151">
        <f t="shared" si="4"/>
        <v>23</v>
      </c>
      <c r="B37" s="182">
        <v>32</v>
      </c>
      <c r="C37" s="94" t="s">
        <v>749</v>
      </c>
      <c r="D37" s="95" t="s">
        <v>740</v>
      </c>
      <c r="E37" s="96">
        <v>105</v>
      </c>
      <c r="F37" s="97"/>
      <c r="G37" s="38">
        <f t="shared" si="8"/>
        <v>0</v>
      </c>
      <c r="H37" s="38"/>
      <c r="I37" s="38">
        <f t="shared" si="9"/>
        <v>0</v>
      </c>
      <c r="J37" s="38"/>
      <c r="K37" s="38">
        <f t="shared" si="10"/>
        <v>0</v>
      </c>
      <c r="L37" s="99"/>
      <c r="M37" s="99"/>
      <c r="N37" s="84"/>
      <c r="O37" s="84"/>
    </row>
    <row r="38" spans="1:15" ht="15.75">
      <c r="A38" s="151">
        <f t="shared" si="4"/>
        <v>24</v>
      </c>
      <c r="B38" s="182">
        <v>33</v>
      </c>
      <c r="C38" s="94" t="s">
        <v>750</v>
      </c>
      <c r="D38" s="95" t="s">
        <v>740</v>
      </c>
      <c r="E38" s="96">
        <v>2</v>
      </c>
      <c r="F38" s="97"/>
      <c r="G38" s="38">
        <f t="shared" si="8"/>
        <v>0</v>
      </c>
      <c r="H38" s="38"/>
      <c r="I38" s="38">
        <f t="shared" si="9"/>
        <v>0</v>
      </c>
      <c r="J38" s="38"/>
      <c r="K38" s="38">
        <f t="shared" si="10"/>
        <v>0</v>
      </c>
      <c r="L38" s="99"/>
      <c r="M38" s="99"/>
      <c r="N38" s="84"/>
      <c r="O38" s="84"/>
    </row>
    <row r="39" spans="1:15" s="18" customFormat="1" ht="15.75">
      <c r="A39" s="162"/>
      <c r="B39" s="179"/>
      <c r="C39" s="164" t="s">
        <v>751</v>
      </c>
      <c r="D39" s="174"/>
      <c r="E39" s="166"/>
      <c r="F39" s="167"/>
      <c r="G39" s="168"/>
      <c r="H39" s="168"/>
      <c r="I39" s="168"/>
      <c r="J39" s="168"/>
      <c r="K39" s="168"/>
      <c r="L39" s="165"/>
      <c r="M39" s="165"/>
      <c r="N39" s="169"/>
      <c r="O39" s="169"/>
    </row>
    <row r="40" spans="1:15" ht="31.5">
      <c r="A40" s="151">
        <v>25</v>
      </c>
      <c r="B40" s="182">
        <v>40</v>
      </c>
      <c r="C40" s="94" t="s">
        <v>752</v>
      </c>
      <c r="D40" s="95" t="s">
        <v>22</v>
      </c>
      <c r="E40" s="96">
        <v>1</v>
      </c>
      <c r="F40" s="97"/>
      <c r="G40" s="38">
        <f t="shared" ref="G40" si="11">I40+K40</f>
        <v>0</v>
      </c>
      <c r="H40" s="38"/>
      <c r="I40" s="38">
        <f t="shared" ref="I40" si="12">ROUND(H40*E40,2)</f>
        <v>0</v>
      </c>
      <c r="J40" s="38"/>
      <c r="K40" s="38">
        <f t="shared" ref="K40" si="13">ROUND(J40*E40,2)</f>
        <v>0</v>
      </c>
      <c r="L40" s="99" t="s">
        <v>753</v>
      </c>
      <c r="M40" s="99"/>
      <c r="N40" s="84"/>
      <c r="O40" s="84"/>
    </row>
    <row r="41" spans="1:15" s="18" customFormat="1" ht="15.75">
      <c r="A41" s="162"/>
      <c r="B41" s="179"/>
      <c r="C41" s="164" t="s">
        <v>754</v>
      </c>
      <c r="D41" s="174"/>
      <c r="E41" s="166"/>
      <c r="F41" s="167"/>
      <c r="G41" s="168"/>
      <c r="H41" s="168"/>
      <c r="I41" s="168"/>
      <c r="J41" s="168"/>
      <c r="K41" s="168"/>
      <c r="L41" s="165"/>
      <c r="M41" s="165"/>
      <c r="N41" s="169"/>
      <c r="O41" s="169"/>
    </row>
    <row r="42" spans="1:15" ht="15.75">
      <c r="A42" s="151">
        <v>26</v>
      </c>
      <c r="B42" s="182">
        <v>50</v>
      </c>
      <c r="C42" s="94" t="s">
        <v>755</v>
      </c>
      <c r="D42" s="95" t="s">
        <v>22</v>
      </c>
      <c r="E42" s="96">
        <v>1</v>
      </c>
      <c r="F42" s="97"/>
      <c r="G42" s="38">
        <f t="shared" ref="G42:G48" si="14">I42+K42</f>
        <v>0</v>
      </c>
      <c r="H42" s="38"/>
      <c r="I42" s="38">
        <f t="shared" ref="I42:I48" si="15">ROUND(H42*E42,2)</f>
        <v>0</v>
      </c>
      <c r="J42" s="38"/>
      <c r="K42" s="38">
        <f t="shared" ref="K42:K48" si="16">ROUND(J42*E42,2)</f>
        <v>0</v>
      </c>
      <c r="L42" s="99" t="s">
        <v>756</v>
      </c>
      <c r="M42" s="99"/>
      <c r="N42" s="84"/>
      <c r="O42" s="84"/>
    </row>
    <row r="43" spans="1:15" ht="31.5">
      <c r="A43" s="151">
        <f t="shared" si="4"/>
        <v>27</v>
      </c>
      <c r="B43" s="182">
        <f>1+B42</f>
        <v>51</v>
      </c>
      <c r="C43" s="94" t="s">
        <v>757</v>
      </c>
      <c r="D43" s="95" t="s">
        <v>22</v>
      </c>
      <c r="E43" s="96">
        <v>1</v>
      </c>
      <c r="F43" s="97"/>
      <c r="G43" s="38">
        <f t="shared" si="14"/>
        <v>0</v>
      </c>
      <c r="H43" s="38"/>
      <c r="I43" s="38">
        <f t="shared" si="15"/>
        <v>0</v>
      </c>
      <c r="J43" s="38"/>
      <c r="K43" s="38">
        <f>ROUND(J43*E43,2)</f>
        <v>0</v>
      </c>
      <c r="L43" s="99" t="s">
        <v>758</v>
      </c>
      <c r="M43" s="99"/>
      <c r="N43" s="84"/>
      <c r="O43" s="84"/>
    </row>
    <row r="44" spans="1:15" ht="15.75">
      <c r="A44" s="151">
        <f t="shared" si="4"/>
        <v>28</v>
      </c>
      <c r="B44" s="182">
        <f t="shared" ref="B44:B48" si="17">1+B43</f>
        <v>52</v>
      </c>
      <c r="C44" s="94" t="s">
        <v>759</v>
      </c>
      <c r="D44" s="95" t="s">
        <v>740</v>
      </c>
      <c r="E44" s="173">
        <v>0.4</v>
      </c>
      <c r="F44" s="97"/>
      <c r="G44" s="38">
        <f t="shared" si="14"/>
        <v>0</v>
      </c>
      <c r="H44" s="38"/>
      <c r="I44" s="38">
        <f t="shared" si="15"/>
        <v>0</v>
      </c>
      <c r="J44" s="38"/>
      <c r="K44" s="38">
        <f t="shared" si="16"/>
        <v>0</v>
      </c>
      <c r="L44" s="99"/>
      <c r="M44" s="99"/>
      <c r="N44" s="84"/>
      <c r="O44" s="84"/>
    </row>
    <row r="45" spans="1:15" ht="15.75">
      <c r="A45" s="151">
        <f t="shared" si="4"/>
        <v>29</v>
      </c>
      <c r="B45" s="182">
        <f t="shared" si="17"/>
        <v>53</v>
      </c>
      <c r="C45" s="94" t="s">
        <v>760</v>
      </c>
      <c r="D45" s="95" t="s">
        <v>740</v>
      </c>
      <c r="E45" s="96">
        <v>1</v>
      </c>
      <c r="F45" s="97"/>
      <c r="G45" s="38">
        <f t="shared" si="14"/>
        <v>0</v>
      </c>
      <c r="H45" s="38"/>
      <c r="I45" s="38">
        <f t="shared" si="15"/>
        <v>0</v>
      </c>
      <c r="J45" s="38"/>
      <c r="K45" s="38">
        <f t="shared" si="16"/>
        <v>0</v>
      </c>
      <c r="L45" s="99"/>
      <c r="M45" s="99"/>
      <c r="N45" s="84"/>
      <c r="O45" s="84"/>
    </row>
    <row r="46" spans="1:15" ht="15.75">
      <c r="A46" s="151">
        <f t="shared" si="4"/>
        <v>30</v>
      </c>
      <c r="B46" s="182">
        <f t="shared" si="17"/>
        <v>54</v>
      </c>
      <c r="C46" s="94" t="s">
        <v>761</v>
      </c>
      <c r="D46" s="95" t="s">
        <v>22</v>
      </c>
      <c r="E46" s="96">
        <v>2</v>
      </c>
      <c r="F46" s="97"/>
      <c r="G46" s="38">
        <f t="shared" si="14"/>
        <v>0</v>
      </c>
      <c r="H46" s="38"/>
      <c r="I46" s="38">
        <f t="shared" si="15"/>
        <v>0</v>
      </c>
      <c r="J46" s="38"/>
      <c r="K46" s="38">
        <f t="shared" si="16"/>
        <v>0</v>
      </c>
      <c r="L46" s="99" t="s">
        <v>762</v>
      </c>
      <c r="M46" s="99"/>
      <c r="N46" s="84"/>
      <c r="O46" s="84"/>
    </row>
    <row r="47" spans="1:15" ht="15.75">
      <c r="A47" s="151">
        <f t="shared" si="4"/>
        <v>31</v>
      </c>
      <c r="B47" s="182">
        <f t="shared" si="17"/>
        <v>55</v>
      </c>
      <c r="C47" s="94" t="s">
        <v>764</v>
      </c>
      <c r="D47" s="95" t="s">
        <v>22</v>
      </c>
      <c r="E47" s="96"/>
      <c r="F47" s="97"/>
      <c r="G47" s="38">
        <f t="shared" si="14"/>
        <v>0</v>
      </c>
      <c r="H47" s="38"/>
      <c r="I47" s="38">
        <f t="shared" si="15"/>
        <v>0</v>
      </c>
      <c r="J47" s="38"/>
      <c r="K47" s="38">
        <f t="shared" si="16"/>
        <v>0</v>
      </c>
      <c r="L47" s="99" t="s">
        <v>762</v>
      </c>
      <c r="M47" s="99"/>
      <c r="N47" s="84"/>
      <c r="O47" s="84"/>
    </row>
    <row r="48" spans="1:15" ht="31.5">
      <c r="A48" s="151">
        <f t="shared" si="4"/>
        <v>32</v>
      </c>
      <c r="B48" s="182">
        <f t="shared" si="17"/>
        <v>56</v>
      </c>
      <c r="C48" s="94" t="s">
        <v>765</v>
      </c>
      <c r="D48" s="99"/>
      <c r="E48" s="96"/>
      <c r="F48" s="97"/>
      <c r="G48" s="38">
        <f t="shared" si="14"/>
        <v>0</v>
      </c>
      <c r="H48" s="38"/>
      <c r="I48" s="38">
        <f t="shared" si="15"/>
        <v>0</v>
      </c>
      <c r="J48" s="38"/>
      <c r="K48" s="38">
        <f t="shared" si="16"/>
        <v>0</v>
      </c>
      <c r="L48" s="99" t="s">
        <v>763</v>
      </c>
      <c r="M48" s="99"/>
      <c r="N48" s="84"/>
      <c r="O48" s="84"/>
    </row>
    <row r="49" spans="1:15" ht="15.75">
      <c r="A49" s="223" t="s">
        <v>91</v>
      </c>
      <c r="B49" s="223"/>
      <c r="C49" s="223"/>
      <c r="D49" s="223"/>
      <c r="E49" s="223"/>
      <c r="F49" s="105"/>
      <c r="G49" s="70">
        <f>SUM(G12:G48)</f>
        <v>0</v>
      </c>
      <c r="H49" s="70"/>
      <c r="I49" s="70"/>
      <c r="J49" s="70"/>
      <c r="K49" s="70"/>
      <c r="L49" s="71"/>
      <c r="M49" s="71"/>
      <c r="N49" s="47"/>
      <c r="O49" s="47"/>
    </row>
    <row r="50" spans="1:15" ht="15.75">
      <c r="A50" s="220" t="s">
        <v>92</v>
      </c>
      <c r="B50" s="220"/>
      <c r="C50" s="220"/>
      <c r="D50" s="220"/>
      <c r="E50" s="220"/>
      <c r="F50" s="106"/>
      <c r="G50" s="73"/>
      <c r="H50" s="74"/>
      <c r="I50" s="75">
        <f>SUM(I12:I48)</f>
        <v>0</v>
      </c>
      <c r="J50" s="75"/>
      <c r="K50" s="75"/>
      <c r="L50" s="54"/>
      <c r="M50" s="54"/>
      <c r="N50" s="47"/>
      <c r="O50" s="47"/>
    </row>
    <row r="51" spans="1:15" ht="15.75">
      <c r="A51" s="220" t="s">
        <v>93</v>
      </c>
      <c r="B51" s="220"/>
      <c r="C51" s="220"/>
      <c r="D51" s="220"/>
      <c r="E51" s="220"/>
      <c r="F51" s="106"/>
      <c r="G51" s="73"/>
      <c r="H51" s="74"/>
      <c r="I51" s="75"/>
      <c r="J51" s="75"/>
      <c r="K51" s="75">
        <f>SUM(K12:K49)</f>
        <v>0</v>
      </c>
      <c r="L51" s="54"/>
      <c r="M51" s="54"/>
      <c r="N51" s="47"/>
      <c r="O51" s="47"/>
    </row>
    <row r="52" spans="1:15" ht="15.75">
      <c r="A52" s="43"/>
      <c r="B52" s="43"/>
      <c r="C52" s="44"/>
      <c r="D52" s="43"/>
      <c r="E52" s="43"/>
      <c r="F52" s="43"/>
      <c r="G52" s="43"/>
      <c r="H52" s="43"/>
      <c r="I52" s="76"/>
      <c r="J52" s="76"/>
      <c r="K52" s="76"/>
      <c r="L52" s="45"/>
      <c r="M52" s="45"/>
      <c r="N52" s="47"/>
      <c r="O52" s="47"/>
    </row>
    <row r="53" spans="1:15" ht="15.75">
      <c r="A53" s="204" t="s">
        <v>94</v>
      </c>
      <c r="B53" s="204"/>
      <c r="C53" s="205"/>
      <c r="D53" s="205"/>
      <c r="E53" s="205"/>
      <c r="F53" s="205"/>
      <c r="G53" s="204"/>
      <c r="H53" s="204"/>
      <c r="I53" s="204"/>
      <c r="J53" s="204"/>
      <c r="K53" s="204"/>
      <c r="L53" s="204"/>
      <c r="M53" s="204"/>
      <c r="N53" s="204"/>
      <c r="O53" s="204"/>
    </row>
    <row r="54" spans="1:15" ht="15.75">
      <c r="A54" s="202" t="s">
        <v>766</v>
      </c>
      <c r="B54" s="202"/>
      <c r="C54" s="203"/>
      <c r="D54" s="203"/>
      <c r="E54" s="203"/>
      <c r="F54" s="203"/>
      <c r="G54" s="202"/>
      <c r="H54" s="202"/>
      <c r="I54" s="202"/>
      <c r="J54" s="202"/>
      <c r="K54" s="202"/>
      <c r="L54" s="35"/>
      <c r="M54" s="36"/>
      <c r="N54" s="36"/>
      <c r="O54" s="36"/>
    </row>
    <row r="55" spans="1:15" ht="15.75">
      <c r="A55" s="202" t="s">
        <v>96</v>
      </c>
      <c r="B55" s="202"/>
      <c r="C55" s="203"/>
      <c r="D55" s="203"/>
      <c r="E55" s="203"/>
      <c r="F55" s="203"/>
      <c r="G55" s="202"/>
      <c r="H55" s="202"/>
      <c r="I55" s="202"/>
      <c r="J55" s="202"/>
      <c r="K55" s="202"/>
      <c r="L55" s="202"/>
      <c r="M55" s="202"/>
      <c r="N55" s="202"/>
      <c r="O55" s="202"/>
    </row>
    <row r="56" spans="1:15" ht="15.75">
      <c r="A56" s="202" t="s">
        <v>97</v>
      </c>
      <c r="B56" s="202"/>
      <c r="C56" s="203"/>
      <c r="D56" s="203"/>
      <c r="E56" s="203"/>
      <c r="F56" s="203"/>
      <c r="G56" s="202"/>
      <c r="H56" s="202"/>
      <c r="I56" s="202"/>
      <c r="J56" s="202"/>
      <c r="K56" s="202"/>
      <c r="L56" s="202"/>
      <c r="M56" s="202"/>
      <c r="N56" s="202"/>
      <c r="O56" s="202"/>
    </row>
    <row r="57" spans="1:15" ht="15.75">
      <c r="A57" s="202" t="s">
        <v>98</v>
      </c>
      <c r="B57" s="202"/>
      <c r="C57" s="203"/>
      <c r="D57" s="203"/>
      <c r="E57" s="203"/>
      <c r="F57" s="203"/>
      <c r="G57" s="202"/>
      <c r="H57" s="202"/>
      <c r="I57" s="202"/>
      <c r="J57" s="202"/>
      <c r="K57" s="202"/>
      <c r="L57" s="202"/>
      <c r="M57" s="202"/>
      <c r="N57" s="202"/>
      <c r="O57" s="202"/>
    </row>
    <row r="58" spans="1:15" ht="15.75">
      <c r="A58" s="202" t="s">
        <v>99</v>
      </c>
      <c r="B58" s="202"/>
      <c r="C58" s="203"/>
      <c r="D58" s="203"/>
      <c r="E58" s="203"/>
      <c r="F58" s="203"/>
      <c r="G58" s="202"/>
      <c r="H58" s="202"/>
      <c r="I58" s="202"/>
      <c r="J58" s="202"/>
      <c r="K58" s="202"/>
      <c r="L58" s="202"/>
      <c r="M58" s="202"/>
      <c r="N58" s="202"/>
      <c r="O58" s="202"/>
    </row>
    <row r="59" spans="1:15" ht="15.75">
      <c r="A59" s="204" t="s">
        <v>100</v>
      </c>
      <c r="B59" s="204"/>
      <c r="C59" s="205"/>
      <c r="D59" s="205"/>
      <c r="E59" s="205"/>
      <c r="F59" s="205"/>
      <c r="G59" s="204"/>
      <c r="H59" s="204"/>
      <c r="I59" s="204"/>
      <c r="J59" s="204"/>
      <c r="K59" s="204"/>
      <c r="L59" s="204"/>
      <c r="M59" s="204"/>
      <c r="N59" s="204"/>
      <c r="O59" s="204"/>
    </row>
    <row r="60" spans="1:15" ht="15.75">
      <c r="A60" s="202" t="s">
        <v>767</v>
      </c>
      <c r="B60" s="202"/>
      <c r="C60" s="203"/>
      <c r="D60" s="203"/>
      <c r="E60" s="203"/>
      <c r="F60" s="203"/>
      <c r="G60" s="202"/>
      <c r="H60" s="202"/>
      <c r="I60" s="202"/>
      <c r="J60" s="202"/>
      <c r="K60" s="202"/>
      <c r="L60" s="202"/>
      <c r="M60" s="202"/>
      <c r="N60" s="202"/>
      <c r="O60" s="202"/>
    </row>
    <row r="61" spans="1:15" ht="15.75">
      <c r="A61" s="202" t="s">
        <v>102</v>
      </c>
      <c r="B61" s="202"/>
      <c r="C61" s="203"/>
      <c r="D61" s="203"/>
      <c r="E61" s="203"/>
      <c r="F61" s="203"/>
      <c r="G61" s="202"/>
      <c r="H61" s="202"/>
      <c r="I61" s="202"/>
      <c r="J61" s="202"/>
      <c r="K61" s="202"/>
      <c r="L61" s="202"/>
      <c r="M61" s="202"/>
      <c r="N61" s="202"/>
      <c r="O61" s="202"/>
    </row>
    <row r="62" spans="1:15" ht="15.75">
      <c r="A62" s="202" t="s">
        <v>103</v>
      </c>
      <c r="B62" s="202"/>
      <c r="C62" s="203"/>
      <c r="D62" s="203"/>
      <c r="E62" s="203"/>
      <c r="F62" s="203"/>
      <c r="G62" s="202"/>
      <c r="H62" s="202"/>
      <c r="I62" s="202"/>
      <c r="J62" s="202"/>
      <c r="K62" s="202"/>
      <c r="L62" s="202"/>
      <c r="M62" s="202"/>
      <c r="N62" s="202"/>
      <c r="O62" s="202"/>
    </row>
    <row r="63" spans="1:15" ht="15.75">
      <c r="A63" s="202" t="s">
        <v>112</v>
      </c>
      <c r="B63" s="202"/>
      <c r="C63" s="203"/>
      <c r="D63" s="203"/>
      <c r="E63" s="203"/>
      <c r="F63" s="203"/>
      <c r="G63" s="202"/>
      <c r="H63" s="202"/>
      <c r="I63" s="202"/>
      <c r="J63" s="202"/>
      <c r="K63" s="202"/>
      <c r="L63" s="202"/>
      <c r="M63" s="202"/>
      <c r="N63" s="202"/>
      <c r="O63" s="202"/>
    </row>
    <row r="64" spans="1:15" ht="15.75">
      <c r="A64" s="202" t="s">
        <v>782</v>
      </c>
      <c r="B64" s="202"/>
      <c r="C64" s="203"/>
      <c r="D64" s="203"/>
      <c r="E64" s="203"/>
      <c r="F64" s="203"/>
      <c r="G64" s="202"/>
      <c r="H64" s="202"/>
      <c r="I64" s="202"/>
      <c r="J64" s="202"/>
      <c r="K64" s="202"/>
      <c r="L64" s="202"/>
      <c r="M64" s="202"/>
      <c r="N64" s="202"/>
      <c r="O64" s="202"/>
    </row>
    <row r="65" spans="1:15" ht="15.75">
      <c r="A65" s="202" t="s">
        <v>769</v>
      </c>
      <c r="B65" s="202"/>
      <c r="C65" s="203"/>
      <c r="D65" s="203"/>
      <c r="E65" s="203"/>
      <c r="F65" s="203"/>
      <c r="G65" s="202"/>
      <c r="H65" s="202"/>
      <c r="I65" s="202"/>
      <c r="J65" s="202"/>
      <c r="K65" s="202"/>
      <c r="L65" s="202"/>
      <c r="M65" s="202"/>
      <c r="N65" s="202"/>
      <c r="O65" s="202"/>
    </row>
    <row r="66" spans="1:15" ht="15.75">
      <c r="A66" s="202" t="s">
        <v>107</v>
      </c>
      <c r="B66" s="202"/>
      <c r="C66" s="203"/>
      <c r="D66" s="203"/>
      <c r="E66" s="203"/>
      <c r="F66" s="203"/>
      <c r="G66" s="202"/>
      <c r="H66" s="202"/>
      <c r="I66" s="202"/>
      <c r="J66" s="202"/>
      <c r="K66" s="202"/>
      <c r="L66" s="202"/>
      <c r="M66" s="202"/>
      <c r="N66" s="202"/>
      <c r="O66" s="202"/>
    </row>
    <row r="67" spans="1:15" ht="15.75">
      <c r="A67" s="202" t="s">
        <v>768</v>
      </c>
      <c r="B67" s="202"/>
      <c r="C67" s="203"/>
      <c r="D67" s="203"/>
      <c r="E67" s="203"/>
      <c r="F67" s="203"/>
      <c r="G67" s="202"/>
      <c r="H67" s="202"/>
      <c r="I67" s="202"/>
      <c r="J67" s="202"/>
      <c r="K67" s="202"/>
      <c r="L67" s="202"/>
      <c r="M67" s="202"/>
      <c r="N67" s="202"/>
      <c r="O67" s="202"/>
    </row>
    <row r="68" spans="1:15" ht="15.75">
      <c r="A68" s="202" t="s">
        <v>109</v>
      </c>
      <c r="B68" s="202"/>
      <c r="C68" s="203"/>
      <c r="D68" s="203"/>
      <c r="E68" s="203"/>
      <c r="F68" s="203"/>
      <c r="G68" s="202"/>
      <c r="H68" s="202"/>
      <c r="I68" s="202"/>
      <c r="J68" s="202"/>
      <c r="K68" s="202"/>
      <c r="L68" s="202"/>
      <c r="M68" s="202"/>
      <c r="N68" s="202"/>
      <c r="O68" s="202"/>
    </row>
    <row r="69" spans="1:15" ht="15.75">
      <c r="A69" s="202" t="s">
        <v>110</v>
      </c>
      <c r="B69" s="202"/>
      <c r="C69" s="202"/>
      <c r="D69" s="202"/>
      <c r="E69" s="202"/>
      <c r="F69" s="202"/>
      <c r="G69" s="202"/>
      <c r="H69" s="202"/>
      <c r="I69" s="202"/>
      <c r="J69" s="202"/>
      <c r="K69" s="202"/>
      <c r="L69" s="202"/>
      <c r="M69" s="202"/>
      <c r="N69" s="37"/>
      <c r="O69" s="37"/>
    </row>
    <row r="70" spans="1:15" ht="15.75">
      <c r="A70" s="202" t="s">
        <v>111</v>
      </c>
      <c r="B70" s="202"/>
      <c r="C70" s="203"/>
      <c r="D70" s="203"/>
      <c r="E70" s="203"/>
      <c r="F70" s="203"/>
      <c r="G70" s="202"/>
      <c r="H70" s="202"/>
      <c r="I70" s="202"/>
      <c r="J70" s="202"/>
      <c r="K70" s="202"/>
      <c r="L70" s="202"/>
      <c r="M70" s="202"/>
      <c r="N70" s="202"/>
      <c r="O70" s="202"/>
    </row>
  </sheetData>
  <mergeCells count="34">
    <mergeCell ref="A69:M69"/>
    <mergeCell ref="A70:O70"/>
    <mergeCell ref="A65:O65"/>
    <mergeCell ref="A66:O66"/>
    <mergeCell ref="A67:O67"/>
    <mergeCell ref="A68:O68"/>
    <mergeCell ref="A64:O64"/>
    <mergeCell ref="A53:O53"/>
    <mergeCell ref="A54:K54"/>
    <mergeCell ref="A55:O55"/>
    <mergeCell ref="A56:O56"/>
    <mergeCell ref="A57:O57"/>
    <mergeCell ref="A58:O58"/>
    <mergeCell ref="A59:O59"/>
    <mergeCell ref="A60:O60"/>
    <mergeCell ref="A61:O61"/>
    <mergeCell ref="A62:O62"/>
    <mergeCell ref="A63:O63"/>
    <mergeCell ref="A51:E51"/>
    <mergeCell ref="A5:M5"/>
    <mergeCell ref="A6:M6"/>
    <mergeCell ref="A8:A10"/>
    <mergeCell ref="B8:B10"/>
    <mergeCell ref="C8:C10"/>
    <mergeCell ref="D8:D10"/>
    <mergeCell ref="E8:E10"/>
    <mergeCell ref="F8:F10"/>
    <mergeCell ref="G8:G10"/>
    <mergeCell ref="H8:K8"/>
    <mergeCell ref="L8:L10"/>
    <mergeCell ref="H9:I9"/>
    <mergeCell ref="J9:K9"/>
    <mergeCell ref="A49:E49"/>
    <mergeCell ref="A50:E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Отопление</vt:lpstr>
      <vt:lpstr>ВК</vt:lpstr>
      <vt:lpstr>ТМ</vt:lpstr>
      <vt:lpstr>АВК</vt:lpstr>
      <vt:lpstr>АТМ</vt:lpstr>
      <vt:lpstr>ТМУ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Модель</dc:title>
  <cp:lastModifiedBy>computer</cp:lastModifiedBy>
  <dcterms:created xsi:type="dcterms:W3CDTF">2024-05-06T09:36:33Z</dcterms:created>
  <dcterms:modified xsi:type="dcterms:W3CDTF">2024-06-05T14:20:56Z</dcterms:modified>
</cp:coreProperties>
</file>