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3140" activeTab="1"/>
  </bookViews>
  <sheets>
    <sheet name="Смета для ТЕР МО 421пр (12" sheetId="5" r:id="rId1"/>
    <sheet name="Ведомость объемов работ" sheetId="6" r:id="rId2"/>
    <sheet name="Source" sheetId="1" state="hidden" r:id="rId3"/>
    <sheet name="SourceObSm" sheetId="2" state="hidden" r:id="rId4"/>
    <sheet name="SmtRes" sheetId="3" state="hidden" r:id="rId5"/>
    <sheet name="EtalonRes" sheetId="4" state="hidden" r:id="rId6"/>
  </sheets>
  <definedNames>
    <definedName name="_xlnm.Print_Titles" localSheetId="1">'Ведомость объемов работ'!$17:$17</definedName>
    <definedName name="_xlnm.Print_Titles" localSheetId="0">'Смета для ТЕР МО 421пр (12'!$46:$46</definedName>
    <definedName name="_xlnm.Print_Area" localSheetId="1">'Ведомость объемов работ'!$A$1:$D$147</definedName>
    <definedName name="_xlnm.Print_Area" localSheetId="0">'Смета для ТЕР МО 421пр (12'!$A$1:$L$517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2" i="6"/>
  <c r="B142"/>
  <c r="D141"/>
  <c r="B141"/>
  <c r="D140"/>
  <c r="B140"/>
  <c r="D139"/>
  <c r="B139"/>
  <c r="B138"/>
  <c r="D137"/>
  <c r="B137"/>
  <c r="D136"/>
  <c r="B136"/>
  <c r="D135"/>
  <c r="B135"/>
  <c r="D134"/>
  <c r="B134"/>
  <c r="D133"/>
  <c r="B133"/>
  <c r="D132"/>
  <c r="B132"/>
  <c r="D131"/>
  <c r="B131"/>
  <c r="D130"/>
  <c r="B130"/>
  <c r="D129"/>
  <c r="B129"/>
  <c r="B128"/>
  <c r="D127"/>
  <c r="B127"/>
  <c r="D126"/>
  <c r="B126"/>
  <c r="D125"/>
  <c r="B125"/>
  <c r="D124"/>
  <c r="B124"/>
  <c r="D123"/>
  <c r="B123"/>
  <c r="D122"/>
  <c r="B122"/>
  <c r="D121"/>
  <c r="B121"/>
  <c r="D120"/>
  <c r="B120"/>
  <c r="D119"/>
  <c r="B119"/>
  <c r="B118"/>
  <c r="D117"/>
  <c r="B117"/>
  <c r="D116"/>
  <c r="B116"/>
  <c r="D115"/>
  <c r="B115"/>
  <c r="D114"/>
  <c r="B114"/>
  <c r="D113"/>
  <c r="B113"/>
  <c r="D112"/>
  <c r="B112"/>
  <c r="D111"/>
  <c r="B111"/>
  <c r="D110"/>
  <c r="B110"/>
  <c r="D109"/>
  <c r="B109"/>
  <c r="D108"/>
  <c r="B108"/>
  <c r="D107"/>
  <c r="B107"/>
  <c r="D106"/>
  <c r="B106"/>
  <c r="D105"/>
  <c r="B105"/>
  <c r="D104"/>
  <c r="B104"/>
  <c r="D103"/>
  <c r="B103"/>
  <c r="D102"/>
  <c r="B102"/>
  <c r="D101"/>
  <c r="B101"/>
  <c r="D100"/>
  <c r="B100"/>
  <c r="D99"/>
  <c r="B99"/>
  <c r="D98"/>
  <c r="B98"/>
  <c r="D97"/>
  <c r="B97"/>
  <c r="D96"/>
  <c r="B96"/>
  <c r="D95"/>
  <c r="B95"/>
  <c r="D94"/>
  <c r="B94"/>
  <c r="D93"/>
  <c r="B93"/>
  <c r="B92"/>
  <c r="D91"/>
  <c r="B91"/>
  <c r="D90"/>
  <c r="B90"/>
  <c r="D89"/>
  <c r="B89"/>
  <c r="D88"/>
  <c r="B88"/>
  <c r="D87"/>
  <c r="B87"/>
  <c r="B86"/>
  <c r="D85"/>
  <c r="B85"/>
  <c r="D84"/>
  <c r="B84"/>
  <c r="D83"/>
  <c r="B83"/>
  <c r="D82"/>
  <c r="B82"/>
  <c r="D81"/>
  <c r="B81"/>
  <c r="D80"/>
  <c r="B80"/>
  <c r="D79"/>
  <c r="B79"/>
  <c r="D78"/>
  <c r="B78"/>
  <c r="D77"/>
  <c r="B77"/>
  <c r="D76"/>
  <c r="B76"/>
  <c r="D75"/>
  <c r="B75"/>
  <c r="D74"/>
  <c r="B74"/>
  <c r="D73"/>
  <c r="B73"/>
  <c r="D72"/>
  <c r="B72"/>
  <c r="D71"/>
  <c r="B71"/>
  <c r="D70"/>
  <c r="B70"/>
  <c r="D69"/>
  <c r="B69"/>
  <c r="D68"/>
  <c r="B68"/>
  <c r="D67"/>
  <c r="B67"/>
  <c r="D66"/>
  <c r="B66"/>
  <c r="D65"/>
  <c r="B65"/>
  <c r="D64"/>
  <c r="B64"/>
  <c r="D63"/>
  <c r="B63"/>
  <c r="D62"/>
  <c r="B62"/>
  <c r="D61"/>
  <c r="B61"/>
  <c r="D60"/>
  <c r="B60"/>
  <c r="B59"/>
  <c r="D58"/>
  <c r="B58"/>
  <c r="D57"/>
  <c r="B57"/>
  <c r="D56"/>
  <c r="B56"/>
  <c r="D55"/>
  <c r="B55"/>
  <c r="D54"/>
  <c r="B54"/>
  <c r="D53"/>
  <c r="B53"/>
  <c r="D52"/>
  <c r="B52"/>
  <c r="D51"/>
  <c r="B51"/>
  <c r="D50"/>
  <c r="B50"/>
  <c r="D49"/>
  <c r="B49"/>
  <c r="D48"/>
  <c r="B48"/>
  <c r="D47"/>
  <c r="B47"/>
  <c r="D46"/>
  <c r="B46"/>
  <c r="D45"/>
  <c r="B45"/>
  <c r="D44"/>
  <c r="B44"/>
  <c r="D43"/>
  <c r="B43"/>
  <c r="D42"/>
  <c r="B42"/>
  <c r="D41"/>
  <c r="B41"/>
  <c r="B40"/>
  <c r="A39"/>
  <c r="D38"/>
  <c r="B38"/>
  <c r="D37"/>
  <c r="B37"/>
  <c r="B36"/>
  <c r="B35"/>
  <c r="B34"/>
  <c r="B33"/>
  <c r="B32"/>
  <c r="B31"/>
  <c r="D30"/>
  <c r="B30"/>
  <c r="D29"/>
  <c r="B29"/>
  <c r="B28"/>
  <c r="B27"/>
  <c r="D26"/>
  <c r="B26"/>
  <c r="D25"/>
  <c r="B25"/>
  <c r="D24"/>
  <c r="B24"/>
  <c r="D23"/>
  <c r="B23"/>
  <c r="D22"/>
  <c r="B22"/>
  <c r="D21"/>
  <c r="B21"/>
  <c r="D20"/>
  <c r="B20"/>
  <c r="D19"/>
  <c r="B19"/>
  <c r="A18"/>
  <c r="H515" i="5"/>
  <c r="H512"/>
  <c r="C515"/>
  <c r="C512"/>
  <c r="D39"/>
  <c r="L507"/>
  <c r="J502"/>
  <c r="J498"/>
  <c r="L490"/>
  <c r="J486"/>
  <c r="J485"/>
  <c r="J481"/>
  <c r="AD474"/>
  <c r="Z474"/>
  <c r="U474"/>
  <c r="AY474"/>
  <c r="AZ474"/>
  <c r="AP474"/>
  <c r="AB474"/>
  <c r="X474"/>
  <c r="R474"/>
  <c r="BA474"/>
  <c r="AQ474"/>
  <c r="Q474"/>
  <c r="AX474"/>
  <c r="L473"/>
  <c r="K474" s="1"/>
  <c r="K473"/>
  <c r="H473"/>
  <c r="E473"/>
  <c r="BD473"/>
  <c r="BC473"/>
  <c r="AJ473"/>
  <c r="AT473" s="1"/>
  <c r="AH473"/>
  <c r="AS473" s="1"/>
  <c r="AI473"/>
  <c r="AG473"/>
  <c r="G473"/>
  <c r="D473"/>
  <c r="C473"/>
  <c r="B473"/>
  <c r="AD472"/>
  <c r="Z472"/>
  <c r="U472"/>
  <c r="AY472"/>
  <c r="AZ472"/>
  <c r="AP472"/>
  <c r="AB472"/>
  <c r="X472"/>
  <c r="R472"/>
  <c r="BA472"/>
  <c r="AQ472"/>
  <c r="Q472"/>
  <c r="AX472"/>
  <c r="L471"/>
  <c r="K472" s="1"/>
  <c r="K471"/>
  <c r="H471"/>
  <c r="E471"/>
  <c r="BD471"/>
  <c r="BC471"/>
  <c r="AJ471"/>
  <c r="AT471" s="1"/>
  <c r="AH471"/>
  <c r="AS471" s="1"/>
  <c r="AI471"/>
  <c r="AG471"/>
  <c r="G471"/>
  <c r="D471"/>
  <c r="C471"/>
  <c r="B471"/>
  <c r="AD470"/>
  <c r="Z470"/>
  <c r="U470"/>
  <c r="AY470"/>
  <c r="AZ470"/>
  <c r="AP470"/>
  <c r="AB470"/>
  <c r="X470"/>
  <c r="R470"/>
  <c r="BA470"/>
  <c r="AQ470"/>
  <c r="Q470"/>
  <c r="AX470"/>
  <c r="L469"/>
  <c r="K470" s="1"/>
  <c r="K469"/>
  <c r="H469"/>
  <c r="E469"/>
  <c r="BD469"/>
  <c r="BC469"/>
  <c r="AJ469"/>
  <c r="AT469" s="1"/>
  <c r="AH469"/>
  <c r="AS469" s="1"/>
  <c r="AI469"/>
  <c r="AG469"/>
  <c r="G469"/>
  <c r="D469"/>
  <c r="C469"/>
  <c r="B469"/>
  <c r="AD468"/>
  <c r="Z468"/>
  <c r="U468"/>
  <c r="AY468"/>
  <c r="AZ468"/>
  <c r="AP468"/>
  <c r="AB468"/>
  <c r="X468"/>
  <c r="R468"/>
  <c r="BA468"/>
  <c r="AQ468"/>
  <c r="Q468"/>
  <c r="AX468"/>
  <c r="L467"/>
  <c r="K468" s="1"/>
  <c r="K467"/>
  <c r="H467"/>
  <c r="E467"/>
  <c r="BD467"/>
  <c r="BC467"/>
  <c r="AJ467"/>
  <c r="AT467" s="1"/>
  <c r="AH467"/>
  <c r="AS467" s="1"/>
  <c r="AI467"/>
  <c r="AG467"/>
  <c r="G467"/>
  <c r="D467"/>
  <c r="C467"/>
  <c r="B467"/>
  <c r="C466"/>
  <c r="AD465"/>
  <c r="Z465"/>
  <c r="U465"/>
  <c r="AY465"/>
  <c r="AZ465"/>
  <c r="AP465"/>
  <c r="AB465"/>
  <c r="X465"/>
  <c r="R465"/>
  <c r="BA465"/>
  <c r="AQ465"/>
  <c r="Q465"/>
  <c r="AX465"/>
  <c r="L464"/>
  <c r="K465" s="1"/>
  <c r="K464"/>
  <c r="H464"/>
  <c r="E464"/>
  <c r="BD464"/>
  <c r="BC464"/>
  <c r="AJ464"/>
  <c r="AT464" s="1"/>
  <c r="AH464"/>
  <c r="AS464" s="1"/>
  <c r="AI464"/>
  <c r="AG464"/>
  <c r="G464"/>
  <c r="D464"/>
  <c r="C464"/>
  <c r="B464"/>
  <c r="AD463"/>
  <c r="Z463"/>
  <c r="U463"/>
  <c r="AY463"/>
  <c r="AZ463"/>
  <c r="AP463"/>
  <c r="AB463"/>
  <c r="X463"/>
  <c r="R463"/>
  <c r="BA463"/>
  <c r="AQ463"/>
  <c r="Q463"/>
  <c r="AX463"/>
  <c r="L462"/>
  <c r="K463" s="1"/>
  <c r="K462"/>
  <c r="H462"/>
  <c r="E462"/>
  <c r="BD462"/>
  <c r="BC462"/>
  <c r="AJ462"/>
  <c r="AT462" s="1"/>
  <c r="AH462"/>
  <c r="AS462" s="1"/>
  <c r="AI462"/>
  <c r="AG462"/>
  <c r="G462"/>
  <c r="D462"/>
  <c r="C462"/>
  <c r="B462"/>
  <c r="AD461"/>
  <c r="Z461"/>
  <c r="U461"/>
  <c r="AY461"/>
  <c r="AZ461"/>
  <c r="AP461"/>
  <c r="AB461"/>
  <c r="X461"/>
  <c r="R461"/>
  <c r="BA461"/>
  <c r="AQ461"/>
  <c r="Q461"/>
  <c r="AX461"/>
  <c r="L460"/>
  <c r="K461" s="1"/>
  <c r="K460"/>
  <c r="H460"/>
  <c r="E460"/>
  <c r="BD460"/>
  <c r="BC460"/>
  <c r="AJ460"/>
  <c r="AT460" s="1"/>
  <c r="AH460"/>
  <c r="AS460" s="1"/>
  <c r="AI460"/>
  <c r="AG460"/>
  <c r="G460"/>
  <c r="D460"/>
  <c r="C460"/>
  <c r="B460"/>
  <c r="AD459"/>
  <c r="Z459"/>
  <c r="U459"/>
  <c r="AY459"/>
  <c r="AZ459"/>
  <c r="AP459"/>
  <c r="AB459"/>
  <c r="X459"/>
  <c r="R459"/>
  <c r="BA459"/>
  <c r="AQ459"/>
  <c r="Q459"/>
  <c r="AX459"/>
  <c r="L458"/>
  <c r="K459" s="1"/>
  <c r="K458"/>
  <c r="H458"/>
  <c r="E458"/>
  <c r="BD458"/>
  <c r="BC458"/>
  <c r="AJ458"/>
  <c r="AT458" s="1"/>
  <c r="AH458"/>
  <c r="AS458" s="1"/>
  <c r="AI458"/>
  <c r="AG458"/>
  <c r="G458"/>
  <c r="D458"/>
  <c r="C458"/>
  <c r="B458"/>
  <c r="AD457"/>
  <c r="Z457"/>
  <c r="U457"/>
  <c r="AY457"/>
  <c r="AZ457"/>
  <c r="AP457"/>
  <c r="AB457"/>
  <c r="X457"/>
  <c r="R457"/>
  <c r="BA457"/>
  <c r="AQ457"/>
  <c r="Q457"/>
  <c r="AX457"/>
  <c r="L456"/>
  <c r="K457" s="1"/>
  <c r="K456"/>
  <c r="H456"/>
  <c r="E456"/>
  <c r="BD456"/>
  <c r="BC456"/>
  <c r="AJ456"/>
  <c r="AT456" s="1"/>
  <c r="AH456"/>
  <c r="AS456" s="1"/>
  <c r="AI456"/>
  <c r="AG456"/>
  <c r="G456"/>
  <c r="D456"/>
  <c r="C456"/>
  <c r="B456"/>
  <c r="AD455"/>
  <c r="Z455"/>
  <c r="U455"/>
  <c r="AY455"/>
  <c r="AZ455"/>
  <c r="AP455"/>
  <c r="AB455"/>
  <c r="X455"/>
  <c r="R455"/>
  <c r="BA455"/>
  <c r="AQ455"/>
  <c r="Q455"/>
  <c r="AX455"/>
  <c r="L454"/>
  <c r="K455" s="1"/>
  <c r="K454"/>
  <c r="J454" s="1"/>
  <c r="AN455" s="1"/>
  <c r="H454"/>
  <c r="E454"/>
  <c r="BD454"/>
  <c r="BC454"/>
  <c r="AJ454"/>
  <c r="AT454" s="1"/>
  <c r="AH454"/>
  <c r="AS454" s="1"/>
  <c r="AI454"/>
  <c r="AG454"/>
  <c r="G454"/>
  <c r="D454"/>
  <c r="C454"/>
  <c r="B454"/>
  <c r="AD453"/>
  <c r="Z453"/>
  <c r="U453"/>
  <c r="AY453"/>
  <c r="AZ453"/>
  <c r="AP453"/>
  <c r="AB453"/>
  <c r="X453"/>
  <c r="R453"/>
  <c r="BA453"/>
  <c r="AQ453"/>
  <c r="Q453"/>
  <c r="AX453"/>
  <c r="L452"/>
  <c r="K453" s="1"/>
  <c r="K452"/>
  <c r="H452"/>
  <c r="E452"/>
  <c r="BD452"/>
  <c r="BC452"/>
  <c r="AJ452"/>
  <c r="AT452" s="1"/>
  <c r="AH452"/>
  <c r="AS452" s="1"/>
  <c r="AI452"/>
  <c r="AG452"/>
  <c r="G452"/>
  <c r="D452"/>
  <c r="C452"/>
  <c r="B452"/>
  <c r="AD451"/>
  <c r="Z451"/>
  <c r="U451"/>
  <c r="AY451"/>
  <c r="AZ451"/>
  <c r="AP451"/>
  <c r="AB451"/>
  <c r="X451"/>
  <c r="R451"/>
  <c r="BA451"/>
  <c r="AQ451"/>
  <c r="Q451"/>
  <c r="AX451"/>
  <c r="L450"/>
  <c r="K451" s="1"/>
  <c r="K450"/>
  <c r="H450"/>
  <c r="E450"/>
  <c r="BD450"/>
  <c r="BC450"/>
  <c r="AJ450"/>
  <c r="AT450" s="1"/>
  <c r="AH450"/>
  <c r="AS450" s="1"/>
  <c r="AI450"/>
  <c r="AG450"/>
  <c r="G450"/>
  <c r="D450"/>
  <c r="C450"/>
  <c r="B450"/>
  <c r="AD449"/>
  <c r="Z449"/>
  <c r="U449"/>
  <c r="AY449"/>
  <c r="AZ449"/>
  <c r="AP449"/>
  <c r="AB449"/>
  <c r="X449"/>
  <c r="R449"/>
  <c r="BA449"/>
  <c r="AQ449"/>
  <c r="Q449"/>
  <c r="AX449"/>
  <c r="L448"/>
  <c r="K449" s="1"/>
  <c r="K448"/>
  <c r="H448"/>
  <c r="E448"/>
  <c r="BD448"/>
  <c r="BC448"/>
  <c r="AJ448"/>
  <c r="AT448" s="1"/>
  <c r="AH448"/>
  <c r="AS448" s="1"/>
  <c r="AI448"/>
  <c r="AG448"/>
  <c r="G448"/>
  <c r="D448"/>
  <c r="C448"/>
  <c r="B448"/>
  <c r="C447"/>
  <c r="AD446"/>
  <c r="Z446"/>
  <c r="U446"/>
  <c r="AY446"/>
  <c r="AZ446"/>
  <c r="AP446"/>
  <c r="AB446"/>
  <c r="X446"/>
  <c r="R446"/>
  <c r="BA446"/>
  <c r="AQ446"/>
  <c r="Q446"/>
  <c r="AX446"/>
  <c r="L445"/>
  <c r="K446" s="1"/>
  <c r="K445"/>
  <c r="H445"/>
  <c r="E445"/>
  <c r="BD445"/>
  <c r="BC445"/>
  <c r="AJ445"/>
  <c r="AT445" s="1"/>
  <c r="AH445"/>
  <c r="AS445" s="1"/>
  <c r="AI445"/>
  <c r="AG445"/>
  <c r="G445"/>
  <c r="D445"/>
  <c r="C445"/>
  <c r="B445"/>
  <c r="AD444"/>
  <c r="Z444"/>
  <c r="U444"/>
  <c r="AY444"/>
  <c r="AZ444"/>
  <c r="AP444"/>
  <c r="AB444"/>
  <c r="X444"/>
  <c r="R444"/>
  <c r="BA444"/>
  <c r="AQ444"/>
  <c r="Q444"/>
  <c r="AX444"/>
  <c r="L443"/>
  <c r="K444" s="1"/>
  <c r="K443"/>
  <c r="H443"/>
  <c r="E443"/>
  <c r="BD443"/>
  <c r="BC443"/>
  <c r="AJ443"/>
  <c r="AT443" s="1"/>
  <c r="AH443"/>
  <c r="AS443" s="1"/>
  <c r="AI443"/>
  <c r="AG443"/>
  <c r="G443"/>
  <c r="D443"/>
  <c r="C443"/>
  <c r="B443"/>
  <c r="AD442"/>
  <c r="Z442"/>
  <c r="U442"/>
  <c r="AY442"/>
  <c r="AZ442"/>
  <c r="AP442"/>
  <c r="AB442"/>
  <c r="X442"/>
  <c r="R442"/>
  <c r="BA442"/>
  <c r="AQ442"/>
  <c r="Q442"/>
  <c r="AX442"/>
  <c r="L441"/>
  <c r="K442" s="1"/>
  <c r="BS442" s="1"/>
  <c r="K441"/>
  <c r="H441"/>
  <c r="E441"/>
  <c r="BD441"/>
  <c r="BC441"/>
  <c r="AJ441"/>
  <c r="AT441" s="1"/>
  <c r="AH441"/>
  <c r="AS441" s="1"/>
  <c r="AI441"/>
  <c r="AG441"/>
  <c r="G441"/>
  <c r="D441"/>
  <c r="C441"/>
  <c r="B441"/>
  <c r="AD440"/>
  <c r="Z440"/>
  <c r="U440"/>
  <c r="AY440"/>
  <c r="AZ440"/>
  <c r="AP440"/>
  <c r="AB440"/>
  <c r="X440"/>
  <c r="R440"/>
  <c r="BA440"/>
  <c r="AQ440"/>
  <c r="Q440"/>
  <c r="AX440"/>
  <c r="L439"/>
  <c r="K440" s="1"/>
  <c r="K439"/>
  <c r="H439"/>
  <c r="E439"/>
  <c r="BD439"/>
  <c r="BC439"/>
  <c r="AJ439"/>
  <c r="AT439" s="1"/>
  <c r="AH439"/>
  <c r="AS439" s="1"/>
  <c r="AI439"/>
  <c r="AG439"/>
  <c r="G439"/>
  <c r="D439"/>
  <c r="C439"/>
  <c r="B439"/>
  <c r="AD438"/>
  <c r="Z438"/>
  <c r="U438"/>
  <c r="AY438"/>
  <c r="AZ438"/>
  <c r="AP438"/>
  <c r="AB438"/>
  <c r="X438"/>
  <c r="R438"/>
  <c r="BA438"/>
  <c r="AQ438"/>
  <c r="Q438"/>
  <c r="AX438"/>
  <c r="L437"/>
  <c r="K438" s="1"/>
  <c r="BS438" s="1"/>
  <c r="K437"/>
  <c r="H437"/>
  <c r="E437"/>
  <c r="BD437"/>
  <c r="BC437"/>
  <c r="AJ437"/>
  <c r="AT437" s="1"/>
  <c r="AH437"/>
  <c r="AS437" s="1"/>
  <c r="AI437"/>
  <c r="AG437"/>
  <c r="G437"/>
  <c r="D437"/>
  <c r="C437"/>
  <c r="B437"/>
  <c r="AD436"/>
  <c r="Z436"/>
  <c r="U436"/>
  <c r="AY436"/>
  <c r="AZ436"/>
  <c r="AP436"/>
  <c r="AB436"/>
  <c r="X436"/>
  <c r="R436"/>
  <c r="BA436"/>
  <c r="AQ436"/>
  <c r="Q436"/>
  <c r="AX436"/>
  <c r="L435"/>
  <c r="K436" s="1"/>
  <c r="K435"/>
  <c r="H435"/>
  <c r="E435"/>
  <c r="BD435"/>
  <c r="BC435"/>
  <c r="AJ435"/>
  <c r="AT435" s="1"/>
  <c r="AH435"/>
  <c r="AS435" s="1"/>
  <c r="AI435"/>
  <c r="AG435"/>
  <c r="G435"/>
  <c r="D435"/>
  <c r="C435"/>
  <c r="B435"/>
  <c r="AD434"/>
  <c r="Z434"/>
  <c r="U434"/>
  <c r="AY434"/>
  <c r="AZ434"/>
  <c r="AP434"/>
  <c r="AB434"/>
  <c r="X434"/>
  <c r="R434"/>
  <c r="BA434"/>
  <c r="AQ434"/>
  <c r="Q434"/>
  <c r="AX434"/>
  <c r="L433"/>
  <c r="K434" s="1"/>
  <c r="K433"/>
  <c r="H433"/>
  <c r="E433"/>
  <c r="BD433"/>
  <c r="BC433"/>
  <c r="AJ433"/>
  <c r="AT433" s="1"/>
  <c r="AH433"/>
  <c r="AS433" s="1"/>
  <c r="AI433"/>
  <c r="AG433"/>
  <c r="G433"/>
  <c r="D433"/>
  <c r="C433"/>
  <c r="B433"/>
  <c r="AD432"/>
  <c r="Z432"/>
  <c r="U432"/>
  <c r="AY432"/>
  <c r="AZ432"/>
  <c r="AP432"/>
  <c r="AB432"/>
  <c r="X432"/>
  <c r="R432"/>
  <c r="BA432"/>
  <c r="AQ432"/>
  <c r="Q432"/>
  <c r="AX432"/>
  <c r="L431"/>
  <c r="K432" s="1"/>
  <c r="K431"/>
  <c r="H431"/>
  <c r="E431"/>
  <c r="BD431"/>
  <c r="BC431"/>
  <c r="AJ431"/>
  <c r="AT431" s="1"/>
  <c r="AH431"/>
  <c r="AS431" s="1"/>
  <c r="AI431"/>
  <c r="AG431"/>
  <c r="G431"/>
  <c r="D431"/>
  <c r="C431"/>
  <c r="B431"/>
  <c r="AD430"/>
  <c r="Z430"/>
  <c r="U430"/>
  <c r="AY430"/>
  <c r="AZ430"/>
  <c r="AP430"/>
  <c r="AB430"/>
  <c r="X430"/>
  <c r="R430"/>
  <c r="BA430"/>
  <c r="AQ430"/>
  <c r="Q430"/>
  <c r="AX430"/>
  <c r="L429"/>
  <c r="K430" s="1"/>
  <c r="K429"/>
  <c r="H429"/>
  <c r="E429"/>
  <c r="BD429"/>
  <c r="BC429"/>
  <c r="AJ429"/>
  <c r="AT429" s="1"/>
  <c r="AH429"/>
  <c r="AS429" s="1"/>
  <c r="AI429"/>
  <c r="AG429"/>
  <c r="G429"/>
  <c r="D429"/>
  <c r="C429"/>
  <c r="B429"/>
  <c r="C428"/>
  <c r="AD427"/>
  <c r="Z427"/>
  <c r="U427"/>
  <c r="AY427"/>
  <c r="AZ427"/>
  <c r="AP427"/>
  <c r="AB427"/>
  <c r="X427"/>
  <c r="R427"/>
  <c r="BA427"/>
  <c r="AQ427"/>
  <c r="Q427"/>
  <c r="AX427"/>
  <c r="L426"/>
  <c r="K427" s="1"/>
  <c r="K426"/>
  <c r="H426"/>
  <c r="E426"/>
  <c r="BD426"/>
  <c r="BC426"/>
  <c r="AJ426"/>
  <c r="AT426" s="1"/>
  <c r="AH426"/>
  <c r="AS426" s="1"/>
  <c r="AI426"/>
  <c r="AG426"/>
  <c r="G426"/>
  <c r="D426"/>
  <c r="C426"/>
  <c r="B426"/>
  <c r="AD425"/>
  <c r="Z425"/>
  <c r="U425"/>
  <c r="AY425"/>
  <c r="AZ425"/>
  <c r="AP425"/>
  <c r="AB425"/>
  <c r="X425"/>
  <c r="R425"/>
  <c r="BA425"/>
  <c r="AQ425"/>
  <c r="Q425"/>
  <c r="AX425"/>
  <c r="L424"/>
  <c r="K425" s="1"/>
  <c r="K424"/>
  <c r="H424"/>
  <c r="E424"/>
  <c r="BD424"/>
  <c r="BC424"/>
  <c r="AJ424"/>
  <c r="AT424" s="1"/>
  <c r="AH424"/>
  <c r="AS424" s="1"/>
  <c r="AI424"/>
  <c r="AG424"/>
  <c r="G424"/>
  <c r="D424"/>
  <c r="C424"/>
  <c r="B424"/>
  <c r="AD423"/>
  <c r="Z423"/>
  <c r="U423"/>
  <c r="AY423"/>
  <c r="AZ423"/>
  <c r="AP423"/>
  <c r="AB423"/>
  <c r="X423"/>
  <c r="R423"/>
  <c r="BA423"/>
  <c r="AQ423"/>
  <c r="Q423"/>
  <c r="AX423"/>
  <c r="L422"/>
  <c r="K423" s="1"/>
  <c r="K422"/>
  <c r="H422"/>
  <c r="E422"/>
  <c r="BD422"/>
  <c r="BC422"/>
  <c r="AJ422"/>
  <c r="AT422" s="1"/>
  <c r="AH422"/>
  <c r="AS422" s="1"/>
  <c r="AI422"/>
  <c r="AG422"/>
  <c r="G422"/>
  <c r="D422"/>
  <c r="C422"/>
  <c r="B422"/>
  <c r="AD421"/>
  <c r="Z421"/>
  <c r="U421"/>
  <c r="AY421"/>
  <c r="AZ421"/>
  <c r="AP421"/>
  <c r="AB421"/>
  <c r="X421"/>
  <c r="R421"/>
  <c r="BA421"/>
  <c r="AQ421"/>
  <c r="Q421"/>
  <c r="AX421"/>
  <c r="L420"/>
  <c r="K421" s="1"/>
  <c r="K420"/>
  <c r="H420"/>
  <c r="E420"/>
  <c r="BD420"/>
  <c r="BC420"/>
  <c r="AJ420"/>
  <c r="AT420" s="1"/>
  <c r="AH420"/>
  <c r="AS420" s="1"/>
  <c r="AI420"/>
  <c r="AG420"/>
  <c r="G420"/>
  <c r="D420"/>
  <c r="C420"/>
  <c r="B420"/>
  <c r="AD419"/>
  <c r="Z419"/>
  <c r="U419"/>
  <c r="AY419"/>
  <c r="AZ419"/>
  <c r="AP419"/>
  <c r="AB419"/>
  <c r="X419"/>
  <c r="R419"/>
  <c r="BA419"/>
  <c r="AQ419"/>
  <c r="Q419"/>
  <c r="AX419"/>
  <c r="L418"/>
  <c r="K419" s="1"/>
  <c r="K418"/>
  <c r="H418"/>
  <c r="E418"/>
  <c r="BD418"/>
  <c r="BC418"/>
  <c r="AJ418"/>
  <c r="AT418" s="1"/>
  <c r="AH418"/>
  <c r="AS418" s="1"/>
  <c r="AI418"/>
  <c r="AG418"/>
  <c r="G418"/>
  <c r="D418"/>
  <c r="C418"/>
  <c r="B418"/>
  <c r="AD417"/>
  <c r="Z417"/>
  <c r="U417"/>
  <c r="AY417"/>
  <c r="AZ417"/>
  <c r="AP417"/>
  <c r="AB417"/>
  <c r="X417"/>
  <c r="R417"/>
  <c r="BA417"/>
  <c r="AQ417"/>
  <c r="Q417"/>
  <c r="AX417"/>
  <c r="L416"/>
  <c r="K417" s="1"/>
  <c r="K416"/>
  <c r="H416"/>
  <c r="E416"/>
  <c r="BD416"/>
  <c r="BC416"/>
  <c r="AJ416"/>
  <c r="AT416" s="1"/>
  <c r="AH416"/>
  <c r="AS416" s="1"/>
  <c r="AI416"/>
  <c r="AG416"/>
  <c r="G416"/>
  <c r="D416"/>
  <c r="C416"/>
  <c r="B416"/>
  <c r="AD415"/>
  <c r="Z415"/>
  <c r="U415"/>
  <c r="AY415"/>
  <c r="AZ415"/>
  <c r="AP415"/>
  <c r="AB415"/>
  <c r="X415"/>
  <c r="R415"/>
  <c r="BA415"/>
  <c r="AQ415"/>
  <c r="Q415"/>
  <c r="AX415"/>
  <c r="L414"/>
  <c r="K415" s="1"/>
  <c r="K414"/>
  <c r="H414"/>
  <c r="E414"/>
  <c r="BD414"/>
  <c r="BC414"/>
  <c r="AJ414"/>
  <c r="AT414" s="1"/>
  <c r="AH414"/>
  <c r="AS414" s="1"/>
  <c r="AI414"/>
  <c r="AG414"/>
  <c r="G414"/>
  <c r="D414"/>
  <c r="C414"/>
  <c r="B414"/>
  <c r="AD413"/>
  <c r="Z413"/>
  <c r="U413"/>
  <c r="AY413"/>
  <c r="AZ413"/>
  <c r="AP413"/>
  <c r="AB413"/>
  <c r="X413"/>
  <c r="R413"/>
  <c r="BA413"/>
  <c r="AQ413"/>
  <c r="Q413"/>
  <c r="AX413"/>
  <c r="L412"/>
  <c r="K413" s="1"/>
  <c r="K412"/>
  <c r="H412"/>
  <c r="E412"/>
  <c r="BD412"/>
  <c r="BC412"/>
  <c r="AJ412"/>
  <c r="AT412" s="1"/>
  <c r="AH412"/>
  <c r="AS412" s="1"/>
  <c r="AI412"/>
  <c r="AG412"/>
  <c r="G412"/>
  <c r="D412"/>
  <c r="C412"/>
  <c r="B412"/>
  <c r="AD411"/>
  <c r="Z411"/>
  <c r="U411"/>
  <c r="AY411"/>
  <c r="AZ411"/>
  <c r="AP411"/>
  <c r="AB411"/>
  <c r="X411"/>
  <c r="R411"/>
  <c r="BA411"/>
  <c r="AQ411"/>
  <c r="Q411"/>
  <c r="AX411"/>
  <c r="L410"/>
  <c r="K411" s="1"/>
  <c r="K410"/>
  <c r="H410"/>
  <c r="E410"/>
  <c r="BD410"/>
  <c r="BC410"/>
  <c r="AJ410"/>
  <c r="AT410" s="1"/>
  <c r="AH410"/>
  <c r="AS410" s="1"/>
  <c r="AI410"/>
  <c r="AG410"/>
  <c r="G410"/>
  <c r="D410"/>
  <c r="C410"/>
  <c r="B410"/>
  <c r="AD409"/>
  <c r="Z409"/>
  <c r="U409"/>
  <c r="AY409"/>
  <c r="AZ409"/>
  <c r="AP409"/>
  <c r="AB409"/>
  <c r="X409"/>
  <c r="R409"/>
  <c r="BA409"/>
  <c r="AQ409"/>
  <c r="Q409"/>
  <c r="AX409"/>
  <c r="L408"/>
  <c r="K409" s="1"/>
  <c r="K408"/>
  <c r="H408"/>
  <c r="E408"/>
  <c r="BD408"/>
  <c r="BC408"/>
  <c r="AJ408"/>
  <c r="AT408" s="1"/>
  <c r="AH408"/>
  <c r="AS408" s="1"/>
  <c r="AI408"/>
  <c r="AG408"/>
  <c r="G408"/>
  <c r="D408"/>
  <c r="C408"/>
  <c r="B408"/>
  <c r="AD407"/>
  <c r="Z407"/>
  <c r="U407"/>
  <c r="AY407"/>
  <c r="AZ407"/>
  <c r="AP407"/>
  <c r="AB407"/>
  <c r="X407"/>
  <c r="R407"/>
  <c r="BA407"/>
  <c r="AQ407"/>
  <c r="Q407"/>
  <c r="AX407"/>
  <c r="L406"/>
  <c r="K407" s="1"/>
  <c r="K406"/>
  <c r="H406"/>
  <c r="E406"/>
  <c r="BD406"/>
  <c r="BC406"/>
  <c r="AJ406"/>
  <c r="AT406" s="1"/>
  <c r="AH406"/>
  <c r="AS406" s="1"/>
  <c r="AI406"/>
  <c r="AG406"/>
  <c r="G406"/>
  <c r="D406"/>
  <c r="C406"/>
  <c r="B406"/>
  <c r="AD405"/>
  <c r="Z405"/>
  <c r="U405"/>
  <c r="AY405"/>
  <c r="AZ405"/>
  <c r="AP405"/>
  <c r="AB405"/>
  <c r="X405"/>
  <c r="R405"/>
  <c r="BA405"/>
  <c r="AQ405"/>
  <c r="Q405"/>
  <c r="AX405"/>
  <c r="L404"/>
  <c r="K405" s="1"/>
  <c r="K404"/>
  <c r="H404"/>
  <c r="E404"/>
  <c r="BD404"/>
  <c r="BC404"/>
  <c r="AJ404"/>
  <c r="AT404" s="1"/>
  <c r="AH404"/>
  <c r="AS404" s="1"/>
  <c r="AI404"/>
  <c r="AG404"/>
  <c r="G404"/>
  <c r="D404"/>
  <c r="C404"/>
  <c r="B404"/>
  <c r="AD403"/>
  <c r="Z403"/>
  <c r="U403"/>
  <c r="AY403"/>
  <c r="AZ403"/>
  <c r="AP403"/>
  <c r="AB403"/>
  <c r="X403"/>
  <c r="R403"/>
  <c r="BA403"/>
  <c r="AQ403"/>
  <c r="Q403"/>
  <c r="AX403"/>
  <c r="L402"/>
  <c r="K403" s="1"/>
  <c r="K402"/>
  <c r="H402"/>
  <c r="E402"/>
  <c r="BD402"/>
  <c r="BC402"/>
  <c r="AJ402"/>
  <c r="AT402" s="1"/>
  <c r="AH402"/>
  <c r="AS402" s="1"/>
  <c r="AI402"/>
  <c r="AG402"/>
  <c r="G402"/>
  <c r="D402"/>
  <c r="C402"/>
  <c r="B402"/>
  <c r="AD401"/>
  <c r="Z401"/>
  <c r="U401"/>
  <c r="AY401"/>
  <c r="AZ401"/>
  <c r="AP401"/>
  <c r="AB401"/>
  <c r="X401"/>
  <c r="R401"/>
  <c r="BA401"/>
  <c r="AQ401"/>
  <c r="Q401"/>
  <c r="AX401"/>
  <c r="L400"/>
  <c r="K401" s="1"/>
  <c r="K400"/>
  <c r="H400"/>
  <c r="E400"/>
  <c r="BD400"/>
  <c r="BC400"/>
  <c r="AJ400"/>
  <c r="AT400" s="1"/>
  <c r="AH400"/>
  <c r="AS400" s="1"/>
  <c r="AI400"/>
  <c r="AG400"/>
  <c r="G400"/>
  <c r="D400"/>
  <c r="C400"/>
  <c r="B400"/>
  <c r="AD399"/>
  <c r="Z399"/>
  <c r="U399"/>
  <c r="AY399"/>
  <c r="AZ399"/>
  <c r="AP399"/>
  <c r="AB399"/>
  <c r="X399"/>
  <c r="R399"/>
  <c r="BA399"/>
  <c r="AQ399"/>
  <c r="Q399"/>
  <c r="AX399"/>
  <c r="L398"/>
  <c r="K399" s="1"/>
  <c r="K398"/>
  <c r="H398"/>
  <c r="E398"/>
  <c r="BD398"/>
  <c r="BC398"/>
  <c r="AJ398"/>
  <c r="AT398" s="1"/>
  <c r="AH398"/>
  <c r="AS398" s="1"/>
  <c r="AI398"/>
  <c r="AG398"/>
  <c r="G398"/>
  <c r="D398"/>
  <c r="C398"/>
  <c r="B398"/>
  <c r="AD397"/>
  <c r="Z397"/>
  <c r="U397"/>
  <c r="AY397"/>
  <c r="AZ397"/>
  <c r="AP397"/>
  <c r="AB397"/>
  <c r="X397"/>
  <c r="R397"/>
  <c r="BA397"/>
  <c r="AQ397"/>
  <c r="Q397"/>
  <c r="AX397"/>
  <c r="L396"/>
  <c r="K397" s="1"/>
  <c r="K396"/>
  <c r="H396"/>
  <c r="E396"/>
  <c r="BD396"/>
  <c r="BC396"/>
  <c r="AJ396"/>
  <c r="AT396" s="1"/>
  <c r="AH396"/>
  <c r="AS396" s="1"/>
  <c r="AI396"/>
  <c r="AG396"/>
  <c r="G396"/>
  <c r="D396"/>
  <c r="C396"/>
  <c r="B396"/>
  <c r="AD395"/>
  <c r="Z395"/>
  <c r="U395"/>
  <c r="AY395"/>
  <c r="AZ395"/>
  <c r="AP395"/>
  <c r="AB395"/>
  <c r="X395"/>
  <c r="R395"/>
  <c r="BA395"/>
  <c r="AQ395"/>
  <c r="Q395"/>
  <c r="AX395"/>
  <c r="L394"/>
  <c r="K395" s="1"/>
  <c r="K394"/>
  <c r="H394"/>
  <c r="E394"/>
  <c r="BD394"/>
  <c r="BC394"/>
  <c r="AJ394"/>
  <c r="AT394" s="1"/>
  <c r="AH394"/>
  <c r="AS394" s="1"/>
  <c r="AI394"/>
  <c r="AG394"/>
  <c r="G394"/>
  <c r="D394"/>
  <c r="C394"/>
  <c r="B394"/>
  <c r="AD393"/>
  <c r="Z393"/>
  <c r="U393"/>
  <c r="AY393"/>
  <c r="AZ393"/>
  <c r="AP393"/>
  <c r="AB393"/>
  <c r="X393"/>
  <c r="R393"/>
  <c r="BA393"/>
  <c r="AQ393"/>
  <c r="Q393"/>
  <c r="AX393"/>
  <c r="L392"/>
  <c r="K393" s="1"/>
  <c r="K392"/>
  <c r="H392"/>
  <c r="E392"/>
  <c r="BD392"/>
  <c r="BC392"/>
  <c r="AJ392"/>
  <c r="AT392" s="1"/>
  <c r="AH392"/>
  <c r="AS392" s="1"/>
  <c r="AI392"/>
  <c r="AG392"/>
  <c r="G392"/>
  <c r="D392"/>
  <c r="C392"/>
  <c r="B392"/>
  <c r="AD391"/>
  <c r="Z391"/>
  <c r="U391"/>
  <c r="AY391"/>
  <c r="AZ391"/>
  <c r="AP391"/>
  <c r="AB391"/>
  <c r="X391"/>
  <c r="R391"/>
  <c r="BA391"/>
  <c r="AQ391"/>
  <c r="Q391"/>
  <c r="AX391"/>
  <c r="L390"/>
  <c r="K391" s="1"/>
  <c r="K390"/>
  <c r="H390"/>
  <c r="E390"/>
  <c r="BD390"/>
  <c r="BC390"/>
  <c r="AJ390"/>
  <c r="AT390" s="1"/>
  <c r="AH390"/>
  <c r="AS390" s="1"/>
  <c r="AI390"/>
  <c r="AG390"/>
  <c r="G390"/>
  <c r="D390"/>
  <c r="C390"/>
  <c r="B390"/>
  <c r="AD389"/>
  <c r="Z389"/>
  <c r="U389"/>
  <c r="AY389"/>
  <c r="AZ389"/>
  <c r="AP389"/>
  <c r="AB389"/>
  <c r="X389"/>
  <c r="R389"/>
  <c r="BA389"/>
  <c r="AQ389"/>
  <c r="Q389"/>
  <c r="AX389"/>
  <c r="L388"/>
  <c r="K389" s="1"/>
  <c r="K388"/>
  <c r="H388"/>
  <c r="E388"/>
  <c r="BD388"/>
  <c r="BC388"/>
  <c r="AJ388"/>
  <c r="AT388" s="1"/>
  <c r="AH388"/>
  <c r="AS388" s="1"/>
  <c r="AI388"/>
  <c r="AG388"/>
  <c r="G388"/>
  <c r="D388"/>
  <c r="C388"/>
  <c r="B388"/>
  <c r="AD387"/>
  <c r="Z387"/>
  <c r="U387"/>
  <c r="AY387"/>
  <c r="AZ387"/>
  <c r="AP387"/>
  <c r="AB387"/>
  <c r="X387"/>
  <c r="R387"/>
  <c r="BA387"/>
  <c r="AQ387"/>
  <c r="Q387"/>
  <c r="AX387"/>
  <c r="L386"/>
  <c r="K387" s="1"/>
  <c r="K386"/>
  <c r="H386"/>
  <c r="E386"/>
  <c r="BD386"/>
  <c r="BC386"/>
  <c r="AJ386"/>
  <c r="AT386" s="1"/>
  <c r="AH386"/>
  <c r="AS386" s="1"/>
  <c r="AI386"/>
  <c r="AG386"/>
  <c r="G386"/>
  <c r="D386"/>
  <c r="C386"/>
  <c r="B386"/>
  <c r="AD385"/>
  <c r="Z385"/>
  <c r="U385"/>
  <c r="AY385"/>
  <c r="AZ385"/>
  <c r="AP385"/>
  <c r="AB385"/>
  <c r="X385"/>
  <c r="R385"/>
  <c r="BA385"/>
  <c r="AQ385"/>
  <c r="Q385"/>
  <c r="AX385"/>
  <c r="L384"/>
  <c r="K385" s="1"/>
  <c r="K384"/>
  <c r="J384" s="1"/>
  <c r="AN385" s="1"/>
  <c r="H384"/>
  <c r="E384"/>
  <c r="BD384"/>
  <c r="BC384"/>
  <c r="AJ384"/>
  <c r="AT384" s="1"/>
  <c r="AH384"/>
  <c r="AS384" s="1"/>
  <c r="AI384"/>
  <c r="AG384"/>
  <c r="G384"/>
  <c r="D384"/>
  <c r="C384"/>
  <c r="B384"/>
  <c r="AD383"/>
  <c r="Z383"/>
  <c r="U383"/>
  <c r="AY383"/>
  <c r="AZ383"/>
  <c r="AP383"/>
  <c r="AB383"/>
  <c r="X383"/>
  <c r="R383"/>
  <c r="BA383"/>
  <c r="AQ383"/>
  <c r="Q383"/>
  <c r="AX383"/>
  <c r="L382"/>
  <c r="K383" s="1"/>
  <c r="K382"/>
  <c r="H382"/>
  <c r="E382"/>
  <c r="BD382"/>
  <c r="BC382"/>
  <c r="AJ382"/>
  <c r="AT382" s="1"/>
  <c r="AH382"/>
  <c r="AS382" s="1"/>
  <c r="AI382"/>
  <c r="AG382"/>
  <c r="G382"/>
  <c r="D382"/>
  <c r="C382"/>
  <c r="B382"/>
  <c r="AD381"/>
  <c r="Z381"/>
  <c r="U381"/>
  <c r="AY381"/>
  <c r="AZ381"/>
  <c r="AP381"/>
  <c r="AB381"/>
  <c r="X381"/>
  <c r="R381"/>
  <c r="BA381"/>
  <c r="AQ381"/>
  <c r="Q381"/>
  <c r="AX381"/>
  <c r="L380"/>
  <c r="K381" s="1"/>
  <c r="K380"/>
  <c r="H380"/>
  <c r="E380"/>
  <c r="BD380"/>
  <c r="BC380"/>
  <c r="AJ380"/>
  <c r="AT380" s="1"/>
  <c r="AH380"/>
  <c r="AS380" s="1"/>
  <c r="AI380"/>
  <c r="AG380"/>
  <c r="G380"/>
  <c r="D380"/>
  <c r="C380"/>
  <c r="B380"/>
  <c r="AD379"/>
  <c r="Z379"/>
  <c r="U379"/>
  <c r="AY379"/>
  <c r="AZ379"/>
  <c r="AP379"/>
  <c r="AB379"/>
  <c r="X379"/>
  <c r="R379"/>
  <c r="BA379"/>
  <c r="AQ379"/>
  <c r="Q379"/>
  <c r="AX379"/>
  <c r="L378"/>
  <c r="K379" s="1"/>
  <c r="K378"/>
  <c r="H378"/>
  <c r="E378"/>
  <c r="BD378"/>
  <c r="BC378"/>
  <c r="AJ378"/>
  <c r="AT378" s="1"/>
  <c r="AH378"/>
  <c r="AS378" s="1"/>
  <c r="AI378"/>
  <c r="AG378"/>
  <c r="G378"/>
  <c r="D378"/>
  <c r="C378"/>
  <c r="B378"/>
  <c r="C377"/>
  <c r="AD376"/>
  <c r="Z376"/>
  <c r="U376"/>
  <c r="AY376"/>
  <c r="AZ376"/>
  <c r="AP376"/>
  <c r="AB376"/>
  <c r="X376"/>
  <c r="R376"/>
  <c r="BA376"/>
  <c r="AQ376"/>
  <c r="Q376"/>
  <c r="AX376"/>
  <c r="L375"/>
  <c r="K376" s="1"/>
  <c r="K375"/>
  <c r="H375"/>
  <c r="E375"/>
  <c r="BD375"/>
  <c r="BC375"/>
  <c r="AJ375"/>
  <c r="AT375" s="1"/>
  <c r="AH375"/>
  <c r="AS375" s="1"/>
  <c r="AI375"/>
  <c r="AG375"/>
  <c r="G375"/>
  <c r="D375"/>
  <c r="C375"/>
  <c r="B375"/>
  <c r="AD374"/>
  <c r="Z374"/>
  <c r="U374"/>
  <c r="AY374"/>
  <c r="AZ374"/>
  <c r="AP374"/>
  <c r="AB374"/>
  <c r="X374"/>
  <c r="R374"/>
  <c r="BA374"/>
  <c r="AQ374"/>
  <c r="Q374"/>
  <c r="AX374"/>
  <c r="L373"/>
  <c r="K374" s="1"/>
  <c r="K373"/>
  <c r="H373"/>
  <c r="E373"/>
  <c r="BD373"/>
  <c r="BC373"/>
  <c r="AJ373"/>
  <c r="AT373" s="1"/>
  <c r="AH373"/>
  <c r="AS373" s="1"/>
  <c r="AI373"/>
  <c r="AG373"/>
  <c r="G373"/>
  <c r="D373"/>
  <c r="C373"/>
  <c r="B373"/>
  <c r="AD372"/>
  <c r="Z372"/>
  <c r="U372"/>
  <c r="AY372"/>
  <c r="AZ372"/>
  <c r="AP372"/>
  <c r="AB372"/>
  <c r="X372"/>
  <c r="R372"/>
  <c r="BA372"/>
  <c r="AQ372"/>
  <c r="Q372"/>
  <c r="AX372"/>
  <c r="L371"/>
  <c r="K372" s="1"/>
  <c r="K371"/>
  <c r="H371"/>
  <c r="E371"/>
  <c r="BD371"/>
  <c r="BC371"/>
  <c r="AJ371"/>
  <c r="AT371" s="1"/>
  <c r="AH371"/>
  <c r="AS371" s="1"/>
  <c r="AI371"/>
  <c r="AG371"/>
  <c r="G371"/>
  <c r="D371"/>
  <c r="C371"/>
  <c r="B371"/>
  <c r="AD370"/>
  <c r="Z370"/>
  <c r="U370"/>
  <c r="AY370"/>
  <c r="AZ370"/>
  <c r="AP370"/>
  <c r="AB370"/>
  <c r="X370"/>
  <c r="R370"/>
  <c r="BA370"/>
  <c r="AQ370"/>
  <c r="Q370"/>
  <c r="AX370"/>
  <c r="L369"/>
  <c r="K370" s="1"/>
  <c r="K369"/>
  <c r="H369"/>
  <c r="E369"/>
  <c r="BD369"/>
  <c r="BC369"/>
  <c r="AJ369"/>
  <c r="AT369" s="1"/>
  <c r="AH369"/>
  <c r="AS369" s="1"/>
  <c r="AI369"/>
  <c r="AG369"/>
  <c r="G369"/>
  <c r="D369"/>
  <c r="C369"/>
  <c r="B369"/>
  <c r="AD368"/>
  <c r="Z368"/>
  <c r="U368"/>
  <c r="AY368"/>
  <c r="AZ368"/>
  <c r="AP368"/>
  <c r="AB368"/>
  <c r="X368"/>
  <c r="R368"/>
  <c r="BA368"/>
  <c r="AQ368"/>
  <c r="Q368"/>
  <c r="AX368"/>
  <c r="L367"/>
  <c r="K368" s="1"/>
  <c r="K367"/>
  <c r="H367"/>
  <c r="E367"/>
  <c r="BD367"/>
  <c r="BC367"/>
  <c r="AJ367"/>
  <c r="AT367" s="1"/>
  <c r="AH367"/>
  <c r="AS367" s="1"/>
  <c r="AI367"/>
  <c r="AG367"/>
  <c r="G367"/>
  <c r="D367"/>
  <c r="C367"/>
  <c r="B367"/>
  <c r="C366"/>
  <c r="AD365"/>
  <c r="Z365"/>
  <c r="U365"/>
  <c r="AY365"/>
  <c r="AZ365"/>
  <c r="AP365"/>
  <c r="AB365"/>
  <c r="X365"/>
  <c r="R365"/>
  <c r="BA365"/>
  <c r="AQ365"/>
  <c r="Q365"/>
  <c r="AX365"/>
  <c r="L364"/>
  <c r="K365" s="1"/>
  <c r="K364"/>
  <c r="H364"/>
  <c r="E364"/>
  <c r="BD364"/>
  <c r="BC364"/>
  <c r="AJ364"/>
  <c r="AT364" s="1"/>
  <c r="AH364"/>
  <c r="AS364" s="1"/>
  <c r="AI364"/>
  <c r="AG364"/>
  <c r="G364"/>
  <c r="D364"/>
  <c r="C364"/>
  <c r="B364"/>
  <c r="AD363"/>
  <c r="Z363"/>
  <c r="U363"/>
  <c r="AY363"/>
  <c r="AZ363"/>
  <c r="AP363"/>
  <c r="AB363"/>
  <c r="X363"/>
  <c r="R363"/>
  <c r="BA363"/>
  <c r="AQ363"/>
  <c r="Q363"/>
  <c r="AX363"/>
  <c r="L362"/>
  <c r="K363" s="1"/>
  <c r="K362"/>
  <c r="H362"/>
  <c r="E362"/>
  <c r="BD362"/>
  <c r="BC362"/>
  <c r="AJ362"/>
  <c r="AT362" s="1"/>
  <c r="AH362"/>
  <c r="AS362" s="1"/>
  <c r="AI362"/>
  <c r="AG362"/>
  <c r="G362"/>
  <c r="D362"/>
  <c r="C362"/>
  <c r="B362"/>
  <c r="AD361"/>
  <c r="Z361"/>
  <c r="U361"/>
  <c r="AY361"/>
  <c r="AZ361"/>
  <c r="AP361"/>
  <c r="AB361"/>
  <c r="X361"/>
  <c r="R361"/>
  <c r="BA361"/>
  <c r="AQ361"/>
  <c r="Q361"/>
  <c r="AX361"/>
  <c r="L360"/>
  <c r="K361" s="1"/>
  <c r="K360"/>
  <c r="H360"/>
  <c r="E360"/>
  <c r="BD360"/>
  <c r="BC360"/>
  <c r="AJ360"/>
  <c r="AT360" s="1"/>
  <c r="AH360"/>
  <c r="AS360" s="1"/>
  <c r="AI360"/>
  <c r="AG360"/>
  <c r="G360"/>
  <c r="D360"/>
  <c r="C360"/>
  <c r="B360"/>
  <c r="AD359"/>
  <c r="Z359"/>
  <c r="U359"/>
  <c r="AY359"/>
  <c r="AZ359"/>
  <c r="AP359"/>
  <c r="AB359"/>
  <c r="X359"/>
  <c r="R359"/>
  <c r="BA359"/>
  <c r="AQ359"/>
  <c r="Q359"/>
  <c r="AX359"/>
  <c r="L358"/>
  <c r="K359" s="1"/>
  <c r="K358"/>
  <c r="H358"/>
  <c r="E358"/>
  <c r="BD358"/>
  <c r="BC358"/>
  <c r="AJ358"/>
  <c r="AT358" s="1"/>
  <c r="AH358"/>
  <c r="AS358" s="1"/>
  <c r="AI358"/>
  <c r="AG358"/>
  <c r="G358"/>
  <c r="D358"/>
  <c r="C358"/>
  <c r="B358"/>
  <c r="AD357"/>
  <c r="Z357"/>
  <c r="U357"/>
  <c r="AY357"/>
  <c r="AZ357"/>
  <c r="AP357"/>
  <c r="AB357"/>
  <c r="X357"/>
  <c r="R357"/>
  <c r="BA357"/>
  <c r="AQ357"/>
  <c r="Q357"/>
  <c r="AX357"/>
  <c r="L356"/>
  <c r="K357" s="1"/>
  <c r="K356"/>
  <c r="H356"/>
  <c r="E356"/>
  <c r="BD356"/>
  <c r="BC356"/>
  <c r="AJ356"/>
  <c r="AT356" s="1"/>
  <c r="AH356"/>
  <c r="AS356" s="1"/>
  <c r="AI356"/>
  <c r="AG356"/>
  <c r="G356"/>
  <c r="D356"/>
  <c r="C356"/>
  <c r="B356"/>
  <c r="AD355"/>
  <c r="Z355"/>
  <c r="U355"/>
  <c r="AY355"/>
  <c r="AZ355"/>
  <c r="AP355"/>
  <c r="AB355"/>
  <c r="X355"/>
  <c r="R355"/>
  <c r="BA355"/>
  <c r="AQ355"/>
  <c r="Q355"/>
  <c r="AX355"/>
  <c r="L354"/>
  <c r="K355" s="1"/>
  <c r="K354"/>
  <c r="H354"/>
  <c r="E354"/>
  <c r="BD354"/>
  <c r="BC354"/>
  <c r="AJ354"/>
  <c r="AT354" s="1"/>
  <c r="AH354"/>
  <c r="AS354" s="1"/>
  <c r="AI354"/>
  <c r="AG354"/>
  <c r="G354"/>
  <c r="D354"/>
  <c r="C354"/>
  <c r="B354"/>
  <c r="AD353"/>
  <c r="Z353"/>
  <c r="U353"/>
  <c r="AY353"/>
  <c r="AZ353"/>
  <c r="AP353"/>
  <c r="AB353"/>
  <c r="X353"/>
  <c r="R353"/>
  <c r="BA353"/>
  <c r="AQ353"/>
  <c r="Q353"/>
  <c r="AX353"/>
  <c r="L352"/>
  <c r="K353" s="1"/>
  <c r="K352"/>
  <c r="H352"/>
  <c r="E352"/>
  <c r="BD352"/>
  <c r="BC352"/>
  <c r="AJ352"/>
  <c r="AT352" s="1"/>
  <c r="AH352"/>
  <c r="AS352" s="1"/>
  <c r="AI352"/>
  <c r="AG352"/>
  <c r="G352"/>
  <c r="D352"/>
  <c r="C352"/>
  <c r="B352"/>
  <c r="AD351"/>
  <c r="Z351"/>
  <c r="U351"/>
  <c r="AY351"/>
  <c r="AZ351"/>
  <c r="AP351"/>
  <c r="AB351"/>
  <c r="X351"/>
  <c r="R351"/>
  <c r="BA351"/>
  <c r="AQ351"/>
  <c r="Q351"/>
  <c r="AX351"/>
  <c r="L350"/>
  <c r="K351" s="1"/>
  <c r="K350"/>
  <c r="H350"/>
  <c r="E350"/>
  <c r="BD350"/>
  <c r="BC350"/>
  <c r="AJ350"/>
  <c r="AT350" s="1"/>
  <c r="AH350"/>
  <c r="AS350" s="1"/>
  <c r="AI350"/>
  <c r="AG350"/>
  <c r="G350"/>
  <c r="D350"/>
  <c r="C350"/>
  <c r="B350"/>
  <c r="AD349"/>
  <c r="Z349"/>
  <c r="U349"/>
  <c r="AY349"/>
  <c r="AZ349"/>
  <c r="AP349"/>
  <c r="AB349"/>
  <c r="X349"/>
  <c r="R349"/>
  <c r="BA349"/>
  <c r="AQ349"/>
  <c r="Q349"/>
  <c r="AX349"/>
  <c r="L348"/>
  <c r="K349" s="1"/>
  <c r="K348"/>
  <c r="H348"/>
  <c r="E348"/>
  <c r="BD348"/>
  <c r="BC348"/>
  <c r="AJ348"/>
  <c r="AT348" s="1"/>
  <c r="AH348"/>
  <c r="AS348" s="1"/>
  <c r="AI348"/>
  <c r="AG348"/>
  <c r="G348"/>
  <c r="D348"/>
  <c r="C348"/>
  <c r="B348"/>
  <c r="AD347"/>
  <c r="Z347"/>
  <c r="U347"/>
  <c r="AY347"/>
  <c r="AZ347"/>
  <c r="AP347"/>
  <c r="AB347"/>
  <c r="X347"/>
  <c r="R347"/>
  <c r="BA347"/>
  <c r="AQ347"/>
  <c r="Q347"/>
  <c r="AX347"/>
  <c r="L346"/>
  <c r="K347" s="1"/>
  <c r="K346"/>
  <c r="H346"/>
  <c r="E346"/>
  <c r="BD346"/>
  <c r="BC346"/>
  <c r="AJ346"/>
  <c r="AT346" s="1"/>
  <c r="AH346"/>
  <c r="AS346" s="1"/>
  <c r="AI346"/>
  <c r="AG346"/>
  <c r="G346"/>
  <c r="D346"/>
  <c r="C346"/>
  <c r="B346"/>
  <c r="AD345"/>
  <c r="Z345"/>
  <c r="U345"/>
  <c r="AY345"/>
  <c r="AZ345"/>
  <c r="AP345"/>
  <c r="AB345"/>
  <c r="X345"/>
  <c r="R345"/>
  <c r="BA345"/>
  <c r="AQ345"/>
  <c r="Q345"/>
  <c r="AX345"/>
  <c r="L344"/>
  <c r="K345" s="1"/>
  <c r="K344"/>
  <c r="J344" s="1"/>
  <c r="H344"/>
  <c r="E344"/>
  <c r="BD344"/>
  <c r="BC344"/>
  <c r="AJ344"/>
  <c r="AT344" s="1"/>
  <c r="AH344"/>
  <c r="AS344" s="1"/>
  <c r="AI344"/>
  <c r="AG344"/>
  <c r="G344"/>
  <c r="D344"/>
  <c r="C344"/>
  <c r="B344"/>
  <c r="AD343"/>
  <c r="Z343"/>
  <c r="U343"/>
  <c r="AY343"/>
  <c r="AZ343"/>
  <c r="AP343"/>
  <c r="AB343"/>
  <c r="X343"/>
  <c r="R343"/>
  <c r="BA343"/>
  <c r="AQ343"/>
  <c r="Q343"/>
  <c r="AX343"/>
  <c r="L342"/>
  <c r="K343" s="1"/>
  <c r="K342"/>
  <c r="H342"/>
  <c r="E342"/>
  <c r="BD342"/>
  <c r="BC342"/>
  <c r="AJ342"/>
  <c r="AT342" s="1"/>
  <c r="AH342"/>
  <c r="AS342" s="1"/>
  <c r="AI342"/>
  <c r="AG342"/>
  <c r="G342"/>
  <c r="D342"/>
  <c r="C342"/>
  <c r="B342"/>
  <c r="AD341"/>
  <c r="Z341"/>
  <c r="U341"/>
  <c r="AY341"/>
  <c r="AZ341"/>
  <c r="AP341"/>
  <c r="AB341"/>
  <c r="X341"/>
  <c r="R341"/>
  <c r="BA341"/>
  <c r="AQ341"/>
  <c r="Q341"/>
  <c r="AX341"/>
  <c r="L340"/>
  <c r="K341" s="1"/>
  <c r="K340"/>
  <c r="H340"/>
  <c r="E340"/>
  <c r="BD340"/>
  <c r="BC340"/>
  <c r="AJ340"/>
  <c r="AT340" s="1"/>
  <c r="AH340"/>
  <c r="AS340" s="1"/>
  <c r="AI340"/>
  <c r="AG340"/>
  <c r="G340"/>
  <c r="D340"/>
  <c r="C340"/>
  <c r="B340"/>
  <c r="AD339"/>
  <c r="Z339"/>
  <c r="U339"/>
  <c r="AY339"/>
  <c r="AZ339"/>
  <c r="AP339"/>
  <c r="AB339"/>
  <c r="X339"/>
  <c r="R339"/>
  <c r="BA339"/>
  <c r="AQ339"/>
  <c r="Q339"/>
  <c r="AX339"/>
  <c r="L338"/>
  <c r="K339" s="1"/>
  <c r="K338"/>
  <c r="H338"/>
  <c r="E338"/>
  <c r="BD338"/>
  <c r="BC338"/>
  <c r="AJ338"/>
  <c r="AT338" s="1"/>
  <c r="AH338"/>
  <c r="AS338" s="1"/>
  <c r="AI338"/>
  <c r="AG338"/>
  <c r="G338"/>
  <c r="D338"/>
  <c r="C338"/>
  <c r="B338"/>
  <c r="AD337"/>
  <c r="Z337"/>
  <c r="U337"/>
  <c r="AY337"/>
  <c r="AZ337"/>
  <c r="AP337"/>
  <c r="AB337"/>
  <c r="X337"/>
  <c r="R337"/>
  <c r="BA337"/>
  <c r="AQ337"/>
  <c r="Q337"/>
  <c r="AX337"/>
  <c r="L336"/>
  <c r="K337" s="1"/>
  <c r="K336"/>
  <c r="H336"/>
  <c r="E336"/>
  <c r="BD336"/>
  <c r="BC336"/>
  <c r="AJ336"/>
  <c r="AT336" s="1"/>
  <c r="AH336"/>
  <c r="AS336" s="1"/>
  <c r="AI336"/>
  <c r="AG336"/>
  <c r="G336"/>
  <c r="D336"/>
  <c r="C336"/>
  <c r="B336"/>
  <c r="AD335"/>
  <c r="Z335"/>
  <c r="U335"/>
  <c r="AY335"/>
  <c r="AZ335"/>
  <c r="AP335"/>
  <c r="AB335"/>
  <c r="X335"/>
  <c r="R335"/>
  <c r="BA335"/>
  <c r="AQ335"/>
  <c r="Q335"/>
  <c r="AX335"/>
  <c r="L334"/>
  <c r="K335" s="1"/>
  <c r="K334"/>
  <c r="H334"/>
  <c r="E334"/>
  <c r="BD334"/>
  <c r="BC334"/>
  <c r="AJ334"/>
  <c r="AT334" s="1"/>
  <c r="AH334"/>
  <c r="AS334" s="1"/>
  <c r="AI334"/>
  <c r="AG334"/>
  <c r="G334"/>
  <c r="D334"/>
  <c r="C334"/>
  <c r="B334"/>
  <c r="AD333"/>
  <c r="Z333"/>
  <c r="U333"/>
  <c r="AY333"/>
  <c r="AZ333"/>
  <c r="AP333"/>
  <c r="AB333"/>
  <c r="X333"/>
  <c r="R333"/>
  <c r="BA333"/>
  <c r="AQ333"/>
  <c r="Q333"/>
  <c r="AX333"/>
  <c r="L332"/>
  <c r="K333" s="1"/>
  <c r="K332"/>
  <c r="H332"/>
  <c r="E332"/>
  <c r="BD332"/>
  <c r="BC332"/>
  <c r="AJ332"/>
  <c r="AT332" s="1"/>
  <c r="AH332"/>
  <c r="AS332" s="1"/>
  <c r="AI332"/>
  <c r="AG332"/>
  <c r="G332"/>
  <c r="D332"/>
  <c r="C332"/>
  <c r="B332"/>
  <c r="AD331"/>
  <c r="Z331"/>
  <c r="U331"/>
  <c r="AY331"/>
  <c r="AZ331"/>
  <c r="AP331"/>
  <c r="AB331"/>
  <c r="X331"/>
  <c r="R331"/>
  <c r="BA331"/>
  <c r="AQ331"/>
  <c r="Q331"/>
  <c r="AX331"/>
  <c r="L330"/>
  <c r="K331" s="1"/>
  <c r="K330"/>
  <c r="H330"/>
  <c r="E330"/>
  <c r="BD330"/>
  <c r="BC330"/>
  <c r="AJ330"/>
  <c r="AT330" s="1"/>
  <c r="AH330"/>
  <c r="AS330" s="1"/>
  <c r="AI330"/>
  <c r="AG330"/>
  <c r="G330"/>
  <c r="D330"/>
  <c r="C330"/>
  <c r="B330"/>
  <c r="AD329"/>
  <c r="Z329"/>
  <c r="U329"/>
  <c r="AY329"/>
  <c r="AZ329"/>
  <c r="AP329"/>
  <c r="AB329"/>
  <c r="X329"/>
  <c r="R329"/>
  <c r="BA329"/>
  <c r="AQ329"/>
  <c r="Q329"/>
  <c r="AX329"/>
  <c r="L328"/>
  <c r="K329" s="1"/>
  <c r="K328"/>
  <c r="H328"/>
  <c r="E328"/>
  <c r="BD328"/>
  <c r="BC328"/>
  <c r="AJ328"/>
  <c r="AT328" s="1"/>
  <c r="AH328"/>
  <c r="AS328" s="1"/>
  <c r="AI328"/>
  <c r="AG328"/>
  <c r="G328"/>
  <c r="D328"/>
  <c r="C328"/>
  <c r="B328"/>
  <c r="AD327"/>
  <c r="Z327"/>
  <c r="U327"/>
  <c r="AY327"/>
  <c r="AZ327"/>
  <c r="AP327"/>
  <c r="AB327"/>
  <c r="X327"/>
  <c r="R327"/>
  <c r="BA327"/>
  <c r="AQ327"/>
  <c r="Q327"/>
  <c r="AX327"/>
  <c r="L326"/>
  <c r="K327" s="1"/>
  <c r="K326"/>
  <c r="H326"/>
  <c r="E326"/>
  <c r="BD326"/>
  <c r="BC326"/>
  <c r="AJ326"/>
  <c r="AT326" s="1"/>
  <c r="AH326"/>
  <c r="AS326" s="1"/>
  <c r="AI326"/>
  <c r="AG326"/>
  <c r="G326"/>
  <c r="D326"/>
  <c r="C326"/>
  <c r="B326"/>
  <c r="AD325"/>
  <c r="Z325"/>
  <c r="U325"/>
  <c r="AY325"/>
  <c r="AZ325"/>
  <c r="AP325"/>
  <c r="AB325"/>
  <c r="X325"/>
  <c r="R325"/>
  <c r="BA325"/>
  <c r="AQ325"/>
  <c r="Q325"/>
  <c r="AX325"/>
  <c r="L324"/>
  <c r="K325" s="1"/>
  <c r="K324"/>
  <c r="H324"/>
  <c r="E324"/>
  <c r="BD324"/>
  <c r="BC324"/>
  <c r="AJ324"/>
  <c r="AT324" s="1"/>
  <c r="AH324"/>
  <c r="AS324" s="1"/>
  <c r="AI324"/>
  <c r="AG324"/>
  <c r="G324"/>
  <c r="D324"/>
  <c r="C324"/>
  <c r="B324"/>
  <c r="AD323"/>
  <c r="Z323"/>
  <c r="U323"/>
  <c r="AY323"/>
  <c r="AZ323"/>
  <c r="AP323"/>
  <c r="AB323"/>
  <c r="X323"/>
  <c r="R323"/>
  <c r="BA323"/>
  <c r="AQ323"/>
  <c r="Q323"/>
  <c r="AX323"/>
  <c r="L322"/>
  <c r="K323" s="1"/>
  <c r="K322"/>
  <c r="H322"/>
  <c r="E322"/>
  <c r="BD322"/>
  <c r="BC322"/>
  <c r="AJ322"/>
  <c r="AT322" s="1"/>
  <c r="AH322"/>
  <c r="AS322" s="1"/>
  <c r="AI322"/>
  <c r="AG322"/>
  <c r="G322"/>
  <c r="D322"/>
  <c r="C322"/>
  <c r="B322"/>
  <c r="AD321"/>
  <c r="Z321"/>
  <c r="U321"/>
  <c r="AY321"/>
  <c r="AZ321"/>
  <c r="AP321"/>
  <c r="AB321"/>
  <c r="X321"/>
  <c r="R321"/>
  <c r="BA321"/>
  <c r="AQ321"/>
  <c r="Q321"/>
  <c r="AX321"/>
  <c r="L320"/>
  <c r="K321" s="1"/>
  <c r="K320"/>
  <c r="J320" s="1"/>
  <c r="H320"/>
  <c r="E320"/>
  <c r="BD320"/>
  <c r="BC320"/>
  <c r="AJ320"/>
  <c r="AT320" s="1"/>
  <c r="AH320"/>
  <c r="AS320" s="1"/>
  <c r="AI320"/>
  <c r="AG320"/>
  <c r="G320"/>
  <c r="D320"/>
  <c r="C320"/>
  <c r="B320"/>
  <c r="AD319"/>
  <c r="Z319"/>
  <c r="U319"/>
  <c r="AY319"/>
  <c r="AZ319"/>
  <c r="AP319"/>
  <c r="AB319"/>
  <c r="X319"/>
  <c r="R319"/>
  <c r="BA319"/>
  <c r="AQ319"/>
  <c r="Q319"/>
  <c r="AX319"/>
  <c r="L318"/>
  <c r="K319" s="1"/>
  <c r="K318"/>
  <c r="H318"/>
  <c r="E318"/>
  <c r="BD318"/>
  <c r="BC318"/>
  <c r="AJ318"/>
  <c r="AT318" s="1"/>
  <c r="AH318"/>
  <c r="AS318" s="1"/>
  <c r="AI318"/>
  <c r="AG318"/>
  <c r="G318"/>
  <c r="D318"/>
  <c r="C318"/>
  <c r="B318"/>
  <c r="AD317"/>
  <c r="Z317"/>
  <c r="U317"/>
  <c r="AY317"/>
  <c r="AZ317"/>
  <c r="AP317"/>
  <c r="AB317"/>
  <c r="X317"/>
  <c r="R317"/>
  <c r="BA317"/>
  <c r="AQ317"/>
  <c r="Q317"/>
  <c r="AX317"/>
  <c r="L316"/>
  <c r="K317" s="1"/>
  <c r="K316"/>
  <c r="H316"/>
  <c r="E316"/>
  <c r="BD316"/>
  <c r="BC316"/>
  <c r="AJ316"/>
  <c r="AT316" s="1"/>
  <c r="AH316"/>
  <c r="AS316" s="1"/>
  <c r="AI316"/>
  <c r="AG316"/>
  <c r="G316"/>
  <c r="D316"/>
  <c r="C316"/>
  <c r="B316"/>
  <c r="AD315"/>
  <c r="Z315"/>
  <c r="U315"/>
  <c r="AY315"/>
  <c r="AZ315"/>
  <c r="AP315"/>
  <c r="AB315"/>
  <c r="X315"/>
  <c r="R315"/>
  <c r="BA315"/>
  <c r="AQ315"/>
  <c r="Q315"/>
  <c r="AX315"/>
  <c r="L314"/>
  <c r="K315" s="1"/>
  <c r="K314"/>
  <c r="H314"/>
  <c r="E314"/>
  <c r="BD314"/>
  <c r="BC314"/>
  <c r="AJ314"/>
  <c r="AT314" s="1"/>
  <c r="AH314"/>
  <c r="AS314" s="1"/>
  <c r="AI314"/>
  <c r="AG314"/>
  <c r="G314"/>
  <c r="D314"/>
  <c r="C314"/>
  <c r="B314"/>
  <c r="C313"/>
  <c r="AD312"/>
  <c r="Z312"/>
  <c r="U312"/>
  <c r="AY312"/>
  <c r="AZ312"/>
  <c r="AP312"/>
  <c r="AB312"/>
  <c r="X312"/>
  <c r="R312"/>
  <c r="BA312"/>
  <c r="AQ312"/>
  <c r="Q312"/>
  <c r="AX312"/>
  <c r="L311"/>
  <c r="K312" s="1"/>
  <c r="K311"/>
  <c r="H311"/>
  <c r="E311"/>
  <c r="BD311"/>
  <c r="BC311"/>
  <c r="AJ311"/>
  <c r="AT311" s="1"/>
  <c r="AH311"/>
  <c r="AS311" s="1"/>
  <c r="AI311"/>
  <c r="AG311"/>
  <c r="G311"/>
  <c r="D311"/>
  <c r="C311"/>
  <c r="B311"/>
  <c r="AD310"/>
  <c r="Z310"/>
  <c r="U310"/>
  <c r="AY310"/>
  <c r="AZ310"/>
  <c r="AP310"/>
  <c r="AB310"/>
  <c r="X310"/>
  <c r="R310"/>
  <c r="BA310"/>
  <c r="AQ310"/>
  <c r="Q310"/>
  <c r="AX310"/>
  <c r="L309"/>
  <c r="K310" s="1"/>
  <c r="K309"/>
  <c r="J309" s="1"/>
  <c r="AN310" s="1"/>
  <c r="H309"/>
  <c r="E309"/>
  <c r="BD309"/>
  <c r="BC309"/>
  <c r="AJ309"/>
  <c r="AT309" s="1"/>
  <c r="AH309"/>
  <c r="AS309" s="1"/>
  <c r="AI309"/>
  <c r="AG309"/>
  <c r="G309"/>
  <c r="D309"/>
  <c r="C309"/>
  <c r="B309"/>
  <c r="AD308"/>
  <c r="Z308"/>
  <c r="U308"/>
  <c r="AY308"/>
  <c r="AZ308"/>
  <c r="AP308"/>
  <c r="AB308"/>
  <c r="X308"/>
  <c r="R308"/>
  <c r="BA308"/>
  <c r="AQ308"/>
  <c r="Q308"/>
  <c r="AX308"/>
  <c r="L307"/>
  <c r="K308" s="1"/>
  <c r="K307"/>
  <c r="H307"/>
  <c r="E307"/>
  <c r="BD307"/>
  <c r="BC307"/>
  <c r="AJ307"/>
  <c r="AT307" s="1"/>
  <c r="AH307"/>
  <c r="AS307" s="1"/>
  <c r="AI307"/>
  <c r="AG307"/>
  <c r="G307"/>
  <c r="D307"/>
  <c r="C307"/>
  <c r="B307"/>
  <c r="AD306"/>
  <c r="Z306"/>
  <c r="U306"/>
  <c r="AY306"/>
  <c r="AZ306"/>
  <c r="AP306"/>
  <c r="AB306"/>
  <c r="X306"/>
  <c r="R306"/>
  <c r="BA306"/>
  <c r="AQ306"/>
  <c r="Q306"/>
  <c r="AX306"/>
  <c r="L305"/>
  <c r="K306" s="1"/>
  <c r="K305"/>
  <c r="H305"/>
  <c r="E305"/>
  <c r="BD305"/>
  <c r="BC305"/>
  <c r="AJ305"/>
  <c r="AT305" s="1"/>
  <c r="AH305"/>
  <c r="AS305" s="1"/>
  <c r="AI305"/>
  <c r="AG305"/>
  <c r="G305"/>
  <c r="D305"/>
  <c r="C305"/>
  <c r="B305"/>
  <c r="AD304"/>
  <c r="Z304"/>
  <c r="U304"/>
  <c r="AY304"/>
  <c r="AZ304"/>
  <c r="AP304"/>
  <c r="AB304"/>
  <c r="X304"/>
  <c r="R304"/>
  <c r="BA304"/>
  <c r="AQ304"/>
  <c r="Q304"/>
  <c r="AX304"/>
  <c r="L303"/>
  <c r="K304" s="1"/>
  <c r="K303"/>
  <c r="H303"/>
  <c r="E303"/>
  <c r="BD303"/>
  <c r="BC303"/>
  <c r="AJ303"/>
  <c r="AT303" s="1"/>
  <c r="AH303"/>
  <c r="AS303" s="1"/>
  <c r="AI303"/>
  <c r="AG303"/>
  <c r="G303"/>
  <c r="D303"/>
  <c r="C303"/>
  <c r="B303"/>
  <c r="AD302"/>
  <c r="Z302"/>
  <c r="U302"/>
  <c r="AY302"/>
  <c r="AZ302"/>
  <c r="AP302"/>
  <c r="AB302"/>
  <c r="X302"/>
  <c r="R302"/>
  <c r="BA302"/>
  <c r="AQ302"/>
  <c r="Q302"/>
  <c r="AX302"/>
  <c r="L301"/>
  <c r="K302" s="1"/>
  <c r="K301"/>
  <c r="H301"/>
  <c r="E301"/>
  <c r="BD301"/>
  <c r="BC301"/>
  <c r="AJ301"/>
  <c r="AT301" s="1"/>
  <c r="AH301"/>
  <c r="AS301" s="1"/>
  <c r="AI301"/>
  <c r="AG301"/>
  <c r="G301"/>
  <c r="D301"/>
  <c r="C301"/>
  <c r="B301"/>
  <c r="AD300"/>
  <c r="Z300"/>
  <c r="U300"/>
  <c r="AY300"/>
  <c r="AZ300"/>
  <c r="AP300"/>
  <c r="AB300"/>
  <c r="X300"/>
  <c r="R300"/>
  <c r="BA300"/>
  <c r="AQ300"/>
  <c r="Q300"/>
  <c r="AX300"/>
  <c r="L299"/>
  <c r="K300" s="1"/>
  <c r="K299"/>
  <c r="H299"/>
  <c r="E299"/>
  <c r="BD299"/>
  <c r="BC299"/>
  <c r="AJ299"/>
  <c r="AT299" s="1"/>
  <c r="AH299"/>
  <c r="AS299" s="1"/>
  <c r="AI299"/>
  <c r="AG299"/>
  <c r="G299"/>
  <c r="D299"/>
  <c r="C299"/>
  <c r="B299"/>
  <c r="AD298"/>
  <c r="Z298"/>
  <c r="U298"/>
  <c r="AY298"/>
  <c r="AZ298"/>
  <c r="AP298"/>
  <c r="AB298"/>
  <c r="X298"/>
  <c r="R298"/>
  <c r="BA298"/>
  <c r="AQ298"/>
  <c r="Q298"/>
  <c r="AX298"/>
  <c r="L297"/>
  <c r="K298" s="1"/>
  <c r="K297"/>
  <c r="H297"/>
  <c r="E297"/>
  <c r="BD297"/>
  <c r="BC297"/>
  <c r="AJ297"/>
  <c r="AT297" s="1"/>
  <c r="AH297"/>
  <c r="AS297" s="1"/>
  <c r="AI297"/>
  <c r="AG297"/>
  <c r="G297"/>
  <c r="D297"/>
  <c r="C297"/>
  <c r="B297"/>
  <c r="AD296"/>
  <c r="Z296"/>
  <c r="U296"/>
  <c r="AY296"/>
  <c r="AZ296"/>
  <c r="AP296"/>
  <c r="AB296"/>
  <c r="X296"/>
  <c r="R296"/>
  <c r="BA296"/>
  <c r="AQ296"/>
  <c r="Q296"/>
  <c r="AX296"/>
  <c r="L295"/>
  <c r="K296" s="1"/>
  <c r="BS296" s="1"/>
  <c r="K295"/>
  <c r="H295"/>
  <c r="E295"/>
  <c r="BD295"/>
  <c r="BC295"/>
  <c r="AJ295"/>
  <c r="AT295" s="1"/>
  <c r="AH295"/>
  <c r="AS295" s="1"/>
  <c r="AI295"/>
  <c r="AG295"/>
  <c r="G295"/>
  <c r="D295"/>
  <c r="C295"/>
  <c r="B295"/>
  <c r="AD294"/>
  <c r="Z294"/>
  <c r="U294"/>
  <c r="AY294"/>
  <c r="AZ294"/>
  <c r="AP294"/>
  <c r="AB294"/>
  <c r="X294"/>
  <c r="R294"/>
  <c r="BA294"/>
  <c r="AQ294"/>
  <c r="Q294"/>
  <c r="AX294"/>
  <c r="L293"/>
  <c r="K294" s="1"/>
  <c r="K293"/>
  <c r="H293"/>
  <c r="E293"/>
  <c r="BD293"/>
  <c r="BC293"/>
  <c r="AJ293"/>
  <c r="AT293" s="1"/>
  <c r="AH293"/>
  <c r="AS293" s="1"/>
  <c r="AI293"/>
  <c r="AG293"/>
  <c r="G293"/>
  <c r="D293"/>
  <c r="C293"/>
  <c r="B293"/>
  <c r="AD292"/>
  <c r="Z292"/>
  <c r="U292"/>
  <c r="AY292"/>
  <c r="AZ292"/>
  <c r="AP292"/>
  <c r="AB292"/>
  <c r="X292"/>
  <c r="R292"/>
  <c r="BA292"/>
  <c r="AQ292"/>
  <c r="Q292"/>
  <c r="AX292"/>
  <c r="L291"/>
  <c r="K292" s="1"/>
  <c r="BS292" s="1"/>
  <c r="K291"/>
  <c r="H291"/>
  <c r="E291"/>
  <c r="BD291"/>
  <c r="BC291"/>
  <c r="AJ291"/>
  <c r="AT291" s="1"/>
  <c r="AH291"/>
  <c r="AS291" s="1"/>
  <c r="AI291"/>
  <c r="AG291"/>
  <c r="G291"/>
  <c r="D291"/>
  <c r="C291"/>
  <c r="B291"/>
  <c r="AD290"/>
  <c r="Z290"/>
  <c r="U290"/>
  <c r="AY290"/>
  <c r="AZ290"/>
  <c r="AP290"/>
  <c r="AB290"/>
  <c r="X290"/>
  <c r="R290"/>
  <c r="BA290"/>
  <c r="AQ290"/>
  <c r="Q290"/>
  <c r="AX290"/>
  <c r="L289"/>
  <c r="K290" s="1"/>
  <c r="K289"/>
  <c r="H289"/>
  <c r="E289"/>
  <c r="BD289"/>
  <c r="BC289"/>
  <c r="AJ289"/>
  <c r="AT289" s="1"/>
  <c r="AH289"/>
  <c r="AS289" s="1"/>
  <c r="AI289"/>
  <c r="AG289"/>
  <c r="G289"/>
  <c r="D289"/>
  <c r="C289"/>
  <c r="B289"/>
  <c r="AD288"/>
  <c r="Z288"/>
  <c r="U288"/>
  <c r="AY288"/>
  <c r="AZ288"/>
  <c r="AP288"/>
  <c r="AB288"/>
  <c r="X288"/>
  <c r="R288"/>
  <c r="BA288"/>
  <c r="AQ288"/>
  <c r="Q288"/>
  <c r="AX288"/>
  <c r="L287"/>
  <c r="K288" s="1"/>
  <c r="K287"/>
  <c r="J287" s="1"/>
  <c r="AN288" s="1"/>
  <c r="H287"/>
  <c r="E287"/>
  <c r="BD287"/>
  <c r="BC287"/>
  <c r="AJ287"/>
  <c r="AT287" s="1"/>
  <c r="AH287"/>
  <c r="AS287" s="1"/>
  <c r="AI287"/>
  <c r="AG287"/>
  <c r="G287"/>
  <c r="D287"/>
  <c r="C287"/>
  <c r="B287"/>
  <c r="AD286"/>
  <c r="Z286"/>
  <c r="U286"/>
  <c r="AY286"/>
  <c r="AZ286"/>
  <c r="AP286"/>
  <c r="AB286"/>
  <c r="X286"/>
  <c r="R286"/>
  <c r="BA286"/>
  <c r="AQ286"/>
  <c r="Q286"/>
  <c r="AX286"/>
  <c r="L285"/>
  <c r="K286" s="1"/>
  <c r="K285"/>
  <c r="H285"/>
  <c r="E285"/>
  <c r="BD285"/>
  <c r="BC285"/>
  <c r="AJ285"/>
  <c r="AT285" s="1"/>
  <c r="AH285"/>
  <c r="AS285" s="1"/>
  <c r="AI285"/>
  <c r="AG285"/>
  <c r="G285"/>
  <c r="D285"/>
  <c r="C285"/>
  <c r="B285"/>
  <c r="AD284"/>
  <c r="Z284"/>
  <c r="U284"/>
  <c r="AY284"/>
  <c r="AZ284"/>
  <c r="AP284"/>
  <c r="AB284"/>
  <c r="X284"/>
  <c r="R284"/>
  <c r="BA284"/>
  <c r="AQ284"/>
  <c r="Q284"/>
  <c r="AX284"/>
  <c r="L283"/>
  <c r="K284" s="1"/>
  <c r="K283"/>
  <c r="H283"/>
  <c r="E283"/>
  <c r="BD283"/>
  <c r="BC283"/>
  <c r="AJ283"/>
  <c r="AT283" s="1"/>
  <c r="AH283"/>
  <c r="AS283" s="1"/>
  <c r="AI283"/>
  <c r="AG283"/>
  <c r="G283"/>
  <c r="D283"/>
  <c r="C283"/>
  <c r="B283"/>
  <c r="AD282"/>
  <c r="Z282"/>
  <c r="U282"/>
  <c r="AY282"/>
  <c r="AZ282"/>
  <c r="AP282"/>
  <c r="AB282"/>
  <c r="X282"/>
  <c r="R282"/>
  <c r="BA282"/>
  <c r="AQ282"/>
  <c r="Q282"/>
  <c r="AX282"/>
  <c r="L281"/>
  <c r="K282" s="1"/>
  <c r="K281"/>
  <c r="H281"/>
  <c r="E281"/>
  <c r="BD281"/>
  <c r="BC281"/>
  <c r="AJ281"/>
  <c r="AT281" s="1"/>
  <c r="AH281"/>
  <c r="AS281" s="1"/>
  <c r="AI281"/>
  <c r="AG281"/>
  <c r="G281"/>
  <c r="D281"/>
  <c r="C281"/>
  <c r="B281"/>
  <c r="AD280"/>
  <c r="Z280"/>
  <c r="U280"/>
  <c r="AY280"/>
  <c r="AZ280"/>
  <c r="AP280"/>
  <c r="AB280"/>
  <c r="X280"/>
  <c r="R280"/>
  <c r="BA280"/>
  <c r="AQ280"/>
  <c r="Q280"/>
  <c r="AX280"/>
  <c r="L279"/>
  <c r="K280" s="1"/>
  <c r="K279"/>
  <c r="H279"/>
  <c r="E279"/>
  <c r="BD279"/>
  <c r="BC279"/>
  <c r="AJ279"/>
  <c r="AT279" s="1"/>
  <c r="AH279"/>
  <c r="AS279" s="1"/>
  <c r="AI279"/>
  <c r="AG279"/>
  <c r="G279"/>
  <c r="D279"/>
  <c r="C279"/>
  <c r="B279"/>
  <c r="AD278"/>
  <c r="Z278"/>
  <c r="U278"/>
  <c r="AY278"/>
  <c r="AZ278"/>
  <c r="AP278"/>
  <c r="AB278"/>
  <c r="X278"/>
  <c r="R278"/>
  <c r="BA278"/>
  <c r="AQ278"/>
  <c r="Q278"/>
  <c r="J478" s="1"/>
  <c r="AX278"/>
  <c r="L277"/>
  <c r="K278" s="1"/>
  <c r="K277"/>
  <c r="H277"/>
  <c r="E277"/>
  <c r="BD277"/>
  <c r="BC277"/>
  <c r="AJ277"/>
  <c r="AT277" s="1"/>
  <c r="AH277"/>
  <c r="AS277" s="1"/>
  <c r="AI277"/>
  <c r="AG277"/>
  <c r="G277"/>
  <c r="D277"/>
  <c r="C277"/>
  <c r="B277"/>
  <c r="C276"/>
  <c r="L273"/>
  <c r="L272"/>
  <c r="J268"/>
  <c r="J264"/>
  <c r="AD257"/>
  <c r="Z257"/>
  <c r="BZ257"/>
  <c r="AF257"/>
  <c r="AY257"/>
  <c r="AO257"/>
  <c r="AZ257"/>
  <c r="AP257"/>
  <c r="AB257"/>
  <c r="X257"/>
  <c r="BA257"/>
  <c r="AQ257"/>
  <c r="AX257"/>
  <c r="AN257"/>
  <c r="CA257"/>
  <c r="G256"/>
  <c r="E256"/>
  <c r="G255"/>
  <c r="E255"/>
  <c r="G252"/>
  <c r="E252"/>
  <c r="L251"/>
  <c r="U257" s="1"/>
  <c r="L254" s="1"/>
  <c r="K251"/>
  <c r="J251"/>
  <c r="Q257" s="1"/>
  <c r="J254" s="1"/>
  <c r="H251"/>
  <c r="H253" s="1"/>
  <c r="E250"/>
  <c r="BD250"/>
  <c r="BC250"/>
  <c r="AT250"/>
  <c r="AS250"/>
  <c r="AJ250"/>
  <c r="L256" s="1"/>
  <c r="AH250"/>
  <c r="L255" s="1"/>
  <c r="AI250"/>
  <c r="J256" s="1"/>
  <c r="AG250"/>
  <c r="J255" s="1"/>
  <c r="G250"/>
  <c r="D250"/>
  <c r="C250"/>
  <c r="B250"/>
  <c r="AD249"/>
  <c r="Z249"/>
  <c r="BZ249"/>
  <c r="AF249"/>
  <c r="AY249"/>
  <c r="AO249"/>
  <c r="AZ249"/>
  <c r="AP249"/>
  <c r="AB249"/>
  <c r="X249"/>
  <c r="BA249"/>
  <c r="AQ249"/>
  <c r="AX249"/>
  <c r="AN249"/>
  <c r="CA249"/>
  <c r="G248"/>
  <c r="E248"/>
  <c r="G247"/>
  <c r="E247"/>
  <c r="G244"/>
  <c r="E244"/>
  <c r="L243"/>
  <c r="U249" s="1"/>
  <c r="L246" s="1"/>
  <c r="K243"/>
  <c r="J243"/>
  <c r="Q249" s="1"/>
  <c r="J246" s="1"/>
  <c r="H243"/>
  <c r="H245" s="1"/>
  <c r="E242"/>
  <c r="BD242"/>
  <c r="BC242"/>
  <c r="AT242"/>
  <c r="AS242"/>
  <c r="AJ242"/>
  <c r="L248" s="1"/>
  <c r="AH242"/>
  <c r="L247" s="1"/>
  <c r="AI242"/>
  <c r="J248" s="1"/>
  <c r="AG242"/>
  <c r="J247" s="1"/>
  <c r="G242"/>
  <c r="D242"/>
  <c r="C242"/>
  <c r="B242"/>
  <c r="C241"/>
  <c r="AD240"/>
  <c r="Z240"/>
  <c r="AF240"/>
  <c r="AY240"/>
  <c r="AO240"/>
  <c r="AZ240"/>
  <c r="AP240"/>
  <c r="AB240"/>
  <c r="X240"/>
  <c r="BA240"/>
  <c r="AX240"/>
  <c r="G239"/>
  <c r="E239"/>
  <c r="G238"/>
  <c r="E238"/>
  <c r="L236"/>
  <c r="G235"/>
  <c r="E235"/>
  <c r="L234"/>
  <c r="U240" s="1"/>
  <c r="K234"/>
  <c r="J234"/>
  <c r="Q240" s="1"/>
  <c r="J237" s="1"/>
  <c r="H234"/>
  <c r="H236" s="1"/>
  <c r="C233"/>
  <c r="E232"/>
  <c r="BD232"/>
  <c r="BC232"/>
  <c r="AJ232"/>
  <c r="AT232" s="1"/>
  <c r="AH232"/>
  <c r="L238" s="1"/>
  <c r="AI232"/>
  <c r="J239" s="1"/>
  <c r="AG232"/>
  <c r="J238" s="1"/>
  <c r="G232"/>
  <c r="D232"/>
  <c r="C232"/>
  <c r="B232"/>
  <c r="AO231"/>
  <c r="AP231"/>
  <c r="AQ231"/>
  <c r="AN231"/>
  <c r="G230"/>
  <c r="E230"/>
  <c r="G229"/>
  <c r="E229"/>
  <c r="G226"/>
  <c r="E226"/>
  <c r="G225"/>
  <c r="E225"/>
  <c r="L224"/>
  <c r="K224"/>
  <c r="J224"/>
  <c r="AY231" s="1"/>
  <c r="H224"/>
  <c r="L223"/>
  <c r="Z231" s="1"/>
  <c r="K223"/>
  <c r="J223"/>
  <c r="X231" s="1"/>
  <c r="H223"/>
  <c r="L222"/>
  <c r="AD231" s="1"/>
  <c r="K222"/>
  <c r="J222"/>
  <c r="AZ231" s="1"/>
  <c r="H222"/>
  <c r="L221"/>
  <c r="U231" s="1"/>
  <c r="L228" s="1"/>
  <c r="K221"/>
  <c r="J221"/>
  <c r="R231" s="1"/>
  <c r="H221"/>
  <c r="C220"/>
  <c r="E219"/>
  <c r="AT219"/>
  <c r="AS219"/>
  <c r="AJ219"/>
  <c r="L230" s="1"/>
  <c r="AH219"/>
  <c r="L229" s="1"/>
  <c r="AI219"/>
  <c r="J230" s="1"/>
  <c r="AG219"/>
  <c r="J229" s="1"/>
  <c r="G219"/>
  <c r="D219"/>
  <c r="C219"/>
  <c r="B219"/>
  <c r="AO218"/>
  <c r="AP218"/>
  <c r="AQ218"/>
  <c r="AN218"/>
  <c r="G217"/>
  <c r="E217"/>
  <c r="G216"/>
  <c r="E216"/>
  <c r="G213"/>
  <c r="E213"/>
  <c r="G212"/>
  <c r="E212"/>
  <c r="L211"/>
  <c r="K211"/>
  <c r="J211"/>
  <c r="AF218" s="1"/>
  <c r="H211"/>
  <c r="L210"/>
  <c r="Z218" s="1"/>
  <c r="K210"/>
  <c r="J210"/>
  <c r="X218" s="1"/>
  <c r="H210"/>
  <c r="L209"/>
  <c r="AD218" s="1"/>
  <c r="K209"/>
  <c r="J209"/>
  <c r="AZ218" s="1"/>
  <c r="H209"/>
  <c r="L208"/>
  <c r="U218" s="1"/>
  <c r="L215" s="1"/>
  <c r="K208"/>
  <c r="J208"/>
  <c r="BA218" s="1"/>
  <c r="H208"/>
  <c r="H214" s="1"/>
  <c r="C207"/>
  <c r="E206"/>
  <c r="AT206"/>
  <c r="AS206"/>
  <c r="AJ206"/>
  <c r="BD206" s="1"/>
  <c r="AH206"/>
  <c r="L216" s="1"/>
  <c r="AI206"/>
  <c r="J217" s="1"/>
  <c r="AG206"/>
  <c r="J216" s="1"/>
  <c r="G206"/>
  <c r="D206"/>
  <c r="C206"/>
  <c r="B206"/>
  <c r="AO205"/>
  <c r="AP205"/>
  <c r="AQ205"/>
  <c r="AN205"/>
  <c r="G204"/>
  <c r="E204"/>
  <c r="G203"/>
  <c r="E203"/>
  <c r="G200"/>
  <c r="E200"/>
  <c r="G199"/>
  <c r="E199"/>
  <c r="L198"/>
  <c r="K198"/>
  <c r="J198"/>
  <c r="AY205" s="1"/>
  <c r="H198"/>
  <c r="L197"/>
  <c r="Z205" s="1"/>
  <c r="K197"/>
  <c r="J197"/>
  <c r="X205" s="1"/>
  <c r="H197"/>
  <c r="L196"/>
  <c r="AD205" s="1"/>
  <c r="K196"/>
  <c r="J196"/>
  <c r="AZ205" s="1"/>
  <c r="H196"/>
  <c r="L195"/>
  <c r="U205" s="1"/>
  <c r="L202" s="1"/>
  <c r="K195"/>
  <c r="J195"/>
  <c r="R205" s="1"/>
  <c r="H195"/>
  <c r="H201" s="1"/>
  <c r="C194"/>
  <c r="E193"/>
  <c r="AT193"/>
  <c r="AS193"/>
  <c r="AJ193"/>
  <c r="L204" s="1"/>
  <c r="AH193"/>
  <c r="L203" s="1"/>
  <c r="AI193"/>
  <c r="J204" s="1"/>
  <c r="AG193"/>
  <c r="J203" s="1"/>
  <c r="G193"/>
  <c r="D193"/>
  <c r="C193"/>
  <c r="B193"/>
  <c r="AO192"/>
  <c r="AP192"/>
  <c r="AQ192"/>
  <c r="AN192"/>
  <c r="G191"/>
  <c r="E191"/>
  <c r="G190"/>
  <c r="E190"/>
  <c r="G187"/>
  <c r="E187"/>
  <c r="G186"/>
  <c r="E186"/>
  <c r="L185"/>
  <c r="K185"/>
  <c r="J185"/>
  <c r="H185"/>
  <c r="L184"/>
  <c r="Z192" s="1"/>
  <c r="K184"/>
  <c r="J184"/>
  <c r="X192" s="1"/>
  <c r="H184"/>
  <c r="L183"/>
  <c r="AD192" s="1"/>
  <c r="K183"/>
  <c r="J183"/>
  <c r="AZ192" s="1"/>
  <c r="H183"/>
  <c r="L182"/>
  <c r="K182"/>
  <c r="J182"/>
  <c r="H182"/>
  <c r="H188" s="1"/>
  <c r="C181"/>
  <c r="E180"/>
  <c r="AT180"/>
  <c r="AS180"/>
  <c r="AJ180"/>
  <c r="L191" s="1"/>
  <c r="AH180"/>
  <c r="L190" s="1"/>
  <c r="AI180"/>
  <c r="J191" s="1"/>
  <c r="AG180"/>
  <c r="J190" s="1"/>
  <c r="G180"/>
  <c r="D180"/>
  <c r="C180"/>
  <c r="B180"/>
  <c r="AO179"/>
  <c r="AP179"/>
  <c r="AQ179"/>
  <c r="AN179"/>
  <c r="G178"/>
  <c r="E178"/>
  <c r="G177"/>
  <c r="E177"/>
  <c r="G174"/>
  <c r="E174"/>
  <c r="G173"/>
  <c r="E173"/>
  <c r="L172"/>
  <c r="K172"/>
  <c r="J172"/>
  <c r="AY179" s="1"/>
  <c r="H172"/>
  <c r="L171"/>
  <c r="Z179" s="1"/>
  <c r="K171"/>
  <c r="J171"/>
  <c r="X179" s="1"/>
  <c r="H171"/>
  <c r="L170"/>
  <c r="AD179" s="1"/>
  <c r="K170"/>
  <c r="J170"/>
  <c r="AZ179" s="1"/>
  <c r="H170"/>
  <c r="L169"/>
  <c r="U179" s="1"/>
  <c r="L176" s="1"/>
  <c r="K169"/>
  <c r="J169"/>
  <c r="R179" s="1"/>
  <c r="H169"/>
  <c r="H175" s="1"/>
  <c r="E168"/>
  <c r="AT168"/>
  <c r="AS168"/>
  <c r="AJ168"/>
  <c r="L178" s="1"/>
  <c r="AH168"/>
  <c r="L177" s="1"/>
  <c r="AI168"/>
  <c r="J178" s="1"/>
  <c r="AG168"/>
  <c r="J177" s="1"/>
  <c r="G168"/>
  <c r="D168"/>
  <c r="C168"/>
  <c r="B168"/>
  <c r="AO167"/>
  <c r="AP167"/>
  <c r="AQ167"/>
  <c r="AN167"/>
  <c r="G166"/>
  <c r="E166"/>
  <c r="G165"/>
  <c r="E165"/>
  <c r="G162"/>
  <c r="E162"/>
  <c r="G161"/>
  <c r="E161"/>
  <c r="L160"/>
  <c r="K160"/>
  <c r="J160"/>
  <c r="AY167" s="1"/>
  <c r="H160"/>
  <c r="L159"/>
  <c r="Z167" s="1"/>
  <c r="K159"/>
  <c r="J159"/>
  <c r="X167" s="1"/>
  <c r="H159"/>
  <c r="L158"/>
  <c r="AD167" s="1"/>
  <c r="K158"/>
  <c r="J158"/>
  <c r="AZ167" s="1"/>
  <c r="H158"/>
  <c r="L157"/>
  <c r="U167" s="1"/>
  <c r="L164" s="1"/>
  <c r="K157"/>
  <c r="J157"/>
  <c r="R167" s="1"/>
  <c r="H157"/>
  <c r="H163" s="1"/>
  <c r="E156"/>
  <c r="AT156"/>
  <c r="AS156"/>
  <c r="AJ156"/>
  <c r="L166" s="1"/>
  <c r="AH156"/>
  <c r="L165" s="1"/>
  <c r="AI156"/>
  <c r="J166" s="1"/>
  <c r="AG156"/>
  <c r="J165" s="1"/>
  <c r="G156"/>
  <c r="D156"/>
  <c r="C156"/>
  <c r="B156"/>
  <c r="AD155"/>
  <c r="Z155"/>
  <c r="AO155"/>
  <c r="AZ155"/>
  <c r="AP155"/>
  <c r="AB155"/>
  <c r="X155"/>
  <c r="AQ155"/>
  <c r="AN155"/>
  <c r="G154"/>
  <c r="E154"/>
  <c r="G153"/>
  <c r="E153"/>
  <c r="G150"/>
  <c r="E150"/>
  <c r="L149"/>
  <c r="K149"/>
  <c r="J149"/>
  <c r="AY155" s="1"/>
  <c r="H149"/>
  <c r="L148"/>
  <c r="U155" s="1"/>
  <c r="L152" s="1"/>
  <c r="K148"/>
  <c r="J148"/>
  <c r="R155" s="1"/>
  <c r="H148"/>
  <c r="H151" s="1"/>
  <c r="C147"/>
  <c r="E146"/>
  <c r="AT146"/>
  <c r="AS146"/>
  <c r="AJ146"/>
  <c r="L154" s="1"/>
  <c r="AH146"/>
  <c r="L153" s="1"/>
  <c r="AI146"/>
  <c r="J154" s="1"/>
  <c r="AG146"/>
  <c r="J153" s="1"/>
  <c r="G146"/>
  <c r="D146"/>
  <c r="C146"/>
  <c r="B146"/>
  <c r="AO145"/>
  <c r="AP145"/>
  <c r="AQ145"/>
  <c r="AN145"/>
  <c r="G144"/>
  <c r="E144"/>
  <c r="G143"/>
  <c r="E143"/>
  <c r="G140"/>
  <c r="E140"/>
  <c r="G139"/>
  <c r="E139"/>
  <c r="L138"/>
  <c r="K138"/>
  <c r="J138"/>
  <c r="AF145" s="1"/>
  <c r="H138"/>
  <c r="L137"/>
  <c r="Z145" s="1"/>
  <c r="K137"/>
  <c r="J137"/>
  <c r="X145" s="1"/>
  <c r="H137"/>
  <c r="L136"/>
  <c r="AD145" s="1"/>
  <c r="K136"/>
  <c r="J136"/>
  <c r="AZ145" s="1"/>
  <c r="H136"/>
  <c r="L135"/>
  <c r="U145" s="1"/>
  <c r="L142" s="1"/>
  <c r="K135"/>
  <c r="J135"/>
  <c r="BA145" s="1"/>
  <c r="H135"/>
  <c r="H141" s="1"/>
  <c r="C134"/>
  <c r="E133"/>
  <c r="AT133"/>
  <c r="AS133"/>
  <c r="AJ133"/>
  <c r="BD133" s="1"/>
  <c r="AH133"/>
  <c r="L143" s="1"/>
  <c r="AI133"/>
  <c r="J144" s="1"/>
  <c r="AG133"/>
  <c r="J143" s="1"/>
  <c r="G133"/>
  <c r="D133"/>
  <c r="C133"/>
  <c r="B133"/>
  <c r="AD132"/>
  <c r="Z132"/>
  <c r="AO132"/>
  <c r="AZ132"/>
  <c r="AP132"/>
  <c r="AB132"/>
  <c r="X132"/>
  <c r="AQ132"/>
  <c r="AN132"/>
  <c r="G131"/>
  <c r="E131"/>
  <c r="G130"/>
  <c r="E130"/>
  <c r="G127"/>
  <c r="E127"/>
  <c r="L126"/>
  <c r="K126"/>
  <c r="J126"/>
  <c r="AY132" s="1"/>
  <c r="H126"/>
  <c r="L125"/>
  <c r="U132" s="1"/>
  <c r="L129" s="1"/>
  <c r="K125"/>
  <c r="J125"/>
  <c r="R132" s="1"/>
  <c r="H125"/>
  <c r="E124"/>
  <c r="AT124"/>
  <c r="AS124"/>
  <c r="AJ124"/>
  <c r="L131" s="1"/>
  <c r="AH124"/>
  <c r="L130" s="1"/>
  <c r="AI124"/>
  <c r="J131" s="1"/>
  <c r="AG124"/>
  <c r="J130" s="1"/>
  <c r="G124"/>
  <c r="D124"/>
  <c r="C124"/>
  <c r="B124"/>
  <c r="AO123"/>
  <c r="AP123"/>
  <c r="AQ123"/>
  <c r="AN123"/>
  <c r="G122"/>
  <c r="E122"/>
  <c r="G121"/>
  <c r="E121"/>
  <c r="G118"/>
  <c r="E118"/>
  <c r="G117"/>
  <c r="E117"/>
  <c r="L116"/>
  <c r="K116"/>
  <c r="J116"/>
  <c r="AY123" s="1"/>
  <c r="H116"/>
  <c r="L115"/>
  <c r="Z123" s="1"/>
  <c r="K115"/>
  <c r="J115"/>
  <c r="X123" s="1"/>
  <c r="H115"/>
  <c r="L114"/>
  <c r="AD123" s="1"/>
  <c r="K114"/>
  <c r="J114"/>
  <c r="AZ123" s="1"/>
  <c r="H114"/>
  <c r="L113"/>
  <c r="U123" s="1"/>
  <c r="L120" s="1"/>
  <c r="K113"/>
  <c r="J113"/>
  <c r="R123" s="1"/>
  <c r="H113"/>
  <c r="E112"/>
  <c r="AT112"/>
  <c r="AS112"/>
  <c r="AJ112"/>
  <c r="L122" s="1"/>
  <c r="AH112"/>
  <c r="L121" s="1"/>
  <c r="AI112"/>
  <c r="J122" s="1"/>
  <c r="AG112"/>
  <c r="J121" s="1"/>
  <c r="G112"/>
  <c r="D112"/>
  <c r="C112"/>
  <c r="B112"/>
  <c r="Z111"/>
  <c r="AO111"/>
  <c r="AP111"/>
  <c r="X111"/>
  <c r="AQ111"/>
  <c r="AN111"/>
  <c r="G110"/>
  <c r="E110"/>
  <c r="G109"/>
  <c r="E109"/>
  <c r="G106"/>
  <c r="E106"/>
  <c r="L105"/>
  <c r="K105"/>
  <c r="J105"/>
  <c r="AY111" s="1"/>
  <c r="H105"/>
  <c r="L104"/>
  <c r="AD111" s="1"/>
  <c r="K104"/>
  <c r="J104"/>
  <c r="AZ111" s="1"/>
  <c r="H104"/>
  <c r="L103"/>
  <c r="U111" s="1"/>
  <c r="L108" s="1"/>
  <c r="K103"/>
  <c r="J103"/>
  <c r="R111" s="1"/>
  <c r="H103"/>
  <c r="H107" s="1"/>
  <c r="E102"/>
  <c r="AT102"/>
  <c r="AS102"/>
  <c r="AJ102"/>
  <c r="L110" s="1"/>
  <c r="AH102"/>
  <c r="L109" s="1"/>
  <c r="AI102"/>
  <c r="J110" s="1"/>
  <c r="AG102"/>
  <c r="J109" s="1"/>
  <c r="G102"/>
  <c r="D102"/>
  <c r="C102"/>
  <c r="B102"/>
  <c r="AD101"/>
  <c r="Z101"/>
  <c r="AO101"/>
  <c r="AZ101"/>
  <c r="AP101"/>
  <c r="AB101"/>
  <c r="X101"/>
  <c r="AQ101"/>
  <c r="AN101"/>
  <c r="G100"/>
  <c r="E100"/>
  <c r="G99"/>
  <c r="E99"/>
  <c r="G96"/>
  <c r="E96"/>
  <c r="L95"/>
  <c r="K95"/>
  <c r="J95"/>
  <c r="H95"/>
  <c r="L94"/>
  <c r="K94"/>
  <c r="J94"/>
  <c r="J97" s="1"/>
  <c r="H94"/>
  <c r="H97" s="1"/>
  <c r="E93"/>
  <c r="AT93"/>
  <c r="AS93"/>
  <c r="AJ93"/>
  <c r="L100" s="1"/>
  <c r="AH93"/>
  <c r="L99" s="1"/>
  <c r="AI93"/>
  <c r="J100" s="1"/>
  <c r="AG93"/>
  <c r="J99" s="1"/>
  <c r="G93"/>
  <c r="D93"/>
  <c r="C93"/>
  <c r="B93"/>
  <c r="AO92"/>
  <c r="AP92"/>
  <c r="AQ92"/>
  <c r="AN92"/>
  <c r="G91"/>
  <c r="E91"/>
  <c r="G90"/>
  <c r="E90"/>
  <c r="G87"/>
  <c r="E87"/>
  <c r="G86"/>
  <c r="E86"/>
  <c r="L85"/>
  <c r="K85"/>
  <c r="J85"/>
  <c r="AY92" s="1"/>
  <c r="H85"/>
  <c r="L84"/>
  <c r="Z92" s="1"/>
  <c r="K84"/>
  <c r="J84"/>
  <c r="X92" s="1"/>
  <c r="H84"/>
  <c r="L83"/>
  <c r="AD92" s="1"/>
  <c r="K83"/>
  <c r="J83"/>
  <c r="AZ92" s="1"/>
  <c r="H83"/>
  <c r="L82"/>
  <c r="U92" s="1"/>
  <c r="L89" s="1"/>
  <c r="K82"/>
  <c r="J82"/>
  <c r="R92" s="1"/>
  <c r="H82"/>
  <c r="H88" s="1"/>
  <c r="E81"/>
  <c r="AT81"/>
  <c r="AS81"/>
  <c r="AJ81"/>
  <c r="L91" s="1"/>
  <c r="AH81"/>
  <c r="L90" s="1"/>
  <c r="AI81"/>
  <c r="J91" s="1"/>
  <c r="AG81"/>
  <c r="J90" s="1"/>
  <c r="G81"/>
  <c r="D81"/>
  <c r="C81"/>
  <c r="B81"/>
  <c r="Z80"/>
  <c r="AO80"/>
  <c r="AP80"/>
  <c r="X80"/>
  <c r="AQ80"/>
  <c r="AN80"/>
  <c r="G79"/>
  <c r="E79"/>
  <c r="G78"/>
  <c r="E78"/>
  <c r="G75"/>
  <c r="E75"/>
  <c r="G74"/>
  <c r="E74"/>
  <c r="L73"/>
  <c r="K73"/>
  <c r="J73"/>
  <c r="AY80" s="1"/>
  <c r="H73"/>
  <c r="L72"/>
  <c r="AD80" s="1"/>
  <c r="K72"/>
  <c r="J72"/>
  <c r="AZ80" s="1"/>
  <c r="H72"/>
  <c r="L71"/>
  <c r="U80" s="1"/>
  <c r="L77" s="1"/>
  <c r="K71"/>
  <c r="J71"/>
  <c r="R80" s="1"/>
  <c r="H71"/>
  <c r="H76" s="1"/>
  <c r="E70"/>
  <c r="AT70"/>
  <c r="AS70"/>
  <c r="AJ70"/>
  <c r="L79" s="1"/>
  <c r="AH70"/>
  <c r="L78" s="1"/>
  <c r="AI70"/>
  <c r="J79" s="1"/>
  <c r="AG70"/>
  <c r="J78" s="1"/>
  <c r="G70"/>
  <c r="D70"/>
  <c r="C70"/>
  <c r="B70"/>
  <c r="AO69"/>
  <c r="AP69"/>
  <c r="AQ69"/>
  <c r="AN69"/>
  <c r="G68"/>
  <c r="E68"/>
  <c r="G67"/>
  <c r="E67"/>
  <c r="G64"/>
  <c r="E64"/>
  <c r="G63"/>
  <c r="E63"/>
  <c r="L62"/>
  <c r="K62"/>
  <c r="J62"/>
  <c r="AY69" s="1"/>
  <c r="H62"/>
  <c r="L61"/>
  <c r="Z69" s="1"/>
  <c r="K61"/>
  <c r="J61"/>
  <c r="X69" s="1"/>
  <c r="H61"/>
  <c r="L60"/>
  <c r="AD69" s="1"/>
  <c r="K60"/>
  <c r="J60"/>
  <c r="AZ69" s="1"/>
  <c r="H60"/>
  <c r="L59"/>
  <c r="U69" s="1"/>
  <c r="L66" s="1"/>
  <c r="K59"/>
  <c r="J59"/>
  <c r="R69" s="1"/>
  <c r="H59"/>
  <c r="E58"/>
  <c r="AT58"/>
  <c r="AS58"/>
  <c r="AJ58"/>
  <c r="L68" s="1"/>
  <c r="AH58"/>
  <c r="L67" s="1"/>
  <c r="AI58"/>
  <c r="J68" s="1"/>
  <c r="AG58"/>
  <c r="J67" s="1"/>
  <c r="G58"/>
  <c r="D58"/>
  <c r="C58"/>
  <c r="B58"/>
  <c r="AD57"/>
  <c r="Z57"/>
  <c r="AO57"/>
  <c r="AZ57"/>
  <c r="AP57"/>
  <c r="AB57"/>
  <c r="X57"/>
  <c r="AQ57"/>
  <c r="AN57"/>
  <c r="G56"/>
  <c r="E56"/>
  <c r="G55"/>
  <c r="E55"/>
  <c r="G52"/>
  <c r="E52"/>
  <c r="L51"/>
  <c r="K51"/>
  <c r="J51"/>
  <c r="AY57" s="1"/>
  <c r="H51"/>
  <c r="L50"/>
  <c r="U57" s="1"/>
  <c r="L54" s="1"/>
  <c r="K50"/>
  <c r="J50"/>
  <c r="R57" s="1"/>
  <c r="H50"/>
  <c r="E49"/>
  <c r="AT49"/>
  <c r="AS49"/>
  <c r="AJ49"/>
  <c r="L56" s="1"/>
  <c r="AH49"/>
  <c r="L55" s="1"/>
  <c r="AI49"/>
  <c r="J56" s="1"/>
  <c r="AG49"/>
  <c r="J55" s="1"/>
  <c r="G49"/>
  <c r="D49"/>
  <c r="C49"/>
  <c r="B49"/>
  <c r="J40"/>
  <c r="I40"/>
  <c r="B23"/>
  <c r="A10"/>
  <c r="H6"/>
  <c r="B6"/>
  <c r="J467" l="1"/>
  <c r="AN468" s="1"/>
  <c r="H119"/>
  <c r="J332"/>
  <c r="AN333" s="1"/>
  <c r="H128"/>
  <c r="J484"/>
  <c r="H65"/>
  <c r="J316"/>
  <c r="H53"/>
  <c r="L188"/>
  <c r="J324"/>
  <c r="I325" s="1"/>
  <c r="J410"/>
  <c r="I411" s="1"/>
  <c r="H227"/>
  <c r="J458"/>
  <c r="J301"/>
  <c r="AN302" s="1"/>
  <c r="J426"/>
  <c r="AN427" s="1"/>
  <c r="L237"/>
  <c r="J483"/>
  <c r="J277"/>
  <c r="I278" s="1"/>
  <c r="J479"/>
  <c r="L482"/>
  <c r="L479"/>
  <c r="J281"/>
  <c r="AN282" s="1"/>
  <c r="J285"/>
  <c r="J291"/>
  <c r="AN292" s="1"/>
  <c r="J295"/>
  <c r="AN296" s="1"/>
  <c r="J307"/>
  <c r="AN308" s="1"/>
  <c r="J352"/>
  <c r="AN353" s="1"/>
  <c r="J356"/>
  <c r="I357" s="1"/>
  <c r="J373"/>
  <c r="AN374" s="1"/>
  <c r="J392"/>
  <c r="AN393" s="1"/>
  <c r="J396"/>
  <c r="J400"/>
  <c r="J418"/>
  <c r="AN419" s="1"/>
  <c r="J433"/>
  <c r="AN434" s="1"/>
  <c r="J445"/>
  <c r="AN446" s="1"/>
  <c r="J456"/>
  <c r="I457" s="1"/>
  <c r="J473"/>
  <c r="L141"/>
  <c r="L496"/>
  <c r="AB145"/>
  <c r="AY145"/>
  <c r="J266"/>
  <c r="J267"/>
  <c r="J340"/>
  <c r="AN341" s="1"/>
  <c r="J348"/>
  <c r="I349" s="1"/>
  <c r="J360"/>
  <c r="AN361" s="1"/>
  <c r="J364"/>
  <c r="J367"/>
  <c r="AN368" s="1"/>
  <c r="J369"/>
  <c r="AN370" s="1"/>
  <c r="J380"/>
  <c r="AN381" s="1"/>
  <c r="J388"/>
  <c r="AN389" s="1"/>
  <c r="J394"/>
  <c r="AN395" s="1"/>
  <c r="J398"/>
  <c r="J404"/>
  <c r="AN405" s="1"/>
  <c r="J408"/>
  <c r="J414"/>
  <c r="AN415" s="1"/>
  <c r="J422"/>
  <c r="AN423" s="1"/>
  <c r="J429"/>
  <c r="AN430" s="1"/>
  <c r="J437"/>
  <c r="AN438" s="1"/>
  <c r="J441"/>
  <c r="AN442" s="1"/>
  <c r="J464"/>
  <c r="AN465" s="1"/>
  <c r="J471"/>
  <c r="AN472" s="1"/>
  <c r="L478"/>
  <c r="J482"/>
  <c r="AB192"/>
  <c r="J283"/>
  <c r="AN284" s="1"/>
  <c r="J305"/>
  <c r="AN306" s="1"/>
  <c r="J311"/>
  <c r="AN312" s="1"/>
  <c r="J314"/>
  <c r="I315" s="1"/>
  <c r="J318"/>
  <c r="AN319" s="1"/>
  <c r="J322"/>
  <c r="J328"/>
  <c r="AN329" s="1"/>
  <c r="J336"/>
  <c r="AN337" s="1"/>
  <c r="J342"/>
  <c r="AN343" s="1"/>
  <c r="J450"/>
  <c r="AN451" s="1"/>
  <c r="J500"/>
  <c r="J501"/>
  <c r="L262"/>
  <c r="BS278"/>
  <c r="P278"/>
  <c r="BS284"/>
  <c r="P284"/>
  <c r="AN286"/>
  <c r="I286"/>
  <c r="BS290"/>
  <c r="P290"/>
  <c r="BS294"/>
  <c r="P294"/>
  <c r="BS298"/>
  <c r="P298"/>
  <c r="BS280"/>
  <c r="P280"/>
  <c r="BS282"/>
  <c r="P282"/>
  <c r="BS286"/>
  <c r="P286"/>
  <c r="BS288"/>
  <c r="P288"/>
  <c r="I282"/>
  <c r="J289"/>
  <c r="P292"/>
  <c r="J293"/>
  <c r="P296"/>
  <c r="J297"/>
  <c r="BS304"/>
  <c r="P304"/>
  <c r="BS306"/>
  <c r="P306"/>
  <c r="I308"/>
  <c r="BS312"/>
  <c r="P312"/>
  <c r="BS315"/>
  <c r="P315"/>
  <c r="AN317"/>
  <c r="I317"/>
  <c r="BS319"/>
  <c r="P319"/>
  <c r="AN321"/>
  <c r="I321"/>
  <c r="BS323"/>
  <c r="P323"/>
  <c r="AN325"/>
  <c r="BS327"/>
  <c r="P327"/>
  <c r="BS329"/>
  <c r="P329"/>
  <c r="BS335"/>
  <c r="P335"/>
  <c r="BS337"/>
  <c r="P337"/>
  <c r="BS343"/>
  <c r="P343"/>
  <c r="AN345"/>
  <c r="I345"/>
  <c r="BS347"/>
  <c r="P347"/>
  <c r="AN349"/>
  <c r="BS351"/>
  <c r="P351"/>
  <c r="BS353"/>
  <c r="P353"/>
  <c r="BS357"/>
  <c r="P357"/>
  <c r="J279"/>
  <c r="I288"/>
  <c r="I292"/>
  <c r="I296"/>
  <c r="BS300"/>
  <c r="P300"/>
  <c r="BS302"/>
  <c r="P302"/>
  <c r="BS308"/>
  <c r="P308"/>
  <c r="BS310"/>
  <c r="P310"/>
  <c r="I312"/>
  <c r="BS317"/>
  <c r="P317"/>
  <c r="BS321"/>
  <c r="P321"/>
  <c r="AN323"/>
  <c r="I323"/>
  <c r="BS325"/>
  <c r="P325"/>
  <c r="BS331"/>
  <c r="P331"/>
  <c r="BS333"/>
  <c r="P333"/>
  <c r="BS339"/>
  <c r="P339"/>
  <c r="BS341"/>
  <c r="P341"/>
  <c r="BS345"/>
  <c r="P345"/>
  <c r="BS349"/>
  <c r="P349"/>
  <c r="BS355"/>
  <c r="P355"/>
  <c r="AN357"/>
  <c r="I302"/>
  <c r="I310"/>
  <c r="I329"/>
  <c r="I333"/>
  <c r="I353"/>
  <c r="BS363"/>
  <c r="P363"/>
  <c r="AN365"/>
  <c r="I365"/>
  <c r="I368"/>
  <c r="BS372"/>
  <c r="P372"/>
  <c r="BS374"/>
  <c r="P374"/>
  <c r="BS383"/>
  <c r="P383"/>
  <c r="BS385"/>
  <c r="P385"/>
  <c r="BS391"/>
  <c r="P391"/>
  <c r="BS393"/>
  <c r="P393"/>
  <c r="I395"/>
  <c r="BS397"/>
  <c r="P397"/>
  <c r="AN399"/>
  <c r="I399"/>
  <c r="BS401"/>
  <c r="P401"/>
  <c r="BS407"/>
  <c r="P407"/>
  <c r="AN409"/>
  <c r="I409"/>
  <c r="BS411"/>
  <c r="P411"/>
  <c r="J299"/>
  <c r="J303"/>
  <c r="J326"/>
  <c r="J330"/>
  <c r="J334"/>
  <c r="J338"/>
  <c r="J346"/>
  <c r="J350"/>
  <c r="J354"/>
  <c r="BS359"/>
  <c r="P359"/>
  <c r="BS361"/>
  <c r="P361"/>
  <c r="BS365"/>
  <c r="P365"/>
  <c r="BS368"/>
  <c r="P368"/>
  <c r="BS370"/>
  <c r="P370"/>
  <c r="BS376"/>
  <c r="P376"/>
  <c r="BS379"/>
  <c r="P379"/>
  <c r="BS381"/>
  <c r="P381"/>
  <c r="BS387"/>
  <c r="P387"/>
  <c r="BS389"/>
  <c r="P389"/>
  <c r="BS395"/>
  <c r="P395"/>
  <c r="AN397"/>
  <c r="I397"/>
  <c r="BS399"/>
  <c r="P399"/>
  <c r="AN401"/>
  <c r="I401"/>
  <c r="BS403"/>
  <c r="P403"/>
  <c r="BS405"/>
  <c r="P405"/>
  <c r="BS409"/>
  <c r="P409"/>
  <c r="AN411"/>
  <c r="BS413"/>
  <c r="P413"/>
  <c r="BS415"/>
  <c r="P415"/>
  <c r="J358"/>
  <c r="J362"/>
  <c r="I370"/>
  <c r="I374"/>
  <c r="I385"/>
  <c r="I389"/>
  <c r="I405"/>
  <c r="J412"/>
  <c r="BS417"/>
  <c r="P417"/>
  <c r="BS419"/>
  <c r="P419"/>
  <c r="BS425"/>
  <c r="P425"/>
  <c r="BS427"/>
  <c r="P427"/>
  <c r="BS432"/>
  <c r="P432"/>
  <c r="BS434"/>
  <c r="P434"/>
  <c r="I361"/>
  <c r="J371"/>
  <c r="J375"/>
  <c r="J378"/>
  <c r="J382"/>
  <c r="J386"/>
  <c r="J390"/>
  <c r="J402"/>
  <c r="J406"/>
  <c r="BS421"/>
  <c r="P421"/>
  <c r="BS423"/>
  <c r="P423"/>
  <c r="BS430"/>
  <c r="P430"/>
  <c r="BS436"/>
  <c r="P436"/>
  <c r="BS440"/>
  <c r="P440"/>
  <c r="J416"/>
  <c r="J420"/>
  <c r="J424"/>
  <c r="J431"/>
  <c r="J435"/>
  <c r="P438"/>
  <c r="J439"/>
  <c r="P442"/>
  <c r="J443"/>
  <c r="BS446"/>
  <c r="P446"/>
  <c r="BS449"/>
  <c r="P449"/>
  <c r="BS451"/>
  <c r="P451"/>
  <c r="BS457"/>
  <c r="P457"/>
  <c r="AN459"/>
  <c r="I459"/>
  <c r="BS461"/>
  <c r="P461"/>
  <c r="BS468"/>
  <c r="P468"/>
  <c r="BS474"/>
  <c r="P474"/>
  <c r="I427"/>
  <c r="I430"/>
  <c r="I438"/>
  <c r="I442"/>
  <c r="BS444"/>
  <c r="P444"/>
  <c r="I446"/>
  <c r="BS453"/>
  <c r="P453"/>
  <c r="BS455"/>
  <c r="P455"/>
  <c r="AN457"/>
  <c r="BS459"/>
  <c r="P459"/>
  <c r="BS463"/>
  <c r="P463"/>
  <c r="BS465"/>
  <c r="P465"/>
  <c r="BS470"/>
  <c r="P470"/>
  <c r="BS472"/>
  <c r="P472"/>
  <c r="AN474"/>
  <c r="I474"/>
  <c r="I451"/>
  <c r="I455"/>
  <c r="J462"/>
  <c r="J469"/>
  <c r="J448"/>
  <c r="J452"/>
  <c r="J460"/>
  <c r="I472"/>
  <c r="BC49"/>
  <c r="J53"/>
  <c r="I57"/>
  <c r="O57" s="1"/>
  <c r="Q57"/>
  <c r="BA57"/>
  <c r="AF57"/>
  <c r="BC58"/>
  <c r="J65"/>
  <c r="I69"/>
  <c r="O69" s="1"/>
  <c r="Q69"/>
  <c r="J66" s="1"/>
  <c r="BA69"/>
  <c r="AF69"/>
  <c r="BC70"/>
  <c r="J76"/>
  <c r="I80"/>
  <c r="O80" s="1"/>
  <c r="Q80"/>
  <c r="J77" s="1"/>
  <c r="BA80"/>
  <c r="AF80"/>
  <c r="BC81"/>
  <c r="J88"/>
  <c r="I92"/>
  <c r="O92" s="1"/>
  <c r="Q92"/>
  <c r="J89" s="1"/>
  <c r="BA92"/>
  <c r="AF92"/>
  <c r="BC93"/>
  <c r="AX145"/>
  <c r="BD49"/>
  <c r="L53"/>
  <c r="AX57"/>
  <c r="K57"/>
  <c r="P57" s="1"/>
  <c r="BD58"/>
  <c r="L65"/>
  <c r="AX69"/>
  <c r="AB69"/>
  <c r="K69"/>
  <c r="P69" s="1"/>
  <c r="BD70"/>
  <c r="L76"/>
  <c r="AX80"/>
  <c r="AB80"/>
  <c r="K80"/>
  <c r="P80" s="1"/>
  <c r="BD81"/>
  <c r="L88"/>
  <c r="AX92"/>
  <c r="AB92"/>
  <c r="K92"/>
  <c r="P92" s="1"/>
  <c r="R101"/>
  <c r="AX101"/>
  <c r="BA101"/>
  <c r="U101"/>
  <c r="L98" s="1"/>
  <c r="K101"/>
  <c r="P101" s="1"/>
  <c r="L97"/>
  <c r="AY101"/>
  <c r="AF101"/>
  <c r="I101"/>
  <c r="O101" s="1"/>
  <c r="Q101"/>
  <c r="J98" s="1"/>
  <c r="BC102"/>
  <c r="J107"/>
  <c r="I111"/>
  <c r="O111" s="1"/>
  <c r="Q111"/>
  <c r="J108" s="1"/>
  <c r="BA111"/>
  <c r="AF111"/>
  <c r="BC112"/>
  <c r="J119"/>
  <c r="I123"/>
  <c r="O123" s="1"/>
  <c r="Q123"/>
  <c r="J120" s="1"/>
  <c r="BA123"/>
  <c r="AF123"/>
  <c r="BC124"/>
  <c r="J128"/>
  <c r="I132"/>
  <c r="O132" s="1"/>
  <c r="Q132"/>
  <c r="J129" s="1"/>
  <c r="BA132"/>
  <c r="AF132"/>
  <c r="BC133"/>
  <c r="R145"/>
  <c r="L144"/>
  <c r="K145" s="1"/>
  <c r="P145" s="1"/>
  <c r="BD146"/>
  <c r="J151"/>
  <c r="I155"/>
  <c r="O155" s="1"/>
  <c r="Q155"/>
  <c r="J152" s="1"/>
  <c r="BA155"/>
  <c r="AF155"/>
  <c r="BC156"/>
  <c r="J163"/>
  <c r="I167"/>
  <c r="O167" s="1"/>
  <c r="Q167"/>
  <c r="J164" s="1"/>
  <c r="BA167"/>
  <c r="AF167"/>
  <c r="BC168"/>
  <c r="J175"/>
  <c r="I179"/>
  <c r="O179" s="1"/>
  <c r="Q179"/>
  <c r="J176" s="1"/>
  <c r="BA179"/>
  <c r="AF179"/>
  <c r="BC180"/>
  <c r="BD93"/>
  <c r="BD102"/>
  <c r="L107"/>
  <c r="AX111"/>
  <c r="AB111"/>
  <c r="K111"/>
  <c r="P111" s="1"/>
  <c r="BD112"/>
  <c r="L119"/>
  <c r="AX123"/>
  <c r="AB123"/>
  <c r="K123"/>
  <c r="P123" s="1"/>
  <c r="BD124"/>
  <c r="L128"/>
  <c r="AX132"/>
  <c r="K132"/>
  <c r="P132" s="1"/>
  <c r="J141"/>
  <c r="I145"/>
  <c r="O145" s="1"/>
  <c r="Q145"/>
  <c r="J142" s="1"/>
  <c r="BC146"/>
  <c r="L151"/>
  <c r="AX155"/>
  <c r="K155"/>
  <c r="P155" s="1"/>
  <c r="BD156"/>
  <c r="L163"/>
  <c r="AX167"/>
  <c r="AB167"/>
  <c r="K167"/>
  <c r="P167" s="1"/>
  <c r="BD168"/>
  <c r="L175"/>
  <c r="AX179"/>
  <c r="AB179"/>
  <c r="K179"/>
  <c r="P179" s="1"/>
  <c r="BD180"/>
  <c r="BA192"/>
  <c r="Q192"/>
  <c r="J189" s="1"/>
  <c r="I192"/>
  <c r="O192" s="1"/>
  <c r="U192"/>
  <c r="L189" s="1"/>
  <c r="K192"/>
  <c r="P192" s="1"/>
  <c r="AF192"/>
  <c r="AY192"/>
  <c r="J188"/>
  <c r="AX192"/>
  <c r="R192"/>
  <c r="BD193"/>
  <c r="J201"/>
  <c r="I205"/>
  <c r="O205" s="1"/>
  <c r="Q205"/>
  <c r="J202" s="1"/>
  <c r="BA205"/>
  <c r="AF205"/>
  <c r="BC206"/>
  <c r="L214"/>
  <c r="AX218"/>
  <c r="R218"/>
  <c r="AB218"/>
  <c r="AY218"/>
  <c r="L217"/>
  <c r="K218" s="1"/>
  <c r="P218" s="1"/>
  <c r="BD219"/>
  <c r="J227"/>
  <c r="I231"/>
  <c r="O231" s="1"/>
  <c r="Q231"/>
  <c r="J228" s="1"/>
  <c r="BA231"/>
  <c r="AF231"/>
  <c r="AS232"/>
  <c r="AQ240"/>
  <c r="R240"/>
  <c r="L239"/>
  <c r="K240" s="1"/>
  <c r="P240" s="1"/>
  <c r="J245"/>
  <c r="I249"/>
  <c r="O249" s="1"/>
  <c r="S249"/>
  <c r="BN249"/>
  <c r="J253"/>
  <c r="I257"/>
  <c r="O257" s="1"/>
  <c r="S257"/>
  <c r="BN257"/>
  <c r="BC193"/>
  <c r="L201"/>
  <c r="AX205"/>
  <c r="AB205"/>
  <c r="K205"/>
  <c r="P205" s="1"/>
  <c r="J214"/>
  <c r="I218"/>
  <c r="O218" s="1"/>
  <c r="Q218"/>
  <c r="J215" s="1"/>
  <c r="BC219"/>
  <c r="L227"/>
  <c r="AX231"/>
  <c r="AB231"/>
  <c r="K231"/>
  <c r="P231" s="1"/>
  <c r="J236"/>
  <c r="I240"/>
  <c r="O240" s="1"/>
  <c r="AN240"/>
  <c r="L245"/>
  <c r="K249"/>
  <c r="P249" s="1"/>
  <c r="L253"/>
  <c r="K257"/>
  <c r="P257" s="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" i="3"/>
  <c r="CY1"/>
  <c r="CZ1"/>
  <c r="DA1"/>
  <c r="DB1"/>
  <c r="DC1"/>
  <c r="A2"/>
  <c r="CY2"/>
  <c r="CZ2"/>
  <c r="DA2"/>
  <c r="DB2"/>
  <c r="DC2"/>
  <c r="A3"/>
  <c r="CY3"/>
  <c r="CZ3"/>
  <c r="DA3"/>
  <c r="DB3"/>
  <c r="DC3"/>
  <c r="A4"/>
  <c r="CY4"/>
  <c r="CZ4"/>
  <c r="DA4"/>
  <c r="DB4"/>
  <c r="DC4"/>
  <c r="A5"/>
  <c r="CY5"/>
  <c r="CZ5"/>
  <c r="DA5"/>
  <c r="DB5"/>
  <c r="DC5"/>
  <c r="A6"/>
  <c r="CY6"/>
  <c r="CZ6"/>
  <c r="DA6"/>
  <c r="DB6"/>
  <c r="DC6"/>
  <c r="A7"/>
  <c r="CY7"/>
  <c r="CZ7"/>
  <c r="DA7"/>
  <c r="DB7"/>
  <c r="DC7"/>
  <c r="A8"/>
  <c r="CY8"/>
  <c r="CZ8"/>
  <c r="DA8"/>
  <c r="DB8"/>
  <c r="DC8"/>
  <c r="A9"/>
  <c r="CY9"/>
  <c r="CZ9"/>
  <c r="DA9"/>
  <c r="DB9"/>
  <c r="DC9"/>
  <c r="A10"/>
  <c r="CY10"/>
  <c r="CZ10"/>
  <c r="DA10"/>
  <c r="DB10"/>
  <c r="DC10"/>
  <c r="A11"/>
  <c r="CY11"/>
  <c r="CZ11"/>
  <c r="DA11"/>
  <c r="DB11"/>
  <c r="DC11"/>
  <c r="A12"/>
  <c r="CY12"/>
  <c r="CZ12"/>
  <c r="DA12"/>
  <c r="DB12"/>
  <c r="DC12"/>
  <c r="A13"/>
  <c r="CY13"/>
  <c r="CZ13"/>
  <c r="DA13"/>
  <c r="DB13"/>
  <c r="DC13"/>
  <c r="A14"/>
  <c r="CY14"/>
  <c r="CZ14"/>
  <c r="DA14"/>
  <c r="DB14"/>
  <c r="DC14"/>
  <c r="A15"/>
  <c r="CY15"/>
  <c r="CZ15"/>
  <c r="DA15"/>
  <c r="DB15"/>
  <c r="DC15"/>
  <c r="A16"/>
  <c r="CY16"/>
  <c r="CZ16"/>
  <c r="DA16"/>
  <c r="DB16"/>
  <c r="DC16"/>
  <c r="A17"/>
  <c r="CY17"/>
  <c r="CZ17"/>
  <c r="DA17"/>
  <c r="DB17"/>
  <c r="DC17"/>
  <c r="A18"/>
  <c r="CY18"/>
  <c r="CZ18"/>
  <c r="DA18"/>
  <c r="DB18"/>
  <c r="DC18"/>
  <c r="A19"/>
  <c r="CY19"/>
  <c r="CZ19"/>
  <c r="DA19"/>
  <c r="DB19"/>
  <c r="DC19"/>
  <c r="A20"/>
  <c r="CY20"/>
  <c r="CZ20"/>
  <c r="DA20"/>
  <c r="DB20"/>
  <c r="DC20"/>
  <c r="A21"/>
  <c r="CY21"/>
  <c r="CZ21"/>
  <c r="DA21"/>
  <c r="DB21"/>
  <c r="DC21"/>
  <c r="A22"/>
  <c r="CY22"/>
  <c r="CZ22"/>
  <c r="DA22"/>
  <c r="DB22"/>
  <c r="DC22"/>
  <c r="A23"/>
  <c r="CY23"/>
  <c r="CZ23"/>
  <c r="DA23"/>
  <c r="DB23"/>
  <c r="DC23"/>
  <c r="A24"/>
  <c r="CY24"/>
  <c r="CZ24"/>
  <c r="DA24"/>
  <c r="DB24"/>
  <c r="DC24"/>
  <c r="A25"/>
  <c r="CY25"/>
  <c r="CZ25"/>
  <c r="DA25"/>
  <c r="DB25"/>
  <c r="DC25"/>
  <c r="A26"/>
  <c r="CY26"/>
  <c r="CZ26"/>
  <c r="DA26"/>
  <c r="DB26"/>
  <c r="DC26"/>
  <c r="A27"/>
  <c r="CY27"/>
  <c r="CZ27"/>
  <c r="DA27"/>
  <c r="DB27"/>
  <c r="DC27"/>
  <c r="A28"/>
  <c r="CY28"/>
  <c r="CZ28"/>
  <c r="DA28"/>
  <c r="DB28"/>
  <c r="DC28"/>
  <c r="A29"/>
  <c r="CY29"/>
  <c r="CZ29"/>
  <c r="DA29"/>
  <c r="DB29"/>
  <c r="DC29"/>
  <c r="A30"/>
  <c r="CY30"/>
  <c r="CZ30"/>
  <c r="DA30"/>
  <c r="DB30"/>
  <c r="DC30"/>
  <c r="A31"/>
  <c r="CY31"/>
  <c r="CZ31"/>
  <c r="DA31"/>
  <c r="DB31"/>
  <c r="DC31"/>
  <c r="A32"/>
  <c r="CY32"/>
  <c r="CZ32"/>
  <c r="DA32"/>
  <c r="DB32"/>
  <c r="DC32"/>
  <c r="A33"/>
  <c r="CY33"/>
  <c r="CZ33"/>
  <c r="DA33"/>
  <c r="DB33"/>
  <c r="DC33"/>
  <c r="A34"/>
  <c r="CY34"/>
  <c r="CZ34"/>
  <c r="DA34"/>
  <c r="DB34"/>
  <c r="DC34"/>
  <c r="A35"/>
  <c r="CY35"/>
  <c r="CZ35"/>
  <c r="DA35"/>
  <c r="DB35"/>
  <c r="DC35"/>
  <c r="A36"/>
  <c r="CY36"/>
  <c r="CZ36"/>
  <c r="DA36"/>
  <c r="DB36"/>
  <c r="DC36"/>
  <c r="A37"/>
  <c r="CY37"/>
  <c r="CZ37"/>
  <c r="DA37"/>
  <c r="DB37"/>
  <c r="DC37"/>
  <c r="A38"/>
  <c r="CY38"/>
  <c r="CZ38"/>
  <c r="DA38"/>
  <c r="DB38"/>
  <c r="DC38"/>
  <c r="A39"/>
  <c r="CY39"/>
  <c r="CZ39"/>
  <c r="DA39"/>
  <c r="DB39"/>
  <c r="DC39"/>
  <c r="A40"/>
  <c r="CY40"/>
  <c r="CZ40"/>
  <c r="DA40"/>
  <c r="DB40"/>
  <c r="DC40"/>
  <c r="A41"/>
  <c r="CY41"/>
  <c r="CZ41"/>
  <c r="DA41"/>
  <c r="DB41"/>
  <c r="DC41"/>
  <c r="A42"/>
  <c r="CY42"/>
  <c r="CZ42"/>
  <c r="DA42"/>
  <c r="DB42"/>
  <c r="DC42"/>
  <c r="A43"/>
  <c r="CY43"/>
  <c r="CZ43"/>
  <c r="DA43"/>
  <c r="DB43"/>
  <c r="DC43"/>
  <c r="A44"/>
  <c r="CY44"/>
  <c r="CZ44"/>
  <c r="DA44"/>
  <c r="DB44"/>
  <c r="DC44"/>
  <c r="A45"/>
  <c r="CY45"/>
  <c r="CZ45"/>
  <c r="DA45"/>
  <c r="DB45"/>
  <c r="DC45"/>
  <c r="A46"/>
  <c r="CY46"/>
  <c r="CZ46"/>
  <c r="DA46"/>
  <c r="DB46"/>
  <c r="DC46"/>
  <c r="A47"/>
  <c r="CY47"/>
  <c r="CZ47"/>
  <c r="DA47"/>
  <c r="DB47"/>
  <c r="DC47"/>
  <c r="A48"/>
  <c r="CY48"/>
  <c r="CZ48"/>
  <c r="DA48"/>
  <c r="DB48"/>
  <c r="DC48"/>
  <c r="A49"/>
  <c r="CY49"/>
  <c r="CZ49"/>
  <c r="DA49"/>
  <c r="DB49"/>
  <c r="DC49"/>
  <c r="A50"/>
  <c r="CY50"/>
  <c r="CZ50"/>
  <c r="DA50"/>
  <c r="DB50"/>
  <c r="DC50"/>
  <c r="A51"/>
  <c r="CY51"/>
  <c r="CZ51"/>
  <c r="DA51"/>
  <c r="DB51"/>
  <c r="DC51"/>
  <c r="A52"/>
  <c r="CY52"/>
  <c r="CZ52"/>
  <c r="DA52"/>
  <c r="DB52"/>
  <c r="DC52"/>
  <c r="A53"/>
  <c r="CY53"/>
  <c r="CZ53"/>
  <c r="DA53"/>
  <c r="DB53"/>
  <c r="DC53"/>
  <c r="A54"/>
  <c r="CY54"/>
  <c r="CZ54"/>
  <c r="DA54"/>
  <c r="DB54"/>
  <c r="DC54"/>
  <c r="A55"/>
  <c r="CY55"/>
  <c r="CZ55"/>
  <c r="DA55"/>
  <c r="DB55"/>
  <c r="DC55"/>
  <c r="A56"/>
  <c r="CY56"/>
  <c r="CZ56"/>
  <c r="DA56"/>
  <c r="DB56"/>
  <c r="DC56"/>
  <c r="A57"/>
  <c r="CY57"/>
  <c r="CZ57"/>
  <c r="DA57"/>
  <c r="DB57"/>
  <c r="DC57"/>
  <c r="A58"/>
  <c r="CY58"/>
  <c r="CZ58"/>
  <c r="DA58"/>
  <c r="DB58"/>
  <c r="DC58"/>
  <c r="A59"/>
  <c r="CY59"/>
  <c r="CZ59"/>
  <c r="DA59"/>
  <c r="DB59"/>
  <c r="DC59"/>
  <c r="A60"/>
  <c r="CY60"/>
  <c r="CZ60"/>
  <c r="DA60"/>
  <c r="DB60"/>
  <c r="DC60"/>
  <c r="A61"/>
  <c r="CY61"/>
  <c r="CZ61"/>
  <c r="DA61"/>
  <c r="DB61"/>
  <c r="DC61"/>
  <c r="A62"/>
  <c r="CY62"/>
  <c r="CZ62"/>
  <c r="DA62"/>
  <c r="DB62"/>
  <c r="DC62"/>
  <c r="A63"/>
  <c r="CY63"/>
  <c r="CZ63"/>
  <c r="DA63"/>
  <c r="DB63"/>
  <c r="DC63"/>
  <c r="A64"/>
  <c r="CY64"/>
  <c r="CZ64"/>
  <c r="DA64"/>
  <c r="DB64"/>
  <c r="DC64"/>
  <c r="A65"/>
  <c r="CY65"/>
  <c r="CZ65"/>
  <c r="DA65"/>
  <c r="DB65"/>
  <c r="DC65"/>
  <c r="A66"/>
  <c r="CY66"/>
  <c r="CZ66"/>
  <c r="DA66"/>
  <c r="DB66"/>
  <c r="DC66"/>
  <c r="A67"/>
  <c r="CY67"/>
  <c r="CZ67"/>
  <c r="DA67"/>
  <c r="DB67"/>
  <c r="DC67"/>
  <c r="A68"/>
  <c r="CY68"/>
  <c r="CZ68"/>
  <c r="DA68"/>
  <c r="DB68"/>
  <c r="DC68"/>
  <c r="A69"/>
  <c r="CY69"/>
  <c r="CZ69"/>
  <c r="DA69"/>
  <c r="DB69"/>
  <c r="DC69"/>
  <c r="A70"/>
  <c r="CY70"/>
  <c r="CZ70"/>
  <c r="DA70"/>
  <c r="DB70"/>
  <c r="DC70"/>
  <c r="A71"/>
  <c r="CY71"/>
  <c r="CZ71"/>
  <c r="DA71"/>
  <c r="DB71"/>
  <c r="DC71"/>
  <c r="A72"/>
  <c r="CY72"/>
  <c r="CZ72"/>
  <c r="DA72"/>
  <c r="DB72"/>
  <c r="DC72"/>
  <c r="A73"/>
  <c r="CY73"/>
  <c r="CZ73"/>
  <c r="DA73"/>
  <c r="DB73"/>
  <c r="DC73"/>
  <c r="A74"/>
  <c r="CY74"/>
  <c r="CZ74"/>
  <c r="DA74"/>
  <c r="DB74"/>
  <c r="DC74"/>
  <c r="A75"/>
  <c r="CY75"/>
  <c r="CZ75"/>
  <c r="DA75"/>
  <c r="DB75"/>
  <c r="DC75"/>
  <c r="A76"/>
  <c r="CY76"/>
  <c r="CZ76"/>
  <c r="DA76"/>
  <c r="DB76"/>
  <c r="DC76"/>
  <c r="A77"/>
  <c r="CY77"/>
  <c r="CZ77"/>
  <c r="DA77"/>
  <c r="DB77"/>
  <c r="DC77"/>
  <c r="A78"/>
  <c r="CY78"/>
  <c r="CZ78"/>
  <c r="DA78"/>
  <c r="DB78"/>
  <c r="DC78"/>
  <c r="A79"/>
  <c r="CY79"/>
  <c r="CZ79"/>
  <c r="DA79"/>
  <c r="DB79"/>
  <c r="DC79"/>
  <c r="A80"/>
  <c r="CY80"/>
  <c r="CZ80"/>
  <c r="DA80"/>
  <c r="DB80"/>
  <c r="DC80"/>
  <c r="A81"/>
  <c r="CY81"/>
  <c r="CZ81"/>
  <c r="DA81"/>
  <c r="DB81"/>
  <c r="DC81"/>
  <c r="A82"/>
  <c r="CY82"/>
  <c r="CZ82"/>
  <c r="DA82"/>
  <c r="DB82"/>
  <c r="DC82"/>
  <c r="A83"/>
  <c r="CY83"/>
  <c r="CZ83"/>
  <c r="DA83"/>
  <c r="DB83"/>
  <c r="DC83"/>
  <c r="A84"/>
  <c r="CY84"/>
  <c r="CZ84"/>
  <c r="DA84"/>
  <c r="DB84"/>
  <c r="DC84"/>
  <c r="A85"/>
  <c r="CY85"/>
  <c r="CZ85"/>
  <c r="DA85"/>
  <c r="DB85"/>
  <c r="DC85"/>
  <c r="A86"/>
  <c r="CY86"/>
  <c r="CZ86"/>
  <c r="DA86"/>
  <c r="DB86"/>
  <c r="DC86"/>
  <c r="A87"/>
  <c r="CY87"/>
  <c r="CZ87"/>
  <c r="DA87"/>
  <c r="DB87"/>
  <c r="DC87"/>
  <c r="A88"/>
  <c r="CY88"/>
  <c r="CZ88"/>
  <c r="DA88"/>
  <c r="DB88"/>
  <c r="DC88"/>
  <c r="A89"/>
  <c r="CY89"/>
  <c r="CZ89"/>
  <c r="DA89"/>
  <c r="DB89"/>
  <c r="DC89"/>
  <c r="A90"/>
  <c r="CY90"/>
  <c r="CZ90"/>
  <c r="DA90"/>
  <c r="DB90"/>
  <c r="DC90"/>
  <c r="A91"/>
  <c r="CY91"/>
  <c r="CZ91"/>
  <c r="DA91"/>
  <c r="DB91"/>
  <c r="DC91"/>
  <c r="A92"/>
  <c r="CY92"/>
  <c r="CZ92"/>
  <c r="DA92"/>
  <c r="DB92"/>
  <c r="DC92"/>
  <c r="A93"/>
  <c r="CY93"/>
  <c r="CZ93"/>
  <c r="DA93"/>
  <c r="DB93"/>
  <c r="DC93"/>
  <c r="A94"/>
  <c r="CY94"/>
  <c r="CZ94"/>
  <c r="DA94"/>
  <c r="DB94"/>
  <c r="DC94"/>
  <c r="A95"/>
  <c r="CY95"/>
  <c r="CZ95"/>
  <c r="DA95"/>
  <c r="DB95"/>
  <c r="DC95"/>
  <c r="A96"/>
  <c r="CY96"/>
  <c r="CZ96"/>
  <c r="DA96"/>
  <c r="DB96"/>
  <c r="DC96"/>
  <c r="A97"/>
  <c r="CY97"/>
  <c r="CZ97"/>
  <c r="DA97"/>
  <c r="DB97"/>
  <c r="DC97"/>
  <c r="A98"/>
  <c r="CY98"/>
  <c r="CZ98"/>
  <c r="DA98"/>
  <c r="DB98"/>
  <c r="DC98"/>
  <c r="A99"/>
  <c r="CY99"/>
  <c r="CZ99"/>
  <c r="DA99"/>
  <c r="DB99"/>
  <c r="DC99"/>
  <c r="A100"/>
  <c r="CY100"/>
  <c r="CZ100"/>
  <c r="DA100"/>
  <c r="DB100"/>
  <c r="DC100"/>
  <c r="A101"/>
  <c r="CY101"/>
  <c r="CZ101"/>
  <c r="DA101"/>
  <c r="DB101"/>
  <c r="DC101"/>
  <c r="A102"/>
  <c r="CY102"/>
  <c r="CZ102"/>
  <c r="DA102"/>
  <c r="DB102"/>
  <c r="DC102"/>
  <c r="A103"/>
  <c r="CY103"/>
  <c r="CZ103"/>
  <c r="DA103"/>
  <c r="DB103"/>
  <c r="DC103"/>
  <c r="A104"/>
  <c r="CY104"/>
  <c r="CZ104"/>
  <c r="DA104"/>
  <c r="DB104"/>
  <c r="DC104"/>
  <c r="A105"/>
  <c r="CY105"/>
  <c r="CZ105"/>
  <c r="DA105"/>
  <c r="DB105"/>
  <c r="DC105"/>
  <c r="A106"/>
  <c r="CY106"/>
  <c r="CZ106"/>
  <c r="DA106"/>
  <c r="DB106"/>
  <c r="DC106"/>
  <c r="A107"/>
  <c r="CY107"/>
  <c r="CZ107"/>
  <c r="DA107"/>
  <c r="DB107"/>
  <c r="DC107"/>
  <c r="A108"/>
  <c r="CY108"/>
  <c r="CZ108"/>
  <c r="DA108"/>
  <c r="DB108"/>
  <c r="DC108"/>
  <c r="A109"/>
  <c r="CY109"/>
  <c r="CZ109"/>
  <c r="DA109"/>
  <c r="DB109"/>
  <c r="DC109"/>
  <c r="A110"/>
  <c r="CY110"/>
  <c r="CZ110"/>
  <c r="DA110"/>
  <c r="DB110"/>
  <c r="DC110"/>
  <c r="A111"/>
  <c r="CY111"/>
  <c r="CZ111"/>
  <c r="DA111"/>
  <c r="DB111"/>
  <c r="DC111"/>
  <c r="A112"/>
  <c r="CY112"/>
  <c r="CZ112"/>
  <c r="DA112"/>
  <c r="DB112"/>
  <c r="DC112"/>
  <c r="A113"/>
  <c r="CY113"/>
  <c r="CZ113"/>
  <c r="DA113"/>
  <c r="DB113"/>
  <c r="DC113"/>
  <c r="A114"/>
  <c r="CY114"/>
  <c r="CZ114"/>
  <c r="DA114"/>
  <c r="DB114"/>
  <c r="DC114"/>
  <c r="A115"/>
  <c r="CY115"/>
  <c r="CZ115"/>
  <c r="DA115"/>
  <c r="DB115"/>
  <c r="DC115"/>
  <c r="A116"/>
  <c r="CY116"/>
  <c r="CZ116"/>
  <c r="DA116"/>
  <c r="DB116"/>
  <c r="DC116"/>
  <c r="A117"/>
  <c r="CY117"/>
  <c r="CZ117"/>
  <c r="DA117"/>
  <c r="DB117"/>
  <c r="DC117"/>
  <c r="A118"/>
  <c r="CY118"/>
  <c r="CZ118"/>
  <c r="DA118"/>
  <c r="DB118"/>
  <c r="DC118"/>
  <c r="A119"/>
  <c r="CY119"/>
  <c r="CZ119"/>
  <c r="DA119"/>
  <c r="DB119"/>
  <c r="DC119"/>
  <c r="A120"/>
  <c r="CY120"/>
  <c r="CZ120"/>
  <c r="DA120"/>
  <c r="DB120"/>
  <c r="DC120"/>
  <c r="A121"/>
  <c r="CY121"/>
  <c r="CZ121"/>
  <c r="DA121"/>
  <c r="DB121"/>
  <c r="DC121"/>
  <c r="A122"/>
  <c r="CY122"/>
  <c r="CZ122"/>
  <c r="DA122"/>
  <c r="DB122"/>
  <c r="DC122"/>
  <c r="A123"/>
  <c r="CY123"/>
  <c r="CZ123"/>
  <c r="DA123"/>
  <c r="DB123"/>
  <c r="DC123"/>
  <c r="A124"/>
  <c r="CY124"/>
  <c r="CZ124"/>
  <c r="DA124"/>
  <c r="DB124"/>
  <c r="DC124"/>
  <c r="A125"/>
  <c r="CY125"/>
  <c r="CZ125"/>
  <c r="DA125"/>
  <c r="DB125"/>
  <c r="DC125"/>
  <c r="A126"/>
  <c r="CY126"/>
  <c r="CZ126"/>
  <c r="DA126"/>
  <c r="DB126"/>
  <c r="DC126"/>
  <c r="A127"/>
  <c r="CY127"/>
  <c r="CZ127"/>
  <c r="DA127"/>
  <c r="DB127"/>
  <c r="DC127"/>
  <c r="A128"/>
  <c r="CY128"/>
  <c r="CZ128"/>
  <c r="DA128"/>
  <c r="DB128"/>
  <c r="DC128"/>
  <c r="A129"/>
  <c r="CY129"/>
  <c r="CZ129"/>
  <c r="DA129"/>
  <c r="DB129"/>
  <c r="DC129"/>
  <c r="A130"/>
  <c r="CY130"/>
  <c r="CZ130"/>
  <c r="DA130"/>
  <c r="DB130"/>
  <c r="DC130"/>
  <c r="A131"/>
  <c r="CY131"/>
  <c r="CZ131"/>
  <c r="DA131"/>
  <c r="DB131"/>
  <c r="DC131"/>
  <c r="A132"/>
  <c r="CY132"/>
  <c r="CZ132"/>
  <c r="DA132"/>
  <c r="DB132"/>
  <c r="DC132"/>
  <c r="A133"/>
  <c r="CY133"/>
  <c r="CZ133"/>
  <c r="DA133"/>
  <c r="DB133"/>
  <c r="DC133"/>
  <c r="A134"/>
  <c r="CY134"/>
  <c r="CZ134"/>
  <c r="DA134"/>
  <c r="DB134"/>
  <c r="DC134"/>
  <c r="A135"/>
  <c r="CY135"/>
  <c r="CZ135"/>
  <c r="DA135"/>
  <c r="DB135"/>
  <c r="DC135"/>
  <c r="A136"/>
  <c r="CY136"/>
  <c r="CZ136"/>
  <c r="DA136"/>
  <c r="DB136"/>
  <c r="DC136"/>
  <c r="A137"/>
  <c r="CY137"/>
  <c r="CZ137"/>
  <c r="DA137"/>
  <c r="DB137"/>
  <c r="DC137"/>
  <c r="A138"/>
  <c r="CY138"/>
  <c r="CZ138"/>
  <c r="DA138"/>
  <c r="DB138"/>
  <c r="DC138"/>
  <c r="A139"/>
  <c r="CY139"/>
  <c r="CZ139"/>
  <c r="DA139"/>
  <c r="DB139"/>
  <c r="DC139"/>
  <c r="A140"/>
  <c r="CY140"/>
  <c r="CZ140"/>
  <c r="DA140"/>
  <c r="DB140"/>
  <c r="DC140"/>
  <c r="A141"/>
  <c r="CY141"/>
  <c r="CZ141"/>
  <c r="DA141"/>
  <c r="DB141"/>
  <c r="DC141"/>
  <c r="A142"/>
  <c r="CY142"/>
  <c r="CZ142"/>
  <c r="DA142"/>
  <c r="DB142"/>
  <c r="DC142"/>
  <c r="A143"/>
  <c r="CY143"/>
  <c r="CZ143"/>
  <c r="DA143"/>
  <c r="DB143"/>
  <c r="DC143"/>
  <c r="A144"/>
  <c r="CY144"/>
  <c r="CZ144"/>
  <c r="DA144"/>
  <c r="DB144"/>
  <c r="DC144"/>
  <c r="A145"/>
  <c r="CY145"/>
  <c r="CZ145"/>
  <c r="DA145"/>
  <c r="DB145"/>
  <c r="DC145"/>
  <c r="A146"/>
  <c r="CY146"/>
  <c r="CZ146"/>
  <c r="DA146"/>
  <c r="DB146"/>
  <c r="DC146"/>
  <c r="A147"/>
  <c r="CY147"/>
  <c r="CZ147"/>
  <c r="DA147"/>
  <c r="DB147"/>
  <c r="DC147"/>
  <c r="A148"/>
  <c r="CY148"/>
  <c r="CZ148"/>
  <c r="DA148"/>
  <c r="DB148"/>
  <c r="DC148"/>
  <c r="A149"/>
  <c r="CY149"/>
  <c r="CZ149"/>
  <c r="DA149"/>
  <c r="DB149"/>
  <c r="DC149"/>
  <c r="A150"/>
  <c r="CY150"/>
  <c r="CZ150"/>
  <c r="DA150"/>
  <c r="DB150"/>
  <c r="DC150"/>
  <c r="A151"/>
  <c r="CY151"/>
  <c r="CZ151"/>
  <c r="DA151"/>
  <c r="DB151"/>
  <c r="DC151"/>
  <c r="A152"/>
  <c r="CY152"/>
  <c r="CZ152"/>
  <c r="DA152"/>
  <c r="DB152"/>
  <c r="DC152"/>
  <c r="A153"/>
  <c r="CY153"/>
  <c r="CZ153"/>
  <c r="DA153"/>
  <c r="DB153"/>
  <c r="DC153"/>
  <c r="A154"/>
  <c r="CY154"/>
  <c r="CZ154"/>
  <c r="DA154"/>
  <c r="DB154"/>
  <c r="DC154"/>
  <c r="A155"/>
  <c r="CY155"/>
  <c r="CZ155"/>
  <c r="DA155"/>
  <c r="DB155"/>
  <c r="DC155"/>
  <c r="A156"/>
  <c r="CY156"/>
  <c r="CZ156"/>
  <c r="DA156"/>
  <c r="DB156"/>
  <c r="DC156"/>
  <c r="A157"/>
  <c r="CY157"/>
  <c r="CZ157"/>
  <c r="DA157"/>
  <c r="DB157"/>
  <c r="DC157"/>
  <c r="A158"/>
  <c r="CY158"/>
  <c r="CZ158"/>
  <c r="DA158"/>
  <c r="DB158"/>
  <c r="DC158"/>
  <c r="A159"/>
  <c r="CY159"/>
  <c r="CZ159"/>
  <c r="DA159"/>
  <c r="DB159"/>
  <c r="DC159"/>
  <c r="A160"/>
  <c r="CY160"/>
  <c r="CZ160"/>
  <c r="DA160"/>
  <c r="DB160"/>
  <c r="DC160"/>
  <c r="A161"/>
  <c r="CY161"/>
  <c r="CZ161"/>
  <c r="DA161"/>
  <c r="DB161"/>
  <c r="DC161"/>
  <c r="A162"/>
  <c r="CY162"/>
  <c r="CZ162"/>
  <c r="DA162"/>
  <c r="DB162"/>
  <c r="DC162"/>
  <c r="A163"/>
  <c r="CY163"/>
  <c r="CZ163"/>
  <c r="DA163"/>
  <c r="DB163"/>
  <c r="DC163"/>
  <c r="A164"/>
  <c r="CY164"/>
  <c r="CZ164"/>
  <c r="DA164"/>
  <c r="DB164"/>
  <c r="DC164"/>
  <c r="A165"/>
  <c r="CY165"/>
  <c r="CZ165"/>
  <c r="DA165"/>
  <c r="DB165"/>
  <c r="DC165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B22"/>
  <c r="AC22"/>
  <c r="AD22"/>
  <c r="AE22"/>
  <c r="AF22"/>
  <c r="AG22"/>
  <c r="AH22"/>
  <c r="AI22"/>
  <c r="AJ22"/>
  <c r="AK22"/>
  <c r="AL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D24"/>
  <c r="E26"/>
  <c r="Z26"/>
  <c r="AA26"/>
  <c r="AM26"/>
  <c r="AN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Z26"/>
  <c r="EA26"/>
  <c r="EB26"/>
  <c r="EC26"/>
  <c r="ED26"/>
  <c r="EE26"/>
  <c r="EF26"/>
  <c r="EG26"/>
  <c r="EH26"/>
  <c r="EI26"/>
  <c r="EJ26"/>
  <c r="EK26"/>
  <c r="EL26"/>
  <c r="EM26"/>
  <c r="EN26"/>
  <c r="EO26"/>
  <c r="EP26"/>
  <c r="EQ26"/>
  <c r="ER26"/>
  <c r="ES26"/>
  <c r="ET26"/>
  <c r="EU26"/>
  <c r="EV26"/>
  <c r="EW26"/>
  <c r="EX26"/>
  <c r="EY26"/>
  <c r="EZ26"/>
  <c r="FA26"/>
  <c r="FB26"/>
  <c r="FC26"/>
  <c r="FD26"/>
  <c r="FE26"/>
  <c r="FF26"/>
  <c r="FG26"/>
  <c r="FH26"/>
  <c r="FI26"/>
  <c r="FJ26"/>
  <c r="FK26"/>
  <c r="FL26"/>
  <c r="FM26"/>
  <c r="FN26"/>
  <c r="FO26"/>
  <c r="FP26"/>
  <c r="FQ26"/>
  <c r="FR26"/>
  <c r="FS26"/>
  <c r="FT26"/>
  <c r="FU26"/>
  <c r="FV26"/>
  <c r="FW26"/>
  <c r="FX26"/>
  <c r="FY26"/>
  <c r="FZ26"/>
  <c r="GA26"/>
  <c r="GB26"/>
  <c r="GC26"/>
  <c r="GD26"/>
  <c r="GE26"/>
  <c r="GF26"/>
  <c r="GG26"/>
  <c r="GH26"/>
  <c r="GI26"/>
  <c r="GJ26"/>
  <c r="GK26"/>
  <c r="GL26"/>
  <c r="GM26"/>
  <c r="GN26"/>
  <c r="GO26"/>
  <c r="GP26"/>
  <c r="GQ26"/>
  <c r="GR26"/>
  <c r="GS26"/>
  <c r="GT26"/>
  <c r="GU26"/>
  <c r="GV26"/>
  <c r="GW26"/>
  <c r="GX26"/>
  <c r="C28"/>
  <c r="D28"/>
  <c r="I28"/>
  <c r="K28"/>
  <c r="AC28"/>
  <c r="AD28"/>
  <c r="CR28" s="1"/>
  <c r="Q28" s="1"/>
  <c r="AE28"/>
  <c r="AF28"/>
  <c r="CT28" s="1"/>
  <c r="S28" s="1"/>
  <c r="AG28"/>
  <c r="AH28"/>
  <c r="CV28" s="1"/>
  <c r="U28" s="1"/>
  <c r="AI28"/>
  <c r="AJ28"/>
  <c r="CX28" s="1"/>
  <c r="W28" s="1"/>
  <c r="CQ28"/>
  <c r="P28" s="1"/>
  <c r="CP28" s="1"/>
  <c r="O28" s="1"/>
  <c r="CS28"/>
  <c r="R28" s="1"/>
  <c r="CY28" s="1"/>
  <c r="X28" s="1"/>
  <c r="CU28"/>
  <c r="T28" s="1"/>
  <c r="CW28"/>
  <c r="V28" s="1"/>
  <c r="FR28"/>
  <c r="GL28"/>
  <c r="GN28"/>
  <c r="GP28"/>
  <c r="GV28"/>
  <c r="GX28"/>
  <c r="HC28"/>
  <c r="C29"/>
  <c r="D29"/>
  <c r="I29"/>
  <c r="K29"/>
  <c r="S29"/>
  <c r="W29"/>
  <c r="AC29"/>
  <c r="AE29"/>
  <c r="AF29"/>
  <c r="AG29"/>
  <c r="CU29" s="1"/>
  <c r="AH29"/>
  <c r="AI29"/>
  <c r="CW29" s="1"/>
  <c r="AJ29"/>
  <c r="CT29"/>
  <c r="CV29"/>
  <c r="U29" s="1"/>
  <c r="CX29"/>
  <c r="FR29"/>
  <c r="GL29"/>
  <c r="GN29"/>
  <c r="GP29"/>
  <c r="GV29"/>
  <c r="GX29"/>
  <c r="HC29"/>
  <c r="C30"/>
  <c r="D30"/>
  <c r="I30"/>
  <c r="K30"/>
  <c r="S30"/>
  <c r="W30"/>
  <c r="AC30"/>
  <c r="AE30"/>
  <c r="AF30"/>
  <c r="AG30"/>
  <c r="CU30" s="1"/>
  <c r="AH30"/>
  <c r="AI30"/>
  <c r="CW30" s="1"/>
  <c r="AJ30"/>
  <c r="CT30"/>
  <c r="CV30"/>
  <c r="U30" s="1"/>
  <c r="CX30"/>
  <c r="FR30"/>
  <c r="GL30"/>
  <c r="GN30"/>
  <c r="GP30"/>
  <c r="GV30"/>
  <c r="GX30"/>
  <c r="HC30"/>
  <c r="C31"/>
  <c r="D31"/>
  <c r="I31"/>
  <c r="K31"/>
  <c r="S31"/>
  <c r="W31"/>
  <c r="AC31"/>
  <c r="AE31"/>
  <c r="AF31"/>
  <c r="AG31"/>
  <c r="CU31" s="1"/>
  <c r="AH31"/>
  <c r="AI31"/>
  <c r="CW31" s="1"/>
  <c r="AJ31"/>
  <c r="CT31"/>
  <c r="CV31"/>
  <c r="U31" s="1"/>
  <c r="CX31"/>
  <c r="FR31"/>
  <c r="GL31"/>
  <c r="GN31"/>
  <c r="GP31"/>
  <c r="GV31"/>
  <c r="GX31"/>
  <c r="HC31"/>
  <c r="C32"/>
  <c r="D32"/>
  <c r="I32"/>
  <c r="K32"/>
  <c r="S32"/>
  <c r="W32"/>
  <c r="AC32"/>
  <c r="AE32"/>
  <c r="AF32"/>
  <c r="AG32"/>
  <c r="CU32" s="1"/>
  <c r="AH32"/>
  <c r="AI32"/>
  <c r="CW32" s="1"/>
  <c r="AJ32"/>
  <c r="CT32"/>
  <c r="CV32"/>
  <c r="U32" s="1"/>
  <c r="CX32"/>
  <c r="FR32"/>
  <c r="GL32"/>
  <c r="GN32"/>
  <c r="GP32"/>
  <c r="GV32"/>
  <c r="GX32"/>
  <c r="HC32"/>
  <c r="C33"/>
  <c r="D33"/>
  <c r="I33"/>
  <c r="K33"/>
  <c r="S33"/>
  <c r="W33"/>
  <c r="AC33"/>
  <c r="AE33"/>
  <c r="AF33"/>
  <c r="AG33"/>
  <c r="CU33" s="1"/>
  <c r="AH33"/>
  <c r="AI33"/>
  <c r="CW33" s="1"/>
  <c r="AJ33"/>
  <c r="CT33"/>
  <c r="CV33"/>
  <c r="U33" s="1"/>
  <c r="CX33"/>
  <c r="FR33"/>
  <c r="GL33"/>
  <c r="GN33"/>
  <c r="GP33"/>
  <c r="GV33"/>
  <c r="GX33"/>
  <c r="HC33"/>
  <c r="C34"/>
  <c r="D34"/>
  <c r="I34"/>
  <c r="K34"/>
  <c r="S34"/>
  <c r="W34"/>
  <c r="AC34"/>
  <c r="AE34"/>
  <c r="AF34"/>
  <c r="AG34"/>
  <c r="CU34" s="1"/>
  <c r="AH34"/>
  <c r="AI34"/>
  <c r="CW34" s="1"/>
  <c r="AJ34"/>
  <c r="CT34"/>
  <c r="CV34"/>
  <c r="U34" s="1"/>
  <c r="CX34"/>
  <c r="FR34"/>
  <c r="GL34"/>
  <c r="GN34"/>
  <c r="GP34"/>
  <c r="GV34"/>
  <c r="GX34"/>
  <c r="HC34"/>
  <c r="C35"/>
  <c r="D35"/>
  <c r="I35"/>
  <c r="K35"/>
  <c r="S35"/>
  <c r="W35"/>
  <c r="AC35"/>
  <c r="AE35"/>
  <c r="AF35"/>
  <c r="AG35"/>
  <c r="CU35" s="1"/>
  <c r="AH35"/>
  <c r="AI35"/>
  <c r="CW35" s="1"/>
  <c r="AJ35"/>
  <c r="CT35"/>
  <c r="CV35"/>
  <c r="U35" s="1"/>
  <c r="CX35"/>
  <c r="FR35"/>
  <c r="GL35"/>
  <c r="GN35"/>
  <c r="GP35"/>
  <c r="GV35"/>
  <c r="GX35"/>
  <c r="HC35"/>
  <c r="C36"/>
  <c r="D36"/>
  <c r="I36"/>
  <c r="K36"/>
  <c r="S36"/>
  <c r="W36"/>
  <c r="AC36"/>
  <c r="AE36"/>
  <c r="AF36"/>
  <c r="AG36"/>
  <c r="CU36" s="1"/>
  <c r="AH36"/>
  <c r="AI36"/>
  <c r="CW36" s="1"/>
  <c r="AJ36"/>
  <c r="CT36"/>
  <c r="CV36"/>
  <c r="U36" s="1"/>
  <c r="CX36"/>
  <c r="FR36"/>
  <c r="GL36"/>
  <c r="GN36"/>
  <c r="GP36"/>
  <c r="GV36"/>
  <c r="GX36"/>
  <c r="HC36"/>
  <c r="C37"/>
  <c r="D37"/>
  <c r="I37"/>
  <c r="K37"/>
  <c r="S37"/>
  <c r="W37"/>
  <c r="AC37"/>
  <c r="AE37"/>
  <c r="AF37"/>
  <c r="AG37"/>
  <c r="CU37" s="1"/>
  <c r="AH37"/>
  <c r="AI37"/>
  <c r="CW37" s="1"/>
  <c r="AJ37"/>
  <c r="CT37"/>
  <c r="CV37"/>
  <c r="U37" s="1"/>
  <c r="CX37"/>
  <c r="FR37"/>
  <c r="GL37"/>
  <c r="GN37"/>
  <c r="GP37"/>
  <c r="GV37"/>
  <c r="GX37"/>
  <c r="HC37"/>
  <c r="C38"/>
  <c r="D38"/>
  <c r="I38"/>
  <c r="K38"/>
  <c r="S38"/>
  <c r="W38"/>
  <c r="AC38"/>
  <c r="AE38"/>
  <c r="AF38"/>
  <c r="AG38"/>
  <c r="CU38" s="1"/>
  <c r="AH38"/>
  <c r="AI38"/>
  <c r="CW38" s="1"/>
  <c r="AJ38"/>
  <c r="CT38"/>
  <c r="CV38"/>
  <c r="U38" s="1"/>
  <c r="CX38"/>
  <c r="FR38"/>
  <c r="GL38"/>
  <c r="GN38"/>
  <c r="GP38"/>
  <c r="GV38"/>
  <c r="GX38"/>
  <c r="HC38"/>
  <c r="C39"/>
  <c r="D39"/>
  <c r="I39"/>
  <c r="K39"/>
  <c r="S39"/>
  <c r="W39"/>
  <c r="AC39"/>
  <c r="AE39"/>
  <c r="AF39"/>
  <c r="AG39"/>
  <c r="CU39" s="1"/>
  <c r="AH39"/>
  <c r="AI39"/>
  <c r="CW39" s="1"/>
  <c r="AJ39"/>
  <c r="CT39"/>
  <c r="CV39"/>
  <c r="U39" s="1"/>
  <c r="CX39"/>
  <c r="FR39"/>
  <c r="GL39"/>
  <c r="GN39"/>
  <c r="GP39"/>
  <c r="GV39"/>
  <c r="GX39"/>
  <c r="HC39"/>
  <c r="C40"/>
  <c r="D40"/>
  <c r="I40"/>
  <c r="K40"/>
  <c r="AC40"/>
  <c r="AE40"/>
  <c r="AD40" s="1"/>
  <c r="AF40"/>
  <c r="CT40" s="1"/>
  <c r="S40" s="1"/>
  <c r="AG40"/>
  <c r="AH40"/>
  <c r="CV40" s="1"/>
  <c r="U40" s="1"/>
  <c r="AI40"/>
  <c r="AJ40"/>
  <c r="CX40" s="1"/>
  <c r="W40" s="1"/>
  <c r="CQ40"/>
  <c r="P40" s="1"/>
  <c r="CR40"/>
  <c r="Q40" s="1"/>
  <c r="CS40"/>
  <c r="R40" s="1"/>
  <c r="CU40"/>
  <c r="T40" s="1"/>
  <c r="CW40"/>
  <c r="V40" s="1"/>
  <c r="FR40"/>
  <c r="GL40"/>
  <c r="GN40"/>
  <c r="GP40"/>
  <c r="GV40"/>
  <c r="HC40"/>
  <c r="GX40" s="1"/>
  <c r="C41"/>
  <c r="D41"/>
  <c r="I41"/>
  <c r="K41"/>
  <c r="AC41"/>
  <c r="AD41"/>
  <c r="AB41" s="1"/>
  <c r="AE41"/>
  <c r="AF41"/>
  <c r="CT41" s="1"/>
  <c r="S41" s="1"/>
  <c r="AG41"/>
  <c r="AH41"/>
  <c r="CV41" s="1"/>
  <c r="U41" s="1"/>
  <c r="AI41"/>
  <c r="AJ41"/>
  <c r="CX41" s="1"/>
  <c r="W41" s="1"/>
  <c r="CQ41"/>
  <c r="P41" s="1"/>
  <c r="CS41"/>
  <c r="R41" s="1"/>
  <c r="CU41"/>
  <c r="T41" s="1"/>
  <c r="CW41"/>
  <c r="V41" s="1"/>
  <c r="FR41"/>
  <c r="GL41"/>
  <c r="GN41"/>
  <c r="GP41"/>
  <c r="GV41"/>
  <c r="HC41"/>
  <c r="GX41" s="1"/>
  <c r="C42"/>
  <c r="D42"/>
  <c r="I42"/>
  <c r="K42"/>
  <c r="AC42"/>
  <c r="AD42"/>
  <c r="AB42" s="1"/>
  <c r="AE42"/>
  <c r="AF42"/>
  <c r="CT42" s="1"/>
  <c r="S42" s="1"/>
  <c r="AG42"/>
  <c r="AH42"/>
  <c r="CV42" s="1"/>
  <c r="U42" s="1"/>
  <c r="AI42"/>
  <c r="AJ42"/>
  <c r="CX42" s="1"/>
  <c r="W42" s="1"/>
  <c r="CQ42"/>
  <c r="P42" s="1"/>
  <c r="CS42"/>
  <c r="R42" s="1"/>
  <c r="CU42"/>
  <c r="T42" s="1"/>
  <c r="CW42"/>
  <c r="V42" s="1"/>
  <c r="FR42"/>
  <c r="GL42"/>
  <c r="GN42"/>
  <c r="GP42"/>
  <c r="GV42"/>
  <c r="HC42"/>
  <c r="GX42" s="1"/>
  <c r="C43"/>
  <c r="D43"/>
  <c r="I43"/>
  <c r="K43"/>
  <c r="AC43"/>
  <c r="AD43"/>
  <c r="AB43" s="1"/>
  <c r="AE43"/>
  <c r="AF43"/>
  <c r="CT43" s="1"/>
  <c r="S43" s="1"/>
  <c r="AG43"/>
  <c r="AH43"/>
  <c r="CV43" s="1"/>
  <c r="U43" s="1"/>
  <c r="AI43"/>
  <c r="AJ43"/>
  <c r="CX43" s="1"/>
  <c r="W43" s="1"/>
  <c r="CQ43"/>
  <c r="P43" s="1"/>
  <c r="CS43"/>
  <c r="R43" s="1"/>
  <c r="CU43"/>
  <c r="T43" s="1"/>
  <c r="CW43"/>
  <c r="V43" s="1"/>
  <c r="FR43"/>
  <c r="GL43"/>
  <c r="GN43"/>
  <c r="GP43"/>
  <c r="GV43"/>
  <c r="HC43"/>
  <c r="GX43" s="1"/>
  <c r="C44"/>
  <c r="D44"/>
  <c r="I44"/>
  <c r="K44"/>
  <c r="AC44"/>
  <c r="AD44"/>
  <c r="AB44" s="1"/>
  <c r="AE44"/>
  <c r="AF44"/>
  <c r="CT44" s="1"/>
  <c r="S44" s="1"/>
  <c r="AG44"/>
  <c r="AH44"/>
  <c r="CV44" s="1"/>
  <c r="U44" s="1"/>
  <c r="AI44"/>
  <c r="AJ44"/>
  <c r="CX44" s="1"/>
  <c r="W44" s="1"/>
  <c r="AJ49" s="1"/>
  <c r="CQ44"/>
  <c r="P44" s="1"/>
  <c r="CS44"/>
  <c r="R44" s="1"/>
  <c r="CU44"/>
  <c r="T44" s="1"/>
  <c r="CW44"/>
  <c r="V44" s="1"/>
  <c r="FR44"/>
  <c r="GL44"/>
  <c r="GO44"/>
  <c r="GP44"/>
  <c r="GV44"/>
  <c r="HC44"/>
  <c r="GX44" s="1"/>
  <c r="C46"/>
  <c r="D46"/>
  <c r="I46"/>
  <c r="K46"/>
  <c r="AC46"/>
  <c r="AD46"/>
  <c r="AB46" s="1"/>
  <c r="AE46"/>
  <c r="AF46"/>
  <c r="CT46" s="1"/>
  <c r="S46" s="1"/>
  <c r="AG46"/>
  <c r="AH46"/>
  <c r="CV46" s="1"/>
  <c r="U46" s="1"/>
  <c r="AI46"/>
  <c r="AJ46"/>
  <c r="CX46" s="1"/>
  <c r="W46" s="1"/>
  <c r="CQ46"/>
  <c r="P46" s="1"/>
  <c r="CS46"/>
  <c r="R46" s="1"/>
  <c r="CU46"/>
  <c r="T46" s="1"/>
  <c r="CW46"/>
  <c r="V46" s="1"/>
  <c r="FR46"/>
  <c r="GL46"/>
  <c r="GN46"/>
  <c r="GO46"/>
  <c r="GV46"/>
  <c r="HC46"/>
  <c r="GX46" s="1"/>
  <c r="C47"/>
  <c r="D47"/>
  <c r="I47"/>
  <c r="K47"/>
  <c r="AC47"/>
  <c r="AD47"/>
  <c r="AB47" s="1"/>
  <c r="AE47"/>
  <c r="AF47"/>
  <c r="CT47" s="1"/>
  <c r="S47" s="1"/>
  <c r="AG47"/>
  <c r="AH47"/>
  <c r="CV47" s="1"/>
  <c r="U47" s="1"/>
  <c r="AI47"/>
  <c r="AJ47"/>
  <c r="CX47" s="1"/>
  <c r="W47" s="1"/>
  <c r="CQ47"/>
  <c r="P47" s="1"/>
  <c r="CS47"/>
  <c r="R47" s="1"/>
  <c r="CU47"/>
  <c r="T47" s="1"/>
  <c r="CW47"/>
  <c r="V47" s="1"/>
  <c r="FR47"/>
  <c r="GL47"/>
  <c r="GN47"/>
  <c r="GO47"/>
  <c r="GV47"/>
  <c r="HC47"/>
  <c r="GX47" s="1"/>
  <c r="B49"/>
  <c r="B26" s="1"/>
  <c r="C49"/>
  <c r="C26" s="1"/>
  <c r="D49"/>
  <c r="D26" s="1"/>
  <c r="F49"/>
  <c r="F26" s="1"/>
  <c r="G49"/>
  <c r="G26" s="1"/>
  <c r="AH49"/>
  <c r="BX49"/>
  <c r="BX26" s="1"/>
  <c r="BY49"/>
  <c r="BY26" s="1"/>
  <c r="BZ49"/>
  <c r="BZ26" s="1"/>
  <c r="CG49"/>
  <c r="CG26" s="1"/>
  <c r="CI49"/>
  <c r="CI26" s="1"/>
  <c r="CJ49"/>
  <c r="CJ26" s="1"/>
  <c r="CK49"/>
  <c r="CK26" s="1"/>
  <c r="CL49"/>
  <c r="CL26" s="1"/>
  <c r="CM49"/>
  <c r="CM26" s="1"/>
  <c r="D83"/>
  <c r="E85"/>
  <c r="Z85"/>
  <c r="AA85"/>
  <c r="AM85"/>
  <c r="AN85"/>
  <c r="BE85"/>
  <c r="BF85"/>
  <c r="BG85"/>
  <c r="BH85"/>
  <c r="BI85"/>
  <c r="BJ85"/>
  <c r="BK85"/>
  <c r="BL85"/>
  <c r="BM85"/>
  <c r="BN85"/>
  <c r="BO85"/>
  <c r="BP85"/>
  <c r="BQ85"/>
  <c r="BR85"/>
  <c r="BS85"/>
  <c r="BT85"/>
  <c r="BU85"/>
  <c r="BV85"/>
  <c r="BW85"/>
  <c r="CN85"/>
  <c r="CO85"/>
  <c r="CP85"/>
  <c r="CQ85"/>
  <c r="CR85"/>
  <c r="CS85"/>
  <c r="CT85"/>
  <c r="CU85"/>
  <c r="CV85"/>
  <c r="CW85"/>
  <c r="CX85"/>
  <c r="CY85"/>
  <c r="CZ85"/>
  <c r="DA85"/>
  <c r="DB85"/>
  <c r="DC85"/>
  <c r="DD85"/>
  <c r="DE85"/>
  <c r="DF85"/>
  <c r="DG85"/>
  <c r="DH85"/>
  <c r="DI85"/>
  <c r="DJ85"/>
  <c r="DK85"/>
  <c r="DL85"/>
  <c r="DM85"/>
  <c r="DN85"/>
  <c r="DO85"/>
  <c r="DP85"/>
  <c r="DQ85"/>
  <c r="DR85"/>
  <c r="DS85"/>
  <c r="DT85"/>
  <c r="DU85"/>
  <c r="DV85"/>
  <c r="DW85"/>
  <c r="DX85"/>
  <c r="DY85"/>
  <c r="DZ85"/>
  <c r="EA85"/>
  <c r="EB85"/>
  <c r="EC85"/>
  <c r="ED85"/>
  <c r="EE85"/>
  <c r="EF85"/>
  <c r="EG85"/>
  <c r="EH85"/>
  <c r="EI85"/>
  <c r="EJ85"/>
  <c r="EK85"/>
  <c r="EL85"/>
  <c r="EM85"/>
  <c r="EN85"/>
  <c r="EO85"/>
  <c r="EP85"/>
  <c r="EQ85"/>
  <c r="ER85"/>
  <c r="ES85"/>
  <c r="ET85"/>
  <c r="EU85"/>
  <c r="EV85"/>
  <c r="EW85"/>
  <c r="EX85"/>
  <c r="EY85"/>
  <c r="EZ85"/>
  <c r="FA85"/>
  <c r="FB85"/>
  <c r="FC85"/>
  <c r="FD85"/>
  <c r="FE85"/>
  <c r="FF85"/>
  <c r="FG85"/>
  <c r="FH85"/>
  <c r="FI85"/>
  <c r="FJ85"/>
  <c r="FK85"/>
  <c r="FL85"/>
  <c r="FM85"/>
  <c r="FN85"/>
  <c r="FO85"/>
  <c r="FP85"/>
  <c r="FQ85"/>
  <c r="FR85"/>
  <c r="FS85"/>
  <c r="FT85"/>
  <c r="FU85"/>
  <c r="FV85"/>
  <c r="FW85"/>
  <c r="FX85"/>
  <c r="FY85"/>
  <c r="FZ85"/>
  <c r="GA85"/>
  <c r="GB85"/>
  <c r="GC85"/>
  <c r="GD85"/>
  <c r="GE85"/>
  <c r="GF85"/>
  <c r="GG85"/>
  <c r="GH85"/>
  <c r="GI85"/>
  <c r="GJ85"/>
  <c r="GK85"/>
  <c r="GL85"/>
  <c r="GM85"/>
  <c r="GN85"/>
  <c r="GO85"/>
  <c r="GP85"/>
  <c r="GQ85"/>
  <c r="GR85"/>
  <c r="GS85"/>
  <c r="GT85"/>
  <c r="GU85"/>
  <c r="GV85"/>
  <c r="GW85"/>
  <c r="GX85"/>
  <c r="I88"/>
  <c r="K88"/>
  <c r="AC88"/>
  <c r="AB88" s="1"/>
  <c r="AE88"/>
  <c r="AD88" s="1"/>
  <c r="CR88" s="1"/>
  <c r="Q88" s="1"/>
  <c r="AF88"/>
  <c r="AG88"/>
  <c r="CU88" s="1"/>
  <c r="T88" s="1"/>
  <c r="AH88"/>
  <c r="AI88"/>
  <c r="CW88" s="1"/>
  <c r="V88" s="1"/>
  <c r="AJ88"/>
  <c r="CT88"/>
  <c r="S88" s="1"/>
  <c r="CV88"/>
  <c r="U88" s="1"/>
  <c r="CX88"/>
  <c r="W88" s="1"/>
  <c r="FR88"/>
  <c r="GL88"/>
  <c r="GO88"/>
  <c r="GP88"/>
  <c r="GV88"/>
  <c r="GX88"/>
  <c r="HC88"/>
  <c r="HG88"/>
  <c r="I89"/>
  <c r="K89"/>
  <c r="AC89"/>
  <c r="AD89"/>
  <c r="CR89" s="1"/>
  <c r="Q89" s="1"/>
  <c r="AE89"/>
  <c r="AF89"/>
  <c r="CT89" s="1"/>
  <c r="S89" s="1"/>
  <c r="AG89"/>
  <c r="AH89"/>
  <c r="CV89" s="1"/>
  <c r="U89" s="1"/>
  <c r="AI89"/>
  <c r="AJ89"/>
  <c r="CX89" s="1"/>
  <c r="W89" s="1"/>
  <c r="CQ89"/>
  <c r="P89" s="1"/>
  <c r="CP89" s="1"/>
  <c r="O89" s="1"/>
  <c r="CS89"/>
  <c r="R89" s="1"/>
  <c r="CU89"/>
  <c r="T89" s="1"/>
  <c r="CW89"/>
  <c r="V89" s="1"/>
  <c r="FR89"/>
  <c r="GL89"/>
  <c r="GO89"/>
  <c r="GP89"/>
  <c r="GV89"/>
  <c r="HC89"/>
  <c r="GX89" s="1"/>
  <c r="HG89"/>
  <c r="I90"/>
  <c r="K90"/>
  <c r="AC90"/>
  <c r="AE90"/>
  <c r="AD90" s="1"/>
  <c r="CR90" s="1"/>
  <c r="Q90" s="1"/>
  <c r="AF90"/>
  <c r="AG90"/>
  <c r="AH90"/>
  <c r="AI90"/>
  <c r="AJ90"/>
  <c r="CQ90"/>
  <c r="P90" s="1"/>
  <c r="CS90"/>
  <c r="R90" s="1"/>
  <c r="CT90"/>
  <c r="S90" s="1"/>
  <c r="CU90"/>
  <c r="T90" s="1"/>
  <c r="CV90"/>
  <c r="U90" s="1"/>
  <c r="CW90"/>
  <c r="V90" s="1"/>
  <c r="CX90"/>
  <c r="W90" s="1"/>
  <c r="FR90"/>
  <c r="GL90"/>
  <c r="GO90"/>
  <c r="GP90"/>
  <c r="GV90"/>
  <c r="GX90"/>
  <c r="HC90"/>
  <c r="HG90"/>
  <c r="I91"/>
  <c r="K91"/>
  <c r="AC91"/>
  <c r="AD91"/>
  <c r="CR91" s="1"/>
  <c r="Q91" s="1"/>
  <c r="AE91"/>
  <c r="AF91"/>
  <c r="CT91" s="1"/>
  <c r="S91" s="1"/>
  <c r="AG91"/>
  <c r="AH91"/>
  <c r="CV91" s="1"/>
  <c r="U91" s="1"/>
  <c r="AI91"/>
  <c r="AJ91"/>
  <c r="CX91" s="1"/>
  <c r="W91" s="1"/>
  <c r="CQ91"/>
  <c r="P91" s="1"/>
  <c r="CS91"/>
  <c r="R91" s="1"/>
  <c r="CU91"/>
  <c r="T91" s="1"/>
  <c r="CW91"/>
  <c r="V91" s="1"/>
  <c r="FR91"/>
  <c r="GL91"/>
  <c r="GO91"/>
  <c r="GP91"/>
  <c r="GV91"/>
  <c r="HC91"/>
  <c r="GX91" s="1"/>
  <c r="HG91"/>
  <c r="I92"/>
  <c r="K92"/>
  <c r="AC92"/>
  <c r="AB92" s="1"/>
  <c r="AE92"/>
  <c r="AD92" s="1"/>
  <c r="CR92" s="1"/>
  <c r="Q92" s="1"/>
  <c r="AF92"/>
  <c r="AG92"/>
  <c r="AH92"/>
  <c r="AI92"/>
  <c r="AJ92"/>
  <c r="CQ92"/>
  <c r="P92" s="1"/>
  <c r="CS92"/>
  <c r="R92" s="1"/>
  <c r="CT92"/>
  <c r="S92" s="1"/>
  <c r="CU92"/>
  <c r="T92" s="1"/>
  <c r="CV92"/>
  <c r="U92" s="1"/>
  <c r="CW92"/>
  <c r="V92" s="1"/>
  <c r="CX92"/>
  <c r="W92" s="1"/>
  <c r="FR92"/>
  <c r="GL92"/>
  <c r="GO92"/>
  <c r="GP92"/>
  <c r="GV92"/>
  <c r="GX92"/>
  <c r="HC92"/>
  <c r="HG92"/>
  <c r="I93"/>
  <c r="K93"/>
  <c r="AC93"/>
  <c r="AD93"/>
  <c r="CR93" s="1"/>
  <c r="Q93" s="1"/>
  <c r="AE93"/>
  <c r="AF93"/>
  <c r="CT93" s="1"/>
  <c r="S93" s="1"/>
  <c r="AG93"/>
  <c r="AH93"/>
  <c r="CV93" s="1"/>
  <c r="U93" s="1"/>
  <c r="AI93"/>
  <c r="AJ93"/>
  <c r="CX93" s="1"/>
  <c r="W93" s="1"/>
  <c r="CQ93"/>
  <c r="P93" s="1"/>
  <c r="CP93" s="1"/>
  <c r="O93" s="1"/>
  <c r="CS93"/>
  <c r="R93" s="1"/>
  <c r="CU93"/>
  <c r="T93" s="1"/>
  <c r="CW93"/>
  <c r="V93" s="1"/>
  <c r="FR93"/>
  <c r="GL93"/>
  <c r="GO93"/>
  <c r="GP93"/>
  <c r="GV93"/>
  <c r="HC93"/>
  <c r="GX93" s="1"/>
  <c r="HG93"/>
  <c r="I94"/>
  <c r="K94"/>
  <c r="AC94"/>
  <c r="AE94"/>
  <c r="AD94" s="1"/>
  <c r="CR94" s="1"/>
  <c r="Q94" s="1"/>
  <c r="AF94"/>
  <c r="AG94"/>
  <c r="AH94"/>
  <c r="AI94"/>
  <c r="AJ94"/>
  <c r="CQ94"/>
  <c r="P94" s="1"/>
  <c r="CS94"/>
  <c r="R94" s="1"/>
  <c r="CT94"/>
  <c r="S94" s="1"/>
  <c r="CU94"/>
  <c r="T94" s="1"/>
  <c r="CV94"/>
  <c r="U94" s="1"/>
  <c r="CW94"/>
  <c r="V94" s="1"/>
  <c r="CX94"/>
  <c r="W94" s="1"/>
  <c r="FR94"/>
  <c r="GL94"/>
  <c r="GO94"/>
  <c r="GP94"/>
  <c r="GV94"/>
  <c r="GX94"/>
  <c r="HC94"/>
  <c r="HG94"/>
  <c r="I95"/>
  <c r="K95"/>
  <c r="AC95"/>
  <c r="AD95"/>
  <c r="CR95" s="1"/>
  <c r="Q95" s="1"/>
  <c r="AE95"/>
  <c r="AF95"/>
  <c r="CT95" s="1"/>
  <c r="S95" s="1"/>
  <c r="AG95"/>
  <c r="AH95"/>
  <c r="CV95" s="1"/>
  <c r="U95" s="1"/>
  <c r="AI95"/>
  <c r="AJ95"/>
  <c r="CX95" s="1"/>
  <c r="W95" s="1"/>
  <c r="CQ95"/>
  <c r="P95" s="1"/>
  <c r="CS95"/>
  <c r="R95" s="1"/>
  <c r="CU95"/>
  <c r="T95" s="1"/>
  <c r="CW95"/>
  <c r="V95" s="1"/>
  <c r="FR95"/>
  <c r="GL95"/>
  <c r="GO95"/>
  <c r="GP95"/>
  <c r="GV95"/>
  <c r="HC95"/>
  <c r="GX95" s="1"/>
  <c r="HG95"/>
  <c r="I96"/>
  <c r="K96"/>
  <c r="AC96"/>
  <c r="AB96" s="1"/>
  <c r="AE96"/>
  <c r="AD96" s="1"/>
  <c r="CR96" s="1"/>
  <c r="Q96" s="1"/>
  <c r="AF96"/>
  <c r="AG96"/>
  <c r="AH96"/>
  <c r="AI96"/>
  <c r="AJ96"/>
  <c r="CQ96"/>
  <c r="P96" s="1"/>
  <c r="CS96"/>
  <c r="R96" s="1"/>
  <c r="CT96"/>
  <c r="S96" s="1"/>
  <c r="CU96"/>
  <c r="T96" s="1"/>
  <c r="CV96"/>
  <c r="U96" s="1"/>
  <c r="CW96"/>
  <c r="V96" s="1"/>
  <c r="CX96"/>
  <c r="W96" s="1"/>
  <c r="FR96"/>
  <c r="GL96"/>
  <c r="GO96"/>
  <c r="GP96"/>
  <c r="GV96"/>
  <c r="GX96"/>
  <c r="HC96"/>
  <c r="HG96"/>
  <c r="I97"/>
  <c r="K97"/>
  <c r="AC97"/>
  <c r="AD97"/>
  <c r="AB97" s="1"/>
  <c r="AE97"/>
  <c r="AF97"/>
  <c r="AG97"/>
  <c r="AH97"/>
  <c r="AI97"/>
  <c r="AJ97"/>
  <c r="CQ97"/>
  <c r="P97" s="1"/>
  <c r="CP97" s="1"/>
  <c r="O97" s="1"/>
  <c r="CR97"/>
  <c r="Q97" s="1"/>
  <c r="CS97"/>
  <c r="R97" s="1"/>
  <c r="CT97"/>
  <c r="S97" s="1"/>
  <c r="CU97"/>
  <c r="T97" s="1"/>
  <c r="CV97"/>
  <c r="U97" s="1"/>
  <c r="CW97"/>
  <c r="V97" s="1"/>
  <c r="CX97"/>
  <c r="W97" s="1"/>
  <c r="FR97"/>
  <c r="GL97"/>
  <c r="GO97"/>
  <c r="GP97"/>
  <c r="GV97"/>
  <c r="HC97"/>
  <c r="GX97" s="1"/>
  <c r="HG97"/>
  <c r="I98"/>
  <c r="K98"/>
  <c r="AC98"/>
  <c r="AE98"/>
  <c r="AD98" s="1"/>
  <c r="CR98" s="1"/>
  <c r="Q98" s="1"/>
  <c r="AF98"/>
  <c r="AG98"/>
  <c r="AH98"/>
  <c r="AI98"/>
  <c r="AJ98"/>
  <c r="CQ98"/>
  <c r="P98" s="1"/>
  <c r="CS98"/>
  <c r="R98" s="1"/>
  <c r="CT98"/>
  <c r="S98" s="1"/>
  <c r="CU98"/>
  <c r="T98" s="1"/>
  <c r="CV98"/>
  <c r="U98" s="1"/>
  <c r="CW98"/>
  <c r="V98" s="1"/>
  <c r="CX98"/>
  <c r="W98" s="1"/>
  <c r="FR98"/>
  <c r="GL98"/>
  <c r="GO98"/>
  <c r="GP98"/>
  <c r="GV98"/>
  <c r="HC98"/>
  <c r="GX98" s="1"/>
  <c r="HG98"/>
  <c r="I99"/>
  <c r="K99"/>
  <c r="AC99"/>
  <c r="AB99" s="1"/>
  <c r="AE99"/>
  <c r="AD99" s="1"/>
  <c r="CR99" s="1"/>
  <c r="Q99" s="1"/>
  <c r="AF99"/>
  <c r="AG99"/>
  <c r="AH99"/>
  <c r="AI99"/>
  <c r="AJ99"/>
  <c r="CQ99"/>
  <c r="P99" s="1"/>
  <c r="CS99"/>
  <c r="R99" s="1"/>
  <c r="CT99"/>
  <c r="S99" s="1"/>
  <c r="CU99"/>
  <c r="T99" s="1"/>
  <c r="CV99"/>
  <c r="U99" s="1"/>
  <c r="CW99"/>
  <c r="V99" s="1"/>
  <c r="CX99"/>
  <c r="W99" s="1"/>
  <c r="FR99"/>
  <c r="GL99"/>
  <c r="GO99"/>
  <c r="GP99"/>
  <c r="GV99"/>
  <c r="GX99"/>
  <c r="HC99"/>
  <c r="HG99"/>
  <c r="I100"/>
  <c r="K100"/>
  <c r="AC100"/>
  <c r="AD100"/>
  <c r="AB100" s="1"/>
  <c r="AE100"/>
  <c r="AF100"/>
  <c r="CT100" s="1"/>
  <c r="S100" s="1"/>
  <c r="AG100"/>
  <c r="AH100"/>
  <c r="CV100" s="1"/>
  <c r="U100" s="1"/>
  <c r="AI100"/>
  <c r="AJ100"/>
  <c r="CX100" s="1"/>
  <c r="W100" s="1"/>
  <c r="CQ100"/>
  <c r="P100" s="1"/>
  <c r="CS100"/>
  <c r="R100" s="1"/>
  <c r="CU100"/>
  <c r="T100" s="1"/>
  <c r="CW100"/>
  <c r="V100" s="1"/>
  <c r="FR100"/>
  <c r="GL100"/>
  <c r="GO100"/>
  <c r="GP100"/>
  <c r="GV100"/>
  <c r="HC100"/>
  <c r="GX100" s="1"/>
  <c r="HG100"/>
  <c r="I101"/>
  <c r="K101"/>
  <c r="AC101"/>
  <c r="AE101"/>
  <c r="AD101" s="1"/>
  <c r="CR101" s="1"/>
  <c r="Q101" s="1"/>
  <c r="AF101"/>
  <c r="AG101"/>
  <c r="AH101"/>
  <c r="AI101"/>
  <c r="AJ101"/>
  <c r="CQ101"/>
  <c r="P101" s="1"/>
  <c r="CS101"/>
  <c r="R101" s="1"/>
  <c r="CT101"/>
  <c r="S101" s="1"/>
  <c r="CU101"/>
  <c r="T101" s="1"/>
  <c r="CV101"/>
  <c r="U101" s="1"/>
  <c r="CW101"/>
  <c r="V101" s="1"/>
  <c r="CX101"/>
  <c r="W101" s="1"/>
  <c r="FR101"/>
  <c r="GL101"/>
  <c r="GO101"/>
  <c r="GP101"/>
  <c r="GV101"/>
  <c r="GX101"/>
  <c r="HC101"/>
  <c r="HG101"/>
  <c r="I102"/>
  <c r="K102"/>
  <c r="AC102"/>
  <c r="AD102"/>
  <c r="AB102" s="1"/>
  <c r="AE102"/>
  <c r="AF102"/>
  <c r="AG102"/>
  <c r="AH102"/>
  <c r="AI102"/>
  <c r="AJ102"/>
  <c r="CQ102"/>
  <c r="P102" s="1"/>
  <c r="CR102"/>
  <c r="Q102" s="1"/>
  <c r="CS102"/>
  <c r="R102" s="1"/>
  <c r="CT102"/>
  <c r="S102" s="1"/>
  <c r="CU102"/>
  <c r="T102" s="1"/>
  <c r="CV102"/>
  <c r="U102" s="1"/>
  <c r="CW102"/>
  <c r="V102" s="1"/>
  <c r="CX102"/>
  <c r="W102" s="1"/>
  <c r="FR102"/>
  <c r="GL102"/>
  <c r="GO102"/>
  <c r="GP102"/>
  <c r="GV102"/>
  <c r="HC102"/>
  <c r="GX102" s="1"/>
  <c r="HG102"/>
  <c r="I103"/>
  <c r="K103"/>
  <c r="AC103"/>
  <c r="AB103" s="1"/>
  <c r="AE103"/>
  <c r="AD103" s="1"/>
  <c r="CR103" s="1"/>
  <c r="Q103" s="1"/>
  <c r="AF103"/>
  <c r="AG103"/>
  <c r="AH103"/>
  <c r="AI103"/>
  <c r="AJ103"/>
  <c r="CQ103"/>
  <c r="P103" s="1"/>
  <c r="CS103"/>
  <c r="R103" s="1"/>
  <c r="CT103"/>
  <c r="S103" s="1"/>
  <c r="CU103"/>
  <c r="T103" s="1"/>
  <c r="CV103"/>
  <c r="U103" s="1"/>
  <c r="CW103"/>
  <c r="V103" s="1"/>
  <c r="CX103"/>
  <c r="W103" s="1"/>
  <c r="FR103"/>
  <c r="GL103"/>
  <c r="GO103"/>
  <c r="GP103"/>
  <c r="GV103"/>
  <c r="GX103"/>
  <c r="HC103"/>
  <c r="HG103"/>
  <c r="I104"/>
  <c r="K104"/>
  <c r="AC104"/>
  <c r="AD104"/>
  <c r="AB104" s="1"/>
  <c r="AE104"/>
  <c r="AF104"/>
  <c r="CT104" s="1"/>
  <c r="S104" s="1"/>
  <c r="AG104"/>
  <c r="AH104"/>
  <c r="CV104" s="1"/>
  <c r="U104" s="1"/>
  <c r="AI104"/>
  <c r="AJ104"/>
  <c r="CX104" s="1"/>
  <c r="W104" s="1"/>
  <c r="CQ104"/>
  <c r="P104" s="1"/>
  <c r="CS104"/>
  <c r="R104" s="1"/>
  <c r="CU104"/>
  <c r="T104" s="1"/>
  <c r="CW104"/>
  <c r="V104" s="1"/>
  <c r="FR104"/>
  <c r="GL104"/>
  <c r="GO104"/>
  <c r="GP104"/>
  <c r="GV104"/>
  <c r="HC104"/>
  <c r="GX104" s="1"/>
  <c r="HG104"/>
  <c r="I105"/>
  <c r="K105"/>
  <c r="AC105"/>
  <c r="AE105"/>
  <c r="AD105" s="1"/>
  <c r="CR105" s="1"/>
  <c r="Q105" s="1"/>
  <c r="AF105"/>
  <c r="AG105"/>
  <c r="AH105"/>
  <c r="AI105"/>
  <c r="AJ105"/>
  <c r="CQ105"/>
  <c r="P105" s="1"/>
  <c r="CS105"/>
  <c r="R105" s="1"/>
  <c r="CT105"/>
  <c r="S105" s="1"/>
  <c r="CU105"/>
  <c r="T105" s="1"/>
  <c r="CV105"/>
  <c r="U105" s="1"/>
  <c r="CW105"/>
  <c r="V105" s="1"/>
  <c r="CX105"/>
  <c r="W105" s="1"/>
  <c r="FR105"/>
  <c r="GL105"/>
  <c r="GO105"/>
  <c r="GP105"/>
  <c r="GV105"/>
  <c r="GX105"/>
  <c r="HC105"/>
  <c r="HG105"/>
  <c r="I107"/>
  <c r="K107"/>
  <c r="AC107"/>
  <c r="AD107"/>
  <c r="AB107" s="1"/>
  <c r="AE107"/>
  <c r="AF107"/>
  <c r="AG107"/>
  <c r="AH107"/>
  <c r="AI107"/>
  <c r="AJ107"/>
  <c r="CQ107"/>
  <c r="P107" s="1"/>
  <c r="CR107"/>
  <c r="Q107" s="1"/>
  <c r="CS107"/>
  <c r="R107" s="1"/>
  <c r="CT107"/>
  <c r="S107" s="1"/>
  <c r="CU107"/>
  <c r="T107" s="1"/>
  <c r="CV107"/>
  <c r="U107" s="1"/>
  <c r="CW107"/>
  <c r="V107" s="1"/>
  <c r="CX107"/>
  <c r="W107" s="1"/>
  <c r="FR107"/>
  <c r="GL107"/>
  <c r="GO107"/>
  <c r="GP107"/>
  <c r="GV107"/>
  <c r="GX107"/>
  <c r="HC107"/>
  <c r="HG107"/>
  <c r="I108"/>
  <c r="K108"/>
  <c r="AC108"/>
  <c r="AD108"/>
  <c r="CR108" s="1"/>
  <c r="Q108" s="1"/>
  <c r="AE108"/>
  <c r="AF108"/>
  <c r="CT108" s="1"/>
  <c r="S108" s="1"/>
  <c r="AG108"/>
  <c r="AH108"/>
  <c r="CV108" s="1"/>
  <c r="U108" s="1"/>
  <c r="AI108"/>
  <c r="AJ108"/>
  <c r="CX108" s="1"/>
  <c r="W108" s="1"/>
  <c r="CQ108"/>
  <c r="P108" s="1"/>
  <c r="CS108"/>
  <c r="R108" s="1"/>
  <c r="CU108"/>
  <c r="T108" s="1"/>
  <c r="CW108"/>
  <c r="V108" s="1"/>
  <c r="FR108"/>
  <c r="GL108"/>
  <c r="GO108"/>
  <c r="GP108"/>
  <c r="GV108"/>
  <c r="HC108"/>
  <c r="GX108" s="1"/>
  <c r="HG108"/>
  <c r="I109"/>
  <c r="K109"/>
  <c r="AC109"/>
  <c r="AB109" s="1"/>
  <c r="AE109"/>
  <c r="AD109" s="1"/>
  <c r="CR109" s="1"/>
  <c r="Q109" s="1"/>
  <c r="AF109"/>
  <c r="AG109"/>
  <c r="AH109"/>
  <c r="AI109"/>
  <c r="AJ109"/>
  <c r="CQ109"/>
  <c r="P109" s="1"/>
  <c r="CS109"/>
  <c r="R109" s="1"/>
  <c r="CT109"/>
  <c r="S109" s="1"/>
  <c r="CU109"/>
  <c r="T109" s="1"/>
  <c r="CV109"/>
  <c r="U109" s="1"/>
  <c r="CW109"/>
  <c r="V109" s="1"/>
  <c r="CX109"/>
  <c r="W109" s="1"/>
  <c r="FR109"/>
  <c r="GL109"/>
  <c r="GO109"/>
  <c r="GP109"/>
  <c r="GV109"/>
  <c r="GX109"/>
  <c r="HC109"/>
  <c r="HG109"/>
  <c r="I110"/>
  <c r="K110"/>
  <c r="AC110"/>
  <c r="AD110"/>
  <c r="CR110" s="1"/>
  <c r="Q110" s="1"/>
  <c r="AE110"/>
  <c r="AF110"/>
  <c r="CT110" s="1"/>
  <c r="S110" s="1"/>
  <c r="AG110"/>
  <c r="AH110"/>
  <c r="CV110" s="1"/>
  <c r="U110" s="1"/>
  <c r="AI110"/>
  <c r="AJ110"/>
  <c r="CX110" s="1"/>
  <c r="W110" s="1"/>
  <c r="CQ110"/>
  <c r="P110" s="1"/>
  <c r="CP110" s="1"/>
  <c r="O110" s="1"/>
  <c r="CS110"/>
  <c r="R110" s="1"/>
  <c r="CU110"/>
  <c r="T110" s="1"/>
  <c r="CW110"/>
  <c r="V110" s="1"/>
  <c r="FR110"/>
  <c r="GL110"/>
  <c r="GO110"/>
  <c r="GP110"/>
  <c r="GV110"/>
  <c r="HC110"/>
  <c r="GX110" s="1"/>
  <c r="HG110"/>
  <c r="I111"/>
  <c r="K111"/>
  <c r="AC111"/>
  <c r="AE111"/>
  <c r="AD111" s="1"/>
  <c r="CR111" s="1"/>
  <c r="Q111" s="1"/>
  <c r="AF111"/>
  <c r="AG111"/>
  <c r="AH111"/>
  <c r="AI111"/>
  <c r="AJ111"/>
  <c r="CQ111"/>
  <c r="P111" s="1"/>
  <c r="CS111"/>
  <c r="R111" s="1"/>
  <c r="CT111"/>
  <c r="S111" s="1"/>
  <c r="CU111"/>
  <c r="T111" s="1"/>
  <c r="CV111"/>
  <c r="U111" s="1"/>
  <c r="CW111"/>
  <c r="V111" s="1"/>
  <c r="CX111"/>
  <c r="W111" s="1"/>
  <c r="FR111"/>
  <c r="GL111"/>
  <c r="GO111"/>
  <c r="GP111"/>
  <c r="GV111"/>
  <c r="GX111"/>
  <c r="HC111"/>
  <c r="HG111"/>
  <c r="I112"/>
  <c r="K112"/>
  <c r="AC112"/>
  <c r="AD112"/>
  <c r="AB112" s="1"/>
  <c r="AE112"/>
  <c r="AF112"/>
  <c r="AG112"/>
  <c r="AH112"/>
  <c r="AI112"/>
  <c r="AJ112"/>
  <c r="CQ112"/>
  <c r="P112" s="1"/>
  <c r="CR112"/>
  <c r="Q112" s="1"/>
  <c r="CS112"/>
  <c r="R112" s="1"/>
  <c r="CT112"/>
  <c r="S112" s="1"/>
  <c r="CU112"/>
  <c r="T112" s="1"/>
  <c r="CV112"/>
  <c r="U112" s="1"/>
  <c r="CW112"/>
  <c r="V112" s="1"/>
  <c r="CX112"/>
  <c r="W112" s="1"/>
  <c r="FR112"/>
  <c r="GL112"/>
  <c r="GO112"/>
  <c r="GP112"/>
  <c r="GV112"/>
  <c r="HC112"/>
  <c r="GX112" s="1"/>
  <c r="HG112"/>
  <c r="I113"/>
  <c r="K113"/>
  <c r="AC113"/>
  <c r="AB113" s="1"/>
  <c r="AE113"/>
  <c r="AD113" s="1"/>
  <c r="CR113" s="1"/>
  <c r="Q113" s="1"/>
  <c r="AF113"/>
  <c r="AG113"/>
  <c r="AH113"/>
  <c r="AI113"/>
  <c r="AJ113"/>
  <c r="CQ113"/>
  <c r="P113" s="1"/>
  <c r="CS113"/>
  <c r="R113" s="1"/>
  <c r="CT113"/>
  <c r="S113" s="1"/>
  <c r="CU113"/>
  <c r="T113" s="1"/>
  <c r="CV113"/>
  <c r="U113" s="1"/>
  <c r="CW113"/>
  <c r="V113" s="1"/>
  <c r="CX113"/>
  <c r="W113" s="1"/>
  <c r="FR113"/>
  <c r="GL113"/>
  <c r="GO113"/>
  <c r="GP113"/>
  <c r="GV113"/>
  <c r="GX113"/>
  <c r="HC113"/>
  <c r="HG113"/>
  <c r="I114"/>
  <c r="K114"/>
  <c r="AC114"/>
  <c r="AD114"/>
  <c r="AB114" s="1"/>
  <c r="AE114"/>
  <c r="AF114"/>
  <c r="AG114"/>
  <c r="AH114"/>
  <c r="AI114"/>
  <c r="AJ114"/>
  <c r="CQ114"/>
  <c r="P114" s="1"/>
  <c r="CP114" s="1"/>
  <c r="O114" s="1"/>
  <c r="CR114"/>
  <c r="Q114" s="1"/>
  <c r="CS114"/>
  <c r="R114" s="1"/>
  <c r="CT114"/>
  <c r="S114" s="1"/>
  <c r="CU114"/>
  <c r="T114" s="1"/>
  <c r="CV114"/>
  <c r="U114" s="1"/>
  <c r="CW114"/>
  <c r="V114" s="1"/>
  <c r="CX114"/>
  <c r="W114" s="1"/>
  <c r="FR114"/>
  <c r="GL114"/>
  <c r="GO114"/>
  <c r="GP114"/>
  <c r="GV114"/>
  <c r="HC114"/>
  <c r="GX114" s="1"/>
  <c r="HG114"/>
  <c r="I115"/>
  <c r="K115"/>
  <c r="AC115"/>
  <c r="AE115"/>
  <c r="AD115" s="1"/>
  <c r="CR115" s="1"/>
  <c r="Q115" s="1"/>
  <c r="AF115"/>
  <c r="AG115"/>
  <c r="AH115"/>
  <c r="AI115"/>
  <c r="AJ115"/>
  <c r="CQ115"/>
  <c r="P115" s="1"/>
  <c r="CS115"/>
  <c r="R115" s="1"/>
  <c r="CT115"/>
  <c r="S115" s="1"/>
  <c r="CU115"/>
  <c r="T115" s="1"/>
  <c r="CV115"/>
  <c r="U115" s="1"/>
  <c r="CW115"/>
  <c r="V115" s="1"/>
  <c r="CX115"/>
  <c r="W115" s="1"/>
  <c r="FR115"/>
  <c r="GL115"/>
  <c r="GO115"/>
  <c r="GP115"/>
  <c r="GV115"/>
  <c r="GX115"/>
  <c r="HC115"/>
  <c r="HG115"/>
  <c r="I116"/>
  <c r="K116"/>
  <c r="AC116"/>
  <c r="AD116"/>
  <c r="AB116" s="1"/>
  <c r="AE116"/>
  <c r="AF116"/>
  <c r="CT116" s="1"/>
  <c r="S116" s="1"/>
  <c r="AG116"/>
  <c r="AH116"/>
  <c r="CV116" s="1"/>
  <c r="U116" s="1"/>
  <c r="AI116"/>
  <c r="AJ116"/>
  <c r="CX116" s="1"/>
  <c r="W116" s="1"/>
  <c r="CQ116"/>
  <c r="P116" s="1"/>
  <c r="CS116"/>
  <c r="R116" s="1"/>
  <c r="CU116"/>
  <c r="T116" s="1"/>
  <c r="CW116"/>
  <c r="V116" s="1"/>
  <c r="FR116"/>
  <c r="GL116"/>
  <c r="GO116"/>
  <c r="GP116"/>
  <c r="GV116"/>
  <c r="HC116"/>
  <c r="GX116" s="1"/>
  <c r="HG116"/>
  <c r="I117"/>
  <c r="K117"/>
  <c r="AC117"/>
  <c r="AB117" s="1"/>
  <c r="AE117"/>
  <c r="AD117" s="1"/>
  <c r="CR117" s="1"/>
  <c r="Q117" s="1"/>
  <c r="AF117"/>
  <c r="AG117"/>
  <c r="CU117" s="1"/>
  <c r="T117" s="1"/>
  <c r="AH117"/>
  <c r="AI117"/>
  <c r="CW117" s="1"/>
  <c r="V117" s="1"/>
  <c r="AJ117"/>
  <c r="CT117"/>
  <c r="S117" s="1"/>
  <c r="CV117"/>
  <c r="U117" s="1"/>
  <c r="CX117"/>
  <c r="W117" s="1"/>
  <c r="FR117"/>
  <c r="GL117"/>
  <c r="GO117"/>
  <c r="GP117"/>
  <c r="GV117"/>
  <c r="GX117"/>
  <c r="HC117"/>
  <c r="HG117"/>
  <c r="I118"/>
  <c r="K118"/>
  <c r="AC118"/>
  <c r="AD118"/>
  <c r="AB118" s="1"/>
  <c r="AE118"/>
  <c r="AF118"/>
  <c r="CT118" s="1"/>
  <c r="S118" s="1"/>
  <c r="AG118"/>
  <c r="AH118"/>
  <c r="CV118" s="1"/>
  <c r="U118" s="1"/>
  <c r="AI118"/>
  <c r="AJ118"/>
  <c r="CX118" s="1"/>
  <c r="W118" s="1"/>
  <c r="CQ118"/>
  <c r="P118" s="1"/>
  <c r="CS118"/>
  <c r="R118" s="1"/>
  <c r="CU118"/>
  <c r="T118" s="1"/>
  <c r="CW118"/>
  <c r="V118" s="1"/>
  <c r="FR118"/>
  <c r="GL118"/>
  <c r="GO118"/>
  <c r="GP118"/>
  <c r="GV118"/>
  <c r="HC118"/>
  <c r="GX118" s="1"/>
  <c r="HG118"/>
  <c r="I119"/>
  <c r="K119"/>
  <c r="AC119"/>
  <c r="AB119" s="1"/>
  <c r="AE119"/>
  <c r="AD119" s="1"/>
  <c r="CR119" s="1"/>
  <c r="Q119" s="1"/>
  <c r="AF119"/>
  <c r="AG119"/>
  <c r="CU119" s="1"/>
  <c r="T119" s="1"/>
  <c r="AH119"/>
  <c r="AI119"/>
  <c r="CW119" s="1"/>
  <c r="V119" s="1"/>
  <c r="AJ119"/>
  <c r="CT119"/>
  <c r="S119" s="1"/>
  <c r="CV119"/>
  <c r="U119" s="1"/>
  <c r="CX119"/>
  <c r="W119" s="1"/>
  <c r="FR119"/>
  <c r="GL119"/>
  <c r="GO119"/>
  <c r="GP119"/>
  <c r="GV119"/>
  <c r="GX119"/>
  <c r="HC119"/>
  <c r="HG119"/>
  <c r="I120"/>
  <c r="K120"/>
  <c r="AC120"/>
  <c r="AD120"/>
  <c r="AB120" s="1"/>
  <c r="AE120"/>
  <c r="AF120"/>
  <c r="CT120" s="1"/>
  <c r="S120" s="1"/>
  <c r="AG120"/>
  <c r="AH120"/>
  <c r="CV120" s="1"/>
  <c r="U120" s="1"/>
  <c r="AI120"/>
  <c r="AJ120"/>
  <c r="CX120" s="1"/>
  <c r="W120" s="1"/>
  <c r="CQ120"/>
  <c r="P120" s="1"/>
  <c r="CS120"/>
  <c r="R120" s="1"/>
  <c r="CU120"/>
  <c r="T120" s="1"/>
  <c r="CW120"/>
  <c r="V120" s="1"/>
  <c r="FR120"/>
  <c r="GL120"/>
  <c r="GO120"/>
  <c r="GP120"/>
  <c r="GV120"/>
  <c r="HC120"/>
  <c r="GX120" s="1"/>
  <c r="HG120"/>
  <c r="I121"/>
  <c r="K121"/>
  <c r="AC121"/>
  <c r="AB121" s="1"/>
  <c r="AE121"/>
  <c r="AD121" s="1"/>
  <c r="CR121" s="1"/>
  <c r="Q121" s="1"/>
  <c r="AF121"/>
  <c r="AG121"/>
  <c r="CU121" s="1"/>
  <c r="T121" s="1"/>
  <c r="AH121"/>
  <c r="AI121"/>
  <c r="CW121" s="1"/>
  <c r="V121" s="1"/>
  <c r="AJ121"/>
  <c r="CT121"/>
  <c r="S121" s="1"/>
  <c r="CV121"/>
  <c r="U121" s="1"/>
  <c r="CX121"/>
  <c r="W121" s="1"/>
  <c r="FR121"/>
  <c r="GL121"/>
  <c r="GO121"/>
  <c r="GP121"/>
  <c r="GV121"/>
  <c r="GX121"/>
  <c r="HC121"/>
  <c r="HG121"/>
  <c r="I122"/>
  <c r="K122"/>
  <c r="AC122"/>
  <c r="AD122"/>
  <c r="AB122" s="1"/>
  <c r="AE122"/>
  <c r="AF122"/>
  <c r="CT122" s="1"/>
  <c r="S122" s="1"/>
  <c r="AG122"/>
  <c r="AH122"/>
  <c r="CV122" s="1"/>
  <c r="U122" s="1"/>
  <c r="AI122"/>
  <c r="AJ122"/>
  <c r="CX122" s="1"/>
  <c r="W122" s="1"/>
  <c r="CQ122"/>
  <c r="P122" s="1"/>
  <c r="CS122"/>
  <c r="R122" s="1"/>
  <c r="CU122"/>
  <c r="T122" s="1"/>
  <c r="CW122"/>
  <c r="V122" s="1"/>
  <c r="FR122"/>
  <c r="GL122"/>
  <c r="GO122"/>
  <c r="GP122"/>
  <c r="GV122"/>
  <c r="HC122"/>
  <c r="GX122" s="1"/>
  <c r="HG122"/>
  <c r="I123"/>
  <c r="K123"/>
  <c r="AC123"/>
  <c r="AB123" s="1"/>
  <c r="AE123"/>
  <c r="AD123" s="1"/>
  <c r="CR123" s="1"/>
  <c r="Q123" s="1"/>
  <c r="AF123"/>
  <c r="AG123"/>
  <c r="CU123" s="1"/>
  <c r="T123" s="1"/>
  <c r="AH123"/>
  <c r="AI123"/>
  <c r="CW123" s="1"/>
  <c r="V123" s="1"/>
  <c r="AJ123"/>
  <c r="CT123"/>
  <c r="S123" s="1"/>
  <c r="CV123"/>
  <c r="U123" s="1"/>
  <c r="CX123"/>
  <c r="W123" s="1"/>
  <c r="FR123"/>
  <c r="GL123"/>
  <c r="GO123"/>
  <c r="GP123"/>
  <c r="GV123"/>
  <c r="GX123"/>
  <c r="HC123"/>
  <c r="HG123"/>
  <c r="I124"/>
  <c r="K124"/>
  <c r="AC124"/>
  <c r="AD124"/>
  <c r="AB124" s="1"/>
  <c r="AE124"/>
  <c r="AF124"/>
  <c r="CT124" s="1"/>
  <c r="S124" s="1"/>
  <c r="AG124"/>
  <c r="AH124"/>
  <c r="CV124" s="1"/>
  <c r="U124" s="1"/>
  <c r="AI124"/>
  <c r="AJ124"/>
  <c r="CX124" s="1"/>
  <c r="W124" s="1"/>
  <c r="CQ124"/>
  <c r="P124" s="1"/>
  <c r="CS124"/>
  <c r="R124" s="1"/>
  <c r="CU124"/>
  <c r="T124" s="1"/>
  <c r="CW124"/>
  <c r="V124" s="1"/>
  <c r="FR124"/>
  <c r="GL124"/>
  <c r="GO124"/>
  <c r="GP124"/>
  <c r="GV124"/>
  <c r="HC124"/>
  <c r="GX124" s="1"/>
  <c r="HG124"/>
  <c r="I125"/>
  <c r="K125"/>
  <c r="AC125"/>
  <c r="AB125" s="1"/>
  <c r="AE125"/>
  <c r="AD125" s="1"/>
  <c r="CR125" s="1"/>
  <c r="Q125" s="1"/>
  <c r="AF125"/>
  <c r="AG125"/>
  <c r="CU125" s="1"/>
  <c r="T125" s="1"/>
  <c r="AH125"/>
  <c r="AI125"/>
  <c r="CW125" s="1"/>
  <c r="V125" s="1"/>
  <c r="AJ125"/>
  <c r="CT125"/>
  <c r="S125" s="1"/>
  <c r="CV125"/>
  <c r="U125" s="1"/>
  <c r="CX125"/>
  <c r="W125" s="1"/>
  <c r="FR125"/>
  <c r="GL125"/>
  <c r="GO125"/>
  <c r="GP125"/>
  <c r="GV125"/>
  <c r="GX125"/>
  <c r="HC125"/>
  <c r="HG125"/>
  <c r="I126"/>
  <c r="K126"/>
  <c r="AC126"/>
  <c r="AD126"/>
  <c r="AB126" s="1"/>
  <c r="AE126"/>
  <c r="AF126"/>
  <c r="CT126" s="1"/>
  <c r="S126" s="1"/>
  <c r="AG126"/>
  <c r="AH126"/>
  <c r="CV126" s="1"/>
  <c r="U126" s="1"/>
  <c r="AI126"/>
  <c r="AJ126"/>
  <c r="CX126" s="1"/>
  <c r="W126" s="1"/>
  <c r="CQ126"/>
  <c r="P126" s="1"/>
  <c r="CS126"/>
  <c r="R126" s="1"/>
  <c r="CU126"/>
  <c r="T126" s="1"/>
  <c r="CW126"/>
  <c r="V126" s="1"/>
  <c r="FR126"/>
  <c r="GL126"/>
  <c r="GO126"/>
  <c r="GP126"/>
  <c r="GV126"/>
  <c r="HC126"/>
  <c r="GX126" s="1"/>
  <c r="HG126"/>
  <c r="I127"/>
  <c r="K127"/>
  <c r="AC127"/>
  <c r="AB127" s="1"/>
  <c r="AE127"/>
  <c r="AD127" s="1"/>
  <c r="CR127" s="1"/>
  <c r="Q127" s="1"/>
  <c r="AF127"/>
  <c r="AG127"/>
  <c r="CU127" s="1"/>
  <c r="T127" s="1"/>
  <c r="AH127"/>
  <c r="AI127"/>
  <c r="CW127" s="1"/>
  <c r="V127" s="1"/>
  <c r="AJ127"/>
  <c r="CT127"/>
  <c r="S127" s="1"/>
  <c r="CV127"/>
  <c r="U127" s="1"/>
  <c r="CX127"/>
  <c r="W127" s="1"/>
  <c r="FR127"/>
  <c r="GL127"/>
  <c r="GO127"/>
  <c r="GP127"/>
  <c r="GV127"/>
  <c r="GX127"/>
  <c r="HC127"/>
  <c r="HG127"/>
  <c r="I128"/>
  <c r="K128"/>
  <c r="AC128"/>
  <c r="AD128"/>
  <c r="AB128" s="1"/>
  <c r="AE128"/>
  <c r="AF128"/>
  <c r="CT128" s="1"/>
  <c r="S128" s="1"/>
  <c r="AG128"/>
  <c r="AH128"/>
  <c r="CV128" s="1"/>
  <c r="U128" s="1"/>
  <c r="AI128"/>
  <c r="AJ128"/>
  <c r="CX128" s="1"/>
  <c r="W128" s="1"/>
  <c r="CQ128"/>
  <c r="P128" s="1"/>
  <c r="CS128"/>
  <c r="R128" s="1"/>
  <c r="CU128"/>
  <c r="T128" s="1"/>
  <c r="CW128"/>
  <c r="V128" s="1"/>
  <c r="FR128"/>
  <c r="GL128"/>
  <c r="GO128"/>
  <c r="GP128"/>
  <c r="GV128"/>
  <c r="HC128"/>
  <c r="GX128" s="1"/>
  <c r="HG128"/>
  <c r="I129"/>
  <c r="K129"/>
  <c r="AC129"/>
  <c r="AB129" s="1"/>
  <c r="AE129"/>
  <c r="AD129" s="1"/>
  <c r="CR129" s="1"/>
  <c r="Q129" s="1"/>
  <c r="AF129"/>
  <c r="AG129"/>
  <c r="CU129" s="1"/>
  <c r="T129" s="1"/>
  <c r="AH129"/>
  <c r="AI129"/>
  <c r="CW129" s="1"/>
  <c r="V129" s="1"/>
  <c r="AJ129"/>
  <c r="CT129"/>
  <c r="S129" s="1"/>
  <c r="CV129"/>
  <c r="U129" s="1"/>
  <c r="CX129"/>
  <c r="W129" s="1"/>
  <c r="FR129"/>
  <c r="GL129"/>
  <c r="GO129"/>
  <c r="GP129"/>
  <c r="GV129"/>
  <c r="GX129"/>
  <c r="HC129"/>
  <c r="HG129"/>
  <c r="I130"/>
  <c r="K130"/>
  <c r="AC130"/>
  <c r="AD130"/>
  <c r="AB130" s="1"/>
  <c r="AE130"/>
  <c r="AF130"/>
  <c r="CT130" s="1"/>
  <c r="S130" s="1"/>
  <c r="AG130"/>
  <c r="AH130"/>
  <c r="CV130" s="1"/>
  <c r="U130" s="1"/>
  <c r="AI130"/>
  <c r="AJ130"/>
  <c r="CX130" s="1"/>
  <c r="W130" s="1"/>
  <c r="CQ130"/>
  <c r="P130" s="1"/>
  <c r="CS130"/>
  <c r="R130" s="1"/>
  <c r="CU130"/>
  <c r="T130" s="1"/>
  <c r="CW130"/>
  <c r="V130" s="1"/>
  <c r="FR130"/>
  <c r="GL130"/>
  <c r="GO130"/>
  <c r="GP130"/>
  <c r="GV130"/>
  <c r="HC130"/>
  <c r="GX130" s="1"/>
  <c r="HG130"/>
  <c r="I131"/>
  <c r="K131"/>
  <c r="AC131"/>
  <c r="AB131" s="1"/>
  <c r="AE131"/>
  <c r="AD131" s="1"/>
  <c r="CR131" s="1"/>
  <c r="Q131" s="1"/>
  <c r="AF131"/>
  <c r="AG131"/>
  <c r="CU131" s="1"/>
  <c r="T131" s="1"/>
  <c r="AH131"/>
  <c r="AI131"/>
  <c r="CW131" s="1"/>
  <c r="V131" s="1"/>
  <c r="AJ131"/>
  <c r="CT131"/>
  <c r="S131" s="1"/>
  <c r="CV131"/>
  <c r="U131" s="1"/>
  <c r="CX131"/>
  <c r="W131" s="1"/>
  <c r="FR131"/>
  <c r="GL131"/>
  <c r="GO131"/>
  <c r="GP131"/>
  <c r="GV131"/>
  <c r="GX131"/>
  <c r="HC131"/>
  <c r="HG131"/>
  <c r="I132"/>
  <c r="K132"/>
  <c r="AC132"/>
  <c r="AD132"/>
  <c r="AB132" s="1"/>
  <c r="AE132"/>
  <c r="AF132"/>
  <c r="CT132" s="1"/>
  <c r="S132" s="1"/>
  <c r="AG132"/>
  <c r="AH132"/>
  <c r="CV132" s="1"/>
  <c r="U132" s="1"/>
  <c r="AI132"/>
  <c r="AJ132"/>
  <c r="CX132" s="1"/>
  <c r="W132" s="1"/>
  <c r="CQ132"/>
  <c r="P132" s="1"/>
  <c r="CS132"/>
  <c r="R132" s="1"/>
  <c r="CU132"/>
  <c r="T132" s="1"/>
  <c r="CW132"/>
  <c r="V132" s="1"/>
  <c r="FR132"/>
  <c r="GL132"/>
  <c r="GO132"/>
  <c r="GP132"/>
  <c r="GV132"/>
  <c r="HC132"/>
  <c r="GX132" s="1"/>
  <c r="HG132"/>
  <c r="I134"/>
  <c r="K134"/>
  <c r="AC134"/>
  <c r="AB134" s="1"/>
  <c r="AE134"/>
  <c r="AD134" s="1"/>
  <c r="CR134" s="1"/>
  <c r="Q134" s="1"/>
  <c r="AF134"/>
  <c r="AG134"/>
  <c r="CU134" s="1"/>
  <c r="T134" s="1"/>
  <c r="AH134"/>
  <c r="AI134"/>
  <c r="CW134" s="1"/>
  <c r="V134" s="1"/>
  <c r="AJ134"/>
  <c r="CT134"/>
  <c r="S134" s="1"/>
  <c r="CV134"/>
  <c r="U134" s="1"/>
  <c r="CX134"/>
  <c r="W134" s="1"/>
  <c r="FR134"/>
  <c r="GL134"/>
  <c r="GO134"/>
  <c r="GP134"/>
  <c r="GV134"/>
  <c r="GX134"/>
  <c r="HC134"/>
  <c r="HG134"/>
  <c r="I135"/>
  <c r="K135"/>
  <c r="AC135"/>
  <c r="AD135"/>
  <c r="AB135" s="1"/>
  <c r="AE135"/>
  <c r="AF135"/>
  <c r="CT135" s="1"/>
  <c r="S135" s="1"/>
  <c r="AG135"/>
  <c r="AH135"/>
  <c r="CV135" s="1"/>
  <c r="U135" s="1"/>
  <c r="AI135"/>
  <c r="AJ135"/>
  <c r="CX135" s="1"/>
  <c r="W135" s="1"/>
  <c r="CQ135"/>
  <c r="P135" s="1"/>
  <c r="CS135"/>
  <c r="R135" s="1"/>
  <c r="CU135"/>
  <c r="T135" s="1"/>
  <c r="CW135"/>
  <c r="V135" s="1"/>
  <c r="FR135"/>
  <c r="GL135"/>
  <c r="GO135"/>
  <c r="GP135"/>
  <c r="GV135"/>
  <c r="HC135"/>
  <c r="GX135" s="1"/>
  <c r="HG135"/>
  <c r="I136"/>
  <c r="K136"/>
  <c r="AC136"/>
  <c r="AB136" s="1"/>
  <c r="AE136"/>
  <c r="AD136" s="1"/>
  <c r="CR136" s="1"/>
  <c r="Q136" s="1"/>
  <c r="AF136"/>
  <c r="AG136"/>
  <c r="CU136" s="1"/>
  <c r="T136" s="1"/>
  <c r="AH136"/>
  <c r="AI136"/>
  <c r="CW136" s="1"/>
  <c r="V136" s="1"/>
  <c r="AJ136"/>
  <c r="CT136"/>
  <c r="S136" s="1"/>
  <c r="CV136"/>
  <c r="U136" s="1"/>
  <c r="CX136"/>
  <c r="W136" s="1"/>
  <c r="FR136"/>
  <c r="GL136"/>
  <c r="GO136"/>
  <c r="GP136"/>
  <c r="GV136"/>
  <c r="GX136"/>
  <c r="HC136"/>
  <c r="HG136"/>
  <c r="I137"/>
  <c r="K137"/>
  <c r="AC137"/>
  <c r="AD137"/>
  <c r="AB137" s="1"/>
  <c r="AE137"/>
  <c r="AF137"/>
  <c r="CT137" s="1"/>
  <c r="S137" s="1"/>
  <c r="AG137"/>
  <c r="AH137"/>
  <c r="CV137" s="1"/>
  <c r="U137" s="1"/>
  <c r="AI137"/>
  <c r="AJ137"/>
  <c r="CX137" s="1"/>
  <c r="W137" s="1"/>
  <c r="CQ137"/>
  <c r="P137" s="1"/>
  <c r="CS137"/>
  <c r="R137" s="1"/>
  <c r="CU137"/>
  <c r="T137" s="1"/>
  <c r="CW137"/>
  <c r="V137" s="1"/>
  <c r="FR137"/>
  <c r="GL137"/>
  <c r="GO137"/>
  <c r="GP137"/>
  <c r="GV137"/>
  <c r="HC137"/>
  <c r="GX137" s="1"/>
  <c r="HG137"/>
  <c r="I138"/>
  <c r="K138"/>
  <c r="AC138"/>
  <c r="AB138" s="1"/>
  <c r="AE138"/>
  <c r="AD138" s="1"/>
  <c r="CR138" s="1"/>
  <c r="Q138" s="1"/>
  <c r="AF138"/>
  <c r="AG138"/>
  <c r="CU138" s="1"/>
  <c r="T138" s="1"/>
  <c r="AH138"/>
  <c r="AI138"/>
  <c r="CW138" s="1"/>
  <c r="V138" s="1"/>
  <c r="AJ138"/>
  <c r="CT138"/>
  <c r="S138" s="1"/>
  <c r="CV138"/>
  <c r="U138" s="1"/>
  <c r="CX138"/>
  <c r="W138" s="1"/>
  <c r="FR138"/>
  <c r="GL138"/>
  <c r="GO138"/>
  <c r="GP138"/>
  <c r="GV138"/>
  <c r="GX138"/>
  <c r="HC138"/>
  <c r="HG138"/>
  <c r="I140"/>
  <c r="K140"/>
  <c r="AC140"/>
  <c r="AD140"/>
  <c r="AB140" s="1"/>
  <c r="AE140"/>
  <c r="AF140"/>
  <c r="CT140" s="1"/>
  <c r="S140" s="1"/>
  <c r="AG140"/>
  <c r="AH140"/>
  <c r="CV140" s="1"/>
  <c r="U140" s="1"/>
  <c r="AI140"/>
  <c r="AJ140"/>
  <c r="CX140" s="1"/>
  <c r="W140" s="1"/>
  <c r="CQ140"/>
  <c r="P140" s="1"/>
  <c r="CS140"/>
  <c r="R140" s="1"/>
  <c r="CY140" s="1"/>
  <c r="X140" s="1"/>
  <c r="CU140"/>
  <c r="T140" s="1"/>
  <c r="CW140"/>
  <c r="V140" s="1"/>
  <c r="FR140"/>
  <c r="GL140"/>
  <c r="GO140"/>
  <c r="GP140"/>
  <c r="GV140"/>
  <c r="HC140"/>
  <c r="GX140" s="1"/>
  <c r="HG140"/>
  <c r="I141"/>
  <c r="K141"/>
  <c r="AC141"/>
  <c r="AE141"/>
  <c r="AD141" s="1"/>
  <c r="AF141"/>
  <c r="AG141"/>
  <c r="AH141"/>
  <c r="AI141"/>
  <c r="AJ141"/>
  <c r="CQ141"/>
  <c r="P141" s="1"/>
  <c r="CR141"/>
  <c r="Q141" s="1"/>
  <c r="CS141"/>
  <c r="R141" s="1"/>
  <c r="CT141"/>
  <c r="S141" s="1"/>
  <c r="CU141"/>
  <c r="T141" s="1"/>
  <c r="CV141"/>
  <c r="U141" s="1"/>
  <c r="CW141"/>
  <c r="V141" s="1"/>
  <c r="CX141"/>
  <c r="W141" s="1"/>
  <c r="FR141"/>
  <c r="GL141"/>
  <c r="GO141"/>
  <c r="GP141"/>
  <c r="GV141"/>
  <c r="HC141"/>
  <c r="GX141" s="1"/>
  <c r="HG141"/>
  <c r="I142"/>
  <c r="K142"/>
  <c r="AC142"/>
  <c r="AB142" s="1"/>
  <c r="AE142"/>
  <c r="AD142" s="1"/>
  <c r="CR142" s="1"/>
  <c r="Q142" s="1"/>
  <c r="AF142"/>
  <c r="AG142"/>
  <c r="AH142"/>
  <c r="AI142"/>
  <c r="AJ142"/>
  <c r="CQ142"/>
  <c r="P142" s="1"/>
  <c r="CS142"/>
  <c r="R142" s="1"/>
  <c r="CT142"/>
  <c r="S142" s="1"/>
  <c r="CU142"/>
  <c r="T142" s="1"/>
  <c r="CV142"/>
  <c r="U142" s="1"/>
  <c r="CW142"/>
  <c r="V142" s="1"/>
  <c r="CX142"/>
  <c r="W142" s="1"/>
  <c r="FR142"/>
  <c r="GL142"/>
  <c r="GO142"/>
  <c r="GP142"/>
  <c r="GV142"/>
  <c r="GX142"/>
  <c r="HC142"/>
  <c r="HG142"/>
  <c r="I143"/>
  <c r="K143"/>
  <c r="AC143"/>
  <c r="AD143"/>
  <c r="AB143" s="1"/>
  <c r="AE143"/>
  <c r="AF143"/>
  <c r="AG143"/>
  <c r="AH143"/>
  <c r="AI143"/>
  <c r="AJ143"/>
  <c r="CQ143"/>
  <c r="P143" s="1"/>
  <c r="CP143" s="1"/>
  <c r="O143" s="1"/>
  <c r="CR143"/>
  <c r="Q143" s="1"/>
  <c r="CS143"/>
  <c r="R143" s="1"/>
  <c r="CT143"/>
  <c r="S143" s="1"/>
  <c r="CU143"/>
  <c r="T143" s="1"/>
  <c r="CV143"/>
  <c r="U143" s="1"/>
  <c r="CW143"/>
  <c r="V143" s="1"/>
  <c r="CX143"/>
  <c r="W143" s="1"/>
  <c r="FR143"/>
  <c r="GL143"/>
  <c r="GO143"/>
  <c r="GP143"/>
  <c r="GV143"/>
  <c r="GX143"/>
  <c r="HC143"/>
  <c r="HG143"/>
  <c r="I144"/>
  <c r="K144"/>
  <c r="AC144"/>
  <c r="AD144"/>
  <c r="AB144" s="1"/>
  <c r="AE144"/>
  <c r="AF144"/>
  <c r="AG144"/>
  <c r="AH144"/>
  <c r="AI144"/>
  <c r="AJ144"/>
  <c r="CQ144"/>
  <c r="P144" s="1"/>
  <c r="CP144" s="1"/>
  <c r="O144" s="1"/>
  <c r="CR144"/>
  <c r="Q144" s="1"/>
  <c r="CS144"/>
  <c r="R144" s="1"/>
  <c r="CT144"/>
  <c r="S144" s="1"/>
  <c r="CU144"/>
  <c r="T144" s="1"/>
  <c r="CV144"/>
  <c r="U144" s="1"/>
  <c r="CW144"/>
  <c r="V144" s="1"/>
  <c r="CX144"/>
  <c r="W144" s="1"/>
  <c r="FR144"/>
  <c r="GL144"/>
  <c r="GO144"/>
  <c r="GP144"/>
  <c r="GV144"/>
  <c r="HC144"/>
  <c r="GX144" s="1"/>
  <c r="HG144"/>
  <c r="I145"/>
  <c r="K145"/>
  <c r="AC145"/>
  <c r="AE145"/>
  <c r="AD145" s="1"/>
  <c r="CR145" s="1"/>
  <c r="Q145" s="1"/>
  <c r="AF145"/>
  <c r="AG145"/>
  <c r="AH145"/>
  <c r="AI145"/>
  <c r="AJ145"/>
  <c r="CQ145"/>
  <c r="P145" s="1"/>
  <c r="CS145"/>
  <c r="R145" s="1"/>
  <c r="CT145"/>
  <c r="S145" s="1"/>
  <c r="CU145"/>
  <c r="T145" s="1"/>
  <c r="CV145"/>
  <c r="U145" s="1"/>
  <c r="CW145"/>
  <c r="V145" s="1"/>
  <c r="CX145"/>
  <c r="W145" s="1"/>
  <c r="FR145"/>
  <c r="GL145"/>
  <c r="GO145"/>
  <c r="GP145"/>
  <c r="GV145"/>
  <c r="GX145"/>
  <c r="HC145"/>
  <c r="HG145"/>
  <c r="I146"/>
  <c r="K146"/>
  <c r="AC146"/>
  <c r="AD146"/>
  <c r="AB146" s="1"/>
  <c r="AE146"/>
  <c r="AF146"/>
  <c r="AG146"/>
  <c r="AH146"/>
  <c r="AI146"/>
  <c r="AJ146"/>
  <c r="CQ146"/>
  <c r="P146" s="1"/>
  <c r="CR146"/>
  <c r="Q146" s="1"/>
  <c r="CS146"/>
  <c r="R146" s="1"/>
  <c r="CT146"/>
  <c r="S146" s="1"/>
  <c r="CU146"/>
  <c r="T146" s="1"/>
  <c r="CV146"/>
  <c r="U146" s="1"/>
  <c r="CW146"/>
  <c r="V146" s="1"/>
  <c r="CX146"/>
  <c r="W146" s="1"/>
  <c r="FR146"/>
  <c r="GL146"/>
  <c r="GO146"/>
  <c r="GP146"/>
  <c r="GV146"/>
  <c r="HC146"/>
  <c r="GX146" s="1"/>
  <c r="HG146"/>
  <c r="I147"/>
  <c r="K147"/>
  <c r="AC147"/>
  <c r="AB147" s="1"/>
  <c r="AE147"/>
  <c r="AD147" s="1"/>
  <c r="CR147" s="1"/>
  <c r="Q147" s="1"/>
  <c r="AF147"/>
  <c r="AG147"/>
  <c r="AH147"/>
  <c r="AI147"/>
  <c r="AJ147"/>
  <c r="CQ147"/>
  <c r="P147" s="1"/>
  <c r="CS147"/>
  <c r="R147" s="1"/>
  <c r="CT147"/>
  <c r="S147" s="1"/>
  <c r="CU147"/>
  <c r="T147" s="1"/>
  <c r="CV147"/>
  <c r="U147" s="1"/>
  <c r="CW147"/>
  <c r="V147" s="1"/>
  <c r="CX147"/>
  <c r="W147" s="1"/>
  <c r="FR147"/>
  <c r="GL147"/>
  <c r="GO147"/>
  <c r="GP147"/>
  <c r="GV147"/>
  <c r="GX147"/>
  <c r="HC147"/>
  <c r="HG147"/>
  <c r="I148"/>
  <c r="K148"/>
  <c r="AC148"/>
  <c r="AD148"/>
  <c r="AB148" s="1"/>
  <c r="AE148"/>
  <c r="AF148"/>
  <c r="CT148" s="1"/>
  <c r="S148" s="1"/>
  <c r="AG148"/>
  <c r="AH148"/>
  <c r="CV148" s="1"/>
  <c r="U148" s="1"/>
  <c r="AI148"/>
  <c r="AJ148"/>
  <c r="CX148" s="1"/>
  <c r="W148" s="1"/>
  <c r="CQ148"/>
  <c r="P148" s="1"/>
  <c r="CS148"/>
  <c r="R148" s="1"/>
  <c r="CU148"/>
  <c r="T148" s="1"/>
  <c r="CW148"/>
  <c r="V148" s="1"/>
  <c r="FR148"/>
  <c r="GL148"/>
  <c r="GO148"/>
  <c r="GP148"/>
  <c r="GV148"/>
  <c r="HC148"/>
  <c r="GX148" s="1"/>
  <c r="HG148"/>
  <c r="I149"/>
  <c r="K149"/>
  <c r="AC149"/>
  <c r="AE149"/>
  <c r="AD149" s="1"/>
  <c r="CR149" s="1"/>
  <c r="Q149" s="1"/>
  <c r="AF149"/>
  <c r="AG149"/>
  <c r="AH149"/>
  <c r="AI149"/>
  <c r="AJ149"/>
  <c r="CQ149"/>
  <c r="P149" s="1"/>
  <c r="CS149"/>
  <c r="R149" s="1"/>
  <c r="CT149"/>
  <c r="S149" s="1"/>
  <c r="CU149"/>
  <c r="T149" s="1"/>
  <c r="CV149"/>
  <c r="U149" s="1"/>
  <c r="CW149"/>
  <c r="V149" s="1"/>
  <c r="CX149"/>
  <c r="W149" s="1"/>
  <c r="FR149"/>
  <c r="GL149"/>
  <c r="GO149"/>
  <c r="GP149"/>
  <c r="GV149"/>
  <c r="GX149"/>
  <c r="HC149"/>
  <c r="HG149"/>
  <c r="I150"/>
  <c r="K150"/>
  <c r="AC150"/>
  <c r="AD150"/>
  <c r="AB150" s="1"/>
  <c r="AE150"/>
  <c r="AF150"/>
  <c r="AG150"/>
  <c r="AH150"/>
  <c r="AI150"/>
  <c r="AJ150"/>
  <c r="CQ150"/>
  <c r="P150" s="1"/>
  <c r="CR150"/>
  <c r="Q150" s="1"/>
  <c r="CS150"/>
  <c r="R150" s="1"/>
  <c r="CT150"/>
  <c r="S150" s="1"/>
  <c r="CU150"/>
  <c r="T150" s="1"/>
  <c r="CV150"/>
  <c r="U150" s="1"/>
  <c r="CW150"/>
  <c r="V150" s="1"/>
  <c r="CX150"/>
  <c r="W150" s="1"/>
  <c r="FR150"/>
  <c r="GL150"/>
  <c r="GO150"/>
  <c r="GP150"/>
  <c r="GV150"/>
  <c r="HC150"/>
  <c r="GX150" s="1"/>
  <c r="HG150"/>
  <c r="I151"/>
  <c r="K151"/>
  <c r="AC151"/>
  <c r="AB151" s="1"/>
  <c r="AE151"/>
  <c r="AD151" s="1"/>
  <c r="CR151" s="1"/>
  <c r="Q151" s="1"/>
  <c r="AF151"/>
  <c r="AG151"/>
  <c r="AH151"/>
  <c r="AI151"/>
  <c r="AJ151"/>
  <c r="CQ151"/>
  <c r="P151" s="1"/>
  <c r="CS151"/>
  <c r="R151" s="1"/>
  <c r="CT151"/>
  <c r="S151" s="1"/>
  <c r="CU151"/>
  <c r="T151" s="1"/>
  <c r="CV151"/>
  <c r="U151" s="1"/>
  <c r="CW151"/>
  <c r="V151" s="1"/>
  <c r="CX151"/>
  <c r="W151" s="1"/>
  <c r="FR151"/>
  <c r="GL151"/>
  <c r="GO151"/>
  <c r="GP151"/>
  <c r="GV151"/>
  <c r="GX151"/>
  <c r="HC151"/>
  <c r="HG151"/>
  <c r="I152"/>
  <c r="K152"/>
  <c r="AC152"/>
  <c r="AD152"/>
  <c r="AB152" s="1"/>
  <c r="AE152"/>
  <c r="AF152"/>
  <c r="AG152"/>
  <c r="AH152"/>
  <c r="AI152"/>
  <c r="AJ152"/>
  <c r="CQ152"/>
  <c r="P152" s="1"/>
  <c r="CP152" s="1"/>
  <c r="O152" s="1"/>
  <c r="CR152"/>
  <c r="Q152" s="1"/>
  <c r="CS152"/>
  <c r="R152" s="1"/>
  <c r="CT152"/>
  <c r="S152" s="1"/>
  <c r="CU152"/>
  <c r="T152" s="1"/>
  <c r="CV152"/>
  <c r="U152" s="1"/>
  <c r="CW152"/>
  <c r="V152" s="1"/>
  <c r="CX152"/>
  <c r="W152" s="1"/>
  <c r="FR152"/>
  <c r="GL152"/>
  <c r="GO152"/>
  <c r="GP152"/>
  <c r="GV152"/>
  <c r="HC152"/>
  <c r="GX152" s="1"/>
  <c r="HG152"/>
  <c r="I153"/>
  <c r="K153"/>
  <c r="AC153"/>
  <c r="AE153"/>
  <c r="AD153" s="1"/>
  <c r="CR153" s="1"/>
  <c r="Q153" s="1"/>
  <c r="AF153"/>
  <c r="AG153"/>
  <c r="AH153"/>
  <c r="AI153"/>
  <c r="AJ153"/>
  <c r="CQ153"/>
  <c r="P153" s="1"/>
  <c r="CS153"/>
  <c r="R153" s="1"/>
  <c r="CT153"/>
  <c r="S153" s="1"/>
  <c r="CU153"/>
  <c r="T153" s="1"/>
  <c r="CV153"/>
  <c r="U153" s="1"/>
  <c r="CW153"/>
  <c r="V153" s="1"/>
  <c r="CX153"/>
  <c r="W153" s="1"/>
  <c r="FR153"/>
  <c r="GL153"/>
  <c r="GO153"/>
  <c r="GP153"/>
  <c r="GV153"/>
  <c r="GX153"/>
  <c r="HC153"/>
  <c r="HG153"/>
  <c r="I154"/>
  <c r="K154"/>
  <c r="AC154"/>
  <c r="AD154"/>
  <c r="AB154" s="1"/>
  <c r="AE154"/>
  <c r="AF154"/>
  <c r="AG154"/>
  <c r="AH154"/>
  <c r="AI154"/>
  <c r="AJ154"/>
  <c r="CQ154"/>
  <c r="P154" s="1"/>
  <c r="CR154"/>
  <c r="Q154" s="1"/>
  <c r="CS154"/>
  <c r="R154" s="1"/>
  <c r="CT154"/>
  <c r="S154" s="1"/>
  <c r="CU154"/>
  <c r="T154" s="1"/>
  <c r="CV154"/>
  <c r="U154" s="1"/>
  <c r="CW154"/>
  <c r="V154" s="1"/>
  <c r="CX154"/>
  <c r="W154" s="1"/>
  <c r="FR154"/>
  <c r="GL154"/>
  <c r="GO154"/>
  <c r="GP154"/>
  <c r="GV154"/>
  <c r="GX154"/>
  <c r="HC154"/>
  <c r="HG154"/>
  <c r="I155"/>
  <c r="K155"/>
  <c r="AC155"/>
  <c r="AD155"/>
  <c r="CR155" s="1"/>
  <c r="Q155" s="1"/>
  <c r="AE155"/>
  <c r="AF155"/>
  <c r="CT155" s="1"/>
  <c r="S155" s="1"/>
  <c r="AG155"/>
  <c r="AH155"/>
  <c r="CV155" s="1"/>
  <c r="U155" s="1"/>
  <c r="AI155"/>
  <c r="AJ155"/>
  <c r="CX155" s="1"/>
  <c r="W155" s="1"/>
  <c r="CQ155"/>
  <c r="P155" s="1"/>
  <c r="CS155"/>
  <c r="R155" s="1"/>
  <c r="CU155"/>
  <c r="T155" s="1"/>
  <c r="CW155"/>
  <c r="V155" s="1"/>
  <c r="FR155"/>
  <c r="GL155"/>
  <c r="GO155"/>
  <c r="GP155"/>
  <c r="GV155"/>
  <c r="HC155"/>
  <c r="GX155" s="1"/>
  <c r="HG155"/>
  <c r="I156"/>
  <c r="K156"/>
  <c r="AC156"/>
  <c r="AB156" s="1"/>
  <c r="AE156"/>
  <c r="AD156" s="1"/>
  <c r="CR156" s="1"/>
  <c r="Q156" s="1"/>
  <c r="AF156"/>
  <c r="AG156"/>
  <c r="CU156" s="1"/>
  <c r="T156" s="1"/>
  <c r="AH156"/>
  <c r="AI156"/>
  <c r="CW156" s="1"/>
  <c r="V156" s="1"/>
  <c r="AJ156"/>
  <c r="CT156"/>
  <c r="S156" s="1"/>
  <c r="CV156"/>
  <c r="U156" s="1"/>
  <c r="CX156"/>
  <c r="W156" s="1"/>
  <c r="FR156"/>
  <c r="GL156"/>
  <c r="GO156"/>
  <c r="GP156"/>
  <c r="GV156"/>
  <c r="GX156"/>
  <c r="HC156"/>
  <c r="HG156"/>
  <c r="I157"/>
  <c r="K157"/>
  <c r="AC157"/>
  <c r="AD157"/>
  <c r="CR157" s="1"/>
  <c r="Q157" s="1"/>
  <c r="AE157"/>
  <c r="AF157"/>
  <c r="CT157" s="1"/>
  <c r="S157" s="1"/>
  <c r="AG157"/>
  <c r="AH157"/>
  <c r="CV157" s="1"/>
  <c r="U157" s="1"/>
  <c r="AI157"/>
  <c r="AJ157"/>
  <c r="CX157" s="1"/>
  <c r="W157" s="1"/>
  <c r="CQ157"/>
  <c r="P157" s="1"/>
  <c r="CP157" s="1"/>
  <c r="O157" s="1"/>
  <c r="CS157"/>
  <c r="R157" s="1"/>
  <c r="CU157"/>
  <c r="T157" s="1"/>
  <c r="CW157"/>
  <c r="V157" s="1"/>
  <c r="FR157"/>
  <c r="GL157"/>
  <c r="GO157"/>
  <c r="GP157"/>
  <c r="GV157"/>
  <c r="HC157"/>
  <c r="GX157" s="1"/>
  <c r="HG157"/>
  <c r="I158"/>
  <c r="K158"/>
  <c r="AC158"/>
  <c r="AE158"/>
  <c r="AD158" s="1"/>
  <c r="CR158" s="1"/>
  <c r="Q158" s="1"/>
  <c r="AF158"/>
  <c r="AG158"/>
  <c r="CU158" s="1"/>
  <c r="T158" s="1"/>
  <c r="AH158"/>
  <c r="AI158"/>
  <c r="CW158" s="1"/>
  <c r="V158" s="1"/>
  <c r="AJ158"/>
  <c r="CT158"/>
  <c r="S158" s="1"/>
  <c r="CV158"/>
  <c r="U158" s="1"/>
  <c r="CX158"/>
  <c r="W158" s="1"/>
  <c r="FR158"/>
  <c r="GL158"/>
  <c r="GO158"/>
  <c r="GP158"/>
  <c r="GV158"/>
  <c r="GX158"/>
  <c r="HC158"/>
  <c r="HG158"/>
  <c r="I159"/>
  <c r="K159"/>
  <c r="AC159"/>
  <c r="AD159"/>
  <c r="CR159" s="1"/>
  <c r="Q159" s="1"/>
  <c r="AE159"/>
  <c r="AF159"/>
  <c r="CT159" s="1"/>
  <c r="S159" s="1"/>
  <c r="AG159"/>
  <c r="AH159"/>
  <c r="CV159" s="1"/>
  <c r="U159" s="1"/>
  <c r="AI159"/>
  <c r="AJ159"/>
  <c r="CX159" s="1"/>
  <c r="W159" s="1"/>
  <c r="CQ159"/>
  <c r="P159" s="1"/>
  <c r="CS159"/>
  <c r="R159" s="1"/>
  <c r="CU159"/>
  <c r="T159" s="1"/>
  <c r="CW159"/>
  <c r="V159" s="1"/>
  <c r="FR159"/>
  <c r="GL159"/>
  <c r="GO159"/>
  <c r="GP159"/>
  <c r="GV159"/>
  <c r="HC159"/>
  <c r="GX159" s="1"/>
  <c r="HG159"/>
  <c r="I160"/>
  <c r="K160"/>
  <c r="AC160"/>
  <c r="AB160" s="1"/>
  <c r="AE160"/>
  <c r="AD160" s="1"/>
  <c r="CR160" s="1"/>
  <c r="Q160" s="1"/>
  <c r="AF160"/>
  <c r="AG160"/>
  <c r="CU160" s="1"/>
  <c r="T160" s="1"/>
  <c r="AH160"/>
  <c r="AI160"/>
  <c r="CW160" s="1"/>
  <c r="V160" s="1"/>
  <c r="AJ160"/>
  <c r="CT160"/>
  <c r="S160" s="1"/>
  <c r="CV160"/>
  <c r="U160" s="1"/>
  <c r="CX160"/>
  <c r="W160" s="1"/>
  <c r="FR160"/>
  <c r="GL160"/>
  <c r="GO160"/>
  <c r="GP160"/>
  <c r="GV160"/>
  <c r="GX160"/>
  <c r="HC160"/>
  <c r="HG160"/>
  <c r="I161"/>
  <c r="K161"/>
  <c r="AC161"/>
  <c r="AD161"/>
  <c r="CR161" s="1"/>
  <c r="Q161" s="1"/>
  <c r="AE161"/>
  <c r="AF161"/>
  <c r="CT161" s="1"/>
  <c r="S161" s="1"/>
  <c r="AG161"/>
  <c r="AH161"/>
  <c r="CV161" s="1"/>
  <c r="U161" s="1"/>
  <c r="AI161"/>
  <c r="AJ161"/>
  <c r="CX161" s="1"/>
  <c r="W161" s="1"/>
  <c r="CQ161"/>
  <c r="P161" s="1"/>
  <c r="CP161" s="1"/>
  <c r="O161" s="1"/>
  <c r="CS161"/>
  <c r="R161" s="1"/>
  <c r="CU161"/>
  <c r="T161" s="1"/>
  <c r="CW161"/>
  <c r="V161" s="1"/>
  <c r="FR161"/>
  <c r="GL161"/>
  <c r="GO161"/>
  <c r="GP161"/>
  <c r="GV161"/>
  <c r="HC161"/>
  <c r="GX161" s="1"/>
  <c r="HG161"/>
  <c r="I162"/>
  <c r="K162"/>
  <c r="AC162"/>
  <c r="AE162"/>
  <c r="AD162" s="1"/>
  <c r="CR162" s="1"/>
  <c r="Q162" s="1"/>
  <c r="AF162"/>
  <c r="AG162"/>
  <c r="CU162" s="1"/>
  <c r="T162" s="1"/>
  <c r="AH162"/>
  <c r="AI162"/>
  <c r="CW162" s="1"/>
  <c r="V162" s="1"/>
  <c r="AJ162"/>
  <c r="CT162"/>
  <c r="S162" s="1"/>
  <c r="CV162"/>
  <c r="U162" s="1"/>
  <c r="CX162"/>
  <c r="W162" s="1"/>
  <c r="FR162"/>
  <c r="GL162"/>
  <c r="GO162"/>
  <c r="GP162"/>
  <c r="GV162"/>
  <c r="GX162"/>
  <c r="HC162"/>
  <c r="HG162"/>
  <c r="I163"/>
  <c r="K163"/>
  <c r="AC163"/>
  <c r="AD163"/>
  <c r="CR163" s="1"/>
  <c r="Q163" s="1"/>
  <c r="AE163"/>
  <c r="AF163"/>
  <c r="CT163" s="1"/>
  <c r="S163" s="1"/>
  <c r="AG163"/>
  <c r="AH163"/>
  <c r="CV163" s="1"/>
  <c r="U163" s="1"/>
  <c r="AI163"/>
  <c r="AJ163"/>
  <c r="CX163" s="1"/>
  <c r="W163" s="1"/>
  <c r="CQ163"/>
  <c r="P163" s="1"/>
  <c r="CS163"/>
  <c r="R163" s="1"/>
  <c r="CU163"/>
  <c r="T163" s="1"/>
  <c r="CW163"/>
  <c r="V163" s="1"/>
  <c r="FR163"/>
  <c r="GL163"/>
  <c r="GO163"/>
  <c r="GP163"/>
  <c r="GV163"/>
  <c r="HC163"/>
  <c r="GX163" s="1"/>
  <c r="HG163"/>
  <c r="I164"/>
  <c r="K164"/>
  <c r="AC164"/>
  <c r="AB164" s="1"/>
  <c r="AE164"/>
  <c r="AD164" s="1"/>
  <c r="CR164" s="1"/>
  <c r="Q164" s="1"/>
  <c r="AF164"/>
  <c r="AG164"/>
  <c r="AH164"/>
  <c r="AI164"/>
  <c r="AJ164"/>
  <c r="CQ164"/>
  <c r="P164" s="1"/>
  <c r="CS164"/>
  <c r="R164" s="1"/>
  <c r="CT164"/>
  <c r="S164" s="1"/>
  <c r="CU164"/>
  <c r="T164" s="1"/>
  <c r="CV164"/>
  <c r="U164" s="1"/>
  <c r="CW164"/>
  <c r="V164" s="1"/>
  <c r="CX164"/>
  <c r="W164" s="1"/>
  <c r="FR164"/>
  <c r="GL164"/>
  <c r="GO164"/>
  <c r="GP164"/>
  <c r="GV164"/>
  <c r="GX164"/>
  <c r="HC164"/>
  <c r="HG164"/>
  <c r="I166"/>
  <c r="K166"/>
  <c r="AC166"/>
  <c r="AB166" s="1"/>
  <c r="AE166"/>
  <c r="AD166" s="1"/>
  <c r="CR166" s="1"/>
  <c r="Q166" s="1"/>
  <c r="AF166"/>
  <c r="AG166"/>
  <c r="AH166"/>
  <c r="AI166"/>
  <c r="AJ166"/>
  <c r="CQ166"/>
  <c r="P166" s="1"/>
  <c r="CS166"/>
  <c r="R166" s="1"/>
  <c r="CT166"/>
  <c r="S166" s="1"/>
  <c r="CU166"/>
  <c r="T166" s="1"/>
  <c r="CV166"/>
  <c r="U166" s="1"/>
  <c r="CW166"/>
  <c r="V166" s="1"/>
  <c r="CX166"/>
  <c r="W166" s="1"/>
  <c r="FR166"/>
  <c r="GL166"/>
  <c r="GO166"/>
  <c r="GP166"/>
  <c r="GV166"/>
  <c r="GX166"/>
  <c r="HC166"/>
  <c r="HG166"/>
  <c r="I167"/>
  <c r="K167"/>
  <c r="AC167"/>
  <c r="AD167"/>
  <c r="AB167" s="1"/>
  <c r="AE167"/>
  <c r="AF167"/>
  <c r="CT167" s="1"/>
  <c r="S167" s="1"/>
  <c r="AG167"/>
  <c r="AH167"/>
  <c r="CV167" s="1"/>
  <c r="U167" s="1"/>
  <c r="AI167"/>
  <c r="AJ167"/>
  <c r="CX167" s="1"/>
  <c r="W167" s="1"/>
  <c r="CQ167"/>
  <c r="P167" s="1"/>
  <c r="CS167"/>
  <c r="R167" s="1"/>
  <c r="CU167"/>
  <c r="T167" s="1"/>
  <c r="CW167"/>
  <c r="V167" s="1"/>
  <c r="FR167"/>
  <c r="GL167"/>
  <c r="GO167"/>
  <c r="GP167"/>
  <c r="GV167"/>
  <c r="HC167"/>
  <c r="GX167" s="1"/>
  <c r="HG167"/>
  <c r="I168"/>
  <c r="K168"/>
  <c r="AC168"/>
  <c r="AE168"/>
  <c r="AD168" s="1"/>
  <c r="CR168" s="1"/>
  <c r="Q168" s="1"/>
  <c r="AF168"/>
  <c r="AG168"/>
  <c r="AH168"/>
  <c r="AI168"/>
  <c r="AJ168"/>
  <c r="CQ168"/>
  <c r="P168" s="1"/>
  <c r="CS168"/>
  <c r="R168" s="1"/>
  <c r="CT168"/>
  <c r="S168" s="1"/>
  <c r="CU168"/>
  <c r="T168" s="1"/>
  <c r="CV168"/>
  <c r="U168" s="1"/>
  <c r="CW168"/>
  <c r="V168" s="1"/>
  <c r="CX168"/>
  <c r="W168" s="1"/>
  <c r="FR168"/>
  <c r="GL168"/>
  <c r="GO168"/>
  <c r="GP168"/>
  <c r="GV168"/>
  <c r="GX168"/>
  <c r="HC168"/>
  <c r="HG168"/>
  <c r="I169"/>
  <c r="K169"/>
  <c r="AC169"/>
  <c r="AB169" s="1"/>
  <c r="AD169"/>
  <c r="AE169"/>
  <c r="AF169"/>
  <c r="AG169"/>
  <c r="AH169"/>
  <c r="AI169"/>
  <c r="AJ169"/>
  <c r="CQ169"/>
  <c r="P169" s="1"/>
  <c r="CR169"/>
  <c r="Q169" s="1"/>
  <c r="CS169"/>
  <c r="R169" s="1"/>
  <c r="CT169"/>
  <c r="S169" s="1"/>
  <c r="CU169"/>
  <c r="T169" s="1"/>
  <c r="CV169"/>
  <c r="U169" s="1"/>
  <c r="CW169"/>
  <c r="V169" s="1"/>
  <c r="CX169"/>
  <c r="W169" s="1"/>
  <c r="FR169"/>
  <c r="GL169"/>
  <c r="GO169"/>
  <c r="GP169"/>
  <c r="GV169"/>
  <c r="HC169"/>
  <c r="GX169" s="1"/>
  <c r="HG169"/>
  <c r="I170"/>
  <c r="K170"/>
  <c r="AC170"/>
  <c r="AB170" s="1"/>
  <c r="AE170"/>
  <c r="AD170" s="1"/>
  <c r="CR170" s="1"/>
  <c r="Q170" s="1"/>
  <c r="AF170"/>
  <c r="AG170"/>
  <c r="AH170"/>
  <c r="AI170"/>
  <c r="AJ170"/>
  <c r="CQ170"/>
  <c r="P170" s="1"/>
  <c r="CS170"/>
  <c r="R170" s="1"/>
  <c r="CT170"/>
  <c r="S170" s="1"/>
  <c r="CU170"/>
  <c r="T170" s="1"/>
  <c r="CV170"/>
  <c r="U170" s="1"/>
  <c r="CW170"/>
  <c r="V170" s="1"/>
  <c r="CX170"/>
  <c r="W170" s="1"/>
  <c r="FR170"/>
  <c r="GL170"/>
  <c r="GO170"/>
  <c r="GP170"/>
  <c r="GV170"/>
  <c r="GX170"/>
  <c r="HC170"/>
  <c r="HG170"/>
  <c r="I171"/>
  <c r="K171"/>
  <c r="AC171"/>
  <c r="AD171"/>
  <c r="AB171" s="1"/>
  <c r="AE171"/>
  <c r="AF171"/>
  <c r="CT171" s="1"/>
  <c r="S171" s="1"/>
  <c r="AG171"/>
  <c r="AH171"/>
  <c r="CV171" s="1"/>
  <c r="U171" s="1"/>
  <c r="AI171"/>
  <c r="AJ171"/>
  <c r="CX171" s="1"/>
  <c r="W171" s="1"/>
  <c r="CQ171"/>
  <c r="P171" s="1"/>
  <c r="CS171"/>
  <c r="R171" s="1"/>
  <c r="CU171"/>
  <c r="T171" s="1"/>
  <c r="CW171"/>
  <c r="V171" s="1"/>
  <c r="FR171"/>
  <c r="GL171"/>
  <c r="GO171"/>
  <c r="GP171"/>
  <c r="GV171"/>
  <c r="HC171"/>
  <c r="GX171" s="1"/>
  <c r="HG171"/>
  <c r="I172"/>
  <c r="K172"/>
  <c r="AC172"/>
  <c r="AE172"/>
  <c r="AD172" s="1"/>
  <c r="CR172" s="1"/>
  <c r="Q172" s="1"/>
  <c r="AF172"/>
  <c r="AG172"/>
  <c r="AH172"/>
  <c r="AI172"/>
  <c r="AJ172"/>
  <c r="CQ172"/>
  <c r="P172" s="1"/>
  <c r="CS172"/>
  <c r="R172" s="1"/>
  <c r="CT172"/>
  <c r="S172" s="1"/>
  <c r="CU172"/>
  <c r="T172" s="1"/>
  <c r="CV172"/>
  <c r="U172" s="1"/>
  <c r="CW172"/>
  <c r="V172" s="1"/>
  <c r="CX172"/>
  <c r="W172" s="1"/>
  <c r="FR172"/>
  <c r="GL172"/>
  <c r="GO172"/>
  <c r="GP172"/>
  <c r="GV172"/>
  <c r="GX172"/>
  <c r="HC172"/>
  <c r="HG172"/>
  <c r="I173"/>
  <c r="K173"/>
  <c r="AC173"/>
  <c r="AD173"/>
  <c r="AB173" s="1"/>
  <c r="AE173"/>
  <c r="AF173"/>
  <c r="CT173" s="1"/>
  <c r="S173" s="1"/>
  <c r="AG173"/>
  <c r="AH173"/>
  <c r="CV173" s="1"/>
  <c r="U173" s="1"/>
  <c r="AI173"/>
  <c r="AJ173"/>
  <c r="CX173" s="1"/>
  <c r="W173" s="1"/>
  <c r="CQ173"/>
  <c r="P173" s="1"/>
  <c r="CS173"/>
  <c r="R173" s="1"/>
  <c r="CU173"/>
  <c r="T173" s="1"/>
  <c r="CW173"/>
  <c r="V173" s="1"/>
  <c r="FR173"/>
  <c r="GL173"/>
  <c r="GO173"/>
  <c r="GP173"/>
  <c r="GV173"/>
  <c r="HC173"/>
  <c r="GX173" s="1"/>
  <c r="HG173"/>
  <c r="I174"/>
  <c r="K174"/>
  <c r="AC174"/>
  <c r="AB174" s="1"/>
  <c r="AE174"/>
  <c r="AD174" s="1"/>
  <c r="CR174" s="1"/>
  <c r="Q174" s="1"/>
  <c r="AF174"/>
  <c r="AG174"/>
  <c r="AH174"/>
  <c r="AI174"/>
  <c r="AJ174"/>
  <c r="CQ174"/>
  <c r="P174" s="1"/>
  <c r="CS174"/>
  <c r="R174" s="1"/>
  <c r="CT174"/>
  <c r="S174" s="1"/>
  <c r="CU174"/>
  <c r="T174" s="1"/>
  <c r="CV174"/>
  <c r="U174" s="1"/>
  <c r="CW174"/>
  <c r="V174" s="1"/>
  <c r="CX174"/>
  <c r="W174" s="1"/>
  <c r="FR174"/>
  <c r="GL174"/>
  <c r="GO174"/>
  <c r="GP174"/>
  <c r="GV174"/>
  <c r="GX174"/>
  <c r="HC174"/>
  <c r="HG174"/>
  <c r="I176"/>
  <c r="K176"/>
  <c r="AC176"/>
  <c r="AD176"/>
  <c r="AB176" s="1"/>
  <c r="AE176"/>
  <c r="AF176"/>
  <c r="AG176"/>
  <c r="AH176"/>
  <c r="AI176"/>
  <c r="AJ176"/>
  <c r="CQ176"/>
  <c r="P176" s="1"/>
  <c r="CP176" s="1"/>
  <c r="O176" s="1"/>
  <c r="CR176"/>
  <c r="Q176" s="1"/>
  <c r="CS176"/>
  <c r="R176" s="1"/>
  <c r="CT176"/>
  <c r="S176" s="1"/>
  <c r="CU176"/>
  <c r="T176" s="1"/>
  <c r="CV176"/>
  <c r="U176" s="1"/>
  <c r="CW176"/>
  <c r="V176" s="1"/>
  <c r="CX176"/>
  <c r="W176" s="1"/>
  <c r="FR176"/>
  <c r="GL176"/>
  <c r="GO176"/>
  <c r="GP176"/>
  <c r="GV176"/>
  <c r="HC176"/>
  <c r="GX176" s="1"/>
  <c r="HG176"/>
  <c r="I177"/>
  <c r="K177"/>
  <c r="AC177"/>
  <c r="AE177"/>
  <c r="AD177" s="1"/>
  <c r="CR177" s="1"/>
  <c r="Q177" s="1"/>
  <c r="AF177"/>
  <c r="AG177"/>
  <c r="AH177"/>
  <c r="AI177"/>
  <c r="AJ177"/>
  <c r="CQ177"/>
  <c r="P177" s="1"/>
  <c r="CS177"/>
  <c r="R177" s="1"/>
  <c r="CT177"/>
  <c r="S177" s="1"/>
  <c r="CU177"/>
  <c r="T177" s="1"/>
  <c r="CV177"/>
  <c r="U177" s="1"/>
  <c r="CW177"/>
  <c r="V177" s="1"/>
  <c r="CX177"/>
  <c r="W177" s="1"/>
  <c r="FR177"/>
  <c r="GL177"/>
  <c r="GO177"/>
  <c r="GP177"/>
  <c r="GV177"/>
  <c r="GX177"/>
  <c r="HC177"/>
  <c r="HG177"/>
  <c r="I178"/>
  <c r="K178"/>
  <c r="AC178"/>
  <c r="AD178"/>
  <c r="AB178" s="1"/>
  <c r="AE178"/>
  <c r="AF178"/>
  <c r="CT178" s="1"/>
  <c r="S178" s="1"/>
  <c r="AG178"/>
  <c r="AH178"/>
  <c r="CV178" s="1"/>
  <c r="U178" s="1"/>
  <c r="AI178"/>
  <c r="AJ178"/>
  <c r="CX178" s="1"/>
  <c r="W178" s="1"/>
  <c r="CQ178"/>
  <c r="P178" s="1"/>
  <c r="CS178"/>
  <c r="R178" s="1"/>
  <c r="CU178"/>
  <c r="T178" s="1"/>
  <c r="CW178"/>
  <c r="V178" s="1"/>
  <c r="FR178"/>
  <c r="GL178"/>
  <c r="GO178"/>
  <c r="GP178"/>
  <c r="GV178"/>
  <c r="HC178"/>
  <c r="GX178" s="1"/>
  <c r="HG178"/>
  <c r="I179"/>
  <c r="K179"/>
  <c r="AC179"/>
  <c r="AB179" s="1"/>
  <c r="AE179"/>
  <c r="AD179" s="1"/>
  <c r="CR179" s="1"/>
  <c r="Q179" s="1"/>
  <c r="AF179"/>
  <c r="AG179"/>
  <c r="AH179"/>
  <c r="AI179"/>
  <c r="AJ179"/>
  <c r="CQ179"/>
  <c r="P179" s="1"/>
  <c r="CS179"/>
  <c r="R179" s="1"/>
  <c r="CT179"/>
  <c r="S179" s="1"/>
  <c r="CU179"/>
  <c r="T179" s="1"/>
  <c r="CV179"/>
  <c r="U179" s="1"/>
  <c r="CW179"/>
  <c r="V179" s="1"/>
  <c r="CX179"/>
  <c r="W179" s="1"/>
  <c r="FR179"/>
  <c r="GL179"/>
  <c r="GO179"/>
  <c r="GP179"/>
  <c r="GV179"/>
  <c r="GX179"/>
  <c r="HC179"/>
  <c r="HG179"/>
  <c r="I180"/>
  <c r="K180"/>
  <c r="AC180"/>
  <c r="AD180"/>
  <c r="AB180" s="1"/>
  <c r="AE180"/>
  <c r="AF180"/>
  <c r="AG180"/>
  <c r="AH180"/>
  <c r="AI180"/>
  <c r="AJ180"/>
  <c r="CQ180"/>
  <c r="P180" s="1"/>
  <c r="CP180" s="1"/>
  <c r="O180" s="1"/>
  <c r="CR180"/>
  <c r="Q180" s="1"/>
  <c r="CS180"/>
  <c r="R180" s="1"/>
  <c r="CT180"/>
  <c r="S180" s="1"/>
  <c r="CU180"/>
  <c r="T180" s="1"/>
  <c r="CV180"/>
  <c r="U180" s="1"/>
  <c r="CW180"/>
  <c r="V180" s="1"/>
  <c r="CX180"/>
  <c r="W180" s="1"/>
  <c r="FR180"/>
  <c r="GL180"/>
  <c r="GO180"/>
  <c r="GP180"/>
  <c r="GV180"/>
  <c r="HC180"/>
  <c r="GX180" s="1"/>
  <c r="HG180"/>
  <c r="I181"/>
  <c r="K181"/>
  <c r="AC181"/>
  <c r="AE181"/>
  <c r="AD181" s="1"/>
  <c r="CR181" s="1"/>
  <c r="Q181" s="1"/>
  <c r="AF181"/>
  <c r="AG181"/>
  <c r="AH181"/>
  <c r="AI181"/>
  <c r="AJ181"/>
  <c r="CQ181"/>
  <c r="P181" s="1"/>
  <c r="CS181"/>
  <c r="R181" s="1"/>
  <c r="CT181"/>
  <c r="S181" s="1"/>
  <c r="CU181"/>
  <c r="T181" s="1"/>
  <c r="CV181"/>
  <c r="U181" s="1"/>
  <c r="CW181"/>
  <c r="V181" s="1"/>
  <c r="CX181"/>
  <c r="W181" s="1"/>
  <c r="FR181"/>
  <c r="GL181"/>
  <c r="GO181"/>
  <c r="GP181"/>
  <c r="GV181"/>
  <c r="GX181"/>
  <c r="HC181"/>
  <c r="HG181"/>
  <c r="I182"/>
  <c r="K182"/>
  <c r="AC182"/>
  <c r="AD182"/>
  <c r="AB182" s="1"/>
  <c r="AE182"/>
  <c r="AF182"/>
  <c r="CT182" s="1"/>
  <c r="S182" s="1"/>
  <c r="AG182"/>
  <c r="AH182"/>
  <c r="CV182" s="1"/>
  <c r="U182" s="1"/>
  <c r="AI182"/>
  <c r="AJ182"/>
  <c r="CX182" s="1"/>
  <c r="W182" s="1"/>
  <c r="CQ182"/>
  <c r="P182" s="1"/>
  <c r="CS182"/>
  <c r="R182" s="1"/>
  <c r="CU182"/>
  <c r="T182" s="1"/>
  <c r="CW182"/>
  <c r="V182" s="1"/>
  <c r="FR182"/>
  <c r="GL182"/>
  <c r="GO182"/>
  <c r="GP182"/>
  <c r="GV182"/>
  <c r="HC182"/>
  <c r="GX182" s="1"/>
  <c r="HG182"/>
  <c r="I183"/>
  <c r="K183"/>
  <c r="AC183"/>
  <c r="AB183" s="1"/>
  <c r="AE183"/>
  <c r="AD183" s="1"/>
  <c r="CR183" s="1"/>
  <c r="Q183" s="1"/>
  <c r="AF183"/>
  <c r="AG183"/>
  <c r="AH183"/>
  <c r="AI183"/>
  <c r="AJ183"/>
  <c r="CQ183"/>
  <c r="P183" s="1"/>
  <c r="CS183"/>
  <c r="R183" s="1"/>
  <c r="CT183"/>
  <c r="S183" s="1"/>
  <c r="CU183"/>
  <c r="T183" s="1"/>
  <c r="CV183"/>
  <c r="U183" s="1"/>
  <c r="CW183"/>
  <c r="V183" s="1"/>
  <c r="CX183"/>
  <c r="W183" s="1"/>
  <c r="FR183"/>
  <c r="GL183"/>
  <c r="GO183"/>
  <c r="GP183"/>
  <c r="GV183"/>
  <c r="GX183"/>
  <c r="HC183"/>
  <c r="HG183"/>
  <c r="I184"/>
  <c r="K184"/>
  <c r="AC184"/>
  <c r="AD184"/>
  <c r="AB184" s="1"/>
  <c r="AE184"/>
  <c r="AF184"/>
  <c r="CT184" s="1"/>
  <c r="S184" s="1"/>
  <c r="AG184"/>
  <c r="AH184"/>
  <c r="CV184" s="1"/>
  <c r="U184" s="1"/>
  <c r="AI184"/>
  <c r="AJ184"/>
  <c r="CX184" s="1"/>
  <c r="W184" s="1"/>
  <c r="CQ184"/>
  <c r="P184" s="1"/>
  <c r="CS184"/>
  <c r="R184" s="1"/>
  <c r="CU184"/>
  <c r="T184" s="1"/>
  <c r="CW184"/>
  <c r="V184" s="1"/>
  <c r="FR184"/>
  <c r="GL184"/>
  <c r="GO184"/>
  <c r="GP184"/>
  <c r="GV184"/>
  <c r="HC184"/>
  <c r="GX184" s="1"/>
  <c r="HG184"/>
  <c r="I186"/>
  <c r="K186"/>
  <c r="AC186"/>
  <c r="AE186"/>
  <c r="AD186" s="1"/>
  <c r="CR186" s="1"/>
  <c r="Q186" s="1"/>
  <c r="AF186"/>
  <c r="AG186"/>
  <c r="AH186"/>
  <c r="AI186"/>
  <c r="AJ186"/>
  <c r="CQ186"/>
  <c r="P186" s="1"/>
  <c r="CS186"/>
  <c r="R186" s="1"/>
  <c r="CT186"/>
  <c r="S186" s="1"/>
  <c r="CU186"/>
  <c r="T186" s="1"/>
  <c r="CV186"/>
  <c r="U186" s="1"/>
  <c r="CW186"/>
  <c r="V186" s="1"/>
  <c r="CX186"/>
  <c r="W186" s="1"/>
  <c r="FR186"/>
  <c r="GL186"/>
  <c r="GO186"/>
  <c r="GP186"/>
  <c r="GV186"/>
  <c r="GX186"/>
  <c r="HC186"/>
  <c r="HG186"/>
  <c r="I187"/>
  <c r="K187"/>
  <c r="AC187"/>
  <c r="AD187"/>
  <c r="AB187" s="1"/>
  <c r="AE187"/>
  <c r="AF187"/>
  <c r="CT187" s="1"/>
  <c r="S187" s="1"/>
  <c r="AG187"/>
  <c r="AH187"/>
  <c r="CV187" s="1"/>
  <c r="U187" s="1"/>
  <c r="AI187"/>
  <c r="AJ187"/>
  <c r="CX187" s="1"/>
  <c r="W187" s="1"/>
  <c r="CQ187"/>
  <c r="P187" s="1"/>
  <c r="CS187"/>
  <c r="R187" s="1"/>
  <c r="CU187"/>
  <c r="T187" s="1"/>
  <c r="CW187"/>
  <c r="V187" s="1"/>
  <c r="FR187"/>
  <c r="GL187"/>
  <c r="GO187"/>
  <c r="GP187"/>
  <c r="GV187"/>
  <c r="HC187"/>
  <c r="GX187" s="1"/>
  <c r="HG187"/>
  <c r="I188"/>
  <c r="K188"/>
  <c r="AC188"/>
  <c r="AB188" s="1"/>
  <c r="AE188"/>
  <c r="AD188" s="1"/>
  <c r="CR188" s="1"/>
  <c r="Q188" s="1"/>
  <c r="AF188"/>
  <c r="AG188"/>
  <c r="AH188"/>
  <c r="AI188"/>
  <c r="AJ188"/>
  <c r="CQ188"/>
  <c r="P188" s="1"/>
  <c r="CS188"/>
  <c r="R188" s="1"/>
  <c r="CT188"/>
  <c r="S188" s="1"/>
  <c r="CU188"/>
  <c r="T188" s="1"/>
  <c r="CV188"/>
  <c r="U188" s="1"/>
  <c r="CW188"/>
  <c r="V188" s="1"/>
  <c r="CX188"/>
  <c r="W188" s="1"/>
  <c r="FR188"/>
  <c r="GL188"/>
  <c r="GO188"/>
  <c r="GP188"/>
  <c r="GV188"/>
  <c r="GX188"/>
  <c r="HC188"/>
  <c r="HG188"/>
  <c r="I189"/>
  <c r="K189"/>
  <c r="AC189"/>
  <c r="AD189"/>
  <c r="AB189" s="1"/>
  <c r="AE189"/>
  <c r="AF189"/>
  <c r="CT189" s="1"/>
  <c r="S189" s="1"/>
  <c r="AG189"/>
  <c r="AH189"/>
  <c r="CV189" s="1"/>
  <c r="U189" s="1"/>
  <c r="AI189"/>
  <c r="AJ189"/>
  <c r="CX189" s="1"/>
  <c r="W189" s="1"/>
  <c r="CQ189"/>
  <c r="P189" s="1"/>
  <c r="CS189"/>
  <c r="R189" s="1"/>
  <c r="CU189"/>
  <c r="T189" s="1"/>
  <c r="CW189"/>
  <c r="V189" s="1"/>
  <c r="FR189"/>
  <c r="GL189"/>
  <c r="GO189"/>
  <c r="GP189"/>
  <c r="GV189"/>
  <c r="HC189"/>
  <c r="GX189" s="1"/>
  <c r="HG189"/>
  <c r="B191"/>
  <c r="B85" s="1"/>
  <c r="C191"/>
  <c r="C85" s="1"/>
  <c r="D191"/>
  <c r="D85" s="1"/>
  <c r="F191"/>
  <c r="F85" s="1"/>
  <c r="G191"/>
  <c r="G85" s="1"/>
  <c r="BX191"/>
  <c r="BX85" s="1"/>
  <c r="BY191"/>
  <c r="BY85" s="1"/>
  <c r="BZ191"/>
  <c r="BZ85" s="1"/>
  <c r="CC191"/>
  <c r="CC85" s="1"/>
  <c r="CD191"/>
  <c r="CD85" s="1"/>
  <c r="CG191"/>
  <c r="CG85" s="1"/>
  <c r="CI191"/>
  <c r="CI85" s="1"/>
  <c r="CK191"/>
  <c r="CK85" s="1"/>
  <c r="CL191"/>
  <c r="CL85" s="1"/>
  <c r="CM191"/>
  <c r="CM85" s="1"/>
  <c r="B225"/>
  <c r="B22" s="1"/>
  <c r="C225"/>
  <c r="C22" s="1"/>
  <c r="D225"/>
  <c r="D22" s="1"/>
  <c r="F225"/>
  <c r="F22" s="1"/>
  <c r="G225"/>
  <c r="G22" s="1"/>
  <c r="B259"/>
  <c r="B18" s="1"/>
  <c r="C259"/>
  <c r="C18" s="1"/>
  <c r="D259"/>
  <c r="D18" s="1"/>
  <c r="F259"/>
  <c r="F18" s="1"/>
  <c r="G259"/>
  <c r="G18" s="1"/>
  <c r="I465" i="5" l="1"/>
  <c r="BQ465" s="1"/>
  <c r="I434"/>
  <c r="O434" s="1"/>
  <c r="I415"/>
  <c r="O415" s="1"/>
  <c r="I393"/>
  <c r="BQ393" s="1"/>
  <c r="I337"/>
  <c r="AN315"/>
  <c r="I468"/>
  <c r="AN278"/>
  <c r="I343"/>
  <c r="O343" s="1"/>
  <c r="I419"/>
  <c r="O419" s="1"/>
  <c r="I306"/>
  <c r="AO306" s="1"/>
  <c r="I423"/>
  <c r="O423" s="1"/>
  <c r="I381"/>
  <c r="I319"/>
  <c r="O319" s="1"/>
  <c r="I284"/>
  <c r="I341"/>
  <c r="AO341" s="1"/>
  <c r="D40"/>
  <c r="J503"/>
  <c r="J269"/>
  <c r="L506"/>
  <c r="L489"/>
  <c r="L499"/>
  <c r="L265"/>
  <c r="J496"/>
  <c r="J262"/>
  <c r="J263"/>
  <c r="J54"/>
  <c r="J36"/>
  <c r="J499"/>
  <c r="J495"/>
  <c r="J265"/>
  <c r="J261"/>
  <c r="L261"/>
  <c r="D38"/>
  <c r="I36"/>
  <c r="L495"/>
  <c r="AF468"/>
  <c r="AO468"/>
  <c r="BQ468"/>
  <c r="O468"/>
  <c r="AN461"/>
  <c r="I461"/>
  <c r="AN449"/>
  <c r="I449"/>
  <c r="AN463"/>
  <c r="I463"/>
  <c r="BQ451"/>
  <c r="O451"/>
  <c r="AF451"/>
  <c r="AO451"/>
  <c r="AF438"/>
  <c r="AO438"/>
  <c r="BQ438"/>
  <c r="O438"/>
  <c r="AF430"/>
  <c r="AO430"/>
  <c r="BQ430"/>
  <c r="O430"/>
  <c r="AF423"/>
  <c r="BQ459"/>
  <c r="O459"/>
  <c r="AF459"/>
  <c r="AO459"/>
  <c r="AN444"/>
  <c r="I444"/>
  <c r="AN440"/>
  <c r="I440"/>
  <c r="AN436"/>
  <c r="I436"/>
  <c r="AN425"/>
  <c r="I425"/>
  <c r="AN417"/>
  <c r="I417"/>
  <c r="AN407"/>
  <c r="I407"/>
  <c r="AN391"/>
  <c r="I391"/>
  <c r="AN383"/>
  <c r="I383"/>
  <c r="AN376"/>
  <c r="I376"/>
  <c r="AF361"/>
  <c r="AO361"/>
  <c r="BQ361"/>
  <c r="O361"/>
  <c r="BQ405"/>
  <c r="O405"/>
  <c r="AF405"/>
  <c r="AO405"/>
  <c r="BQ389"/>
  <c r="O389"/>
  <c r="AF389"/>
  <c r="AO389"/>
  <c r="BQ381"/>
  <c r="O381"/>
  <c r="AF381"/>
  <c r="AO381"/>
  <c r="BQ370"/>
  <c r="O370"/>
  <c r="AF370"/>
  <c r="AO370"/>
  <c r="AN359"/>
  <c r="I359"/>
  <c r="AN351"/>
  <c r="I351"/>
  <c r="AN339"/>
  <c r="I339"/>
  <c r="AN331"/>
  <c r="I331"/>
  <c r="AN304"/>
  <c r="I304"/>
  <c r="BQ409"/>
  <c r="O409"/>
  <c r="AF409"/>
  <c r="AO409"/>
  <c r="AF399"/>
  <c r="AO399"/>
  <c r="BQ399"/>
  <c r="O399"/>
  <c r="AF395"/>
  <c r="AO395"/>
  <c r="BQ395"/>
  <c r="O395"/>
  <c r="AF368"/>
  <c r="AO368"/>
  <c r="BQ368"/>
  <c r="O368"/>
  <c r="AF365"/>
  <c r="AO365"/>
  <c r="BQ365"/>
  <c r="O365"/>
  <c r="BQ353"/>
  <c r="O353"/>
  <c r="AF353"/>
  <c r="AO353"/>
  <c r="BQ337"/>
  <c r="O337"/>
  <c r="AF337"/>
  <c r="AO337"/>
  <c r="BQ329"/>
  <c r="O329"/>
  <c r="AF329"/>
  <c r="AO329"/>
  <c r="BQ357"/>
  <c r="O357"/>
  <c r="AF357"/>
  <c r="AO357"/>
  <c r="AF323"/>
  <c r="AO323"/>
  <c r="BQ323"/>
  <c r="O323"/>
  <c r="AF319"/>
  <c r="BQ319"/>
  <c r="AF315"/>
  <c r="AO315"/>
  <c r="BQ315"/>
  <c r="O315"/>
  <c r="AF312"/>
  <c r="AO312"/>
  <c r="BQ312"/>
  <c r="O312"/>
  <c r="AF296"/>
  <c r="AO296"/>
  <c r="BQ296"/>
  <c r="O296"/>
  <c r="AF288"/>
  <c r="AO288"/>
  <c r="BQ288"/>
  <c r="O288"/>
  <c r="BQ349"/>
  <c r="O349"/>
  <c r="AF349"/>
  <c r="AO349"/>
  <c r="BQ345"/>
  <c r="O345"/>
  <c r="AF345"/>
  <c r="AO345"/>
  <c r="BQ325"/>
  <c r="O325"/>
  <c r="AF325"/>
  <c r="AO325"/>
  <c r="BQ321"/>
  <c r="O321"/>
  <c r="AF321"/>
  <c r="AO321"/>
  <c r="BQ317"/>
  <c r="O317"/>
  <c r="AF317"/>
  <c r="AO317"/>
  <c r="AF308"/>
  <c r="AO308"/>
  <c r="BQ308"/>
  <c r="O308"/>
  <c r="AN298"/>
  <c r="I298"/>
  <c r="AN294"/>
  <c r="I294"/>
  <c r="AN290"/>
  <c r="I290"/>
  <c r="AF284"/>
  <c r="AO284"/>
  <c r="BQ284"/>
  <c r="O284"/>
  <c r="BQ278"/>
  <c r="O278"/>
  <c r="AF278"/>
  <c r="AO278"/>
  <c r="BQ286"/>
  <c r="O286"/>
  <c r="AF286"/>
  <c r="AO286"/>
  <c r="AF472"/>
  <c r="AO472"/>
  <c r="BQ472"/>
  <c r="O472"/>
  <c r="O465"/>
  <c r="AN453"/>
  <c r="I453"/>
  <c r="AN470"/>
  <c r="I470"/>
  <c r="BQ455"/>
  <c r="O455"/>
  <c r="AF455"/>
  <c r="AO455"/>
  <c r="BQ474"/>
  <c r="O474"/>
  <c r="AF474"/>
  <c r="AO474"/>
  <c r="AF457"/>
  <c r="AO457"/>
  <c r="BQ457"/>
  <c r="O457"/>
  <c r="AF446"/>
  <c r="AO446"/>
  <c r="BQ446"/>
  <c r="O446"/>
  <c r="AF442"/>
  <c r="AO442"/>
  <c r="BQ442"/>
  <c r="O442"/>
  <c r="AF434"/>
  <c r="AF427"/>
  <c r="AO427"/>
  <c r="BQ427"/>
  <c r="O427"/>
  <c r="AF419"/>
  <c r="AN432"/>
  <c r="I432"/>
  <c r="AN421"/>
  <c r="I421"/>
  <c r="AF415"/>
  <c r="AO415"/>
  <c r="AN403"/>
  <c r="I403"/>
  <c r="AN387"/>
  <c r="I387"/>
  <c r="AN379"/>
  <c r="I379"/>
  <c r="AN372"/>
  <c r="I372"/>
  <c r="AN413"/>
  <c r="I413"/>
  <c r="O393"/>
  <c r="AF393"/>
  <c r="AO393"/>
  <c r="BQ385"/>
  <c r="O385"/>
  <c r="AF385"/>
  <c r="AO385"/>
  <c r="BQ374"/>
  <c r="O374"/>
  <c r="AF374"/>
  <c r="AO374"/>
  <c r="AN363"/>
  <c r="I363"/>
  <c r="AF411"/>
  <c r="AO411"/>
  <c r="BQ411"/>
  <c r="O411"/>
  <c r="BQ401"/>
  <c r="O401"/>
  <c r="AF401"/>
  <c r="AO401"/>
  <c r="BQ397"/>
  <c r="O397"/>
  <c r="AF397"/>
  <c r="AO397"/>
  <c r="AN355"/>
  <c r="I355"/>
  <c r="AN347"/>
  <c r="I347"/>
  <c r="AN335"/>
  <c r="I335"/>
  <c r="AN327"/>
  <c r="I327"/>
  <c r="AN300"/>
  <c r="I300"/>
  <c r="BQ333"/>
  <c r="O333"/>
  <c r="AF333"/>
  <c r="AO333"/>
  <c r="BQ310"/>
  <c r="O310"/>
  <c r="AF310"/>
  <c r="AO310"/>
  <c r="BQ302"/>
  <c r="O302"/>
  <c r="AF302"/>
  <c r="AO302"/>
  <c r="AF292"/>
  <c r="AO292"/>
  <c r="BQ292"/>
  <c r="O292"/>
  <c r="AN280"/>
  <c r="I280"/>
  <c r="BQ282"/>
  <c r="O282"/>
  <c r="AF282"/>
  <c r="AO282"/>
  <c r="BX257"/>
  <c r="BY257" s="1"/>
  <c r="BU257"/>
  <c r="BX249"/>
  <c r="BY249" s="1"/>
  <c r="BU249"/>
  <c r="BV257"/>
  <c r="BW257" s="1"/>
  <c r="BV249"/>
  <c r="BW249" s="1"/>
  <c r="CY187" i="1"/>
  <c r="X187" s="1"/>
  <c r="CZ187"/>
  <c r="Y187" s="1"/>
  <c r="CZ181"/>
  <c r="Y181" s="1"/>
  <c r="CY181"/>
  <c r="X181" s="1"/>
  <c r="CY178"/>
  <c r="X178" s="1"/>
  <c r="CZ178"/>
  <c r="Y178" s="1"/>
  <c r="CZ177"/>
  <c r="Y177" s="1"/>
  <c r="CY177"/>
  <c r="X177" s="1"/>
  <c r="CP177"/>
  <c r="O177" s="1"/>
  <c r="CY173"/>
  <c r="X173" s="1"/>
  <c r="CZ173"/>
  <c r="Y173" s="1"/>
  <c r="CZ172"/>
  <c r="Y172" s="1"/>
  <c r="CY172"/>
  <c r="X172" s="1"/>
  <c r="CP172"/>
  <c r="O172" s="1"/>
  <c r="CY169"/>
  <c r="X169" s="1"/>
  <c r="CZ169"/>
  <c r="Y169" s="1"/>
  <c r="CZ168"/>
  <c r="Y168" s="1"/>
  <c r="CY168"/>
  <c r="X168" s="1"/>
  <c r="CP168"/>
  <c r="O168" s="1"/>
  <c r="CZ163"/>
  <c r="Y163" s="1"/>
  <c r="CY163"/>
  <c r="X163" s="1"/>
  <c r="CZ159"/>
  <c r="Y159" s="1"/>
  <c r="CY159"/>
  <c r="X159" s="1"/>
  <c r="CZ155"/>
  <c r="Y155" s="1"/>
  <c r="CY155"/>
  <c r="X155" s="1"/>
  <c r="CY154"/>
  <c r="X154" s="1"/>
  <c r="CZ154"/>
  <c r="Y154" s="1"/>
  <c r="CZ153"/>
  <c r="Y153" s="1"/>
  <c r="CY153"/>
  <c r="X153" s="1"/>
  <c r="CP153"/>
  <c r="O153" s="1"/>
  <c r="CY150"/>
  <c r="X150" s="1"/>
  <c r="CZ150"/>
  <c r="Y150" s="1"/>
  <c r="CZ149"/>
  <c r="Y149" s="1"/>
  <c r="CY149"/>
  <c r="X149" s="1"/>
  <c r="CP149"/>
  <c r="O149" s="1"/>
  <c r="CY146"/>
  <c r="X146" s="1"/>
  <c r="CZ146"/>
  <c r="Y146" s="1"/>
  <c r="CZ145"/>
  <c r="Y145" s="1"/>
  <c r="CY145"/>
  <c r="X145" s="1"/>
  <c r="CP145"/>
  <c r="O145" s="1"/>
  <c r="AI191"/>
  <c r="AG191"/>
  <c r="CJ191"/>
  <c r="AJ191"/>
  <c r="AH191"/>
  <c r="CZ141"/>
  <c r="Y141" s="1"/>
  <c r="AF191"/>
  <c r="CY141"/>
  <c r="X141" s="1"/>
  <c r="CZ186"/>
  <c r="Y186" s="1"/>
  <c r="CY186"/>
  <c r="X186" s="1"/>
  <c r="CP186"/>
  <c r="O186" s="1"/>
  <c r="CY182"/>
  <c r="X182" s="1"/>
  <c r="CZ182"/>
  <c r="Y182" s="1"/>
  <c r="CP181"/>
  <c r="O181" s="1"/>
  <c r="CY189"/>
  <c r="X189" s="1"/>
  <c r="CZ189"/>
  <c r="Y189" s="1"/>
  <c r="CZ188"/>
  <c r="Y188" s="1"/>
  <c r="CY188"/>
  <c r="X188" s="1"/>
  <c r="CP188"/>
  <c r="O188" s="1"/>
  <c r="AB186"/>
  <c r="CY184"/>
  <c r="X184" s="1"/>
  <c r="CZ184"/>
  <c r="Y184" s="1"/>
  <c r="CZ183"/>
  <c r="Y183" s="1"/>
  <c r="CY183"/>
  <c r="X183" s="1"/>
  <c r="CP183"/>
  <c r="O183" s="1"/>
  <c r="AB181"/>
  <c r="CY180"/>
  <c r="X180" s="1"/>
  <c r="GN180" s="1"/>
  <c r="CZ180"/>
  <c r="Y180" s="1"/>
  <c r="CZ179"/>
  <c r="Y179" s="1"/>
  <c r="CY179"/>
  <c r="X179" s="1"/>
  <c r="CP179"/>
  <c r="O179" s="1"/>
  <c r="AB177"/>
  <c r="CY176"/>
  <c r="X176" s="1"/>
  <c r="GM176" s="1"/>
  <c r="CZ176"/>
  <c r="Y176" s="1"/>
  <c r="CZ174"/>
  <c r="Y174" s="1"/>
  <c r="CY174"/>
  <c r="X174" s="1"/>
  <c r="CP174"/>
  <c r="O174" s="1"/>
  <c r="AB172"/>
  <c r="CY171"/>
  <c r="X171" s="1"/>
  <c r="CZ171"/>
  <c r="Y171" s="1"/>
  <c r="CZ170"/>
  <c r="Y170" s="1"/>
  <c r="CY170"/>
  <c r="X170" s="1"/>
  <c r="CP170"/>
  <c r="O170" s="1"/>
  <c r="CP169"/>
  <c r="O169" s="1"/>
  <c r="AB168"/>
  <c r="CY167"/>
  <c r="X167" s="1"/>
  <c r="CZ167"/>
  <c r="Y167" s="1"/>
  <c r="CZ166"/>
  <c r="Y166" s="1"/>
  <c r="CY166"/>
  <c r="X166" s="1"/>
  <c r="CP166"/>
  <c r="O166" s="1"/>
  <c r="CY164"/>
  <c r="X164" s="1"/>
  <c r="CZ164"/>
  <c r="Y164" s="1"/>
  <c r="CP164"/>
  <c r="O164" s="1"/>
  <c r="CP163"/>
  <c r="O163" s="1"/>
  <c r="AB162"/>
  <c r="CZ161"/>
  <c r="Y161" s="1"/>
  <c r="CY161"/>
  <c r="X161" s="1"/>
  <c r="GN161" s="1"/>
  <c r="CP159"/>
  <c r="O159" s="1"/>
  <c r="AB158"/>
  <c r="CZ157"/>
  <c r="Y157" s="1"/>
  <c r="CY157"/>
  <c r="X157" s="1"/>
  <c r="GN157" s="1"/>
  <c r="CP155"/>
  <c r="O155" s="1"/>
  <c r="CP154"/>
  <c r="O154" s="1"/>
  <c r="AB153"/>
  <c r="CY152"/>
  <c r="X152" s="1"/>
  <c r="GN152" s="1"/>
  <c r="CZ152"/>
  <c r="Y152" s="1"/>
  <c r="CZ151"/>
  <c r="Y151" s="1"/>
  <c r="CY151"/>
  <c r="X151" s="1"/>
  <c r="CP151"/>
  <c r="O151" s="1"/>
  <c r="CP150"/>
  <c r="O150" s="1"/>
  <c r="AB149"/>
  <c r="CY148"/>
  <c r="X148" s="1"/>
  <c r="CZ148"/>
  <c r="Y148" s="1"/>
  <c r="CZ147"/>
  <c r="Y147" s="1"/>
  <c r="CY147"/>
  <c r="X147" s="1"/>
  <c r="CP147"/>
  <c r="O147" s="1"/>
  <c r="CP146"/>
  <c r="O146" s="1"/>
  <c r="AB145"/>
  <c r="CY144"/>
  <c r="X144" s="1"/>
  <c r="GM144" s="1"/>
  <c r="CZ144"/>
  <c r="Y144" s="1"/>
  <c r="CZ143"/>
  <c r="Y143" s="1"/>
  <c r="CY143"/>
  <c r="X143" s="1"/>
  <c r="GN143" s="1"/>
  <c r="CY142"/>
  <c r="X142" s="1"/>
  <c r="CZ142"/>
  <c r="Y142" s="1"/>
  <c r="CP142"/>
  <c r="O142" s="1"/>
  <c r="CP141"/>
  <c r="O141" s="1"/>
  <c r="BC191"/>
  <c r="AU191"/>
  <c r="AQ191"/>
  <c r="AO191"/>
  <c r="CR189"/>
  <c r="Q189" s="1"/>
  <c r="CP189" s="1"/>
  <c r="O189" s="1"/>
  <c r="CR187"/>
  <c r="Q187" s="1"/>
  <c r="CP187" s="1"/>
  <c r="O187" s="1"/>
  <c r="CR184"/>
  <c r="Q184" s="1"/>
  <c r="CP184" s="1"/>
  <c r="O184" s="1"/>
  <c r="CR182"/>
  <c r="Q182" s="1"/>
  <c r="CP182" s="1"/>
  <c r="O182" s="1"/>
  <c r="CR178"/>
  <c r="Q178" s="1"/>
  <c r="CP178" s="1"/>
  <c r="O178" s="1"/>
  <c r="CR173"/>
  <c r="Q173" s="1"/>
  <c r="CP173" s="1"/>
  <c r="O173" s="1"/>
  <c r="CR171"/>
  <c r="Q171" s="1"/>
  <c r="CP171" s="1"/>
  <c r="O171" s="1"/>
  <c r="CR167"/>
  <c r="Q167" s="1"/>
  <c r="CP167" s="1"/>
  <c r="O167" s="1"/>
  <c r="AB163"/>
  <c r="AB161"/>
  <c r="AB159"/>
  <c r="AB157"/>
  <c r="AB155"/>
  <c r="CR148"/>
  <c r="Q148" s="1"/>
  <c r="CP148" s="1"/>
  <c r="O148" s="1"/>
  <c r="AB141"/>
  <c r="CZ140"/>
  <c r="Y140" s="1"/>
  <c r="CY135"/>
  <c r="X135" s="1"/>
  <c r="CZ135"/>
  <c r="Y135" s="1"/>
  <c r="CY130"/>
  <c r="X130" s="1"/>
  <c r="CZ130"/>
  <c r="Y130" s="1"/>
  <c r="CY126"/>
  <c r="X126" s="1"/>
  <c r="CZ126"/>
  <c r="Y126" s="1"/>
  <c r="CY122"/>
  <c r="X122" s="1"/>
  <c r="CZ122"/>
  <c r="Y122" s="1"/>
  <c r="CY118"/>
  <c r="X118" s="1"/>
  <c r="CZ118"/>
  <c r="Y118" s="1"/>
  <c r="BD191"/>
  <c r="BB191"/>
  <c r="AZ191"/>
  <c r="AX191"/>
  <c r="AT191"/>
  <c r="AP191"/>
  <c r="CS162"/>
  <c r="R162" s="1"/>
  <c r="CY162" s="1"/>
  <c r="X162" s="1"/>
  <c r="CQ162"/>
  <c r="P162" s="1"/>
  <c r="CP162" s="1"/>
  <c r="O162" s="1"/>
  <c r="CS160"/>
  <c r="R160" s="1"/>
  <c r="CY160" s="1"/>
  <c r="X160" s="1"/>
  <c r="CQ160"/>
  <c r="P160" s="1"/>
  <c r="CP160" s="1"/>
  <c r="O160" s="1"/>
  <c r="CS158"/>
  <c r="R158" s="1"/>
  <c r="CY158" s="1"/>
  <c r="X158" s="1"/>
  <c r="CQ158"/>
  <c r="P158" s="1"/>
  <c r="CP158" s="1"/>
  <c r="O158" s="1"/>
  <c r="CS156"/>
  <c r="R156" s="1"/>
  <c r="CY156" s="1"/>
  <c r="X156" s="1"/>
  <c r="CQ156"/>
  <c r="P156" s="1"/>
  <c r="CP156" s="1"/>
  <c r="O156" s="1"/>
  <c r="CY137"/>
  <c r="X137" s="1"/>
  <c r="CZ137"/>
  <c r="Y137" s="1"/>
  <c r="CZ136"/>
  <c r="Y136" s="1"/>
  <c r="CP135"/>
  <c r="O135" s="1"/>
  <c r="CY132"/>
  <c r="X132" s="1"/>
  <c r="CZ132"/>
  <c r="Y132" s="1"/>
  <c r="CY131"/>
  <c r="X131" s="1"/>
  <c r="CY128"/>
  <c r="X128" s="1"/>
  <c r="CZ128"/>
  <c r="Y128" s="1"/>
  <c r="CZ127"/>
  <c r="Y127" s="1"/>
  <c r="CP126"/>
  <c r="O126" s="1"/>
  <c r="CY124"/>
  <c r="X124" s="1"/>
  <c r="CZ124"/>
  <c r="Y124" s="1"/>
  <c r="CY123"/>
  <c r="X123" s="1"/>
  <c r="CY120"/>
  <c r="X120" s="1"/>
  <c r="CZ120"/>
  <c r="Y120" s="1"/>
  <c r="CZ119"/>
  <c r="Y119" s="1"/>
  <c r="CP118"/>
  <c r="O118" s="1"/>
  <c r="CY116"/>
  <c r="X116" s="1"/>
  <c r="CZ116"/>
  <c r="Y116" s="1"/>
  <c r="CR140"/>
  <c r="Q140" s="1"/>
  <c r="CP140" s="1"/>
  <c r="O140" s="1"/>
  <c r="CS138"/>
  <c r="R138" s="1"/>
  <c r="CY138" s="1"/>
  <c r="X138" s="1"/>
  <c r="CQ138"/>
  <c r="P138" s="1"/>
  <c r="CP138" s="1"/>
  <c r="O138" s="1"/>
  <c r="CR137"/>
  <c r="Q137" s="1"/>
  <c r="CP137" s="1"/>
  <c r="O137" s="1"/>
  <c r="CS136"/>
  <c r="R136" s="1"/>
  <c r="CY136" s="1"/>
  <c r="X136" s="1"/>
  <c r="CQ136"/>
  <c r="P136" s="1"/>
  <c r="CP136" s="1"/>
  <c r="O136" s="1"/>
  <c r="CR135"/>
  <c r="Q135" s="1"/>
  <c r="CS134"/>
  <c r="R134" s="1"/>
  <c r="CZ134" s="1"/>
  <c r="Y134" s="1"/>
  <c r="CQ134"/>
  <c r="P134" s="1"/>
  <c r="CP134" s="1"/>
  <c r="O134" s="1"/>
  <c r="CR132"/>
  <c r="Q132" s="1"/>
  <c r="CP132" s="1"/>
  <c r="O132" s="1"/>
  <c r="CS131"/>
  <c r="R131" s="1"/>
  <c r="CZ131" s="1"/>
  <c r="Y131" s="1"/>
  <c r="CQ131"/>
  <c r="P131" s="1"/>
  <c r="CP131" s="1"/>
  <c r="O131" s="1"/>
  <c r="CR130"/>
  <c r="Q130" s="1"/>
  <c r="CP130" s="1"/>
  <c r="O130" s="1"/>
  <c r="CS129"/>
  <c r="R129" s="1"/>
  <c r="CY129" s="1"/>
  <c r="X129" s="1"/>
  <c r="CQ129"/>
  <c r="P129" s="1"/>
  <c r="CP129" s="1"/>
  <c r="O129" s="1"/>
  <c r="CR128"/>
  <c r="Q128" s="1"/>
  <c r="CP128" s="1"/>
  <c r="O128" s="1"/>
  <c r="CS127"/>
  <c r="R127" s="1"/>
  <c r="CY127" s="1"/>
  <c r="X127" s="1"/>
  <c r="CQ127"/>
  <c r="P127" s="1"/>
  <c r="CP127" s="1"/>
  <c r="O127" s="1"/>
  <c r="CR126"/>
  <c r="Q126" s="1"/>
  <c r="CS125"/>
  <c r="R125" s="1"/>
  <c r="CZ125" s="1"/>
  <c r="Y125" s="1"/>
  <c r="CQ125"/>
  <c r="P125" s="1"/>
  <c r="CP125" s="1"/>
  <c r="O125" s="1"/>
  <c r="CR124"/>
  <c r="Q124" s="1"/>
  <c r="CP124" s="1"/>
  <c r="O124" s="1"/>
  <c r="CS123"/>
  <c r="R123" s="1"/>
  <c r="CZ123" s="1"/>
  <c r="Y123" s="1"/>
  <c r="CQ123"/>
  <c r="P123" s="1"/>
  <c r="CP123" s="1"/>
  <c r="O123" s="1"/>
  <c r="CR122"/>
  <c r="Q122" s="1"/>
  <c r="CP122" s="1"/>
  <c r="O122" s="1"/>
  <c r="CS121"/>
  <c r="R121" s="1"/>
  <c r="CY121" s="1"/>
  <c r="X121" s="1"/>
  <c r="CQ121"/>
  <c r="P121" s="1"/>
  <c r="CP121" s="1"/>
  <c r="O121" s="1"/>
  <c r="CR120"/>
  <c r="Q120" s="1"/>
  <c r="CP120" s="1"/>
  <c r="O120" s="1"/>
  <c r="CS119"/>
  <c r="R119" s="1"/>
  <c r="CY119" s="1"/>
  <c r="X119" s="1"/>
  <c r="CQ119"/>
  <c r="P119" s="1"/>
  <c r="CP119" s="1"/>
  <c r="O119" s="1"/>
  <c r="CR118"/>
  <c r="Q118" s="1"/>
  <c r="CS117"/>
  <c r="R117" s="1"/>
  <c r="CZ117" s="1"/>
  <c r="Y117" s="1"/>
  <c r="CQ117"/>
  <c r="P117" s="1"/>
  <c r="CP117" s="1"/>
  <c r="O117" s="1"/>
  <c r="CR116"/>
  <c r="Q116" s="1"/>
  <c r="CP116" s="1"/>
  <c r="O116" s="1"/>
  <c r="AB115"/>
  <c r="CZ114"/>
  <c r="Y114" s="1"/>
  <c r="GN114" s="1"/>
  <c r="CY114"/>
  <c r="X114" s="1"/>
  <c r="CY113"/>
  <c r="X113" s="1"/>
  <c r="CZ113"/>
  <c r="Y113" s="1"/>
  <c r="CP113"/>
  <c r="O113" s="1"/>
  <c r="CP112"/>
  <c r="O112" s="1"/>
  <c r="AB111"/>
  <c r="CZ110"/>
  <c r="Y110" s="1"/>
  <c r="CY110"/>
  <c r="X110" s="1"/>
  <c r="GM110" s="1"/>
  <c r="CY109"/>
  <c r="X109" s="1"/>
  <c r="CZ109"/>
  <c r="Y109" s="1"/>
  <c r="CP109"/>
  <c r="O109" s="1"/>
  <c r="CP108"/>
  <c r="O108" s="1"/>
  <c r="CP107"/>
  <c r="O107" s="1"/>
  <c r="AB105"/>
  <c r="CY104"/>
  <c r="X104" s="1"/>
  <c r="CZ104"/>
  <c r="Y104" s="1"/>
  <c r="CZ103"/>
  <c r="Y103" s="1"/>
  <c r="CY103"/>
  <c r="X103" s="1"/>
  <c r="CP103"/>
  <c r="O103" s="1"/>
  <c r="CP102"/>
  <c r="O102" s="1"/>
  <c r="AB101"/>
  <c r="CY100"/>
  <c r="X100" s="1"/>
  <c r="CZ100"/>
  <c r="Y100" s="1"/>
  <c r="CZ99"/>
  <c r="Y99" s="1"/>
  <c r="CY99"/>
  <c r="X99" s="1"/>
  <c r="CP99"/>
  <c r="O99" s="1"/>
  <c r="AB98"/>
  <c r="CZ97"/>
  <c r="Y97" s="1"/>
  <c r="GN97" s="1"/>
  <c r="CY97"/>
  <c r="X97" s="1"/>
  <c r="CY96"/>
  <c r="X96" s="1"/>
  <c r="CZ96"/>
  <c r="Y96" s="1"/>
  <c r="CP96"/>
  <c r="O96" s="1"/>
  <c r="CP95"/>
  <c r="O95" s="1"/>
  <c r="AB94"/>
  <c r="CZ93"/>
  <c r="Y93" s="1"/>
  <c r="CY93"/>
  <c r="X93" s="1"/>
  <c r="GM93" s="1"/>
  <c r="CY92"/>
  <c r="X92" s="1"/>
  <c r="CZ92"/>
  <c r="Y92" s="1"/>
  <c r="CP92"/>
  <c r="O92" s="1"/>
  <c r="CP91"/>
  <c r="O91" s="1"/>
  <c r="AB90"/>
  <c r="CZ89"/>
  <c r="Y89" s="1"/>
  <c r="GN89" s="1"/>
  <c r="CY89"/>
  <c r="X89" s="1"/>
  <c r="CY115"/>
  <c r="X115" s="1"/>
  <c r="CZ115"/>
  <c r="Y115" s="1"/>
  <c r="CP115"/>
  <c r="O115" s="1"/>
  <c r="GM114"/>
  <c r="CZ112"/>
  <c r="Y112" s="1"/>
  <c r="CY112"/>
  <c r="X112" s="1"/>
  <c r="CY111"/>
  <c r="X111" s="1"/>
  <c r="CZ111"/>
  <c r="Y111" s="1"/>
  <c r="CP111"/>
  <c r="O111" s="1"/>
  <c r="GN110"/>
  <c r="CZ108"/>
  <c r="Y108" s="1"/>
  <c r="CY108"/>
  <c r="X108" s="1"/>
  <c r="CY107"/>
  <c r="X107" s="1"/>
  <c r="CZ107"/>
  <c r="Y107" s="1"/>
  <c r="CZ105"/>
  <c r="Y105" s="1"/>
  <c r="CY105"/>
  <c r="X105" s="1"/>
  <c r="CP105"/>
  <c r="O105" s="1"/>
  <c r="CY102"/>
  <c r="X102" s="1"/>
  <c r="CZ102"/>
  <c r="Y102" s="1"/>
  <c r="CZ101"/>
  <c r="Y101" s="1"/>
  <c r="CY101"/>
  <c r="X101" s="1"/>
  <c r="CP101"/>
  <c r="O101" s="1"/>
  <c r="CY98"/>
  <c r="X98" s="1"/>
  <c r="CZ98"/>
  <c r="Y98" s="1"/>
  <c r="CP98"/>
  <c r="O98" s="1"/>
  <c r="GM97"/>
  <c r="CZ95"/>
  <c r="Y95" s="1"/>
  <c r="CY95"/>
  <c r="X95" s="1"/>
  <c r="CY94"/>
  <c r="X94" s="1"/>
  <c r="CZ94"/>
  <c r="Y94" s="1"/>
  <c r="CP94"/>
  <c r="O94" s="1"/>
  <c r="GN93"/>
  <c r="CZ91"/>
  <c r="Y91" s="1"/>
  <c r="CY91"/>
  <c r="X91" s="1"/>
  <c r="CY90"/>
  <c r="X90" s="1"/>
  <c r="CZ90"/>
  <c r="Y90" s="1"/>
  <c r="CP90"/>
  <c r="O90" s="1"/>
  <c r="GM89"/>
  <c r="AJ26"/>
  <c r="W49"/>
  <c r="AB110"/>
  <c r="AB108"/>
  <c r="CR104"/>
  <c r="Q104" s="1"/>
  <c r="CP104" s="1"/>
  <c r="O104" s="1"/>
  <c r="CR100"/>
  <c r="Q100" s="1"/>
  <c r="AD191" s="1"/>
  <c r="AB95"/>
  <c r="AB93"/>
  <c r="AB91"/>
  <c r="AB89"/>
  <c r="BC49"/>
  <c r="BA49"/>
  <c r="AQ49"/>
  <c r="AO49"/>
  <c r="CP43"/>
  <c r="O43" s="1"/>
  <c r="CP41"/>
  <c r="O41" s="1"/>
  <c r="CY40"/>
  <c r="X40" s="1"/>
  <c r="CZ40"/>
  <c r="Y40" s="1"/>
  <c r="AF49"/>
  <c r="CS88"/>
  <c r="R88" s="1"/>
  <c r="AE191" s="1"/>
  <c r="CQ88"/>
  <c r="P88" s="1"/>
  <c r="BD49"/>
  <c r="BB49"/>
  <c r="AZ49"/>
  <c r="AX49"/>
  <c r="AP49"/>
  <c r="AH26"/>
  <c r="U49"/>
  <c r="CY47"/>
  <c r="X47" s="1"/>
  <c r="CZ47"/>
  <c r="Y47" s="1"/>
  <c r="CY46"/>
  <c r="X46" s="1"/>
  <c r="CZ46"/>
  <c r="Y46" s="1"/>
  <c r="CY44"/>
  <c r="X44" s="1"/>
  <c r="CZ44"/>
  <c r="Y44" s="1"/>
  <c r="CY43"/>
  <c r="X43" s="1"/>
  <c r="CZ43"/>
  <c r="Y43" s="1"/>
  <c r="CY42"/>
  <c r="X42" s="1"/>
  <c r="CZ42"/>
  <c r="Y42" s="1"/>
  <c r="CY41"/>
  <c r="X41" s="1"/>
  <c r="CZ41"/>
  <c r="Y41" s="1"/>
  <c r="CP40"/>
  <c r="O40" s="1"/>
  <c r="CR47"/>
  <c r="Q47" s="1"/>
  <c r="CP47" s="1"/>
  <c r="O47" s="1"/>
  <c r="CX161" i="3"/>
  <c r="CX163"/>
  <c r="CX165"/>
  <c r="CX162"/>
  <c r="CX164"/>
  <c r="CR46" i="1"/>
  <c r="Q46" s="1"/>
  <c r="CP46" s="1"/>
  <c r="O46" s="1"/>
  <c r="CX157" i="3"/>
  <c r="CX159"/>
  <c r="CX158"/>
  <c r="CX156"/>
  <c r="CX160"/>
  <c r="CR44" i="1"/>
  <c r="Q44" s="1"/>
  <c r="CP44" s="1"/>
  <c r="O44" s="1"/>
  <c r="CX155" i="3"/>
  <c r="CX154"/>
  <c r="CR43" i="1"/>
  <c r="Q43" s="1"/>
  <c r="CX143" i="3"/>
  <c r="CX145"/>
  <c r="CX147"/>
  <c r="CX149"/>
  <c r="CX151"/>
  <c r="CX153"/>
  <c r="CX142"/>
  <c r="CX146"/>
  <c r="CX150"/>
  <c r="CX144"/>
  <c r="CX148"/>
  <c r="CX152"/>
  <c r="CR42" i="1"/>
  <c r="Q42" s="1"/>
  <c r="CP42" s="1"/>
  <c r="O42" s="1"/>
  <c r="CX135" i="3"/>
  <c r="CX137"/>
  <c r="CX139"/>
  <c r="CX141"/>
  <c r="CX134"/>
  <c r="CX138"/>
  <c r="CX136"/>
  <c r="CX140"/>
  <c r="CR41" i="1"/>
  <c r="Q41" s="1"/>
  <c r="CX125" i="3"/>
  <c r="CX127"/>
  <c r="CX129"/>
  <c r="CX131"/>
  <c r="CX133"/>
  <c r="CX126"/>
  <c r="CX130"/>
  <c r="CX124"/>
  <c r="CX128"/>
  <c r="CX132"/>
  <c r="V39" i="1"/>
  <c r="T39"/>
  <c r="AD39"/>
  <c r="CR39" s="1"/>
  <c r="Q39" s="1"/>
  <c r="CS39"/>
  <c r="R39" s="1"/>
  <c r="CZ39" s="1"/>
  <c r="Y39" s="1"/>
  <c r="V38"/>
  <c r="T38"/>
  <c r="AD38"/>
  <c r="CR38" s="1"/>
  <c r="Q38" s="1"/>
  <c r="CS38"/>
  <c r="R38" s="1"/>
  <c r="CZ38" s="1"/>
  <c r="Y38" s="1"/>
  <c r="V37"/>
  <c r="T37"/>
  <c r="AD37"/>
  <c r="CR37" s="1"/>
  <c r="Q37" s="1"/>
  <c r="CS37"/>
  <c r="R37" s="1"/>
  <c r="CZ37" s="1"/>
  <c r="Y37" s="1"/>
  <c r="V36"/>
  <c r="T36"/>
  <c r="AD36"/>
  <c r="CR36" s="1"/>
  <c r="Q36" s="1"/>
  <c r="CS36"/>
  <c r="R36" s="1"/>
  <c r="CZ36" s="1"/>
  <c r="Y36" s="1"/>
  <c r="V35"/>
  <c r="T35"/>
  <c r="AD35"/>
  <c r="CR35" s="1"/>
  <c r="Q35" s="1"/>
  <c r="CS35"/>
  <c r="R35" s="1"/>
  <c r="CZ35" s="1"/>
  <c r="Y35" s="1"/>
  <c r="V34"/>
  <c r="T34"/>
  <c r="AD34"/>
  <c r="CR34" s="1"/>
  <c r="Q34" s="1"/>
  <c r="CS34"/>
  <c r="R34" s="1"/>
  <c r="CZ34" s="1"/>
  <c r="Y34" s="1"/>
  <c r="V33"/>
  <c r="T33"/>
  <c r="AD33"/>
  <c r="CR33" s="1"/>
  <c r="Q33" s="1"/>
  <c r="CS33"/>
  <c r="R33" s="1"/>
  <c r="CZ33" s="1"/>
  <c r="Y33" s="1"/>
  <c r="V32"/>
  <c r="T32"/>
  <c r="AD32"/>
  <c r="CR32" s="1"/>
  <c r="Q32" s="1"/>
  <c r="CS32"/>
  <c r="R32" s="1"/>
  <c r="CZ32" s="1"/>
  <c r="Y32" s="1"/>
  <c r="V31"/>
  <c r="T31"/>
  <c r="AD31"/>
  <c r="CR31" s="1"/>
  <c r="Q31" s="1"/>
  <c r="CS31"/>
  <c r="R31" s="1"/>
  <c r="CZ31" s="1"/>
  <c r="Y31" s="1"/>
  <c r="V30"/>
  <c r="T30"/>
  <c r="AD30"/>
  <c r="CR30" s="1"/>
  <c r="Q30" s="1"/>
  <c r="CS30"/>
  <c r="R30" s="1"/>
  <c r="CZ30" s="1"/>
  <c r="Y30" s="1"/>
  <c r="V29"/>
  <c r="AI49" s="1"/>
  <c r="T29"/>
  <c r="AG49" s="1"/>
  <c r="AD29"/>
  <c r="CR29" s="1"/>
  <c r="Q29" s="1"/>
  <c r="AD49" s="1"/>
  <c r="CS29"/>
  <c r="R29" s="1"/>
  <c r="AB40"/>
  <c r="CX111" i="3"/>
  <c r="CX113"/>
  <c r="CX115"/>
  <c r="CX117"/>
  <c r="CX119"/>
  <c r="CX121"/>
  <c r="CX123"/>
  <c r="CX110"/>
  <c r="CX114"/>
  <c r="CX118"/>
  <c r="CX122"/>
  <c r="CX112"/>
  <c r="CX116"/>
  <c r="CX120"/>
  <c r="AB39" i="1"/>
  <c r="CQ39"/>
  <c r="P39" s="1"/>
  <c r="CP39" s="1"/>
  <c r="O39" s="1"/>
  <c r="CY39"/>
  <c r="X39" s="1"/>
  <c r="CX99" i="3"/>
  <c r="CX101"/>
  <c r="CX103"/>
  <c r="CX105"/>
  <c r="CX107"/>
  <c r="CX109"/>
  <c r="CX98"/>
  <c r="CX102"/>
  <c r="CX106"/>
  <c r="CX100"/>
  <c r="CX104"/>
  <c r="CX108"/>
  <c r="AB38" i="1"/>
  <c r="CQ38"/>
  <c r="P38" s="1"/>
  <c r="CP38" s="1"/>
  <c r="O38" s="1"/>
  <c r="CY38"/>
  <c r="X38" s="1"/>
  <c r="CX83" i="3"/>
  <c r="CX85"/>
  <c r="CX87"/>
  <c r="CX89"/>
  <c r="CX91"/>
  <c r="CX93"/>
  <c r="CX95"/>
  <c r="CX97"/>
  <c r="CX86"/>
  <c r="CX90"/>
  <c r="CX94"/>
  <c r="CX84"/>
  <c r="CX88"/>
  <c r="CX92"/>
  <c r="CX96"/>
  <c r="AB37" i="1"/>
  <c r="CQ37"/>
  <c r="P37" s="1"/>
  <c r="CP37" s="1"/>
  <c r="O37" s="1"/>
  <c r="CY37"/>
  <c r="X37" s="1"/>
  <c r="CX77" i="3"/>
  <c r="CX79"/>
  <c r="CX81"/>
  <c r="CX78"/>
  <c r="CX82"/>
  <c r="CX80"/>
  <c r="AB36" i="1"/>
  <c r="CQ36"/>
  <c r="P36" s="1"/>
  <c r="CP36" s="1"/>
  <c r="O36" s="1"/>
  <c r="CY36"/>
  <c r="X36" s="1"/>
  <c r="CX67" i="3"/>
  <c r="CX69"/>
  <c r="CX71"/>
  <c r="CX73"/>
  <c r="CX75"/>
  <c r="CX70"/>
  <c r="CX74"/>
  <c r="CX68"/>
  <c r="CX72"/>
  <c r="CX76"/>
  <c r="AB35" i="1"/>
  <c r="CQ35"/>
  <c r="P35" s="1"/>
  <c r="CP35" s="1"/>
  <c r="O35" s="1"/>
  <c r="CY35"/>
  <c r="X35" s="1"/>
  <c r="CX57" i="3"/>
  <c r="CX59"/>
  <c r="CX61"/>
  <c r="CX63"/>
  <c r="CX65"/>
  <c r="CX58"/>
  <c r="CX62"/>
  <c r="CX66"/>
  <c r="CX60"/>
  <c r="CX64"/>
  <c r="AB34" i="1"/>
  <c r="CQ34"/>
  <c r="P34" s="1"/>
  <c r="CP34" s="1"/>
  <c r="O34" s="1"/>
  <c r="CY34"/>
  <c r="X34" s="1"/>
  <c r="CX49" i="3"/>
  <c r="CX51"/>
  <c r="CX53"/>
  <c r="CX55"/>
  <c r="CX50"/>
  <c r="CX54"/>
  <c r="CX48"/>
  <c r="CX52"/>
  <c r="CX56"/>
  <c r="AB33" i="1"/>
  <c r="CQ33"/>
  <c r="P33" s="1"/>
  <c r="CP33" s="1"/>
  <c r="O33" s="1"/>
  <c r="CY33"/>
  <c r="X33" s="1"/>
  <c r="CX43" i="3"/>
  <c r="CX45"/>
  <c r="CX47"/>
  <c r="CX42"/>
  <c r="CX44"/>
  <c r="CX46"/>
  <c r="AB32" i="1"/>
  <c r="CQ32"/>
  <c r="P32" s="1"/>
  <c r="CP32" s="1"/>
  <c r="O32" s="1"/>
  <c r="CY32"/>
  <c r="X32" s="1"/>
  <c r="CX35" i="3"/>
  <c r="CX37"/>
  <c r="CX39"/>
  <c r="CX41"/>
  <c r="CX36"/>
  <c r="CX38"/>
  <c r="CX40"/>
  <c r="AB31" i="1"/>
  <c r="CQ31"/>
  <c r="P31" s="1"/>
  <c r="CP31" s="1"/>
  <c r="O31" s="1"/>
  <c r="CY31"/>
  <c r="X31" s="1"/>
  <c r="CX19" i="3"/>
  <c r="CX21"/>
  <c r="CX23"/>
  <c r="CX25"/>
  <c r="CX27"/>
  <c r="CX29"/>
  <c r="CX31"/>
  <c r="CX33"/>
  <c r="CX20"/>
  <c r="CX22"/>
  <c r="CX24"/>
  <c r="CX26"/>
  <c r="CX28"/>
  <c r="CX30"/>
  <c r="CX32"/>
  <c r="CX34"/>
  <c r="AB30" i="1"/>
  <c r="CQ30"/>
  <c r="P30" s="1"/>
  <c r="CP30" s="1"/>
  <c r="O30" s="1"/>
  <c r="CY30"/>
  <c r="X30" s="1"/>
  <c r="CX15" i="3"/>
  <c r="CX17"/>
  <c r="CX16"/>
  <c r="CX18"/>
  <c r="AB29" i="1"/>
  <c r="CQ29"/>
  <c r="P29" s="1"/>
  <c r="CY29"/>
  <c r="X29" s="1"/>
  <c r="AK49" s="1"/>
  <c r="CX9" i="3"/>
  <c r="CX11"/>
  <c r="CX13"/>
  <c r="CX8"/>
  <c r="CX10"/>
  <c r="CX12"/>
  <c r="CX14"/>
  <c r="CZ28" i="1"/>
  <c r="Y28" s="1"/>
  <c r="GO28" s="1"/>
  <c r="AB28"/>
  <c r="CX1" i="3"/>
  <c r="CX3"/>
  <c r="CX5"/>
  <c r="CX7"/>
  <c r="CX2"/>
  <c r="CX4"/>
  <c r="CX6"/>
  <c r="AO419" i="5" l="1"/>
  <c r="AO434"/>
  <c r="BQ341"/>
  <c r="BQ415"/>
  <c r="BQ419"/>
  <c r="BQ434"/>
  <c r="AF343"/>
  <c r="BQ306"/>
  <c r="O341"/>
  <c r="AO319"/>
  <c r="AO343"/>
  <c r="O306"/>
  <c r="AO423"/>
  <c r="AF341"/>
  <c r="AF465"/>
  <c r="BQ343"/>
  <c r="AF306"/>
  <c r="BQ423"/>
  <c r="AO465"/>
  <c r="D37"/>
  <c r="D34" s="1"/>
  <c r="J259"/>
  <c r="J270" s="1"/>
  <c r="AF280"/>
  <c r="AO280"/>
  <c r="BQ280"/>
  <c r="O280"/>
  <c r="AF300"/>
  <c r="AO300"/>
  <c r="BQ300"/>
  <c r="O300"/>
  <c r="AF327"/>
  <c r="AO327"/>
  <c r="BQ327"/>
  <c r="O327"/>
  <c r="AF335"/>
  <c r="AO335"/>
  <c r="BQ335"/>
  <c r="O335"/>
  <c r="AF347"/>
  <c r="AO347"/>
  <c r="BQ347"/>
  <c r="O347"/>
  <c r="AF355"/>
  <c r="AO355"/>
  <c r="BQ355"/>
  <c r="O355"/>
  <c r="BQ363"/>
  <c r="O363"/>
  <c r="AF363"/>
  <c r="AO363"/>
  <c r="BQ413"/>
  <c r="O413"/>
  <c r="AF413"/>
  <c r="AO413"/>
  <c r="AF372"/>
  <c r="AO372"/>
  <c r="BQ372"/>
  <c r="O372"/>
  <c r="AF379"/>
  <c r="AO379"/>
  <c r="BQ379"/>
  <c r="O379"/>
  <c r="AF387"/>
  <c r="AO387"/>
  <c r="BQ387"/>
  <c r="O387"/>
  <c r="AF403"/>
  <c r="AO403"/>
  <c r="BQ403"/>
  <c r="O403"/>
  <c r="BQ421"/>
  <c r="O421"/>
  <c r="AF421"/>
  <c r="AO421"/>
  <c r="BQ432"/>
  <c r="O432"/>
  <c r="AF432"/>
  <c r="AO432"/>
  <c r="BQ470"/>
  <c r="O470"/>
  <c r="AF470"/>
  <c r="AO470"/>
  <c r="AF453"/>
  <c r="AO453"/>
  <c r="BQ453"/>
  <c r="O453"/>
  <c r="BQ290"/>
  <c r="O290"/>
  <c r="AF290"/>
  <c r="AO290"/>
  <c r="BQ294"/>
  <c r="O294"/>
  <c r="AF294"/>
  <c r="AO294"/>
  <c r="BQ298"/>
  <c r="O298"/>
  <c r="AF298"/>
  <c r="AO298"/>
  <c r="AF304"/>
  <c r="AO304"/>
  <c r="BQ304"/>
  <c r="O304"/>
  <c r="AF331"/>
  <c r="AO331"/>
  <c r="BQ331"/>
  <c r="O331"/>
  <c r="AF339"/>
  <c r="AO339"/>
  <c r="BQ339"/>
  <c r="O339"/>
  <c r="AF351"/>
  <c r="AO351"/>
  <c r="BQ351"/>
  <c r="O351"/>
  <c r="BQ359"/>
  <c r="O359"/>
  <c r="AF359"/>
  <c r="AO359"/>
  <c r="AF376"/>
  <c r="AO376"/>
  <c r="BQ376"/>
  <c r="O376"/>
  <c r="AF383"/>
  <c r="AO383"/>
  <c r="BQ383"/>
  <c r="O383"/>
  <c r="AF391"/>
  <c r="AO391"/>
  <c r="BQ391"/>
  <c r="O391"/>
  <c r="AF407"/>
  <c r="AO407"/>
  <c r="BQ407"/>
  <c r="O407"/>
  <c r="BQ417"/>
  <c r="O417"/>
  <c r="AF417"/>
  <c r="AO417"/>
  <c r="BQ425"/>
  <c r="O425"/>
  <c r="AF425"/>
  <c r="AO425"/>
  <c r="BQ436"/>
  <c r="O436"/>
  <c r="AF436"/>
  <c r="AO436"/>
  <c r="BQ440"/>
  <c r="O440"/>
  <c r="AF440"/>
  <c r="AO440"/>
  <c r="BQ444"/>
  <c r="O444"/>
  <c r="AF444"/>
  <c r="AO444"/>
  <c r="BQ463"/>
  <c r="O463"/>
  <c r="AF463"/>
  <c r="AO463"/>
  <c r="AF449"/>
  <c r="AO449"/>
  <c r="BQ449"/>
  <c r="O449"/>
  <c r="AF461"/>
  <c r="AO461"/>
  <c r="BQ461"/>
  <c r="O461"/>
  <c r="GM104" i="1"/>
  <c r="GN104"/>
  <c r="GM116"/>
  <c r="GN116"/>
  <c r="GM120"/>
  <c r="GN120"/>
  <c r="GM124"/>
  <c r="GN124"/>
  <c r="GM128"/>
  <c r="GN128"/>
  <c r="GM132"/>
  <c r="GN132"/>
  <c r="GM137"/>
  <c r="GN137"/>
  <c r="GM148"/>
  <c r="GN148"/>
  <c r="GM167"/>
  <c r="GN167"/>
  <c r="GM173"/>
  <c r="GN173"/>
  <c r="GM182"/>
  <c r="GN182"/>
  <c r="GM187"/>
  <c r="GN187"/>
  <c r="GM42"/>
  <c r="GO42"/>
  <c r="GM44"/>
  <c r="GN44"/>
  <c r="CB49" s="1"/>
  <c r="GM46"/>
  <c r="GP46"/>
  <c r="GM47"/>
  <c r="GP47"/>
  <c r="GM122"/>
  <c r="GN122"/>
  <c r="GM130"/>
  <c r="GN130"/>
  <c r="GN140"/>
  <c r="GM140"/>
  <c r="GM171"/>
  <c r="GN171"/>
  <c r="GM178"/>
  <c r="GN178"/>
  <c r="GM184"/>
  <c r="GN184"/>
  <c r="GM189"/>
  <c r="GN189"/>
  <c r="AK26"/>
  <c r="X49"/>
  <c r="GM33"/>
  <c r="GO33"/>
  <c r="GM34"/>
  <c r="GO34"/>
  <c r="AC49"/>
  <c r="CP29"/>
  <c r="O29" s="1"/>
  <c r="GM31"/>
  <c r="GO31"/>
  <c r="GM32"/>
  <c r="GO32"/>
  <c r="GM35"/>
  <c r="GO35"/>
  <c r="GM37"/>
  <c r="GO37"/>
  <c r="GM38"/>
  <c r="GO38"/>
  <c r="CZ29"/>
  <c r="Y29" s="1"/>
  <c r="AE49"/>
  <c r="AG26"/>
  <c r="T49"/>
  <c r="GM40"/>
  <c r="GO40"/>
  <c r="AX26"/>
  <c r="F56"/>
  <c r="AX225"/>
  <c r="BB26"/>
  <c r="F62"/>
  <c r="BB225"/>
  <c r="CP88"/>
  <c r="O88" s="1"/>
  <c r="AC191"/>
  <c r="AF26"/>
  <c r="S49"/>
  <c r="AQ26"/>
  <c r="F59"/>
  <c r="AQ225"/>
  <c r="BC26"/>
  <c r="F65"/>
  <c r="BC225"/>
  <c r="GM94"/>
  <c r="GN94"/>
  <c r="CP100"/>
  <c r="O100" s="1"/>
  <c r="GM111"/>
  <c r="GN111"/>
  <c r="CZ88"/>
  <c r="Y88" s="1"/>
  <c r="GM92"/>
  <c r="GN92"/>
  <c r="GN95"/>
  <c r="GM95"/>
  <c r="GN103"/>
  <c r="GM103"/>
  <c r="GM107"/>
  <c r="GN107"/>
  <c r="GM109"/>
  <c r="GN109"/>
  <c r="GN112"/>
  <c r="GM112"/>
  <c r="GM117"/>
  <c r="GM125"/>
  <c r="GM134"/>
  <c r="AT85"/>
  <c r="F209"/>
  <c r="AZ85"/>
  <c r="F202"/>
  <c r="BD85"/>
  <c r="F216"/>
  <c r="L481" i="5" s="1"/>
  <c r="CY117" i="1"/>
  <c r="X117" s="1"/>
  <c r="GN117" s="1"/>
  <c r="CZ121"/>
  <c r="Y121" s="1"/>
  <c r="GM121" s="1"/>
  <c r="CY125"/>
  <c r="X125" s="1"/>
  <c r="GN125" s="1"/>
  <c r="CZ129"/>
  <c r="Y129" s="1"/>
  <c r="GM129" s="1"/>
  <c r="CY134"/>
  <c r="X134" s="1"/>
  <c r="GN134" s="1"/>
  <c r="CZ138"/>
  <c r="Y138" s="1"/>
  <c r="GM138" s="1"/>
  <c r="AQ85"/>
  <c r="F201"/>
  <c r="BC85"/>
  <c r="F207"/>
  <c r="GM142"/>
  <c r="GN142"/>
  <c r="GM146"/>
  <c r="GN146"/>
  <c r="GN151"/>
  <c r="GM151"/>
  <c r="GM154"/>
  <c r="GN154"/>
  <c r="CZ156"/>
  <c r="Y156" s="1"/>
  <c r="CZ160"/>
  <c r="Y160" s="1"/>
  <c r="GM164"/>
  <c r="GN164"/>
  <c r="GN170"/>
  <c r="GM170"/>
  <c r="GN179"/>
  <c r="GM179"/>
  <c r="GN188"/>
  <c r="GM188"/>
  <c r="AJ85"/>
  <c r="W191"/>
  <c r="AG85"/>
  <c r="T191"/>
  <c r="GM143"/>
  <c r="GN144"/>
  <c r="GN145"/>
  <c r="GM145"/>
  <c r="GN149"/>
  <c r="GM149"/>
  <c r="GM152"/>
  <c r="GM157"/>
  <c r="CZ158"/>
  <c r="Y158" s="1"/>
  <c r="GM161"/>
  <c r="CZ162"/>
  <c r="Y162" s="1"/>
  <c r="GN176"/>
  <c r="GN177"/>
  <c r="GM177"/>
  <c r="GM180"/>
  <c r="AL49"/>
  <c r="GM30"/>
  <c r="GO30"/>
  <c r="GM36"/>
  <c r="GO36"/>
  <c r="GM39"/>
  <c r="GO39"/>
  <c r="GM28"/>
  <c r="AD26"/>
  <c r="Q49"/>
  <c r="AI26"/>
  <c r="V49"/>
  <c r="U26"/>
  <c r="F71"/>
  <c r="AP26"/>
  <c r="F58"/>
  <c r="L268" i="5" s="1"/>
  <c r="AP225" i="1"/>
  <c r="AZ26"/>
  <c r="F60"/>
  <c r="AZ225"/>
  <c r="BD26"/>
  <c r="F74"/>
  <c r="L264" i="5" s="1"/>
  <c r="BD225" i="1"/>
  <c r="AE85"/>
  <c r="R191"/>
  <c r="GM41"/>
  <c r="GO41"/>
  <c r="GM43"/>
  <c r="GO43"/>
  <c r="AO26"/>
  <c r="F53"/>
  <c r="AO225"/>
  <c r="BA26"/>
  <c r="F69"/>
  <c r="AD85"/>
  <c r="Q191"/>
  <c r="W26"/>
  <c r="F73"/>
  <c r="W225"/>
  <c r="GM90"/>
  <c r="GN90"/>
  <c r="GM98"/>
  <c r="GN98"/>
  <c r="GN101"/>
  <c r="GM101"/>
  <c r="GN105"/>
  <c r="GM105"/>
  <c r="GM115"/>
  <c r="GN115"/>
  <c r="CY88"/>
  <c r="X88" s="1"/>
  <c r="AK191" s="1"/>
  <c r="GN91"/>
  <c r="GM91"/>
  <c r="GM96"/>
  <c r="GN96"/>
  <c r="GN99"/>
  <c r="GM99"/>
  <c r="GM102"/>
  <c r="GN102"/>
  <c r="GN108"/>
  <c r="GM108"/>
  <c r="GM113"/>
  <c r="GN113"/>
  <c r="GN119"/>
  <c r="GM119"/>
  <c r="GN123"/>
  <c r="GM123"/>
  <c r="GN127"/>
  <c r="GM127"/>
  <c r="GN131"/>
  <c r="GM131"/>
  <c r="GN136"/>
  <c r="GM136"/>
  <c r="GM118"/>
  <c r="GN118"/>
  <c r="GM126"/>
  <c r="GN126"/>
  <c r="GM135"/>
  <c r="GN135"/>
  <c r="GM156"/>
  <c r="GN156"/>
  <c r="GM158"/>
  <c r="GN158"/>
  <c r="GM160"/>
  <c r="GN160"/>
  <c r="GM162"/>
  <c r="GN162"/>
  <c r="AP85"/>
  <c r="F200"/>
  <c r="L485" i="5" s="1"/>
  <c r="AX85" i="1"/>
  <c r="F198"/>
  <c r="BB85"/>
  <c r="F204"/>
  <c r="AO85"/>
  <c r="F195"/>
  <c r="AU85"/>
  <c r="F210"/>
  <c r="L486" i="5" s="1"/>
  <c r="GN141" i="1"/>
  <c r="GM141"/>
  <c r="GN147"/>
  <c r="GM147"/>
  <c r="GM150"/>
  <c r="GN150"/>
  <c r="GN155"/>
  <c r="GM155"/>
  <c r="GN159"/>
  <c r="GM159"/>
  <c r="GN163"/>
  <c r="GM163"/>
  <c r="GN166"/>
  <c r="GM166"/>
  <c r="GM169"/>
  <c r="GN169"/>
  <c r="GN174"/>
  <c r="GM174"/>
  <c r="GN183"/>
  <c r="GM183"/>
  <c r="GN181"/>
  <c r="GM181"/>
  <c r="GN186"/>
  <c r="GM186"/>
  <c r="AF85"/>
  <c r="S191"/>
  <c r="AH85"/>
  <c r="U191"/>
  <c r="CJ85"/>
  <c r="BA191"/>
  <c r="AI85"/>
  <c r="V191"/>
  <c r="GN153"/>
  <c r="GM153"/>
  <c r="GN168"/>
  <c r="GM168"/>
  <c r="GN172"/>
  <c r="GM172"/>
  <c r="J497" i="5" l="1"/>
  <c r="J493" s="1"/>
  <c r="J504" s="1"/>
  <c r="J480"/>
  <c r="J476" s="1"/>
  <c r="J487" s="1"/>
  <c r="V85" i="1"/>
  <c r="F214"/>
  <c r="BA85"/>
  <c r="F211"/>
  <c r="U85"/>
  <c r="F213"/>
  <c r="S85"/>
  <c r="F206"/>
  <c r="AK85"/>
  <c r="X191"/>
  <c r="Q85"/>
  <c r="F203"/>
  <c r="BA225"/>
  <c r="R85"/>
  <c r="F205"/>
  <c r="BD22"/>
  <c r="BD259"/>
  <c r="F250"/>
  <c r="L498" i="5" s="1"/>
  <c r="AP22" i="1"/>
  <c r="AP259"/>
  <c r="F234"/>
  <c r="V26"/>
  <c r="F72"/>
  <c r="V225"/>
  <c r="Q26"/>
  <c r="F61"/>
  <c r="Q225"/>
  <c r="GN138"/>
  <c r="GN129"/>
  <c r="GN121"/>
  <c r="GM100"/>
  <c r="GN100"/>
  <c r="AQ22"/>
  <c r="F235"/>
  <c r="AQ259"/>
  <c r="GM88"/>
  <c r="CA191" s="1"/>
  <c r="GN88"/>
  <c r="CB191" s="1"/>
  <c r="AB191"/>
  <c r="AX22"/>
  <c r="AX259"/>
  <c r="F232"/>
  <c r="AC26"/>
  <c r="P49"/>
  <c r="CE49"/>
  <c r="CF49"/>
  <c r="CH49"/>
  <c r="W22"/>
  <c r="F249"/>
  <c r="W259"/>
  <c r="AO22"/>
  <c r="F229"/>
  <c r="AO259"/>
  <c r="AZ22"/>
  <c r="AZ259"/>
  <c r="F236"/>
  <c r="U225"/>
  <c r="AL26"/>
  <c r="Y49"/>
  <c r="T85"/>
  <c r="F212"/>
  <c r="W85"/>
  <c r="F215"/>
  <c r="AL191"/>
  <c r="BC22"/>
  <c r="F241"/>
  <c r="BC259"/>
  <c r="S26"/>
  <c r="F64"/>
  <c r="S225"/>
  <c r="AC85"/>
  <c r="P191"/>
  <c r="CE191"/>
  <c r="CF191"/>
  <c r="CH191"/>
  <c r="BB22"/>
  <c r="BB259"/>
  <c r="F238"/>
  <c r="T26"/>
  <c r="F70"/>
  <c r="T225"/>
  <c r="AE26"/>
  <c r="R49"/>
  <c r="GM29"/>
  <c r="CA49" s="1"/>
  <c r="GO29"/>
  <c r="CC49" s="1"/>
  <c r="AB49"/>
  <c r="X26"/>
  <c r="F75"/>
  <c r="X225"/>
  <c r="CD49"/>
  <c r="CB26"/>
  <c r="AS49"/>
  <c r="F79" l="1"/>
  <c r="L266" i="5"/>
  <c r="G16" i="2"/>
  <c r="G18" s="1"/>
  <c r="L502" i="5"/>
  <c r="C39"/>
  <c r="CA26" i="1"/>
  <c r="AR49"/>
  <c r="CD26"/>
  <c r="AU49"/>
  <c r="AB26"/>
  <c r="O49"/>
  <c r="CF85"/>
  <c r="AW191"/>
  <c r="P85"/>
  <c r="F194"/>
  <c r="L480" i="5" s="1"/>
  <c r="L476" s="1"/>
  <c r="S22" i="1"/>
  <c r="S259"/>
  <c r="F240"/>
  <c r="AL85"/>
  <c r="Y191"/>
  <c r="W18"/>
  <c r="F283"/>
  <c r="CF26"/>
  <c r="AW49"/>
  <c r="P26"/>
  <c r="F52"/>
  <c r="L263" i="5" s="1"/>
  <c r="L259" s="1"/>
  <c r="P225" i="1"/>
  <c r="CB85"/>
  <c r="AS191"/>
  <c r="AQ18"/>
  <c r="F269"/>
  <c r="V22"/>
  <c r="F248"/>
  <c r="J38" i="5" s="1"/>
  <c r="V259" i="1"/>
  <c r="AP18"/>
  <c r="F268"/>
  <c r="X85"/>
  <c r="F217"/>
  <c r="AS26"/>
  <c r="F66"/>
  <c r="AS225"/>
  <c r="X22"/>
  <c r="F251"/>
  <c r="X259"/>
  <c r="CC26"/>
  <c r="AT49"/>
  <c r="R26"/>
  <c r="F63"/>
  <c r="R225"/>
  <c r="T22"/>
  <c r="F246"/>
  <c r="T259"/>
  <c r="BB18"/>
  <c r="F272"/>
  <c r="CH85"/>
  <c r="AY191"/>
  <c r="CE85"/>
  <c r="AV191"/>
  <c r="BC18"/>
  <c r="F275"/>
  <c r="Y26"/>
  <c r="F76"/>
  <c r="Y225"/>
  <c r="U22"/>
  <c r="F247"/>
  <c r="J37" i="5" s="1"/>
  <c r="U259" i="1"/>
  <c r="AZ18"/>
  <c r="F270"/>
  <c r="AO18"/>
  <c r="F263"/>
  <c r="CH26"/>
  <c r="AY49"/>
  <c r="CE26"/>
  <c r="AV49"/>
  <c r="AX18"/>
  <c r="F266"/>
  <c r="AB85"/>
  <c r="O191"/>
  <c r="CA85"/>
  <c r="AR191"/>
  <c r="Q22"/>
  <c r="F237"/>
  <c r="Q259"/>
  <c r="BD18"/>
  <c r="F284"/>
  <c r="BA22"/>
  <c r="F245"/>
  <c r="BA259"/>
  <c r="F255" l="1"/>
  <c r="L500" i="5"/>
  <c r="F80" i="1"/>
  <c r="L267" i="5"/>
  <c r="F221" i="1"/>
  <c r="L483" i="5"/>
  <c r="BA18" i="1"/>
  <c r="F279"/>
  <c r="AR85"/>
  <c r="F219"/>
  <c r="L487" i="5" s="1"/>
  <c r="Q18" i="1"/>
  <c r="F271"/>
  <c r="Y22"/>
  <c r="Y259"/>
  <c r="F252"/>
  <c r="R22"/>
  <c r="F239"/>
  <c r="J16" i="2" s="1"/>
  <c r="J18" s="1"/>
  <c r="R259" i="1"/>
  <c r="AS22"/>
  <c r="F242"/>
  <c r="AS259"/>
  <c r="AS85"/>
  <c r="F208"/>
  <c r="P22"/>
  <c r="F228"/>
  <c r="L497" i="5" s="1"/>
  <c r="L493" s="1"/>
  <c r="P259" i="1"/>
  <c r="S18"/>
  <c r="F274"/>
  <c r="AW85"/>
  <c r="F197"/>
  <c r="O26"/>
  <c r="F51"/>
  <c r="F78" s="1"/>
  <c r="O225"/>
  <c r="AU26"/>
  <c r="F68"/>
  <c r="L269" i="5" s="1"/>
  <c r="AU225" i="1"/>
  <c r="AR26"/>
  <c r="F77"/>
  <c r="L270" i="5" s="1"/>
  <c r="AR225" i="1"/>
  <c r="O85"/>
  <c r="F193"/>
  <c r="F220" s="1"/>
  <c r="AV26"/>
  <c r="F54"/>
  <c r="AV225"/>
  <c r="AY26"/>
  <c r="F57"/>
  <c r="AY225"/>
  <c r="U18"/>
  <c r="F281"/>
  <c r="AV85"/>
  <c r="F196"/>
  <c r="AY85"/>
  <c r="F199"/>
  <c r="T18"/>
  <c r="F280"/>
  <c r="AT26"/>
  <c r="F67"/>
  <c r="AT225"/>
  <c r="X18"/>
  <c r="F285"/>
  <c r="F289" s="1"/>
  <c r="V18"/>
  <c r="F282"/>
  <c r="AW26"/>
  <c r="F55"/>
  <c r="AW225"/>
  <c r="Y85"/>
  <c r="F218"/>
  <c r="F222" l="1"/>
  <c r="F223" s="1"/>
  <c r="L484" i="5"/>
  <c r="E16" i="2"/>
  <c r="E18" s="1"/>
  <c r="C37" i="5"/>
  <c r="F256" i="1"/>
  <c r="L501" i="5"/>
  <c r="F81" i="1"/>
  <c r="AT22"/>
  <c r="F243"/>
  <c r="AT259"/>
  <c r="AV22"/>
  <c r="AV259"/>
  <c r="F230"/>
  <c r="AU22"/>
  <c r="F244"/>
  <c r="AU259"/>
  <c r="P18"/>
  <c r="F262"/>
  <c r="R18"/>
  <c r="F273"/>
  <c r="Y18"/>
  <c r="F286"/>
  <c r="F290" s="1"/>
  <c r="AW22"/>
  <c r="F231"/>
  <c r="AW259"/>
  <c r="AY22"/>
  <c r="F233"/>
  <c r="AY259"/>
  <c r="AR22"/>
  <c r="F253"/>
  <c r="L504" i="5" s="1"/>
  <c r="L509" s="1"/>
  <c r="AR259" i="1"/>
  <c r="O22"/>
  <c r="F227"/>
  <c r="F254" s="1"/>
  <c r="F257" s="1"/>
  <c r="O259"/>
  <c r="AS18"/>
  <c r="F276"/>
  <c r="F16" i="2" l="1"/>
  <c r="F18" s="1"/>
  <c r="C38" i="5"/>
  <c r="C34" s="1"/>
  <c r="H16" i="2"/>
  <c r="H18" s="1"/>
  <c r="C40" i="5"/>
  <c r="L503"/>
  <c r="O18" i="1"/>
  <c r="F261"/>
  <c r="F288" s="1"/>
  <c r="F291" s="1"/>
  <c r="AW18"/>
  <c r="F265"/>
  <c r="AR18"/>
  <c r="F287"/>
  <c r="AY18"/>
  <c r="F267"/>
  <c r="AU18"/>
  <c r="F278"/>
  <c r="AV18"/>
  <c r="F264"/>
  <c r="AT18"/>
  <c r="F277"/>
  <c r="I16" i="2" l="1"/>
  <c r="I18" s="1"/>
</calcChain>
</file>

<file path=xl/sharedStrings.xml><?xml version="1.0" encoding="utf-8"?>
<sst xmlns="http://schemas.openxmlformats.org/spreadsheetml/2006/main" count="8681" uniqueCount="787">
  <si>
    <t>Smeta.RU Flash  (495) 974-1589</t>
  </si>
  <si>
    <t>_PS_</t>
  </si>
  <si>
    <t>Smeta.RU Flash</t>
  </si>
  <si>
    <t/>
  </si>
  <si>
    <t>Смета 07.06.2022</t>
  </si>
  <si>
    <t>Сметные нормы списания</t>
  </si>
  <si>
    <t>Коды ценников</t>
  </si>
  <si>
    <t>ТЕР Пензы 2014 (Методики НР (821/пр) и СП (774/пр) от 16.04.2021 г.</t>
  </si>
  <si>
    <t>Версия 1.3.0 ГСН (ГЭСН, ФЕР) и ТЕР (Методики НР (812/пр и 636/пр) и СП (774/пр) с 22.10.2021 г.) шифры НР, СП и ПНР с версии Smeta.ru 11.4.1.0</t>
  </si>
  <si>
    <t>ТЕР-2001 Пензенской области (редакция 2014 г)</t>
  </si>
  <si>
    <t>Территориальные единичные расценки Пензенской области, утвержденные приказом Минстроя России от  27.02.2015 № 140/пр</t>
  </si>
  <si>
    <t>ТЕР</t>
  </si>
  <si>
    <t>Новая локальная смета</t>
  </si>
  <si>
    <t>Новый раздел</t>
  </si>
  <si>
    <t>1. Монтажные работы</t>
  </si>
  <si>
    <t>1</t>
  </si>
  <si>
    <t>м10-04-087-14</t>
  </si>
  <si>
    <t>Устройство цифровой регистрации. (Прим.: установка регистраторов)</t>
  </si>
  <si>
    <t>1 устройство</t>
  </si>
  <si>
    <t>ТЕРм10-04-087-14 Пр. Минстроя России от 27.02.2015 № 140/пр</t>
  </si>
  <si>
    <t>Монтажные работы</t>
  </si>
  <si>
    <t>Оборудование связи: монтаж радиотелевизионного и электронного оборудования</t>
  </si>
  <si>
    <t>мФЕР-10</t>
  </si>
  <si>
    <t>Пр/812-051.2-1</t>
  </si>
  <si>
    <t>Пр/774-051.2</t>
  </si>
  <si>
    <t>2</t>
  </si>
  <si>
    <t>м10-03-013-5</t>
  </si>
  <si>
    <t>Коммутатор служебной связи (Прим.: установка коммутаторов)</t>
  </si>
  <si>
    <t>1  ШТ.</t>
  </si>
  <si>
    <t>ТЕРм10-03-013-5 Пр. Минстроя России от 27.02.2015 № 140/пр</t>
  </si>
  <si>
    <t>Оборудование связи: прокладка и монтаж сетей связи</t>
  </si>
  <si>
    <t>Пр/812-051.1-1</t>
  </si>
  <si>
    <t>Пр/774-051.1</t>
  </si>
  <si>
    <t>3</t>
  </si>
  <si>
    <t>м11-04-002-1</t>
  </si>
  <si>
    <t>Аппарат настольный, масса до 0,015 т (Прим.: установка мониторов)</t>
  </si>
  <si>
    <t>ТЕРм11-04-002-1 Пр. Минстроя России от 27.02.2015 № 140/пр</t>
  </si>
  <si>
    <t>Приборы, средства автоматизации и вычислительной техники</t>
  </si>
  <si>
    <t>мФЕР-11</t>
  </si>
  <si>
    <t>Пр/812-053.0-1</t>
  </si>
  <si>
    <t>Пр/774-053.0</t>
  </si>
  <si>
    <t>4</t>
  </si>
  <si>
    <t>м10-02-016-6</t>
  </si>
  <si>
    <t>Отдельно устанавливаемый преобразователь или блок питания</t>
  </si>
  <si>
    <t>ТЕРм10-02-016-6 Пр. Минстроя России от 27.02.2015 № 140/пр</t>
  </si>
  <si>
    <t>5</t>
  </si>
  <si>
    <t>м08-01-121-1</t>
  </si>
  <si>
    <t>Аккумулятор кислотный стационарный, тип С-1, СК-1</t>
  </si>
  <si>
    <t>ТЕРм08-01-121-1 Пр. Минстроя России от 27.02.2015 № 140/пр</t>
  </si>
  <si>
    <t>Электротехнические установки: на других объектах</t>
  </si>
  <si>
    <t>мФЕР-08</t>
  </si>
  <si>
    <t>Пр/812-049.3-1</t>
  </si>
  <si>
    <t>Пр/774-049.3</t>
  </si>
  <si>
    <t>6</t>
  </si>
  <si>
    <t>м10-10-001-2</t>
  </si>
  <si>
    <t>Камеры видеонаблюдения на кронштейне</t>
  </si>
  <si>
    <t>ТЕРм10-10-001-2 Пр. Минстроя России от 27.02.2015 № 140/пр</t>
  </si>
  <si>
    <t>7</t>
  </si>
  <si>
    <t>м10-04-062-4</t>
  </si>
  <si>
    <t>Шкаф контроля (Прим.: 7 шкафов на территории + 1 шкаф напольный)</t>
  </si>
  <si>
    <t>ТЕРм10-04-062-4 Пр. Минстроя России от 27.02.2015 № 140/пр</t>
  </si>
  <si>
    <t>8</t>
  </si>
  <si>
    <t>м10-04-066-4</t>
  </si>
  <si>
    <t>Коробка кабельная соединительная или разветвительная</t>
  </si>
  <si>
    <t>ТЕРм10-04-066-4 Пр. Минстроя России от 27.02.2015 № 140/пр</t>
  </si>
  <si>
    <t>9</t>
  </si>
  <si>
    <t>м08-03-591-8</t>
  </si>
  <si>
    <t>Розетка штепсельная неутопленного типа при открытой проводке</t>
  </si>
  <si>
    <t>100 шт.</t>
  </si>
  <si>
    <t>ТЕРм08-03-591-8 Пр. Минстроя России от 27.02.2015 № 140/пр</t>
  </si>
  <si>
    <t>10</t>
  </si>
  <si>
    <t>м10-04-089-1</t>
  </si>
  <si>
    <t>Разделка ВЧ коаксиального кабеля со сплошной изоляцией в разъемы типов БТС, РТС, СР, БС, РС, РД (Прим.: установка разъемов)</t>
  </si>
  <si>
    <t>10 концов кабеля</t>
  </si>
  <si>
    <t>ТЕРм10-04-089-1 Пр. Минстроя России от 27.02.2015 № 140/пр</t>
  </si>
  <si>
    <t>11</t>
  </si>
  <si>
    <t>м38-01-006-2</t>
  </si>
  <si>
    <t>Стремянки, связи, кронштейны, тормозные конструкции и пр. (Прим.: монтаж стальных кронштейнов из уголков)</t>
  </si>
  <si>
    <t>1 т конструкций</t>
  </si>
  <si>
    <t>ТЕРм38-01-006-2 Пр. Минстроя России от 27.02.2015 № 140/пр</t>
  </si>
  <si>
    <t>Изготовление технологических металлических конструкций в условиях производственных баз</t>
  </si>
  <si>
    <t>ФЕРм-38</t>
  </si>
  <si>
    <t>Пр/812-080.0-1</t>
  </si>
  <si>
    <t>Пр/774-080.0</t>
  </si>
  <si>
    <t>12</t>
  </si>
  <si>
    <t>м08-01-087-3</t>
  </si>
  <si>
    <t>Металлические конструкции (Прим.: монтаж опор под металлические лотки)</t>
  </si>
  <si>
    <t>1 Т</t>
  </si>
  <si>
    <t>ТЕРм08-01-087-3 Пр. Минстроя России от 27.02.2015 № 140/пр</t>
  </si>
  <si>
    <t>13</t>
  </si>
  <si>
    <t>м08-02-411-1</t>
  </si>
  <si>
    <t>Рукав металлический наружным диаметром до 48 мм</t>
  </si>
  <si>
    <t>100 м</t>
  </si>
  <si>
    <t>ТЕРм08-02-411-1 Пр. Минстроя России от 27.02.2015 № 140/пр</t>
  </si>
  <si>
    <t>14</t>
  </si>
  <si>
    <t>м08-02-412-2</t>
  </si>
  <si>
    <t>Затягивание провода в проложенные металлические рукава</t>
  </si>
  <si>
    <t>ТЕРм08-02-412-2 Пр. Минстроя России от 27.02.2015 № 140/пр</t>
  </si>
  <si>
    <t>15</t>
  </si>
  <si>
    <t>м08-02-398-2</t>
  </si>
  <si>
    <t>Провод в лотках, сечением до 35 мм2</t>
  </si>
  <si>
    <t>ТЕРм08-02-398-2 Пр. Минстроя России от 27.02.2015 № 140/пр</t>
  </si>
  <si>
    <t>16</t>
  </si>
  <si>
    <t>м08-02-396-2</t>
  </si>
  <si>
    <t>Короб на конструкциях, кронштейнах, по фермам и колоннам</t>
  </si>
  <si>
    <t>ТЕРм08-02-396-2 Пр. Минстроя России от 27.02.2015 № 140/пр</t>
  </si>
  <si>
    <t>17</t>
  </si>
  <si>
    <t>01-02-119-1</t>
  </si>
  <si>
    <t>Расчистка площадей от кустарника и мелколесья вручную при редкой поросли</t>
  </si>
  <si>
    <t>100 м2</t>
  </si>
  <si>
    <t>ТЕР01-02-119-1 Пр. Минстроя России от 27.02.2015 № 140/пр</t>
  </si>
  <si>
    <t>Общестроительные работы</t>
  </si>
  <si>
    <t>Земляные работы</t>
  </si>
  <si>
    <t>Земляные работы, выполняемые: по другим видам работ ( подготовительные, сопутствующие, укрепительные )</t>
  </si>
  <si>
    <t>ФЕР-01</t>
  </si>
  <si>
    <t>Пр/812-001.4-1</t>
  </si>
  <si>
    <t>Пр/774-001.4</t>
  </si>
  <si>
    <t>Земляные работы, выполняемые: по другим видам работ (подготовительные, сопутствующие, укрепительные)</t>
  </si>
  <si>
    <t>Пуско-наладочные работы</t>
  </si>
  <si>
    <t>18</t>
  </si>
  <si>
    <t>п02-01-002-7</t>
  </si>
  <si>
    <t>Автоматизированная система управления II категории технической сложности с количеством каналов (Кобщ) 40</t>
  </si>
  <si>
    <t>1 система</t>
  </si>
  <si>
    <t>ТЕРп02-01-002-7 Пр. Минстроя России от 27.02.2015 № 140/пр</t>
  </si>
  <si>
    <t>Пусконаладочные работы</t>
  </si>
  <si>
    <t>Пусконаладочные работы (Если АЭС=1, то Пусконаладочные работы технологического оборудования АЭС)</t>
  </si>
  <si>
    <t>ФЕРп</t>
  </si>
  <si>
    <t>Пр/812-084.0-1</t>
  </si>
  <si>
    <t>Пр/774-084.0</t>
  </si>
  <si>
    <t>19</t>
  </si>
  <si>
    <t>п02-01-002-8</t>
  </si>
  <si>
    <t>Автоматизированная система управления II категории технической сложности с количеством каналов (Кобщ) за каждый канал свыше 40 до 79 добавлять к расценке 02-01-002-07</t>
  </si>
  <si>
    <t>1 канал</t>
  </si>
  <si>
    <t>ТЕРп02-01-002-8 Пр. Минстроя России от 27.02.2015 № 140/пр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</si>
  <si>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</si>
  <si>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</si>
  <si>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</si>
  <si>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</si>
  <si>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</si>
  <si>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</si>
  <si>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</si>
  <si>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</si>
  <si>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</si>
  <si>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</si>
  <si>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</si>
  <si>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</si>
  <si>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</si>
  <si>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</si>
  <si>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</si>
  <si>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</si>
  <si>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</si>
  <si>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</si>
  <si>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</si>
  <si>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</si>
  <si>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</si>
  <si>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</si>
  <si>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</si>
  <si>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</si>
  <si>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</si>
  <si>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</si>
  <si>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</si>
  <si>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</si>
  <si>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</si>
  <si>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</si>
  <si>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</si>
  <si>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</si>
  <si>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</si>
  <si>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</si>
  <si>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</si>
  <si>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</si>
  <si>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</si>
  <si>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</si>
  <si>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</si>
  <si>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</si>
  <si>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</si>
  <si>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</si>
  <si>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</si>
  <si>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</si>
  <si>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</si>
  <si>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</si>
  <si>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</si>
  <si>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</si>
  <si>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</si>
  <si>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</si>
  <si>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</si>
  <si>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</si>
  <si>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</si>
  <si>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</si>
  <si>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Итог1</t>
  </si>
  <si>
    <t>Итого прямые затраты</t>
  </si>
  <si>
    <t>Итог2</t>
  </si>
  <si>
    <t>Итог3</t>
  </si>
  <si>
    <t>Итог4</t>
  </si>
  <si>
    <t>Итого</t>
  </si>
  <si>
    <t>2. Материалы и оборудование, не учтенные ценником</t>
  </si>
  <si>
    <t>1.1. Видеорегистраторы, видеокамеры, коммутаторы, мониторы</t>
  </si>
  <si>
    <t>20</t>
  </si>
  <si>
    <t>прайс</t>
  </si>
  <si>
    <t>Видеокамера уличная цилиндрическая IP DS-2CD2643G0-IZS</t>
  </si>
  <si>
    <t>шт.</t>
  </si>
  <si>
    <t>Материалы строительные</t>
  </si>
  <si>
    <t>Материалы, изделия и конструкции</t>
  </si>
  <si>
    <t>материалы (03)</t>
  </si>
  <si>
    <t>21</t>
  </si>
  <si>
    <t>Видеокамера купольная IP DS-2CD2143G2-IU</t>
  </si>
  <si>
    <t>22</t>
  </si>
  <si>
    <t>Монтажная коробка для видеокамер 28-4001</t>
  </si>
  <si>
    <t>23</t>
  </si>
  <si>
    <t>Кронштейн столбовой для видеокамер DS-1275ZJ-SUS</t>
  </si>
  <si>
    <t>24</t>
  </si>
  <si>
    <t>Кронштейн Г-образный К09-Г-45</t>
  </si>
  <si>
    <t>25</t>
  </si>
  <si>
    <t>Коробка распределительная 40-0300</t>
  </si>
  <si>
    <t>26</t>
  </si>
  <si>
    <t>Видеорегистратор 16-канальный IP DS-7716NI-K4</t>
  </si>
  <si>
    <t>27</t>
  </si>
  <si>
    <t>Жесткий диск WD62PURZ</t>
  </si>
  <si>
    <t>28</t>
  </si>
  <si>
    <t>Монитор 27" Valday IM27VL1</t>
  </si>
  <si>
    <t>29</t>
  </si>
  <si>
    <t>Кабель соединительный HDMI 5-813 аудио-аудио</t>
  </si>
  <si>
    <t>30</t>
  </si>
  <si>
    <t>Кронштейн для мониторов Arm Media LCD-1600</t>
  </si>
  <si>
    <t>31</t>
  </si>
  <si>
    <t>Коммутатор центральный стоечный Tfortis SWU-16</t>
  </si>
  <si>
    <t>32</t>
  </si>
  <si>
    <t>Комплект оптических трансиверов TBSF-13-3-12gSC-3i-1310</t>
  </si>
  <si>
    <t>33</t>
  </si>
  <si>
    <t>Коммутатор неуправляемый 16-портовый DS-3E0318P-E(B)</t>
  </si>
  <si>
    <t>34</t>
  </si>
  <si>
    <t>Коммутатор управляемый уличный Tfortis PSW-2G8F+Box</t>
  </si>
  <si>
    <t>35</t>
  </si>
  <si>
    <t>Адаптер проходной SNR-ADP-SC SM</t>
  </si>
  <si>
    <t>36</t>
  </si>
  <si>
    <t>Шнур монтажный SNR-PC-SC/UPC-A-3м</t>
  </si>
  <si>
    <t>37</t>
  </si>
  <si>
    <t>Патчкорд оптический SNR-PC-SC/UPC-A-1m</t>
  </si>
  <si>
    <t>1.2. Шкаф ШТК 1</t>
  </si>
  <si>
    <t>38</t>
  </si>
  <si>
    <t>Шкаф телекоммуникационный ШТК-М-38.6.10-1ААА</t>
  </si>
  <si>
    <t>39</t>
  </si>
  <si>
    <t>Блок розеток Rem-16 R-16-9S-I-440-1.8</t>
  </si>
  <si>
    <t>40</t>
  </si>
  <si>
    <t>Полка перфорированная CB-75У</t>
  </si>
  <si>
    <t>41</t>
  </si>
  <si>
    <t>Модуль вентиляторный R-FAN-2T</t>
  </si>
  <si>
    <t>42</t>
  </si>
  <si>
    <t>Органайзер кабельный вертикальный ВКО-М-42.75</t>
  </si>
  <si>
    <t>43</t>
  </si>
  <si>
    <t>Панель осветительная R-Led-220</t>
  </si>
  <si>
    <t>44</t>
  </si>
  <si>
    <t>Комплект проводов заземления ПЗ-ШТК-М</t>
  </si>
  <si>
    <t>45</t>
  </si>
  <si>
    <t>Комплект уголков опорных УО-75У</t>
  </si>
  <si>
    <t>46</t>
  </si>
  <si>
    <t>Комплект роликов ШТК-М-150</t>
  </si>
  <si>
    <t>47</t>
  </si>
  <si>
    <t>Комплект монтажный КМ-2-50</t>
  </si>
  <si>
    <t>48</t>
  </si>
  <si>
    <t>Панель 19" КП-АВ</t>
  </si>
  <si>
    <t>49</t>
  </si>
  <si>
    <t>Источник бесперебойного питания 220В, 2000ВА SKAT UPS 2000 RACK</t>
  </si>
  <si>
    <t>50</t>
  </si>
  <si>
    <t>Аккумулятор 40 А/ч АБ 1240С</t>
  </si>
  <si>
    <t>51</t>
  </si>
  <si>
    <t>Кросс оптический 19" SNR-ODF-24R-T</t>
  </si>
  <si>
    <t>52</t>
  </si>
  <si>
    <t>Планка адаптерная SNR-ODF-AP-SC</t>
  </si>
  <si>
    <t>53</t>
  </si>
  <si>
    <t>54</t>
  </si>
  <si>
    <t>55</t>
  </si>
  <si>
    <t>Патчкорд оптический SNR-PC-SC/UPC-2м</t>
  </si>
  <si>
    <t>56</t>
  </si>
  <si>
    <t>Патч-корды PC-LPM-UTP-RJ45-REV-RJ45-C5e-2m</t>
  </si>
  <si>
    <t>57</t>
  </si>
  <si>
    <t>Патч-корды PC-LPM-UTP-RJ45-REV-RJ45-C5e-0,5m</t>
  </si>
  <si>
    <t>58</t>
  </si>
  <si>
    <t>Выключатель автоматический MVA20-2-016-C</t>
  </si>
  <si>
    <t>59</t>
  </si>
  <si>
    <t>Выключатель автоматический MVA20-2-025-C</t>
  </si>
  <si>
    <t>60</t>
  </si>
  <si>
    <t>Розетка mdse-47-pro</t>
  </si>
  <si>
    <t>61</t>
  </si>
  <si>
    <t>Кабель питания PWC-SHM-OE-3.0-BK</t>
  </si>
  <si>
    <t>62</t>
  </si>
  <si>
    <t>Органайзер кабельный горизонтальный ГКО-4.62</t>
  </si>
  <si>
    <t>63</t>
  </si>
  <si>
    <t>Панель заземления ПЗ-19-500.200А</t>
  </si>
  <si>
    <t>1.3. Кабельная продукция</t>
  </si>
  <si>
    <t>64</t>
  </si>
  <si>
    <t>Кабель передачи данных ParLan F/UTP Cat5e PVC/PE 4х2х0,52</t>
  </si>
  <si>
    <t>м</t>
  </si>
  <si>
    <t>65</t>
  </si>
  <si>
    <t>Разъем RJ-458P8C PLUG-8P8C-U-C5-SH</t>
  </si>
  <si>
    <t>66</t>
  </si>
  <si>
    <t>Кабель волоконно-оптический FO-SRA-OUT-9S-8-PE-BK</t>
  </si>
  <si>
    <t>67</t>
  </si>
  <si>
    <t>Кабель силовой ВВГнг(А)-LS 3х1,5</t>
  </si>
  <si>
    <t>68</t>
  </si>
  <si>
    <t>Кабель силовой ВВГнг(А)-LS 3х6</t>
  </si>
  <si>
    <t>1.4. Кабеленесущие системы</t>
  </si>
  <si>
    <t>69</t>
  </si>
  <si>
    <t>Лоток неперфорированный LN50-50-0.55-3000</t>
  </si>
  <si>
    <t>70</t>
  </si>
  <si>
    <t>Крышка на лоток KL50-3000</t>
  </si>
  <si>
    <t>71</t>
  </si>
  <si>
    <t>Консоль с опорой KSP200</t>
  </si>
  <si>
    <t>72</t>
  </si>
  <si>
    <t>Болт анкерный 8х60 оцинкованный 1753</t>
  </si>
  <si>
    <t>73</t>
  </si>
  <si>
    <t>Болт анкерный 10х60 оцинкованный 1754</t>
  </si>
  <si>
    <t>74</t>
  </si>
  <si>
    <t>Винт 6х10 с шлицем LO0684</t>
  </si>
  <si>
    <t>75</t>
  </si>
  <si>
    <t>Гайка шестигранная М6 LO0689</t>
  </si>
  <si>
    <t>76</t>
  </si>
  <si>
    <t>Шайба плоская усиленная LO0801</t>
  </si>
  <si>
    <t>77</t>
  </si>
  <si>
    <t>Дюбель-гвоздь 6х40 312606</t>
  </si>
  <si>
    <t>78</t>
  </si>
  <si>
    <t>Металлорукав РЗ-ЦПнг-LS 20</t>
  </si>
  <si>
    <t>79</t>
  </si>
  <si>
    <t>Металлорукав РЗ-ЦПнг-LS 10</t>
  </si>
  <si>
    <t>80</t>
  </si>
  <si>
    <t>Трубка СТТК-33/8 1,22м</t>
  </si>
  <si>
    <t>81</t>
  </si>
  <si>
    <t>Трубка СТТК-22/6 1,22м</t>
  </si>
  <si>
    <t>82</t>
  </si>
  <si>
    <t>Скоба металлическая двухлапковая 62984</t>
  </si>
  <si>
    <t>83</t>
  </si>
  <si>
    <t>Скоба металлическая двухлапковая 62980</t>
  </si>
  <si>
    <t>84</t>
  </si>
  <si>
    <t>Сальник PG-9</t>
  </si>
  <si>
    <t>85</t>
  </si>
  <si>
    <t>Сальник PG-13,5</t>
  </si>
  <si>
    <t>86</t>
  </si>
  <si>
    <t>Коробка протяжная IP54 У-995У2</t>
  </si>
  <si>
    <t>87</t>
  </si>
  <si>
    <t>Труба вгп 50х3 ГОСТ</t>
  </si>
  <si>
    <t>88</t>
  </si>
  <si>
    <t>Пена однокомпонентная DF1201</t>
  </si>
  <si>
    <t>89</t>
  </si>
  <si>
    <t>Стяжки кабельные стальные 74910</t>
  </si>
  <si>
    <t>90</t>
  </si>
  <si>
    <t>Щит монтажный ЩМП YKP40-N-642-54</t>
  </si>
  <si>
    <t>91</t>
  </si>
  <si>
    <t>Муфта гибкая труба-коробка 57132</t>
  </si>
  <si>
    <t>92</t>
  </si>
  <si>
    <t>Труба гладкая ПНД 32мм</t>
  </si>
  <si>
    <t>93</t>
  </si>
  <si>
    <t>Труба жесткая двустенная 110мм</t>
  </si>
  <si>
    <t>1.5. Защитное  заземление</t>
  </si>
  <si>
    <t>94</t>
  </si>
  <si>
    <t>Комплект заземления gc-21300</t>
  </si>
  <si>
    <t>95</t>
  </si>
  <si>
    <t>Полоса из оцинкованной стали 5052DIN 40х5</t>
  </si>
  <si>
    <t>96</t>
  </si>
  <si>
    <t>Лента антикоррозийная GL-10355</t>
  </si>
  <si>
    <t>97</t>
  </si>
  <si>
    <t>Паста контактная gc-cg-pro</t>
  </si>
  <si>
    <t>98</t>
  </si>
  <si>
    <t>Наконечник медный луженый UNP40-006-04-04</t>
  </si>
  <si>
    <t>99</t>
  </si>
  <si>
    <t>Болт М10-6gx ГОСТ</t>
  </si>
  <si>
    <t>100</t>
  </si>
  <si>
    <t>Гайка М10-6Н ГОСТ</t>
  </si>
  <si>
    <t>101</t>
  </si>
  <si>
    <t>Шайба 10.01.016 ГОСТ</t>
  </si>
  <si>
    <t>102</t>
  </si>
  <si>
    <t>Провод силовой ПУГВнг(А)-LS 1х6</t>
  </si>
  <si>
    <t>1.6. Оборудование для прокладки кабеля в здании</t>
  </si>
  <si>
    <t>103</t>
  </si>
  <si>
    <t>Кабель-канал DLP 105х50</t>
  </si>
  <si>
    <t>104</t>
  </si>
  <si>
    <t>Накладка на стык профиля 50DLP</t>
  </si>
  <si>
    <t>105</t>
  </si>
  <si>
    <t>Накладка на стык профиля 65DLP</t>
  </si>
  <si>
    <t>106</t>
  </si>
  <si>
    <t>Угол внутренний DLP 50х105</t>
  </si>
  <si>
    <t>107</t>
  </si>
  <si>
    <t>Угол плоский T-образный DLP</t>
  </si>
  <si>
    <t>108</t>
  </si>
  <si>
    <t>Заглушка для кабель-канала 50х105</t>
  </si>
  <si>
    <t>109</t>
  </si>
  <si>
    <t>Разделитель DLP 50х80</t>
  </si>
  <si>
    <t>110</t>
  </si>
  <si>
    <t>Рамка на 6 модулей Mosaic</t>
  </si>
  <si>
    <t>111</t>
  </si>
  <si>
    <t>Розетка Mosaic с заземлением</t>
  </si>
  <si>
    <t>1.7. ЗИП</t>
  </si>
  <si>
    <t>112</t>
  </si>
  <si>
    <t>113</t>
  </si>
  <si>
    <t>114</t>
  </si>
  <si>
    <t>115</t>
  </si>
  <si>
    <t>Автоматизированные системы управления</t>
  </si>
  <si>
    <t>Мет. 421/пр. 04.08.20. пр. 8; п.2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</si>
  <si>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</si>
  <si>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</si>
  <si>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</si>
  <si>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</si>
  <si>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</si>
  <si>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</si>
  <si>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</si>
  <si>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</si>
  <si>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</si>
  <si>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</si>
  <si>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</si>
  <si>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</si>
  <si>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</si>
  <si>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</si>
  <si>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</si>
  <si>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</si>
  <si>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</si>
  <si>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</si>
  <si>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</si>
  <si>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АЭС</t>
  </si>
  <si>
    <t>При определении сметной стоимости строительства объектов капитального строительства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</si>
  <si>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</si>
  <si>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</si>
  <si>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</si>
  <si>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</si>
  <si>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</si>
  <si>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</si>
  <si>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</si>
  <si>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</si>
  <si>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авитранспорта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</si>
  <si>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</si>
  <si>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</si>
  <si>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</si>
  <si>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</si>
  <si>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</si>
  <si>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</si>
  <si>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</si>
  <si>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</si>
  <si>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</si>
  <si>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</si>
  <si>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</si>
  <si>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</si>
  <si>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</si>
  <si>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</si>
  <si>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</si>
  <si>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</si>
  <si>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</si>
  <si>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</si>
  <si>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</si>
  <si>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</si>
  <si>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</si>
  <si>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</si>
  <si>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</si>
  <si>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</si>
  <si>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</si>
  <si>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Индексы за итогом</t>
  </si>
  <si>
    <t>_OBSM_</t>
  </si>
  <si>
    <t>1-1035-58</t>
  </si>
  <si>
    <t>Затраты труда рабочих (средний разряд 3,5)</t>
  </si>
  <si>
    <t>чел.-ч.</t>
  </si>
  <si>
    <t>Затраты труда машинистов</t>
  </si>
  <si>
    <t>чел.час</t>
  </si>
  <si>
    <t>101-2073</t>
  </si>
  <si>
    <t>ССЦ Пенз. обл.101-2073 Пр. Минстроя России от 27.02.2015 № 140/пр</t>
  </si>
  <si>
    <t>Нитки суровые</t>
  </si>
  <si>
    <t>кг</t>
  </si>
  <si>
    <t>111-0109</t>
  </si>
  <si>
    <t>ССЦ Пенз. обл.111-0109 Пр. Минстроя России от 27.02.2015 № 140/пр</t>
  </si>
  <si>
    <t>Бирки маркировочные пластмассовые</t>
  </si>
  <si>
    <t>506-1362</t>
  </si>
  <si>
    <t>ССЦ Пенз. обл.506-1362 Пр. Минстроя России от 27.02.2015 № 140/пр</t>
  </si>
  <si>
    <t>Припои оловянно-свинцовые бессурьмянистые марки ПОС30</t>
  </si>
  <si>
    <t>509-0057</t>
  </si>
  <si>
    <t>ССЦ Пенз. обл.509-0057 Пр. Минстроя России от 27.02.2015 № 140/пр</t>
  </si>
  <si>
    <t>Наконечники кабельные П6-4Д-МУЗ</t>
  </si>
  <si>
    <t>999-9950</t>
  </si>
  <si>
    <t>ССЦ Пенз. обл.999-9950 Пр. Минстроя России от 27.02.2015 № 140/пр</t>
  </si>
  <si>
    <t>Вспомогательные ненормируемые материалы (2% от ОЗП)</t>
  </si>
  <si>
    <t>РУБ</t>
  </si>
  <si>
    <t>1-1040-58</t>
  </si>
  <si>
    <t>Затраты труда рабочих (средний разряд 4,0)</t>
  </si>
  <si>
    <t>030101</t>
  </si>
  <si>
    <t>ЦЭМ Пенз. обл.030101 Пр. Минстроя России от 27.02.2015 № 140/пр</t>
  </si>
  <si>
    <t>Автопогрузчики 5 т</t>
  </si>
  <si>
    <t>маш.-ч</t>
  </si>
  <si>
    <t>101-1481</t>
  </si>
  <si>
    <t>ССЦ Пенз. обл.101-1481 Пр. Минстроя России от 27.02.2015 № 140/пр</t>
  </si>
  <si>
    <t>Шурупы с полукруглой головкой 4x40 мм</t>
  </si>
  <si>
    <t>т</t>
  </si>
  <si>
    <t>502-0752</t>
  </si>
  <si>
    <t>ССЦ Пенз. обл.502-0752 Пр. Минстроя России от 27.02.2015 № 140/пр</t>
  </si>
  <si>
    <t>Провода с алюминиевой жилой с резиновой изоляцией, в оплетке из хлопчатобумажной пряжи, пропитанной противогнилостным составом марки АПРН сечением 1х35 мм2</t>
  </si>
  <si>
    <t>1000 м</t>
  </si>
  <si>
    <t>1000 М</t>
  </si>
  <si>
    <t>506-1361</t>
  </si>
  <si>
    <t>ССЦ Пенз. обл.506-1361 Пр. Минстроя России от 27.02.2015 № 140/пр</t>
  </si>
  <si>
    <t>Припои оловянно-свинцовые бессурьмянистые марки ПОС40</t>
  </si>
  <si>
    <t>1-1030-58</t>
  </si>
  <si>
    <t>Затраты труда рабочих (средний разряд 3,0)</t>
  </si>
  <si>
    <t>400001</t>
  </si>
  <si>
    <t>ЦЭМ Пенз. обл.400001 Пр. Минстроя России от 27.02.2015 № 140/пр</t>
  </si>
  <si>
    <t>Автомобили бортовые, грузоподъемность до 5 т</t>
  </si>
  <si>
    <t>1-1050-58</t>
  </si>
  <si>
    <t>Затраты труда рабочих (средний разряд 5,0)</t>
  </si>
  <si>
    <t>101-1665</t>
  </si>
  <si>
    <t>ССЦ Пенз. обл.101-1665 Пр. Минстроя России от 27.02.2015 № 140/пр</t>
  </si>
  <si>
    <t>Лак электроизоляционный 318</t>
  </si>
  <si>
    <t>101-1959</t>
  </si>
  <si>
    <t>ССЦ Пенз. обл.101-1959 Пр. Минстроя России от 27.02.2015 № 140/пр</t>
  </si>
  <si>
    <t>Краска водоэмульсионная ВЭАК-1180</t>
  </si>
  <si>
    <t>101-1963</t>
  </si>
  <si>
    <t>ССЦ Пенз. обл.101-1963 Пр. Минстроя России от 27.02.2015 № 140/пр</t>
  </si>
  <si>
    <t>Канифоль сосновая</t>
  </si>
  <si>
    <t>101-1977</t>
  </si>
  <si>
    <t>ССЦ Пенз. обл.101-1977 Пр. Минстроя России от 27.02.2015 № 140/пр</t>
  </si>
  <si>
    <t>Болты с гайками и шайбами строительные</t>
  </si>
  <si>
    <t>101-2206</t>
  </si>
  <si>
    <t>ССЦ Пенз. обл.101-2206 Пр. Минстроя России от 27.02.2015 № 140/пр</t>
  </si>
  <si>
    <t>Дюбели пластмассовые с шурупами 12х70 мм</t>
  </si>
  <si>
    <t>10 шт.</t>
  </si>
  <si>
    <t>101-2493</t>
  </si>
  <si>
    <t>ССЦ Пенз. обл.101-2493 Пр. Минстроя России от 27.02.2015 № 140/пр</t>
  </si>
  <si>
    <t>Лента липкая изоляционная на поликасиновом компаунде марки ЛСЭПЛ, шириной 20-30 мм, толщиной от 0,14 до 0,19 мм</t>
  </si>
  <si>
    <t>110-0113</t>
  </si>
  <si>
    <t>ССЦ Пенз. обл.110-0113 Пр. Минстроя России от 27.02.2015 № 140/пр</t>
  </si>
  <si>
    <t>Скрепы 10х2</t>
  </si>
  <si>
    <t>405-0219</t>
  </si>
  <si>
    <t>ССЦ Пенз. обл.405-0219 Пр. Минстроя России от 27.02.2015 № 140/пр</t>
  </si>
  <si>
    <t>Гипсовые вяжущие, марка Г3</t>
  </si>
  <si>
    <t>506-0855</t>
  </si>
  <si>
    <t>ССЦ Пенз. обл.506-0855 Пр. Минстроя России от 27.02.2015 № 140/пр</t>
  </si>
  <si>
    <t>Проволока медная круглая электротехническая ММ (мягкая) диаметром 1,0-3,0 мм и выше</t>
  </si>
  <si>
    <t>507-0702</t>
  </si>
  <si>
    <t>ССЦ Пенз. обл.507-0702 Пр. Минстроя России от 27.02.2015 № 140/пр</t>
  </si>
  <si>
    <t>Трубка полихлорвиниловая ПХВ-305 диаметром 6-10 мм</t>
  </si>
  <si>
    <t>509-0056</t>
  </si>
  <si>
    <t>ССЦ Пенз. обл.509-0056 Пр. Минстроя России от 27.02.2015 № 140/пр</t>
  </si>
  <si>
    <t>Наконечники кабельные П2.5-4Д-МУ3</t>
  </si>
  <si>
    <t>101-0625</t>
  </si>
  <si>
    <t>ССЦ Пенз. обл.101-0625 Пр. Минстроя России от 27.02.2015 № 140/пр</t>
  </si>
  <si>
    <t>Натр едкий (сода каустическая) технический, марки ТД</t>
  </si>
  <si>
    <t>101-2285</t>
  </si>
  <si>
    <t>ССЦ Пенз. обл.101-2285 Пр. Минстроя России от 27.02.2015 № 140/пр</t>
  </si>
  <si>
    <t>Кислота серная аккумуляторная, сорт высший</t>
  </si>
  <si>
    <t>411-0006</t>
  </si>
  <si>
    <t>ССЦ Пенз. обл.411-0006 Пр. Минстроя России от 27.02.2015 № 140/пр</t>
  </si>
  <si>
    <t>Вода дистиллированная</t>
  </si>
  <si>
    <t>506-1329</t>
  </si>
  <si>
    <t>ССЦ Пенз. обл.506-1329 Пр. Минстроя России от 27.02.2015 № 140/пр</t>
  </si>
  <si>
    <t>Алюминиевые сплавы литейные в чушках марки АК5М2</t>
  </si>
  <si>
    <t>1-1049-58</t>
  </si>
  <si>
    <t>Затраты труда рабочих (средний разряд 4,9)</t>
  </si>
  <si>
    <t>134041</t>
  </si>
  <si>
    <t>ЦЭМ Пенз. обл.134041 Пр. Минстроя России от 27.02.2015 № 140/пр</t>
  </si>
  <si>
    <t>Шуруповерт</t>
  </si>
  <si>
    <t>331454</t>
  </si>
  <si>
    <t>ЦЭМ Пенз. обл.331454 Пр. Минстроя России от 27.02.2015 № 140/пр</t>
  </si>
  <si>
    <t>Перфоратор электрический мощностью 1,5 кВт, энергией удара до 18 Дж</t>
  </si>
  <si>
    <t>101-2205</t>
  </si>
  <si>
    <t>ССЦ Пенз. обл.101-2205 Пр. Минстроя России от 27.02.2015 № 140/пр</t>
  </si>
  <si>
    <t>Дюбели распорные полиэтиленовые 10х40 мм</t>
  </si>
  <si>
    <t>411-0041</t>
  </si>
  <si>
    <t>ССЦ Пенз. обл.411-0041 Пр. Минстроя России от 27.02.2015 № 140/пр</t>
  </si>
  <si>
    <t>Электроэнергия</t>
  </si>
  <si>
    <t>КВТ-Ч</t>
  </si>
  <si>
    <t>509-0860</t>
  </si>
  <si>
    <t>ССЦ Пенз. обл.509-0860 Пр. Минстроя России от 27.02.2015 № 140/пр</t>
  </si>
  <si>
    <t>Прессшпан листовой, марки А</t>
  </si>
  <si>
    <t>1-1042-58</t>
  </si>
  <si>
    <t>Затраты труда рабочих (средний разряд 4,2)</t>
  </si>
  <si>
    <t>021102</t>
  </si>
  <si>
    <t>ЦЭМ Пенз. обл.021102 Пр. Минстроя России от 27.02.2015 № 140/пр</t>
  </si>
  <si>
    <t>Краны на автомобильном ходу при работе на монтаже технологического оборудования 10 т</t>
  </si>
  <si>
    <t>330206</t>
  </si>
  <si>
    <t>ЦЭМ Пенз. обл.330206 Пр. Минстроя России от 27.02.2015 № 140/пр</t>
  </si>
  <si>
    <t>Дрели электрические</t>
  </si>
  <si>
    <t>101-1477</t>
  </si>
  <si>
    <t>ССЦ Пенз. обл.101-1477 Пр. Минстроя России от 27.02.2015 № 140/пр</t>
  </si>
  <si>
    <t>Шурупы с полукруглой головкой 2,5х20 мм</t>
  </si>
  <si>
    <t>101-2499</t>
  </si>
  <si>
    <t>ССЦ Пенз. обл.101-2499 Пр. Минстроя России от 27.02.2015 № 140/пр</t>
  </si>
  <si>
    <t>Лента изоляционная прорезиненная односторонняя ширина 20 мм, толщина 0,25-0,35 мм</t>
  </si>
  <si>
    <t>101-3914</t>
  </si>
  <si>
    <t>ССЦ Пенз. обл.101-3914 Пр. Минстроя России от 27.02.2015 № 140/пр</t>
  </si>
  <si>
    <t>Дюбели распорные полипропиленовые</t>
  </si>
  <si>
    <t>101-2455</t>
  </si>
  <si>
    <t>ССЦ Пенз. обл.101-2455 Пр. Минстроя России от 27.02.2015 № 140/пр</t>
  </si>
  <si>
    <t>Трубки резиновые технические для автомобилей АвтоВАЗа и других заводов</t>
  </si>
  <si>
    <t>1-1038-58</t>
  </si>
  <si>
    <t>Затраты труда рабочих (средний разряд 3,8)</t>
  </si>
  <si>
    <t>040300</t>
  </si>
  <si>
    <t>ЦЭМ Пенз. обл.040300 Пр. Минстроя России от 27.02.2015 № 140/пр</t>
  </si>
  <si>
    <t>Автоматы сварочные с номинальным сварочным током 450-1250 А</t>
  </si>
  <si>
    <t>040504</t>
  </si>
  <si>
    <t>ЦЭМ Пенз. обл.040504 Пр. Минстроя России от 27.02.2015 № 140/пр</t>
  </si>
  <si>
    <t>Аппарат для газовой сварки и резки</t>
  </si>
  <si>
    <t>330301</t>
  </si>
  <si>
    <t>ЦЭМ Пенз. обл.330301 Пр. Минстроя России от 27.02.2015 № 140/пр</t>
  </si>
  <si>
    <t>Машины шлифовальные электрические</t>
  </si>
  <si>
    <t>331002</t>
  </si>
  <si>
    <t>ЦЭМ Пенз. обл.331002 Пр. Минстроя России от 27.02.2015 № 140/пр</t>
  </si>
  <si>
    <t>Станок сверлильный</t>
  </si>
  <si>
    <t>350481</t>
  </si>
  <si>
    <t>ЦЭМ Пенз. обл.350481 Пр. Минстроя России от 27.02.2015 № 140/пр</t>
  </si>
  <si>
    <t>Пресс-ножницы комбинированные</t>
  </si>
  <si>
    <t>400002</t>
  </si>
  <si>
    <t>ЦЭМ Пенз. обл.400002 Пр. Минстроя России от 27.02.2015 № 140/пр</t>
  </si>
  <si>
    <t>Автомобили бортовые, грузоподъемность до 8 т</t>
  </si>
  <si>
    <t>101-0324</t>
  </si>
  <si>
    <t>ССЦ Пенз. обл.101-0324 Пр. Минстроя России от 27.02.2015 № 140/пр</t>
  </si>
  <si>
    <t>Кислород технический газообразный</t>
  </si>
  <si>
    <t>м3</t>
  </si>
  <si>
    <t>101-1139</t>
  </si>
  <si>
    <t>ССЦ Пенз. обл.101-1139 Пр. Минстроя России от 27.02.2015 № 140/пр</t>
  </si>
  <si>
    <t>Профили гнутые стальные из горячекатаного листового проката марки Ст3сп, нормальной точности прокатки, немерной длины толщиной 7-8 мм</t>
  </si>
  <si>
    <t>101-1515</t>
  </si>
  <si>
    <t>ССЦ Пенз. обл.101-1515 Пр. Минстроя России от 27.02.2015 № 140/пр</t>
  </si>
  <si>
    <t>Электроды диаметром 4 мм Э46</t>
  </si>
  <si>
    <t>101-2278</t>
  </si>
  <si>
    <t>ССЦ Пенз. обл.101-2278 Пр. Минстроя России от 27.02.2015 № 140/пр</t>
  </si>
  <si>
    <t>Пропан-бутан, смесь техническая</t>
  </si>
  <si>
    <t>040502</t>
  </si>
  <si>
    <t>ЦЭМ Пенз. обл.040502 Пр. Минстроя России от 27.02.2015 № 140/пр</t>
  </si>
  <si>
    <t>Установки для сварки ручной дуговой (постоянного тока)</t>
  </si>
  <si>
    <t>101-1306</t>
  </si>
  <si>
    <t>ССЦ Пенз. обл.101-1306 Пр. Минстроя России от 27.02.2015 № 140/пр</t>
  </si>
  <si>
    <t>Портландцемент общестроительного назначения бездобавочный, марки 500</t>
  </si>
  <si>
    <t>101-1728</t>
  </si>
  <si>
    <t>ССЦ Пенз. обл.101-1728 Пр. Минстроя России от 27.02.2015 № 140/пр</t>
  </si>
  <si>
    <t>Дюбели распорные с гайкой</t>
  </si>
  <si>
    <t>101-1924</t>
  </si>
  <si>
    <t>ССЦ Пенз. обл.101-1924 Пр. Минстроя России от 27.02.2015 № 140/пр</t>
  </si>
  <si>
    <t>Электроды диаметром 4 мм Э42А</t>
  </si>
  <si>
    <t>201-0843</t>
  </si>
  <si>
    <t>ССЦ Пенз. обл.201-0843 Пр. Минстроя России от 27.02.2015 № 140/пр</t>
  </si>
  <si>
    <t>Конструкции стальные индивидуальные решетчатые сварные массой до 0,1 т</t>
  </si>
  <si>
    <t>408-0141</t>
  </si>
  <si>
    <t>ССЦ Пенз. обл.408-0141 Пр. Минстроя России от 27.02.2015 № 140/пр</t>
  </si>
  <si>
    <t>Песок природный для строительных растворов средний</t>
  </si>
  <si>
    <t>331451</t>
  </si>
  <si>
    <t>ЦЭМ Пенз. обл.331451 Пр. Минстроя России от 27.02.2015 № 140/пр</t>
  </si>
  <si>
    <t>Перфораторы электрические</t>
  </si>
  <si>
    <t>101-0115</t>
  </si>
  <si>
    <t>ССЦ Пенз. обл.101-0115 Пр. Минстроя России от 27.02.2015 № 140/пр</t>
  </si>
  <si>
    <t>Винты с полукруглой головкой длиной 50 мм</t>
  </si>
  <si>
    <t>101-1755</t>
  </si>
  <si>
    <t>ССЦ Пенз. обл.101-1755 Пр. Минстроя России от 27.02.2015 № 140/пр</t>
  </si>
  <si>
    <t>Сталь полосовая, марка стали Ст3сп шириной 50-200 мм толщиной 4-5 мм</t>
  </si>
  <si>
    <t>301-0041</t>
  </si>
  <si>
    <t>ССЦ Пенз. обл.301-0041 Пр. Минстроя России от 27.02.2015 № 140/пр</t>
  </si>
  <si>
    <t>Патрубки</t>
  </si>
  <si>
    <t>509-0031</t>
  </si>
  <si>
    <t>ССЦ Пенз. обл.509-0031 Пр. Минстроя России от 27.02.2015 № 140/пр</t>
  </si>
  <si>
    <t>Муфты соединительные</t>
  </si>
  <si>
    <t>509-0090</t>
  </si>
  <si>
    <t>ССЦ Пенз. обл.509-0090 Пр. Минстроя России от 27.02.2015 № 140/пр</t>
  </si>
  <si>
    <t>Перемычки гибкие, тип ПГС-50</t>
  </si>
  <si>
    <t>509-0783</t>
  </si>
  <si>
    <t>ССЦ Пенз. обл.509-0783 Пр. Минстроя России от 27.02.2015 № 140/пр</t>
  </si>
  <si>
    <t>Втулки изолирующие</t>
  </si>
  <si>
    <t>101-1764</t>
  </si>
  <si>
    <t>ССЦ Пенз. обл.101-1764 Пр. Минстроя России от 27.02.2015 № 140/пр</t>
  </si>
  <si>
    <t>Тальк молотый, сорт I</t>
  </si>
  <si>
    <t>101-2143</t>
  </si>
  <si>
    <t>ССЦ Пенз. обл.101-2143 Пр. Минстроя России от 27.02.2015 № 140/пр</t>
  </si>
  <si>
    <t>Краска</t>
  </si>
  <si>
    <t>509-0778</t>
  </si>
  <si>
    <t>ССЦ Пенз. обл.509-0778 Пр. Минстроя России от 27.02.2015 № 140/пр</t>
  </si>
  <si>
    <t>Втулки В22</t>
  </si>
  <si>
    <t>1000 шт.</t>
  </si>
  <si>
    <t>509-1652</t>
  </si>
  <si>
    <t>ССЦ Пенз. обл.509-1652 Пр. Минстроя России от 27.02.2015 № 140/пр</t>
  </si>
  <si>
    <t>Гильза кабельная медная ГМ 6</t>
  </si>
  <si>
    <t>101-2478</t>
  </si>
  <si>
    <t>ССЦ Пенз. обл.101-2478 Пр. Минстроя России от 27.02.2015 № 140/пр</t>
  </si>
  <si>
    <t>Лента К226</t>
  </si>
  <si>
    <t>030902</t>
  </si>
  <si>
    <t>ЦЭМ Пенз. обл.030902 Пр. Минстроя России от 27.02.2015 № 140/пр</t>
  </si>
  <si>
    <t>Подъемники гидравлические высотой подъема 10 м</t>
  </si>
  <si>
    <t>509-1519</t>
  </si>
  <si>
    <t>ССЦ Пенз. обл.509-1519 Пр. Минстроя России от 27.02.2015 № 140/пр</t>
  </si>
  <si>
    <t>Скоба У1078</t>
  </si>
  <si>
    <t>2-0011-58</t>
  </si>
  <si>
    <t>Инженер I категории</t>
  </si>
  <si>
    <t>2-0012-58</t>
  </si>
  <si>
    <t>Инженер II категории</t>
  </si>
  <si>
    <t>2-0013-58</t>
  </si>
  <si>
    <t>Инженер III категории</t>
  </si>
  <si>
    <t>2-2001-58</t>
  </si>
  <si>
    <t>Ведущий инженер</t>
  </si>
  <si>
    <t>999-0005</t>
  </si>
  <si>
    <t>ССЦ Пенз. обл.999-0005 Пр. Минстроя России от 27.02.2015 № 140/пр</t>
  </si>
  <si>
    <t>Масса оборудования</t>
  </si>
  <si>
    <t>"СОГЛАСОВАНО"</t>
  </si>
  <si>
    <t>"УТВЕРЖДАЮ"</t>
  </si>
  <si>
    <t>"_____"________________ 2022 г.</t>
  </si>
  <si>
    <t>(наименование стройки)</t>
  </si>
  <si>
    <t>(наименование объекта капитального строительства)</t>
  </si>
  <si>
    <t>(наименование конструктивного решения)</t>
  </si>
  <si>
    <t>Составлен</t>
  </si>
  <si>
    <t>метод</t>
  </si>
  <si>
    <t>Основание</t>
  </si>
  <si>
    <t>(проектная и (или) иная техническая документация)</t>
  </si>
  <si>
    <t>Сметная стоимость</t>
  </si>
  <si>
    <t>тыс. руб.</t>
  </si>
  <si>
    <t>Средства на оплату труда</t>
  </si>
  <si>
    <t>в том числе:</t>
  </si>
  <si>
    <t>рабочих</t>
  </si>
  <si>
    <t xml:space="preserve"> 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</si>
  <si>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</si>
  <si>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</si>
  <si>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</si>
  <si>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</si>
  <si>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</si>
  <si>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>Расчетный измеритель</t>
  </si>
  <si>
    <t xml:space="preserve">прочих затрат       </t>
  </si>
  <si>
    <t>конструктивного решения</t>
  </si>
  <si>
    <t>м2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</si>
  <si>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</si>
  <si>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</si>
  <si>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</si>
  <si>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</si>
  <si>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</si>
  <si>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 в базисном уровне цен (в текущем уровне цен (гр.8) для ресурсов, отсутствующих в СНБ), руб.</t>
  </si>
  <si>
    <t>Индексы</t>
  </si>
  <si>
    <t>Сметная стоимость в текущем уровне цен, руб.</t>
  </si>
  <si>
    <t>на единицу</t>
  </si>
  <si>
    <t>коэффициенты</t>
  </si>
  <si>
    <r>
      <t>всего с учетом коэффицие</t>
    </r>
    <r>
      <rPr>
        <sz val="10"/>
        <color indexed="8"/>
        <rFont val="Arial"/>
        <family val="2"/>
        <charset val="204"/>
      </rPr>
      <t>нтов</t>
    </r>
  </si>
  <si>
    <t>всего</t>
  </si>
  <si>
    <t>Наименование программного продукта: Программа для ЭВМ «Программа: «SmetaRu» версия 11»</t>
  </si>
  <si>
    <t>Базисно-индексный</t>
  </si>
  <si>
    <t>Составлена в ценах II квартал 2022 года (1.01.2000)</t>
  </si>
  <si>
    <t>Раздел: 1. Монтажные работы</t>
  </si>
  <si>
    <t>ОТ</t>
  </si>
  <si>
    <t>М</t>
  </si>
  <si>
    <t>ЗТ</t>
  </si>
  <si>
    <t>чел-ч</t>
  </si>
  <si>
    <t>Итого по расценке</t>
  </si>
  <si>
    <t>ФОТ</t>
  </si>
  <si>
    <t>НР Оборудование связи: монтаж радиотелевизионного и электронного оборудования</t>
  </si>
  <si>
    <t>%</t>
  </si>
  <si>
    <t>СП Оборудование связи: монтаж радиотелевизионного и электронного оборудования</t>
  </si>
  <si>
    <t>Всего по позиции</t>
  </si>
  <si>
    <t>ЭМ</t>
  </si>
  <si>
    <t>в т.ч. ОТм</t>
  </si>
  <si>
    <t>ЗТм</t>
  </si>
  <si>
    <t>НР Оборудование связи: прокладка и монтаж сетей связи</t>
  </si>
  <si>
    <t>СП Оборудование связи: прокладка и монтаж сетей связи</t>
  </si>
  <si>
    <t>НР Приборы, средства автоматизации и вычислительной техники</t>
  </si>
  <si>
    <t>СП Приборы, средства автоматизации и вычислительной техники</t>
  </si>
  <si>
    <t>НР Электротехнические установки: на других объектах</t>
  </si>
  <si>
    <t>СП Электротехнические установки: на других объектах</t>
  </si>
  <si>
    <t>НР Изготовление технологических металлических конструкций в условиях производственных баз</t>
  </si>
  <si>
    <t>СП Изготовление технологических металлических конструкций в условиях производственных баз</t>
  </si>
  <si>
    <t>НР Земляные работы, выполняемые: по другим видам работ (подготовительные, сопутствующие, укрепительные)</t>
  </si>
  <si>
    <t>СП Земляные работы, выполняемые: по другим видам работ (подготовительные, сопутствующие, укрепительные)</t>
  </si>
  <si>
    <t>НР Пусконаладочные работы</t>
  </si>
  <si>
    <t>СП Пусконаладочные работы</t>
  </si>
  <si>
    <t>Итого прямые затраты по разделу (в базисном и текущем уровнях цен)</t>
  </si>
  <si>
    <t>в том числе</t>
  </si>
  <si>
    <t xml:space="preserve">   оплата труда</t>
  </si>
  <si>
    <t xml:space="preserve">   эксплуатация машин и механизмов</t>
  </si>
  <si>
    <t xml:space="preserve">   материальные ресурсы</t>
  </si>
  <si>
    <t xml:space="preserve">   перевозка</t>
  </si>
  <si>
    <t>Итого ФОТ (в базисном и текущем уровне цен)(справочно)</t>
  </si>
  <si>
    <t>Итого накладные расходы (в базисном и текущем уровне цен)</t>
  </si>
  <si>
    <t>Итого сметная прибыль (в базисном и текущем уровне цен)</t>
  </si>
  <si>
    <t>Итого оборудование (в базисном и текущем уровне цен)</t>
  </si>
  <si>
    <t>Итого прочие затраты (в базисном и текущем уровне цен)</t>
  </si>
  <si>
    <t>Итого по разделу (в базисном и текущем уровне цен)</t>
  </si>
  <si>
    <t>справочно</t>
  </si>
  <si>
    <t xml:space="preserve">   материальные ресурсы, отсутствующие в СНБ (в текущем уровне цен)</t>
  </si>
  <si>
    <t xml:space="preserve">   оборудование, отсутствующие в СНБ (в текущем уровне цен)</t>
  </si>
  <si>
    <t>Раздел: 2. Материалы и оборудование, не учтенные ценником</t>
  </si>
  <si>
    <t>ВСЕГО по смете (в базисном и текущем уровнях цен)</t>
  </si>
  <si>
    <t>ВСЕГО прямые затраты по смете</t>
  </si>
  <si>
    <t>Всего ФОТ (справочно)</t>
  </si>
  <si>
    <t>Всего накладные расходы</t>
  </si>
  <si>
    <t>Всего сметная прибыль</t>
  </si>
  <si>
    <t>Всего оборудование</t>
  </si>
  <si>
    <t>Всего прочие затраты</t>
  </si>
  <si>
    <t>НДС</t>
  </si>
  <si>
    <t>ВСЕГО с НДС</t>
  </si>
  <si>
    <t xml:space="preserve">Составил   </t>
  </si>
  <si>
    <t>[должность,подпись(инициалы,фамилия)]</t>
  </si>
  <si>
    <t xml:space="preserve">Проверил   </t>
  </si>
  <si>
    <t>___________________________</t>
  </si>
  <si>
    <t>" ___ " ___________ 20 ___ г.</t>
  </si>
  <si>
    <t>Составил _________________</t>
  </si>
  <si>
    <t>ЛОКАЛЬНЫЙ СМЕТНЫЙ РАСЧЕТ №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</si>
</sst>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;[Red]\-\ #,##0.00"/>
    <numFmt numFmtId="166" formatCode="#,##0.00#####;[Red]\-\ #,##0.00#####"/>
  </numFmts>
  <fonts count="20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name val="Arial"/>
      <family val="2"/>
      <charset val="204"/>
    </font>
    <font>
      <b/>
      <i/>
      <u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3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5" fillId="0" borderId="0" xfId="0" applyFont="1"/>
    <xf numFmtId="0" fontId="16" fillId="0" borderId="0" xfId="0" applyFont="1"/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165" fontId="9" fillId="0" borderId="0" xfId="0" applyNumberFormat="1" applyFont="1"/>
    <xf numFmtId="0" fontId="9" fillId="0" borderId="0" xfId="0" applyFont="1" applyAlignment="1">
      <alignment vertical="top" wrapText="1"/>
    </xf>
    <xf numFmtId="166" fontId="9" fillId="0" borderId="0" xfId="0" applyNumberFormat="1" applyFont="1" applyAlignment="1">
      <alignment horizontal="right"/>
    </xf>
    <xf numFmtId="0" fontId="14" fillId="0" borderId="0" xfId="0" applyFont="1"/>
    <xf numFmtId="0" fontId="15" fillId="0" borderId="0" xfId="0" applyFont="1" applyAlignment="1">
      <alignment wrapTex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0" fillId="0" borderId="3" xfId="0" applyBorder="1"/>
    <xf numFmtId="0" fontId="18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vertical="top" wrapText="1"/>
    </xf>
    <xf numFmtId="14" fontId="9" fillId="0" borderId="0" xfId="0" applyNumberFormat="1" applyFont="1"/>
    <xf numFmtId="164" fontId="9" fillId="0" borderId="0" xfId="0" applyNumberFormat="1" applyFont="1"/>
    <xf numFmtId="0" fontId="9" fillId="0" borderId="13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6" fillId="0" borderId="0" xfId="0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 wrapText="1"/>
    </xf>
    <xf numFmtId="165" fontId="16" fillId="0" borderId="0" xfId="0" applyNumberFormat="1" applyFont="1" applyAlignment="1">
      <alignment horizontal="right"/>
    </xf>
    <xf numFmtId="0" fontId="19" fillId="0" borderId="0" xfId="0" applyFont="1" applyAlignment="1">
      <alignment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165" fontId="15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9" fontId="9" fillId="0" borderId="0" xfId="0" applyNumberFormat="1" applyFont="1" applyAlignment="1">
      <alignment horizontal="right" vertical="center"/>
    </xf>
    <xf numFmtId="0" fontId="9" fillId="0" borderId="1" xfId="0" applyFont="1" applyBorder="1"/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 wrapText="1"/>
    </xf>
    <xf numFmtId="0" fontId="1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65" fontId="15" fillId="0" borderId="2" xfId="0" applyNumberFormat="1" applyFont="1" applyBorder="1" applyAlignment="1">
      <alignment horizontal="right"/>
    </xf>
    <xf numFmtId="0" fontId="15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165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2" fontId="9" fillId="0" borderId="0" xfId="0" applyNumberFormat="1" applyFont="1" applyAlignment="1">
      <alignment horizontal="right"/>
    </xf>
    <xf numFmtId="0" fontId="15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CQ516"/>
  <sheetViews>
    <sheetView topLeftCell="C484" workbookViewId="0">
      <selection activeCell="C509" sqref="C509:H509"/>
    </sheetView>
  </sheetViews>
  <sheetFormatPr defaultRowHeight="12.75"/>
  <cols>
    <col min="1" max="1" width="5.7109375" style="9" customWidth="1"/>
    <col min="2" max="2" width="20.7109375" style="9" customWidth="1"/>
    <col min="3" max="3" width="40.7109375" style="9" customWidth="1"/>
    <col min="4" max="4" width="10.7109375" style="9" customWidth="1"/>
    <col min="5" max="12" width="14.7109375" style="9" customWidth="1"/>
    <col min="13" max="14" width="9.140625" style="9"/>
    <col min="15" max="94" width="0" style="9" hidden="1" customWidth="1"/>
    <col min="95" max="95" width="109.7109375" style="9" hidden="1" customWidth="1"/>
    <col min="96" max="99" width="0" style="9" hidden="1" customWidth="1"/>
    <col min="100" max="16384" width="9.140625" style="9"/>
  </cols>
  <sheetData>
    <row r="3" spans="1:12">
      <c r="A3" s="15"/>
      <c r="B3" s="95" t="s">
        <v>689</v>
      </c>
      <c r="C3" s="95"/>
      <c r="D3" s="95"/>
      <c r="E3" s="95"/>
      <c r="H3" s="95" t="s">
        <v>690</v>
      </c>
      <c r="I3" s="95"/>
      <c r="J3" s="95"/>
      <c r="K3" s="95"/>
      <c r="L3" s="95"/>
    </row>
    <row r="4" spans="1:12">
      <c r="B4" s="73"/>
      <c r="C4" s="73"/>
      <c r="D4" s="73"/>
      <c r="E4" s="73"/>
      <c r="H4" s="73"/>
      <c r="I4" s="73"/>
      <c r="J4" s="73"/>
      <c r="K4" s="73"/>
      <c r="L4" s="73"/>
    </row>
    <row r="5" spans="1:12">
      <c r="C5" s="19"/>
      <c r="D5" s="19"/>
      <c r="E5" s="19"/>
      <c r="H5" s="19"/>
      <c r="I5" s="19"/>
      <c r="J5" s="19"/>
      <c r="K5" s="19"/>
      <c r="L5" s="19"/>
    </row>
    <row r="6" spans="1:12">
      <c r="A6" s="19"/>
      <c r="B6" s="73" t="str">
        <f>CONCATENATE("______________________ ", IF(Source!AL12&lt;&gt;"", Source!AL12, ""))</f>
        <v xml:space="preserve">______________________ </v>
      </c>
      <c r="C6" s="73"/>
      <c r="D6" s="73"/>
      <c r="E6" s="73"/>
      <c r="H6" s="73" t="str">
        <f>CONCATENATE("______________________ ", IF(Source!AH12&lt;&gt;"", Source!AH12, ""))</f>
        <v xml:space="preserve">______________________ </v>
      </c>
      <c r="I6" s="73"/>
      <c r="J6" s="73"/>
      <c r="K6" s="73"/>
      <c r="L6" s="73"/>
    </row>
    <row r="7" spans="1:12">
      <c r="A7" s="14"/>
      <c r="B7" s="93" t="s">
        <v>691</v>
      </c>
      <c r="C7" s="93"/>
      <c r="D7" s="93"/>
      <c r="E7" s="93"/>
      <c r="H7" s="93" t="s">
        <v>691</v>
      </c>
      <c r="I7" s="93"/>
      <c r="J7" s="93"/>
      <c r="K7" s="93"/>
      <c r="L7" s="93"/>
    </row>
    <row r="10" spans="1:12">
      <c r="A10" s="94" t="str">
        <f>Source!CQ12</f>
        <v>Территориальные единичные расценки Пензенской области, утвержденные приказом Минстроя России от  27.02.2015 № 140/пр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</row>
    <row r="12" spans="1:12">
      <c r="A12" s="94" t="s">
        <v>726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</row>
    <row r="15" spans="1:12">
      <c r="A15" s="14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14"/>
    </row>
    <row r="16" spans="1:12">
      <c r="B16" s="91" t="s">
        <v>692</v>
      </c>
      <c r="C16" s="91"/>
      <c r="D16" s="91"/>
      <c r="E16" s="91"/>
      <c r="F16" s="91"/>
      <c r="G16" s="91"/>
      <c r="H16" s="91"/>
      <c r="I16" s="91"/>
      <c r="J16" s="91"/>
      <c r="K16" s="91"/>
      <c r="L16" s="14"/>
    </row>
    <row r="18" spans="1:12">
      <c r="B18" s="90"/>
      <c r="C18" s="90"/>
      <c r="D18" s="90"/>
      <c r="E18" s="90"/>
      <c r="F18" s="90"/>
      <c r="G18" s="90"/>
      <c r="H18" s="90"/>
      <c r="I18" s="90"/>
      <c r="J18" s="90"/>
      <c r="K18" s="90"/>
    </row>
    <row r="19" spans="1:12">
      <c r="B19" s="91" t="s">
        <v>693</v>
      </c>
      <c r="C19" s="91"/>
      <c r="D19" s="91"/>
      <c r="E19" s="91"/>
      <c r="F19" s="91"/>
      <c r="G19" s="91"/>
      <c r="H19" s="91"/>
      <c r="I19" s="91"/>
      <c r="J19" s="91"/>
      <c r="K19" s="91"/>
    </row>
    <row r="20" spans="1:12">
      <c r="F20" s="14"/>
      <c r="G20" s="14"/>
      <c r="H20" s="14" t="s">
        <v>3</v>
      </c>
      <c r="I20" s="14"/>
      <c r="J20" s="14"/>
      <c r="K20" s="14"/>
      <c r="L20" s="14"/>
    </row>
    <row r="21" spans="1:12">
      <c r="A21" s="39"/>
      <c r="B21" s="70" t="s">
        <v>786</v>
      </c>
      <c r="C21" s="70"/>
      <c r="D21" s="70"/>
      <c r="E21" s="70"/>
      <c r="F21" s="70"/>
      <c r="G21" s="70"/>
      <c r="H21" s="70"/>
      <c r="I21" s="70"/>
      <c r="J21" s="70"/>
      <c r="K21" s="70"/>
      <c r="L21" s="39"/>
    </row>
    <row r="22" spans="1:12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39"/>
    </row>
    <row r="23" spans="1:12">
      <c r="B23" s="90" t="str">
        <f>IF(Source!G20&lt;&gt;"Новая локальная смета", Source!G20, "")</f>
        <v/>
      </c>
      <c r="C23" s="90"/>
      <c r="D23" s="90"/>
      <c r="E23" s="90"/>
      <c r="F23" s="90"/>
      <c r="G23" s="90"/>
      <c r="H23" s="90"/>
      <c r="I23" s="90"/>
      <c r="J23" s="90"/>
      <c r="K23" s="90"/>
      <c r="L23" s="26"/>
    </row>
    <row r="24" spans="1:12">
      <c r="B24" s="91" t="s">
        <v>694</v>
      </c>
      <c r="C24" s="91"/>
      <c r="D24" s="91"/>
      <c r="E24" s="91"/>
      <c r="F24" s="91"/>
      <c r="G24" s="91"/>
      <c r="H24" s="91"/>
      <c r="I24" s="91"/>
      <c r="J24" s="91"/>
      <c r="K24" s="91"/>
      <c r="L24" s="14"/>
    </row>
    <row r="27" spans="1:12">
      <c r="A27" s="9" t="s">
        <v>695</v>
      </c>
      <c r="C27" s="12" t="s">
        <v>727</v>
      </c>
      <c r="D27" s="9" t="s">
        <v>696</v>
      </c>
    </row>
    <row r="29" spans="1:12">
      <c r="A29" s="9" t="s">
        <v>697</v>
      </c>
      <c r="C29" s="92"/>
      <c r="D29" s="92"/>
      <c r="E29" s="92"/>
      <c r="F29" s="92"/>
      <c r="G29" s="92"/>
    </row>
    <row r="30" spans="1:12">
      <c r="A30" s="13"/>
      <c r="B30" s="14"/>
      <c r="C30" s="86" t="s">
        <v>698</v>
      </c>
      <c r="D30" s="86"/>
      <c r="E30" s="86"/>
      <c r="F30" s="86"/>
      <c r="G30" s="86"/>
      <c r="H30" s="41"/>
      <c r="I30" s="41"/>
      <c r="J30" s="41"/>
      <c r="K30" s="41"/>
      <c r="L30" s="41"/>
    </row>
    <row r="32" spans="1:12">
      <c r="A32" s="15" t="s">
        <v>728</v>
      </c>
      <c r="D32" s="42"/>
    </row>
    <row r="34" spans="1:12">
      <c r="A34" s="15" t="s">
        <v>699</v>
      </c>
      <c r="C34" s="18">
        <f>C37+C38+C39+C40</f>
        <v>8348.64</v>
      </c>
      <c r="D34" s="87">
        <f>D37+D38+D39+D40</f>
        <v>960.2299999999999</v>
      </c>
      <c r="E34" s="88"/>
      <c r="F34" s="9" t="s">
        <v>700</v>
      </c>
    </row>
    <row r="35" spans="1:12">
      <c r="C35" s="22"/>
      <c r="D35" s="22"/>
      <c r="G35" s="9" t="s">
        <v>701</v>
      </c>
    </row>
    <row r="36" spans="1:12">
      <c r="B36" s="16" t="s">
        <v>702</v>
      </c>
      <c r="C36" s="22"/>
      <c r="D36" s="22"/>
      <c r="E36" s="43"/>
      <c r="G36" s="9" t="s">
        <v>703</v>
      </c>
      <c r="H36" s="9" t="s">
        <v>704</v>
      </c>
      <c r="I36" s="18">
        <f>ROUND(SUM(U47:U509)/1000, 2)</f>
        <v>762.68</v>
      </c>
      <c r="J36" s="18">
        <f>ROUND((SUM(Q47:Q509))/1000, 2)</f>
        <v>31.42</v>
      </c>
      <c r="K36" s="9" t="s">
        <v>700</v>
      </c>
    </row>
    <row r="37" spans="1:12">
      <c r="B37" s="15" t="s">
        <v>705</v>
      </c>
      <c r="C37" s="18">
        <f>ROUND((Source!F242)/1000, 2)</f>
        <v>6027.8</v>
      </c>
      <c r="D37" s="87">
        <f>ROUND((SUM(AN47:AN509)+SUM(AR47:AR509))/1000, 2)</f>
        <v>835.78</v>
      </c>
      <c r="E37" s="88"/>
      <c r="F37" s="9" t="s">
        <v>700</v>
      </c>
      <c r="G37" s="9" t="s">
        <v>706</v>
      </c>
      <c r="J37" s="24">
        <f>Source!F247</f>
        <v>3161.6383000000001</v>
      </c>
      <c r="K37" s="9" t="s">
        <v>455</v>
      </c>
    </row>
    <row r="38" spans="1:12">
      <c r="B38" s="15" t="s">
        <v>707</v>
      </c>
      <c r="C38" s="18">
        <f>ROUND((Source!F243)/1000, 2)</f>
        <v>2032.44</v>
      </c>
      <c r="D38" s="87">
        <f>ROUND((SUM(AX47:AX509)+SUM(BB47:BB509))/1000, 2)</f>
        <v>112.57</v>
      </c>
      <c r="E38" s="88"/>
      <c r="F38" s="9" t="s">
        <v>700</v>
      </c>
      <c r="G38" s="9" t="s">
        <v>708</v>
      </c>
      <c r="J38" s="24">
        <f>Source!F248</f>
        <v>440.44720000000001</v>
      </c>
      <c r="K38" s="9" t="s">
        <v>455</v>
      </c>
    </row>
    <row r="39" spans="1:12">
      <c r="B39" s="15" t="s">
        <v>709</v>
      </c>
      <c r="C39" s="18">
        <f>ROUND((Source!F234)/1000, 2)</f>
        <v>0</v>
      </c>
      <c r="D39" s="87">
        <f>ROUND((SUM(BH47:BH509)+SUM(BI47:BI509))/1000, 2)</f>
        <v>0</v>
      </c>
      <c r="E39" s="88"/>
      <c r="F39" s="9" t="s">
        <v>700</v>
      </c>
      <c r="G39" s="9" t="s">
        <v>710</v>
      </c>
    </row>
    <row r="40" spans="1:12">
      <c r="B40" s="15" t="s">
        <v>711</v>
      </c>
      <c r="C40" s="18">
        <f>ROUND((Source!F244+Source!F245)/1000, 2)</f>
        <v>288.39999999999998</v>
      </c>
      <c r="D40" s="87">
        <f>ROUND((SUM(BM47:BM509)+SUM(BN47:BN509)+SUM(BO47:BO509)+SUM(BP47:BP509))/1000, 2)</f>
        <v>11.88</v>
      </c>
      <c r="E40" s="89"/>
      <c r="F40" s="9" t="s">
        <v>700</v>
      </c>
      <c r="G40" s="9" t="s">
        <v>712</v>
      </c>
      <c r="I40" s="9">
        <f>Source!I20</f>
        <v>0</v>
      </c>
      <c r="J40" s="19" t="str">
        <f>Source!H20</f>
        <v/>
      </c>
    </row>
    <row r="42" spans="1:12">
      <c r="A42" s="74" t="s">
        <v>714</v>
      </c>
      <c r="B42" s="74" t="s">
        <v>715</v>
      </c>
      <c r="C42" s="74" t="s">
        <v>716</v>
      </c>
      <c r="D42" s="74" t="s">
        <v>717</v>
      </c>
      <c r="E42" s="77" t="s">
        <v>718</v>
      </c>
      <c r="F42" s="78"/>
      <c r="G42" s="79"/>
      <c r="H42" s="77" t="s">
        <v>719</v>
      </c>
      <c r="I42" s="78"/>
      <c r="J42" s="79"/>
      <c r="K42" s="74" t="s">
        <v>720</v>
      </c>
      <c r="L42" s="74" t="s">
        <v>721</v>
      </c>
    </row>
    <row r="43" spans="1:12">
      <c r="A43" s="75"/>
      <c r="B43" s="75"/>
      <c r="C43" s="75"/>
      <c r="D43" s="75"/>
      <c r="E43" s="80"/>
      <c r="F43" s="81"/>
      <c r="G43" s="82"/>
      <c r="H43" s="80"/>
      <c r="I43" s="81"/>
      <c r="J43" s="82"/>
      <c r="K43" s="75"/>
      <c r="L43" s="75"/>
    </row>
    <row r="44" spans="1:12">
      <c r="A44" s="75"/>
      <c r="B44" s="75"/>
      <c r="C44" s="75"/>
      <c r="D44" s="75"/>
      <c r="E44" s="83"/>
      <c r="F44" s="84"/>
      <c r="G44" s="85"/>
      <c r="H44" s="83"/>
      <c r="I44" s="84"/>
      <c r="J44" s="85"/>
      <c r="K44" s="75"/>
      <c r="L44" s="75"/>
    </row>
    <row r="45" spans="1:12" ht="25.5">
      <c r="A45" s="76"/>
      <c r="B45" s="76"/>
      <c r="C45" s="76"/>
      <c r="D45" s="76"/>
      <c r="E45" s="20" t="s">
        <v>722</v>
      </c>
      <c r="F45" s="20" t="s">
        <v>723</v>
      </c>
      <c r="G45" s="20" t="s">
        <v>724</v>
      </c>
      <c r="H45" s="20" t="s">
        <v>722</v>
      </c>
      <c r="I45" s="20" t="s">
        <v>723</v>
      </c>
      <c r="J45" s="20" t="s">
        <v>725</v>
      </c>
      <c r="K45" s="76"/>
      <c r="L45" s="76"/>
    </row>
    <row r="46" spans="1:12">
      <c r="A46" s="21">
        <v>1</v>
      </c>
      <c r="B46" s="21">
        <v>2</v>
      </c>
      <c r="C46" s="21">
        <v>3</v>
      </c>
      <c r="D46" s="21">
        <v>4</v>
      </c>
      <c r="E46" s="21">
        <v>5</v>
      </c>
      <c r="F46" s="21">
        <v>6</v>
      </c>
      <c r="G46" s="21">
        <v>7</v>
      </c>
      <c r="H46" s="21">
        <v>8</v>
      </c>
      <c r="I46" s="21">
        <v>9</v>
      </c>
      <c r="J46" s="21">
        <v>10</v>
      </c>
      <c r="K46" s="21">
        <v>11</v>
      </c>
      <c r="L46" s="44">
        <v>12</v>
      </c>
    </row>
    <row r="48" spans="1:12">
      <c r="A48" s="70" t="s">
        <v>729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</row>
    <row r="49" spans="1:56" ht="38.25">
      <c r="A49" s="45">
        <v>1</v>
      </c>
      <c r="B49" s="45" t="str">
        <f>Source!BJ28</f>
        <v>ТЕРм10-04-087-14 Пр. Минстроя России от 27.02.2015 № 140/пр</v>
      </c>
      <c r="C49" s="45" t="str">
        <f>Source!G28</f>
        <v>Устройство цифровой регистрации. (Прим.: установка регистраторов)</v>
      </c>
      <c r="D49" s="46" t="str">
        <f>Source!DW28</f>
        <v>1 устройство</v>
      </c>
      <c r="E49" s="17">
        <f>Source!K28</f>
        <v>3</v>
      </c>
      <c r="F49" s="17"/>
      <c r="G49" s="17">
        <f>Source!I28</f>
        <v>3</v>
      </c>
      <c r="H49" s="18"/>
      <c r="I49" s="47"/>
      <c r="J49" s="18"/>
      <c r="K49" s="47"/>
      <c r="L49" s="18"/>
      <c r="AG49" s="9">
        <f>ROUND((Source!AT28/100)*((ROUND(Source!AF28*Source!I28, 2)+ROUND(Source!AE28*Source!I28, 2))), 2)</f>
        <v>201.1</v>
      </c>
      <c r="AH49" s="9">
        <f>Source!X28</f>
        <v>4880.6000000000004</v>
      </c>
      <c r="AI49" s="9">
        <f>ROUND((Source!AU28/100)*((ROUND(Source!AF28*Source!I28, 2)+ROUND(Source!AE28*Source!I28, 2))), 2)</f>
        <v>112.19</v>
      </c>
      <c r="AJ49" s="9">
        <f>Source!Y28</f>
        <v>2722.86</v>
      </c>
      <c r="AS49" s="9">
        <f>IF(Source!BI28&lt;=1,AH49, 0)</f>
        <v>0</v>
      </c>
      <c r="AT49" s="9">
        <f>IF(Source!BI28&lt;=1,AJ49, 0)</f>
        <v>0</v>
      </c>
      <c r="BC49" s="9">
        <f>IF(Source!BI28=2,AH49, 0)</f>
        <v>4880.6000000000004</v>
      </c>
      <c r="BD49" s="9">
        <f>IF(Source!BI28=2,AJ49, 0)</f>
        <v>2722.86</v>
      </c>
    </row>
    <row r="50" spans="1:56">
      <c r="A50" s="45"/>
      <c r="B50" s="48">
        <v>1</v>
      </c>
      <c r="C50" s="45" t="s">
        <v>730</v>
      </c>
      <c r="D50" s="46"/>
      <c r="E50" s="17"/>
      <c r="F50" s="17"/>
      <c r="G50" s="17"/>
      <c r="H50" s="18">
        <f>Source!AO28</f>
        <v>70.56</v>
      </c>
      <c r="I50" s="47"/>
      <c r="J50" s="18">
        <f>ROUND(Source!AF28*Source!I28, 2)</f>
        <v>211.68</v>
      </c>
      <c r="K50" s="47">
        <f>IF(Source!BA28&lt;&gt; 0, Source!BA28, 1)</f>
        <v>24.27</v>
      </c>
      <c r="L50" s="18">
        <f>Source!S28</f>
        <v>5137.47</v>
      </c>
    </row>
    <row r="51" spans="1:56">
      <c r="A51" s="45"/>
      <c r="B51" s="48">
        <v>4</v>
      </c>
      <c r="C51" s="45" t="s">
        <v>731</v>
      </c>
      <c r="D51" s="46"/>
      <c r="E51" s="17"/>
      <c r="F51" s="17"/>
      <c r="G51" s="17"/>
      <c r="H51" s="18">
        <f>Source!AL28</f>
        <v>15.87</v>
      </c>
      <c r="I51" s="47"/>
      <c r="J51" s="18">
        <f>ROUND(Source!AC28*Source!I28, 2)</f>
        <v>47.61</v>
      </c>
      <c r="K51" s="47">
        <f>IF(Source!BC28&lt;&gt; 0, Source!BC28, 1)</f>
        <v>7.21</v>
      </c>
      <c r="L51" s="18">
        <f>Source!P28</f>
        <v>343.27</v>
      </c>
    </row>
    <row r="52" spans="1:56">
      <c r="A52" s="45"/>
      <c r="B52" s="45"/>
      <c r="C52" s="49" t="s">
        <v>732</v>
      </c>
      <c r="D52" s="50" t="s">
        <v>733</v>
      </c>
      <c r="E52" s="51">
        <f>Source!AQ28</f>
        <v>8</v>
      </c>
      <c r="F52" s="51"/>
      <c r="G52" s="51">
        <f>ROUND(Source!U28, 7)</f>
        <v>24</v>
      </c>
      <c r="H52" s="52"/>
      <c r="I52" s="53"/>
      <c r="J52" s="52"/>
      <c r="K52" s="53"/>
      <c r="L52" s="52"/>
    </row>
    <row r="53" spans="1:56">
      <c r="A53" s="45"/>
      <c r="B53" s="45"/>
      <c r="C53" s="45" t="s">
        <v>734</v>
      </c>
      <c r="D53" s="46"/>
      <c r="E53" s="17"/>
      <c r="F53" s="17"/>
      <c r="G53" s="17"/>
      <c r="H53" s="18">
        <f>H50+H51</f>
        <v>86.43</v>
      </c>
      <c r="I53" s="47"/>
      <c r="J53" s="18">
        <f>J50+J51</f>
        <v>259.29000000000002</v>
      </c>
      <c r="K53" s="47"/>
      <c r="L53" s="18">
        <f>L50+L51</f>
        <v>5480.74</v>
      </c>
    </row>
    <row r="54" spans="1:56">
      <c r="A54" s="45"/>
      <c r="B54" s="45"/>
      <c r="C54" s="45" t="s">
        <v>735</v>
      </c>
      <c r="D54" s="46"/>
      <c r="E54" s="17"/>
      <c r="F54" s="17"/>
      <c r="G54" s="17"/>
      <c r="H54" s="18"/>
      <c r="I54" s="47"/>
      <c r="J54" s="18">
        <f>SUM(Q49:Q57)+SUM(V49:V57)+SUM(X49:X57)+SUM(Y49:Y57)</f>
        <v>211.68</v>
      </c>
      <c r="K54" s="47"/>
      <c r="L54" s="18">
        <f>SUM(U49:U57)+SUM(W49:W57)+SUM(Z49:Z57)+SUM(AA49:AA57)</f>
        <v>5137.47</v>
      </c>
    </row>
    <row r="55" spans="1:56" ht="38.25">
      <c r="A55" s="45"/>
      <c r="B55" s="45" t="s">
        <v>23</v>
      </c>
      <c r="C55" s="45" t="s">
        <v>736</v>
      </c>
      <c r="D55" s="46" t="s">
        <v>737</v>
      </c>
      <c r="E55" s="17">
        <f>Source!BZ28</f>
        <v>95</v>
      </c>
      <c r="F55" s="17"/>
      <c r="G55" s="17">
        <f>Source!AT28</f>
        <v>95</v>
      </c>
      <c r="H55" s="18"/>
      <c r="I55" s="47"/>
      <c r="J55" s="18">
        <f>SUM(AG49:AG57)</f>
        <v>201.1</v>
      </c>
      <c r="K55" s="47"/>
      <c r="L55" s="18">
        <f>SUM(AH49:AH57)</f>
        <v>4880.6000000000004</v>
      </c>
    </row>
    <row r="56" spans="1:56" ht="38.25">
      <c r="A56" s="49"/>
      <c r="B56" s="49" t="s">
        <v>24</v>
      </c>
      <c r="C56" s="49" t="s">
        <v>738</v>
      </c>
      <c r="D56" s="50" t="s">
        <v>737</v>
      </c>
      <c r="E56" s="51">
        <f>Source!CA28</f>
        <v>53</v>
      </c>
      <c r="F56" s="51"/>
      <c r="G56" s="51">
        <f>Source!AU28</f>
        <v>53</v>
      </c>
      <c r="H56" s="52"/>
      <c r="I56" s="53"/>
      <c r="J56" s="52">
        <f>SUM(AI49:AI57)</f>
        <v>112.19</v>
      </c>
      <c r="K56" s="53"/>
      <c r="L56" s="52">
        <f>SUM(AJ49:AJ57)</f>
        <v>2722.86</v>
      </c>
    </row>
    <row r="57" spans="1:56">
      <c r="C57" s="69" t="s">
        <v>739</v>
      </c>
      <c r="D57" s="69"/>
      <c r="E57" s="69"/>
      <c r="F57" s="69"/>
      <c r="G57" s="69"/>
      <c r="H57" s="69"/>
      <c r="I57" s="69">
        <f>J50+J51+J55+J56</f>
        <v>572.57999999999993</v>
      </c>
      <c r="J57" s="69"/>
      <c r="K57" s="69">
        <f>L50+L51+L55+L56</f>
        <v>13084.2</v>
      </c>
      <c r="L57" s="69"/>
      <c r="O57" s="22">
        <f>I57</f>
        <v>572.57999999999993</v>
      </c>
      <c r="P57" s="22">
        <f>K57</f>
        <v>13084.2</v>
      </c>
      <c r="Q57" s="22">
        <f>J50</f>
        <v>211.68</v>
      </c>
      <c r="R57" s="22">
        <f>J50</f>
        <v>211.68</v>
      </c>
      <c r="U57" s="22">
        <f>L50</f>
        <v>5137.47</v>
      </c>
      <c r="X57" s="9">
        <f>0</f>
        <v>0</v>
      </c>
      <c r="Z57" s="9">
        <f>0</f>
        <v>0</v>
      </c>
      <c r="AB57" s="9">
        <f>0</f>
        <v>0</v>
      </c>
      <c r="AD57" s="9">
        <f>0</f>
        <v>0</v>
      </c>
      <c r="AF57" s="22">
        <f>J51</f>
        <v>47.61</v>
      </c>
      <c r="AN57" s="9">
        <f>IF(Source!BI28&lt;=1,J50+J51+J55+J56, 0)</f>
        <v>0</v>
      </c>
      <c r="AO57" s="9">
        <f>IF(Source!BI28&lt;=1,J51, 0)</f>
        <v>0</v>
      </c>
      <c r="AP57" s="9">
        <f>IF(Source!BI28&lt;=1,0, 0)</f>
        <v>0</v>
      </c>
      <c r="AQ57" s="9">
        <f>IF(Source!BI28&lt;=1,J50, 0)</f>
        <v>0</v>
      </c>
      <c r="AX57" s="9">
        <f>IF(Source!BI28=2,J50+J51+J55+J56, 0)</f>
        <v>572.57999999999993</v>
      </c>
      <c r="AY57" s="9">
        <f>IF(Source!BI28=2,J51, 0)</f>
        <v>47.61</v>
      </c>
      <c r="AZ57" s="9">
        <f>IF(Source!BI28=2,0, 0)</f>
        <v>0</v>
      </c>
      <c r="BA57" s="9">
        <f>IF(Source!BI28=2,J50, 0)</f>
        <v>211.68</v>
      </c>
    </row>
    <row r="58" spans="1:56" ht="38.25">
      <c r="A58" s="45">
        <v>2</v>
      </c>
      <c r="B58" s="45" t="str">
        <f>Source!BJ29</f>
        <v>ТЕРм10-03-013-5 Пр. Минстроя России от 27.02.2015 № 140/пр</v>
      </c>
      <c r="C58" s="45" t="str">
        <f>Source!G29</f>
        <v>Коммутатор служебной связи (Прим.: установка коммутаторов)</v>
      </c>
      <c r="D58" s="46" t="str">
        <f>Source!DW29</f>
        <v>1  ШТ.</v>
      </c>
      <c r="E58" s="17">
        <f>Source!K29</f>
        <v>8</v>
      </c>
      <c r="F58" s="17"/>
      <c r="G58" s="17">
        <f>Source!I29</f>
        <v>8</v>
      </c>
      <c r="H58" s="18"/>
      <c r="I58" s="47"/>
      <c r="J58" s="18"/>
      <c r="K58" s="47"/>
      <c r="L58" s="18"/>
      <c r="AG58" s="9">
        <f>ROUND((Source!AT29/100)*((ROUND(Source!AF29*Source!I29, 2)+ROUND(Source!AE29*Source!I29, 2))), 2)</f>
        <v>474.12</v>
      </c>
      <c r="AH58" s="9">
        <f>Source!X29</f>
        <v>11506.89</v>
      </c>
      <c r="AI58" s="9">
        <f>ROUND((Source!AU29/100)*((ROUND(Source!AF29*Source!I29, 2)+ROUND(Source!AE29*Source!I29, 2))), 2)</f>
        <v>242.33</v>
      </c>
      <c r="AJ58" s="9">
        <f>Source!Y29</f>
        <v>5881.3</v>
      </c>
      <c r="AS58" s="9">
        <f>IF(Source!BI29&lt;=1,AH58, 0)</f>
        <v>0</v>
      </c>
      <c r="AT58" s="9">
        <f>IF(Source!BI29&lt;=1,AJ58, 0)</f>
        <v>0</v>
      </c>
      <c r="BC58" s="9">
        <f>IF(Source!BI29=2,AH58, 0)</f>
        <v>11506.89</v>
      </c>
      <c r="BD58" s="9">
        <f>IF(Source!BI29=2,AJ58, 0)</f>
        <v>5881.3</v>
      </c>
    </row>
    <row r="59" spans="1:56">
      <c r="A59" s="45"/>
      <c r="B59" s="48">
        <v>1</v>
      </c>
      <c r="C59" s="45" t="s">
        <v>730</v>
      </c>
      <c r="D59" s="46"/>
      <c r="E59" s="17"/>
      <c r="F59" s="17"/>
      <c r="G59" s="17"/>
      <c r="H59" s="18">
        <f>Source!AO29</f>
        <v>63.21</v>
      </c>
      <c r="I59" s="47"/>
      <c r="J59" s="18">
        <f>ROUND(Source!AF29*Source!I29, 2)</f>
        <v>505.68</v>
      </c>
      <c r="K59" s="47">
        <f>IF(Source!BA29&lt;&gt; 0, Source!BA29, 1)</f>
        <v>24.27</v>
      </c>
      <c r="L59" s="18">
        <f>Source!S29</f>
        <v>12272.85</v>
      </c>
    </row>
    <row r="60" spans="1:56">
      <c r="A60" s="45"/>
      <c r="B60" s="48">
        <v>3</v>
      </c>
      <c r="C60" s="45" t="s">
        <v>740</v>
      </c>
      <c r="D60" s="46"/>
      <c r="E60" s="17"/>
      <c r="F60" s="17"/>
      <c r="G60" s="17"/>
      <c r="H60" s="18">
        <f>Source!AM29</f>
        <v>29.27</v>
      </c>
      <c r="I60" s="47"/>
      <c r="J60" s="18">
        <f>ROUND(Source!AD29*Source!I29, 2)</f>
        <v>234.16</v>
      </c>
      <c r="K60" s="47">
        <f>IF(Source!BB29&lt;&gt; 0, Source!BB29, 1)</f>
        <v>8.59</v>
      </c>
      <c r="L60" s="18">
        <f>Source!Q29</f>
        <v>2011.43</v>
      </c>
    </row>
    <row r="61" spans="1:56">
      <c r="A61" s="45"/>
      <c r="B61" s="48">
        <v>2</v>
      </c>
      <c r="C61" s="45" t="s">
        <v>741</v>
      </c>
      <c r="D61" s="46"/>
      <c r="E61" s="17"/>
      <c r="F61" s="17"/>
      <c r="G61" s="17"/>
      <c r="H61" s="18">
        <f>Source!AN29</f>
        <v>2.64</v>
      </c>
      <c r="I61" s="47"/>
      <c r="J61" s="54">
        <f>ROUND(Source!AE29*Source!I29, 2)</f>
        <v>21.12</v>
      </c>
      <c r="K61" s="47">
        <f>IF(Source!BS29&lt;&gt; 0, Source!BS29, 1)</f>
        <v>24.27</v>
      </c>
      <c r="L61" s="54">
        <f>Source!R29</f>
        <v>512.58000000000004</v>
      </c>
    </row>
    <row r="62" spans="1:56">
      <c r="A62" s="45"/>
      <c r="B62" s="48">
        <v>4</v>
      </c>
      <c r="C62" s="45" t="s">
        <v>731</v>
      </c>
      <c r="D62" s="46"/>
      <c r="E62" s="17"/>
      <c r="F62" s="17"/>
      <c r="G62" s="17"/>
      <c r="H62" s="18">
        <f>Source!AL29</f>
        <v>27.94</v>
      </c>
      <c r="I62" s="47"/>
      <c r="J62" s="18">
        <f>ROUND(Source!AC29*Source!I29, 2)</f>
        <v>223.52</v>
      </c>
      <c r="K62" s="47">
        <f>IF(Source!BC29&lt;&gt; 0, Source!BC29, 1)</f>
        <v>7.21</v>
      </c>
      <c r="L62" s="18">
        <f>Source!P29</f>
        <v>1611.58</v>
      </c>
    </row>
    <row r="63" spans="1:56">
      <c r="A63" s="45"/>
      <c r="B63" s="45"/>
      <c r="C63" s="45" t="s">
        <v>732</v>
      </c>
      <c r="D63" s="46" t="s">
        <v>733</v>
      </c>
      <c r="E63" s="17">
        <f>Source!AQ29</f>
        <v>6.76</v>
      </c>
      <c r="F63" s="17"/>
      <c r="G63" s="17">
        <f>ROUND(Source!U29, 7)</f>
        <v>54.08</v>
      </c>
      <c r="H63" s="18"/>
      <c r="I63" s="47"/>
      <c r="J63" s="18"/>
      <c r="K63" s="47"/>
      <c r="L63" s="18"/>
    </row>
    <row r="64" spans="1:56">
      <c r="A64" s="45"/>
      <c r="B64" s="45"/>
      <c r="C64" s="49" t="s">
        <v>742</v>
      </c>
      <c r="D64" s="50" t="s">
        <v>733</v>
      </c>
      <c r="E64" s="51">
        <f>Source!AR29</f>
        <v>0.27</v>
      </c>
      <c r="F64" s="51"/>
      <c r="G64" s="51">
        <f>ROUND(Source!V29, 7)</f>
        <v>2.16</v>
      </c>
      <c r="H64" s="52"/>
      <c r="I64" s="53"/>
      <c r="J64" s="52"/>
      <c r="K64" s="53"/>
      <c r="L64" s="52"/>
    </row>
    <row r="65" spans="1:56">
      <c r="A65" s="45"/>
      <c r="B65" s="45"/>
      <c r="C65" s="45" t="s">
        <v>734</v>
      </c>
      <c r="D65" s="46"/>
      <c r="E65" s="17"/>
      <c r="F65" s="17"/>
      <c r="G65" s="17"/>
      <c r="H65" s="18">
        <f>H59+H60+H62</f>
        <v>120.42</v>
      </c>
      <c r="I65" s="47"/>
      <c r="J65" s="18">
        <f>J59+J60+J62</f>
        <v>963.36</v>
      </c>
      <c r="K65" s="47"/>
      <c r="L65" s="18">
        <f>L59+L60+L62</f>
        <v>15895.86</v>
      </c>
    </row>
    <row r="66" spans="1:56">
      <c r="A66" s="45"/>
      <c r="B66" s="45"/>
      <c r="C66" s="45" t="s">
        <v>735</v>
      </c>
      <c r="D66" s="46"/>
      <c r="E66" s="17"/>
      <c r="F66" s="17"/>
      <c r="G66" s="17"/>
      <c r="H66" s="18"/>
      <c r="I66" s="47"/>
      <c r="J66" s="18">
        <f>SUM(Q58:Q69)+SUM(V58:V69)+SUM(X58:X69)+SUM(Y58:Y69)</f>
        <v>526.79999999999995</v>
      </c>
      <c r="K66" s="47"/>
      <c r="L66" s="18">
        <f>SUM(U58:U69)+SUM(W58:W69)+SUM(Z58:Z69)+SUM(AA58:AA69)</f>
        <v>12785.43</v>
      </c>
    </row>
    <row r="67" spans="1:56" ht="25.5">
      <c r="A67" s="45"/>
      <c r="B67" s="45" t="s">
        <v>31</v>
      </c>
      <c r="C67" s="45" t="s">
        <v>743</v>
      </c>
      <c r="D67" s="46" t="s">
        <v>737</v>
      </c>
      <c r="E67" s="17">
        <f>Source!BZ29</f>
        <v>90</v>
      </c>
      <c r="F67" s="17"/>
      <c r="G67" s="17">
        <f>Source!AT29</f>
        <v>90</v>
      </c>
      <c r="H67" s="18"/>
      <c r="I67" s="47"/>
      <c r="J67" s="18">
        <f>SUM(AG58:AG69)</f>
        <v>474.12</v>
      </c>
      <c r="K67" s="47"/>
      <c r="L67" s="18">
        <f>SUM(AH58:AH69)</f>
        <v>11506.89</v>
      </c>
    </row>
    <row r="68" spans="1:56" ht="25.5">
      <c r="A68" s="49"/>
      <c r="B68" s="49" t="s">
        <v>32</v>
      </c>
      <c r="C68" s="49" t="s">
        <v>744</v>
      </c>
      <c r="D68" s="50" t="s">
        <v>737</v>
      </c>
      <c r="E68" s="51">
        <f>Source!CA29</f>
        <v>46</v>
      </c>
      <c r="F68" s="51"/>
      <c r="G68" s="51">
        <f>Source!AU29</f>
        <v>46</v>
      </c>
      <c r="H68" s="52"/>
      <c r="I68" s="53"/>
      <c r="J68" s="52">
        <f>SUM(AI58:AI69)</f>
        <v>242.33</v>
      </c>
      <c r="K68" s="53"/>
      <c r="L68" s="52">
        <f>SUM(AJ58:AJ69)</f>
        <v>5881.3</v>
      </c>
    </row>
    <row r="69" spans="1:56">
      <c r="C69" s="69" t="s">
        <v>739</v>
      </c>
      <c r="D69" s="69"/>
      <c r="E69" s="69"/>
      <c r="F69" s="69"/>
      <c r="G69" s="69"/>
      <c r="H69" s="69"/>
      <c r="I69" s="69">
        <f>J59+J60+J62+J67+J68</f>
        <v>1679.81</v>
      </c>
      <c r="J69" s="69"/>
      <c r="K69" s="69">
        <f>L59+L60+L62+L67+L68</f>
        <v>33284.050000000003</v>
      </c>
      <c r="L69" s="69"/>
      <c r="O69" s="22">
        <f>I69</f>
        <v>1679.81</v>
      </c>
      <c r="P69" s="22">
        <f>K69</f>
        <v>33284.050000000003</v>
      </c>
      <c r="Q69" s="22">
        <f>J59</f>
        <v>505.68</v>
      </c>
      <c r="R69" s="22">
        <f>J59</f>
        <v>505.68</v>
      </c>
      <c r="U69" s="22">
        <f>L59</f>
        <v>12272.85</v>
      </c>
      <c r="X69" s="22">
        <f>J61</f>
        <v>21.12</v>
      </c>
      <c r="Z69" s="22">
        <f>L61</f>
        <v>512.58000000000004</v>
      </c>
      <c r="AB69" s="22">
        <f>J60</f>
        <v>234.16</v>
      </c>
      <c r="AD69" s="22">
        <f>L60</f>
        <v>2011.43</v>
      </c>
      <c r="AF69" s="22">
        <f>J62</f>
        <v>223.52</v>
      </c>
      <c r="AN69" s="9">
        <f>IF(Source!BI29&lt;=1,J59+J60+J62+J67+J68, 0)</f>
        <v>0</v>
      </c>
      <c r="AO69" s="9">
        <f>IF(Source!BI29&lt;=1,J62, 0)</f>
        <v>0</v>
      </c>
      <c r="AP69" s="9">
        <f>IF(Source!BI29&lt;=1,J60, 0)</f>
        <v>0</v>
      </c>
      <c r="AQ69" s="9">
        <f>IF(Source!BI29&lt;=1,J59, 0)</f>
        <v>0</v>
      </c>
      <c r="AX69" s="9">
        <f>IF(Source!BI29=2,J59+J60+J62+J67+J68, 0)</f>
        <v>1679.81</v>
      </c>
      <c r="AY69" s="9">
        <f>IF(Source!BI29=2,J62, 0)</f>
        <v>223.52</v>
      </c>
      <c r="AZ69" s="9">
        <f>IF(Source!BI29=2,J60, 0)</f>
        <v>234.16</v>
      </c>
      <c r="BA69" s="9">
        <f>IF(Source!BI29=2,J59, 0)</f>
        <v>505.68</v>
      </c>
    </row>
    <row r="70" spans="1:56" ht="38.25">
      <c r="A70" s="45">
        <v>3</v>
      </c>
      <c r="B70" s="45" t="str">
        <f>Source!BJ30</f>
        <v>ТЕРм11-04-002-1 Пр. Минстроя России от 27.02.2015 № 140/пр</v>
      </c>
      <c r="C70" s="45" t="str">
        <f>Source!G30</f>
        <v>Аппарат настольный, масса до 0,015 т (Прим.: установка мониторов)</v>
      </c>
      <c r="D70" s="46" t="str">
        <f>Source!DW30</f>
        <v>1  ШТ.</v>
      </c>
      <c r="E70" s="17">
        <f>Source!K30</f>
        <v>3</v>
      </c>
      <c r="F70" s="17"/>
      <c r="G70" s="17">
        <f>Source!I30</f>
        <v>3</v>
      </c>
      <c r="H70" s="18"/>
      <c r="I70" s="47"/>
      <c r="J70" s="18"/>
      <c r="K70" s="47"/>
      <c r="L70" s="18"/>
      <c r="AG70" s="9">
        <f>ROUND((Source!AT30/100)*((ROUND(Source!AF30*Source!I30, 2)+ROUND(Source!AE30*Source!I30, 2))), 2)</f>
        <v>23.06</v>
      </c>
      <c r="AH70" s="9">
        <f>Source!X30</f>
        <v>559.62</v>
      </c>
      <c r="AI70" s="9">
        <f>ROUND((Source!AU30/100)*((ROUND(Source!AF30*Source!I30, 2)+ROUND(Source!AE30*Source!I30, 2))), 2)</f>
        <v>11.79</v>
      </c>
      <c r="AJ70" s="9">
        <f>Source!Y30</f>
        <v>286.02999999999997</v>
      </c>
      <c r="AS70" s="9">
        <f>IF(Source!BI30&lt;=1,AH70, 0)</f>
        <v>0</v>
      </c>
      <c r="AT70" s="9">
        <f>IF(Source!BI30&lt;=1,AJ70, 0)</f>
        <v>0</v>
      </c>
      <c r="BC70" s="9">
        <f>IF(Source!BI30=2,AH70, 0)</f>
        <v>559.62</v>
      </c>
      <c r="BD70" s="9">
        <f>IF(Source!BI30=2,AJ70, 0)</f>
        <v>286.02999999999997</v>
      </c>
    </row>
    <row r="71" spans="1:56">
      <c r="A71" s="45"/>
      <c r="B71" s="48">
        <v>1</v>
      </c>
      <c r="C71" s="45" t="s">
        <v>730</v>
      </c>
      <c r="D71" s="46"/>
      <c r="E71" s="17"/>
      <c r="F71" s="17"/>
      <c r="G71" s="17"/>
      <c r="H71" s="18">
        <f>Source!AO30</f>
        <v>8.5399999999999991</v>
      </c>
      <c r="I71" s="47"/>
      <c r="J71" s="18">
        <f>ROUND(Source!AF30*Source!I30, 2)</f>
        <v>25.62</v>
      </c>
      <c r="K71" s="47">
        <f>IF(Source!BA30&lt;&gt; 0, Source!BA30, 1)</f>
        <v>24.27</v>
      </c>
      <c r="L71" s="18">
        <f>Source!S30</f>
        <v>621.79999999999995</v>
      </c>
    </row>
    <row r="72" spans="1:56">
      <c r="A72" s="45"/>
      <c r="B72" s="48">
        <v>3</v>
      </c>
      <c r="C72" s="45" t="s">
        <v>740</v>
      </c>
      <c r="D72" s="46"/>
      <c r="E72" s="17"/>
      <c r="F72" s="17"/>
      <c r="G72" s="17"/>
      <c r="H72" s="18">
        <f>Source!AM30</f>
        <v>12.92</v>
      </c>
      <c r="I72" s="47"/>
      <c r="J72" s="18">
        <f>ROUND(Source!AD30*Source!I30, 2)</f>
        <v>38.76</v>
      </c>
      <c r="K72" s="47">
        <f>IF(Source!BB30&lt;&gt; 0, Source!BB30, 1)</f>
        <v>8.59</v>
      </c>
      <c r="L72" s="18">
        <f>Source!Q30</f>
        <v>332.95</v>
      </c>
    </row>
    <row r="73" spans="1:56">
      <c r="A73" s="45"/>
      <c r="B73" s="48">
        <v>4</v>
      </c>
      <c r="C73" s="45" t="s">
        <v>731</v>
      </c>
      <c r="D73" s="46"/>
      <c r="E73" s="17"/>
      <c r="F73" s="17"/>
      <c r="G73" s="17"/>
      <c r="H73" s="18">
        <f>Source!AL30</f>
        <v>0.17</v>
      </c>
      <c r="I73" s="47"/>
      <c r="J73" s="18">
        <f>ROUND(Source!AC30*Source!I30, 2)</f>
        <v>0.51</v>
      </c>
      <c r="K73" s="47">
        <f>IF(Source!BC30&lt;&gt; 0, Source!BC30, 1)</f>
        <v>7.21</v>
      </c>
      <c r="L73" s="18">
        <f>Source!P30</f>
        <v>3.68</v>
      </c>
    </row>
    <row r="74" spans="1:56">
      <c r="A74" s="45"/>
      <c r="B74" s="45"/>
      <c r="C74" s="45" t="s">
        <v>732</v>
      </c>
      <c r="D74" s="46" t="s">
        <v>733</v>
      </c>
      <c r="E74" s="17">
        <f>Source!AQ30</f>
        <v>1.03</v>
      </c>
      <c r="F74" s="17"/>
      <c r="G74" s="17">
        <f>ROUND(Source!U30, 7)</f>
        <v>3.09</v>
      </c>
      <c r="H74" s="18"/>
      <c r="I74" s="47"/>
      <c r="J74" s="18"/>
      <c r="K74" s="47"/>
      <c r="L74" s="18"/>
    </row>
    <row r="75" spans="1:56">
      <c r="A75" s="45"/>
      <c r="B75" s="45"/>
      <c r="C75" s="49" t="s">
        <v>742</v>
      </c>
      <c r="D75" s="50" t="s">
        <v>733</v>
      </c>
      <c r="E75" s="51">
        <f>Source!AR30</f>
        <v>0.16</v>
      </c>
      <c r="F75" s="51"/>
      <c r="G75" s="51">
        <f>ROUND(Source!V30, 7)</f>
        <v>0.48</v>
      </c>
      <c r="H75" s="52"/>
      <c r="I75" s="53"/>
      <c r="J75" s="52"/>
      <c r="K75" s="53"/>
      <c r="L75" s="52"/>
    </row>
    <row r="76" spans="1:56">
      <c r="A76" s="45"/>
      <c r="B76" s="45"/>
      <c r="C76" s="45" t="s">
        <v>734</v>
      </c>
      <c r="D76" s="46"/>
      <c r="E76" s="17"/>
      <c r="F76" s="17"/>
      <c r="G76" s="17"/>
      <c r="H76" s="18">
        <f>H71+H72+H73</f>
        <v>21.630000000000003</v>
      </c>
      <c r="I76" s="47"/>
      <c r="J76" s="18">
        <f>J71+J72+J73</f>
        <v>64.89</v>
      </c>
      <c r="K76" s="47"/>
      <c r="L76" s="18">
        <f>L71+L72+L73</f>
        <v>958.43</v>
      </c>
    </row>
    <row r="77" spans="1:56">
      <c r="A77" s="45"/>
      <c r="B77" s="45"/>
      <c r="C77" s="45" t="s">
        <v>735</v>
      </c>
      <c r="D77" s="46"/>
      <c r="E77" s="17"/>
      <c r="F77" s="17"/>
      <c r="G77" s="17"/>
      <c r="H77" s="18"/>
      <c r="I77" s="47"/>
      <c r="J77" s="18">
        <f>SUM(Q70:Q80)+SUM(V70:V80)+SUM(X70:X80)+SUM(Y70:Y80)</f>
        <v>25.62</v>
      </c>
      <c r="K77" s="47"/>
      <c r="L77" s="18">
        <f>SUM(U70:U80)+SUM(W70:W80)+SUM(Z70:Z80)+SUM(AA70:AA80)</f>
        <v>621.79999999999995</v>
      </c>
    </row>
    <row r="78" spans="1:56" ht="25.5">
      <c r="A78" s="45"/>
      <c r="B78" s="45" t="s">
        <v>39</v>
      </c>
      <c r="C78" s="45" t="s">
        <v>745</v>
      </c>
      <c r="D78" s="46" t="s">
        <v>737</v>
      </c>
      <c r="E78" s="17">
        <f>Source!BZ30</f>
        <v>90</v>
      </c>
      <c r="F78" s="17"/>
      <c r="G78" s="17">
        <f>Source!AT30</f>
        <v>90</v>
      </c>
      <c r="H78" s="18"/>
      <c r="I78" s="47"/>
      <c r="J78" s="18">
        <f>SUM(AG70:AG80)</f>
        <v>23.06</v>
      </c>
      <c r="K78" s="47"/>
      <c r="L78" s="18">
        <f>SUM(AH70:AH80)</f>
        <v>559.62</v>
      </c>
    </row>
    <row r="79" spans="1:56" ht="25.5">
      <c r="A79" s="49"/>
      <c r="B79" s="49" t="s">
        <v>40</v>
      </c>
      <c r="C79" s="49" t="s">
        <v>746</v>
      </c>
      <c r="D79" s="50" t="s">
        <v>737</v>
      </c>
      <c r="E79" s="51">
        <f>Source!CA30</f>
        <v>46</v>
      </c>
      <c r="F79" s="51"/>
      <c r="G79" s="51">
        <f>Source!AU30</f>
        <v>46</v>
      </c>
      <c r="H79" s="52"/>
      <c r="I79" s="53"/>
      <c r="J79" s="52">
        <f>SUM(AI70:AI80)</f>
        <v>11.79</v>
      </c>
      <c r="K79" s="53"/>
      <c r="L79" s="52">
        <f>SUM(AJ70:AJ80)</f>
        <v>286.02999999999997</v>
      </c>
    </row>
    <row r="80" spans="1:56">
      <c r="C80" s="69" t="s">
        <v>739</v>
      </c>
      <c r="D80" s="69"/>
      <c r="E80" s="69"/>
      <c r="F80" s="69"/>
      <c r="G80" s="69"/>
      <c r="H80" s="69"/>
      <c r="I80" s="69">
        <f>J71+J72+J73+J78+J79</f>
        <v>99.740000000000009</v>
      </c>
      <c r="J80" s="69"/>
      <c r="K80" s="69">
        <f>L71+L72+L73+L78+L79</f>
        <v>1804.08</v>
      </c>
      <c r="L80" s="69"/>
      <c r="O80" s="22">
        <f>I80</f>
        <v>99.740000000000009</v>
      </c>
      <c r="P80" s="22">
        <f>K80</f>
        <v>1804.08</v>
      </c>
      <c r="Q80" s="22">
        <f>J71</f>
        <v>25.62</v>
      </c>
      <c r="R80" s="22">
        <f>J71</f>
        <v>25.62</v>
      </c>
      <c r="U80" s="22">
        <f>L71</f>
        <v>621.79999999999995</v>
      </c>
      <c r="X80" s="9">
        <f>0</f>
        <v>0</v>
      </c>
      <c r="Z80" s="9">
        <f>0</f>
        <v>0</v>
      </c>
      <c r="AB80" s="22">
        <f>J72</f>
        <v>38.76</v>
      </c>
      <c r="AD80" s="22">
        <f>L72</f>
        <v>332.95</v>
      </c>
      <c r="AF80" s="22">
        <f>J73</f>
        <v>0.51</v>
      </c>
      <c r="AN80" s="9">
        <f>IF(Source!BI30&lt;=1,J71+J72+J73+J78+J79, 0)</f>
        <v>0</v>
      </c>
      <c r="AO80" s="9">
        <f>IF(Source!BI30&lt;=1,J73, 0)</f>
        <v>0</v>
      </c>
      <c r="AP80" s="9">
        <f>IF(Source!BI30&lt;=1,J72, 0)</f>
        <v>0</v>
      </c>
      <c r="AQ80" s="9">
        <f>IF(Source!BI30&lt;=1,J71, 0)</f>
        <v>0</v>
      </c>
      <c r="AX80" s="9">
        <f>IF(Source!BI30=2,J71+J72+J73+J78+J79, 0)</f>
        <v>99.740000000000009</v>
      </c>
      <c r="AY80" s="9">
        <f>IF(Source!BI30=2,J73, 0)</f>
        <v>0.51</v>
      </c>
      <c r="AZ80" s="9">
        <f>IF(Source!BI30=2,J72, 0)</f>
        <v>38.76</v>
      </c>
      <c r="BA80" s="9">
        <f>IF(Source!BI30=2,J71, 0)</f>
        <v>25.62</v>
      </c>
    </row>
    <row r="81" spans="1:56" ht="38.25">
      <c r="A81" s="45">
        <v>4</v>
      </c>
      <c r="B81" s="45" t="str">
        <f>Source!BJ31</f>
        <v>ТЕРм10-02-016-6 Пр. Минстроя России от 27.02.2015 № 140/пр</v>
      </c>
      <c r="C81" s="45" t="str">
        <f>Source!G31</f>
        <v>Отдельно устанавливаемый преобразователь или блок питания</v>
      </c>
      <c r="D81" s="46" t="str">
        <f>Source!DW31</f>
        <v>1  ШТ.</v>
      </c>
      <c r="E81" s="17">
        <f>Source!K31</f>
        <v>1</v>
      </c>
      <c r="F81" s="17"/>
      <c r="G81" s="17">
        <f>Source!I31</f>
        <v>1</v>
      </c>
      <c r="H81" s="18"/>
      <c r="I81" s="47"/>
      <c r="J81" s="18"/>
      <c r="K81" s="47"/>
      <c r="L81" s="18"/>
      <c r="AG81" s="9">
        <f>ROUND((Source!AT31/100)*((ROUND(Source!AF31*Source!I31, 2)+ROUND(Source!AE31*Source!I31, 2))), 2)</f>
        <v>101.86</v>
      </c>
      <c r="AH81" s="9">
        <f>Source!X31</f>
        <v>2472.19</v>
      </c>
      <c r="AI81" s="9">
        <f>ROUND((Source!AU31/100)*((ROUND(Source!AF31*Source!I31, 2)+ROUND(Source!AE31*Source!I31, 2))), 2)</f>
        <v>52.06</v>
      </c>
      <c r="AJ81" s="9">
        <f>Source!Y31</f>
        <v>1263.56</v>
      </c>
      <c r="AS81" s="9">
        <f>IF(Source!BI31&lt;=1,AH81, 0)</f>
        <v>0</v>
      </c>
      <c r="AT81" s="9">
        <f>IF(Source!BI31&lt;=1,AJ81, 0)</f>
        <v>0</v>
      </c>
      <c r="BC81" s="9">
        <f>IF(Source!BI31=2,AH81, 0)</f>
        <v>2472.19</v>
      </c>
      <c r="BD81" s="9">
        <f>IF(Source!BI31=2,AJ81, 0)</f>
        <v>1263.56</v>
      </c>
    </row>
    <row r="82" spans="1:56">
      <c r="A82" s="45"/>
      <c r="B82" s="48">
        <v>1</v>
      </c>
      <c r="C82" s="45" t="s">
        <v>730</v>
      </c>
      <c r="D82" s="46"/>
      <c r="E82" s="17"/>
      <c r="F82" s="17"/>
      <c r="G82" s="17"/>
      <c r="H82" s="18">
        <f>Source!AO31</f>
        <v>108.88</v>
      </c>
      <c r="I82" s="47"/>
      <c r="J82" s="18">
        <f>ROUND(Source!AF31*Source!I31, 2)</f>
        <v>108.88</v>
      </c>
      <c r="K82" s="47">
        <f>IF(Source!BA31&lt;&gt; 0, Source!BA31, 1)</f>
        <v>24.27</v>
      </c>
      <c r="L82" s="18">
        <f>Source!S31</f>
        <v>2642.52</v>
      </c>
    </row>
    <row r="83" spans="1:56">
      <c r="A83" s="45"/>
      <c r="B83" s="48">
        <v>3</v>
      </c>
      <c r="C83" s="45" t="s">
        <v>740</v>
      </c>
      <c r="D83" s="46"/>
      <c r="E83" s="17"/>
      <c r="F83" s="17"/>
      <c r="G83" s="17"/>
      <c r="H83" s="18">
        <f>Source!AM31</f>
        <v>47.7</v>
      </c>
      <c r="I83" s="47"/>
      <c r="J83" s="18">
        <f>ROUND(Source!AD31*Source!I31, 2)</f>
        <v>47.7</v>
      </c>
      <c r="K83" s="47">
        <f>IF(Source!BB31&lt;&gt; 0, Source!BB31, 1)</f>
        <v>8.59</v>
      </c>
      <c r="L83" s="18">
        <f>Source!Q31</f>
        <v>409.74</v>
      </c>
    </row>
    <row r="84" spans="1:56">
      <c r="A84" s="45"/>
      <c r="B84" s="48">
        <v>2</v>
      </c>
      <c r="C84" s="45" t="s">
        <v>741</v>
      </c>
      <c r="D84" s="46"/>
      <c r="E84" s="17"/>
      <c r="F84" s="17"/>
      <c r="G84" s="17"/>
      <c r="H84" s="18">
        <f>Source!AN31</f>
        <v>4.3</v>
      </c>
      <c r="I84" s="47"/>
      <c r="J84" s="54">
        <f>ROUND(Source!AE31*Source!I31, 2)</f>
        <v>4.3</v>
      </c>
      <c r="K84" s="47">
        <f>IF(Source!BS31&lt;&gt; 0, Source!BS31, 1)</f>
        <v>24.27</v>
      </c>
      <c r="L84" s="54">
        <f>Source!R31</f>
        <v>104.36</v>
      </c>
    </row>
    <row r="85" spans="1:56">
      <c r="A85" s="45"/>
      <c r="B85" s="48">
        <v>4</v>
      </c>
      <c r="C85" s="45" t="s">
        <v>731</v>
      </c>
      <c r="D85" s="46"/>
      <c r="E85" s="17"/>
      <c r="F85" s="17"/>
      <c r="G85" s="17"/>
      <c r="H85" s="18">
        <f>Source!AL31</f>
        <v>54.04</v>
      </c>
      <c r="I85" s="47"/>
      <c r="J85" s="18">
        <f>ROUND(Source!AC31*Source!I31, 2)</f>
        <v>54.04</v>
      </c>
      <c r="K85" s="47">
        <f>IF(Source!BC31&lt;&gt; 0, Source!BC31, 1)</f>
        <v>7.21</v>
      </c>
      <c r="L85" s="18">
        <f>Source!P31</f>
        <v>389.63</v>
      </c>
    </row>
    <row r="86" spans="1:56">
      <c r="A86" s="45"/>
      <c r="B86" s="45"/>
      <c r="C86" s="45" t="s">
        <v>732</v>
      </c>
      <c r="D86" s="46" t="s">
        <v>733</v>
      </c>
      <c r="E86" s="17">
        <f>Source!AQ31</f>
        <v>10.1</v>
      </c>
      <c r="F86" s="17"/>
      <c r="G86" s="17">
        <f>ROUND(Source!U31, 7)</f>
        <v>10.1</v>
      </c>
      <c r="H86" s="18"/>
      <c r="I86" s="47"/>
      <c r="J86" s="18"/>
      <c r="K86" s="47"/>
      <c r="L86" s="18"/>
    </row>
    <row r="87" spans="1:56">
      <c r="A87" s="45"/>
      <c r="B87" s="45"/>
      <c r="C87" s="49" t="s">
        <v>742</v>
      </c>
      <c r="D87" s="50" t="s">
        <v>733</v>
      </c>
      <c r="E87" s="51">
        <f>Source!AR31</f>
        <v>0.44</v>
      </c>
      <c r="F87" s="51"/>
      <c r="G87" s="51">
        <f>ROUND(Source!V31, 7)</f>
        <v>0.44</v>
      </c>
      <c r="H87" s="52"/>
      <c r="I87" s="53"/>
      <c r="J87" s="52"/>
      <c r="K87" s="53"/>
      <c r="L87" s="52"/>
    </row>
    <row r="88" spans="1:56">
      <c r="A88" s="45"/>
      <c r="B88" s="45"/>
      <c r="C88" s="45" t="s">
        <v>734</v>
      </c>
      <c r="D88" s="46"/>
      <c r="E88" s="17"/>
      <c r="F88" s="17"/>
      <c r="G88" s="17"/>
      <c r="H88" s="18">
        <f>H82+H83+H85</f>
        <v>210.61999999999998</v>
      </c>
      <c r="I88" s="47"/>
      <c r="J88" s="18">
        <f>J82+J83+J85</f>
        <v>210.61999999999998</v>
      </c>
      <c r="K88" s="47"/>
      <c r="L88" s="18">
        <f>L82+L83+L85</f>
        <v>3441.8900000000003</v>
      </c>
    </row>
    <row r="89" spans="1:56">
      <c r="A89" s="45"/>
      <c r="B89" s="45"/>
      <c r="C89" s="45" t="s">
        <v>735</v>
      </c>
      <c r="D89" s="46"/>
      <c r="E89" s="17"/>
      <c r="F89" s="17"/>
      <c r="G89" s="17"/>
      <c r="H89" s="18"/>
      <c r="I89" s="47"/>
      <c r="J89" s="18">
        <f>SUM(Q81:Q92)+SUM(V81:V92)+SUM(X81:X92)+SUM(Y81:Y92)</f>
        <v>113.17999999999999</v>
      </c>
      <c r="K89" s="47"/>
      <c r="L89" s="18">
        <f>SUM(U81:U92)+SUM(W81:W92)+SUM(Z81:Z92)+SUM(AA81:AA92)</f>
        <v>2746.88</v>
      </c>
    </row>
    <row r="90" spans="1:56" ht="25.5">
      <c r="A90" s="45"/>
      <c r="B90" s="45" t="s">
        <v>31</v>
      </c>
      <c r="C90" s="45" t="s">
        <v>743</v>
      </c>
      <c r="D90" s="46" t="s">
        <v>737</v>
      </c>
      <c r="E90" s="17">
        <f>Source!BZ31</f>
        <v>90</v>
      </c>
      <c r="F90" s="17"/>
      <c r="G90" s="17">
        <f>Source!AT31</f>
        <v>90</v>
      </c>
      <c r="H90" s="18"/>
      <c r="I90" s="47"/>
      <c r="J90" s="18">
        <f>SUM(AG81:AG92)</f>
        <v>101.86</v>
      </c>
      <c r="K90" s="47"/>
      <c r="L90" s="18">
        <f>SUM(AH81:AH92)</f>
        <v>2472.19</v>
      </c>
    </row>
    <row r="91" spans="1:56" ht="25.5">
      <c r="A91" s="49"/>
      <c r="B91" s="49" t="s">
        <v>32</v>
      </c>
      <c r="C91" s="49" t="s">
        <v>744</v>
      </c>
      <c r="D91" s="50" t="s">
        <v>737</v>
      </c>
      <c r="E91" s="51">
        <f>Source!CA31</f>
        <v>46</v>
      </c>
      <c r="F91" s="51"/>
      <c r="G91" s="51">
        <f>Source!AU31</f>
        <v>46</v>
      </c>
      <c r="H91" s="52"/>
      <c r="I91" s="53"/>
      <c r="J91" s="52">
        <f>SUM(AI81:AI92)</f>
        <v>52.06</v>
      </c>
      <c r="K91" s="53"/>
      <c r="L91" s="52">
        <f>SUM(AJ81:AJ92)</f>
        <v>1263.56</v>
      </c>
    </row>
    <row r="92" spans="1:56">
      <c r="C92" s="69" t="s">
        <v>739</v>
      </c>
      <c r="D92" s="69"/>
      <c r="E92" s="69"/>
      <c r="F92" s="69"/>
      <c r="G92" s="69"/>
      <c r="H92" s="69"/>
      <c r="I92" s="69">
        <f>J82+J83+J85+J90+J91</f>
        <v>364.53999999999996</v>
      </c>
      <c r="J92" s="69"/>
      <c r="K92" s="69">
        <f>L82+L83+L85+L90+L91</f>
        <v>7177.6399999999994</v>
      </c>
      <c r="L92" s="69"/>
      <c r="O92" s="22">
        <f>I92</f>
        <v>364.53999999999996</v>
      </c>
      <c r="P92" s="22">
        <f>K92</f>
        <v>7177.6399999999994</v>
      </c>
      <c r="Q92" s="22">
        <f>J82</f>
        <v>108.88</v>
      </c>
      <c r="R92" s="22">
        <f>J82</f>
        <v>108.88</v>
      </c>
      <c r="U92" s="22">
        <f>L82</f>
        <v>2642.52</v>
      </c>
      <c r="X92" s="22">
        <f>J84</f>
        <v>4.3</v>
      </c>
      <c r="Z92" s="22">
        <f>L84</f>
        <v>104.36</v>
      </c>
      <c r="AB92" s="22">
        <f>J83</f>
        <v>47.7</v>
      </c>
      <c r="AD92" s="22">
        <f>L83</f>
        <v>409.74</v>
      </c>
      <c r="AF92" s="22">
        <f>J85</f>
        <v>54.04</v>
      </c>
      <c r="AN92" s="9">
        <f>IF(Source!BI31&lt;=1,J82+J83+J85+J90+J91, 0)</f>
        <v>0</v>
      </c>
      <c r="AO92" s="9">
        <f>IF(Source!BI31&lt;=1,J85, 0)</f>
        <v>0</v>
      </c>
      <c r="AP92" s="9">
        <f>IF(Source!BI31&lt;=1,J83, 0)</f>
        <v>0</v>
      </c>
      <c r="AQ92" s="9">
        <f>IF(Source!BI31&lt;=1,J82, 0)</f>
        <v>0</v>
      </c>
      <c r="AX92" s="9">
        <f>IF(Source!BI31=2,J82+J83+J85+J90+J91, 0)</f>
        <v>364.53999999999996</v>
      </c>
      <c r="AY92" s="9">
        <f>IF(Source!BI31=2,J85, 0)</f>
        <v>54.04</v>
      </c>
      <c r="AZ92" s="9">
        <f>IF(Source!BI31=2,J83, 0)</f>
        <v>47.7</v>
      </c>
      <c r="BA92" s="9">
        <f>IF(Source!BI31=2,J82, 0)</f>
        <v>108.88</v>
      </c>
    </row>
    <row r="93" spans="1:56" ht="38.25">
      <c r="A93" s="45">
        <v>5</v>
      </c>
      <c r="B93" s="45" t="str">
        <f>Source!BJ32</f>
        <v>ТЕРм08-01-121-1 Пр. Минстроя России от 27.02.2015 № 140/пр</v>
      </c>
      <c r="C93" s="45" t="str">
        <f>Source!G32</f>
        <v>Аккумулятор кислотный стационарный, тип С-1, СК-1</v>
      </c>
      <c r="D93" s="46" t="str">
        <f>Source!DW32</f>
        <v>1  ШТ.</v>
      </c>
      <c r="E93" s="17">
        <f>Source!K32</f>
        <v>4</v>
      </c>
      <c r="F93" s="17"/>
      <c r="G93" s="17">
        <f>Source!I32</f>
        <v>4</v>
      </c>
      <c r="H93" s="18"/>
      <c r="I93" s="47"/>
      <c r="J93" s="18"/>
      <c r="K93" s="47"/>
      <c r="L93" s="18"/>
      <c r="AG93" s="9">
        <f>ROUND((Source!AT32/100)*((ROUND(Source!AF32*Source!I32, 2)+ROUND(Source!AE32*Source!I32, 2))), 2)</f>
        <v>74.73</v>
      </c>
      <c r="AH93" s="9">
        <f>Source!X32</f>
        <v>1813.67</v>
      </c>
      <c r="AI93" s="9">
        <f>ROUND((Source!AU32/100)*((ROUND(Source!AF32*Source!I32, 2)+ROUND(Source!AE32*Source!I32, 2))), 2)</f>
        <v>39.29</v>
      </c>
      <c r="AJ93" s="9">
        <f>Source!Y32</f>
        <v>953.58</v>
      </c>
      <c r="AS93" s="9">
        <f>IF(Source!BI32&lt;=1,AH93, 0)</f>
        <v>0</v>
      </c>
      <c r="AT93" s="9">
        <f>IF(Source!BI32&lt;=1,AJ93, 0)</f>
        <v>0</v>
      </c>
      <c r="BC93" s="9">
        <f>IF(Source!BI32=2,AH93, 0)</f>
        <v>1813.67</v>
      </c>
      <c r="BD93" s="9">
        <f>IF(Source!BI32=2,AJ93, 0)</f>
        <v>953.58</v>
      </c>
    </row>
    <row r="94" spans="1:56">
      <c r="A94" s="45"/>
      <c r="B94" s="48">
        <v>1</v>
      </c>
      <c r="C94" s="45" t="s">
        <v>730</v>
      </c>
      <c r="D94" s="46"/>
      <c r="E94" s="17"/>
      <c r="F94" s="17"/>
      <c r="G94" s="17"/>
      <c r="H94" s="18">
        <f>Source!AO32</f>
        <v>19.260000000000002</v>
      </c>
      <c r="I94" s="47"/>
      <c r="J94" s="18">
        <f>ROUND(Source!AF32*Source!I32, 2)</f>
        <v>77.040000000000006</v>
      </c>
      <c r="K94" s="47">
        <f>IF(Source!BA32&lt;&gt; 0, Source!BA32, 1)</f>
        <v>24.27</v>
      </c>
      <c r="L94" s="18">
        <f>Source!S32</f>
        <v>1869.76</v>
      </c>
    </row>
    <row r="95" spans="1:56">
      <c r="A95" s="45"/>
      <c r="B95" s="48">
        <v>4</v>
      </c>
      <c r="C95" s="45" t="s">
        <v>731</v>
      </c>
      <c r="D95" s="46"/>
      <c r="E95" s="17"/>
      <c r="F95" s="17"/>
      <c r="G95" s="17"/>
      <c r="H95" s="18">
        <f>Source!AL32</f>
        <v>53.04</v>
      </c>
      <c r="I95" s="47"/>
      <c r="J95" s="18">
        <f>ROUND(Source!AC32*Source!I32, 2)</f>
        <v>212.16</v>
      </c>
      <c r="K95" s="47">
        <f>IF(Source!BC32&lt;&gt; 0, Source!BC32, 1)</f>
        <v>7.21</v>
      </c>
      <c r="L95" s="18">
        <f>Source!P32</f>
        <v>1529.67</v>
      </c>
    </row>
    <row r="96" spans="1:56">
      <c r="A96" s="45"/>
      <c r="B96" s="45"/>
      <c r="C96" s="49" t="s">
        <v>732</v>
      </c>
      <c r="D96" s="50" t="s">
        <v>733</v>
      </c>
      <c r="E96" s="51">
        <f>Source!AQ32</f>
        <v>2.06</v>
      </c>
      <c r="F96" s="51"/>
      <c r="G96" s="51">
        <f>ROUND(Source!U32, 7)</f>
        <v>8.24</v>
      </c>
      <c r="H96" s="52"/>
      <c r="I96" s="53"/>
      <c r="J96" s="52"/>
      <c r="K96" s="53"/>
      <c r="L96" s="52"/>
    </row>
    <row r="97" spans="1:56">
      <c r="A97" s="45"/>
      <c r="B97" s="45"/>
      <c r="C97" s="45" t="s">
        <v>734</v>
      </c>
      <c r="D97" s="46"/>
      <c r="E97" s="17"/>
      <c r="F97" s="17"/>
      <c r="G97" s="17"/>
      <c r="H97" s="18">
        <f>H94+H95</f>
        <v>72.3</v>
      </c>
      <c r="I97" s="47"/>
      <c r="J97" s="18">
        <f>J94+J95</f>
        <v>289.2</v>
      </c>
      <c r="K97" s="47"/>
      <c r="L97" s="18">
        <f>L94+L95</f>
        <v>3399.4300000000003</v>
      </c>
    </row>
    <row r="98" spans="1:56">
      <c r="A98" s="45"/>
      <c r="B98" s="45"/>
      <c r="C98" s="45" t="s">
        <v>735</v>
      </c>
      <c r="D98" s="46"/>
      <c r="E98" s="17"/>
      <c r="F98" s="17"/>
      <c r="G98" s="17"/>
      <c r="H98" s="18"/>
      <c r="I98" s="47"/>
      <c r="J98" s="18">
        <f>SUM(Q93:Q101)+SUM(V93:V101)+SUM(X93:X101)+SUM(Y93:Y101)</f>
        <v>77.040000000000006</v>
      </c>
      <c r="K98" s="47"/>
      <c r="L98" s="18">
        <f>SUM(U93:U101)+SUM(W93:W101)+SUM(Z93:Z101)+SUM(AA93:AA101)</f>
        <v>1869.76</v>
      </c>
    </row>
    <row r="99" spans="1:56" ht="25.5">
      <c r="A99" s="45"/>
      <c r="B99" s="45" t="s">
        <v>51</v>
      </c>
      <c r="C99" s="45" t="s">
        <v>747</v>
      </c>
      <c r="D99" s="46" t="s">
        <v>737</v>
      </c>
      <c r="E99" s="17">
        <f>Source!BZ32</f>
        <v>97</v>
      </c>
      <c r="F99" s="17"/>
      <c r="G99" s="17">
        <f>Source!AT32</f>
        <v>97</v>
      </c>
      <c r="H99" s="18"/>
      <c r="I99" s="47"/>
      <c r="J99" s="18">
        <f>SUM(AG93:AG101)</f>
        <v>74.73</v>
      </c>
      <c r="K99" s="47"/>
      <c r="L99" s="18">
        <f>SUM(AH93:AH101)</f>
        <v>1813.67</v>
      </c>
    </row>
    <row r="100" spans="1:56" ht="25.5">
      <c r="A100" s="49"/>
      <c r="B100" s="49" t="s">
        <v>52</v>
      </c>
      <c r="C100" s="49" t="s">
        <v>748</v>
      </c>
      <c r="D100" s="50" t="s">
        <v>737</v>
      </c>
      <c r="E100" s="51">
        <f>Source!CA32</f>
        <v>51</v>
      </c>
      <c r="F100" s="51"/>
      <c r="G100" s="51">
        <f>Source!AU32</f>
        <v>51</v>
      </c>
      <c r="H100" s="52"/>
      <c r="I100" s="53"/>
      <c r="J100" s="52">
        <f>SUM(AI93:AI101)</f>
        <v>39.29</v>
      </c>
      <c r="K100" s="53"/>
      <c r="L100" s="52">
        <f>SUM(AJ93:AJ101)</f>
        <v>953.58</v>
      </c>
    </row>
    <row r="101" spans="1:56">
      <c r="C101" s="69" t="s">
        <v>739</v>
      </c>
      <c r="D101" s="69"/>
      <c r="E101" s="69"/>
      <c r="F101" s="69"/>
      <c r="G101" s="69"/>
      <c r="H101" s="69"/>
      <c r="I101" s="69">
        <f>J94+J95+J99+J100</f>
        <v>403.22</v>
      </c>
      <c r="J101" s="69"/>
      <c r="K101" s="69">
        <f>L94+L95+L99+L100</f>
        <v>6166.68</v>
      </c>
      <c r="L101" s="69"/>
      <c r="O101" s="22">
        <f>I101</f>
        <v>403.22</v>
      </c>
      <c r="P101" s="22">
        <f>K101</f>
        <v>6166.68</v>
      </c>
      <c r="Q101" s="22">
        <f>J94</f>
        <v>77.040000000000006</v>
      </c>
      <c r="R101" s="22">
        <f>J94</f>
        <v>77.040000000000006</v>
      </c>
      <c r="U101" s="22">
        <f>L94</f>
        <v>1869.76</v>
      </c>
      <c r="X101" s="9">
        <f>0</f>
        <v>0</v>
      </c>
      <c r="Z101" s="9">
        <f>0</f>
        <v>0</v>
      </c>
      <c r="AB101" s="9">
        <f>0</f>
        <v>0</v>
      </c>
      <c r="AD101" s="9">
        <f>0</f>
        <v>0</v>
      </c>
      <c r="AF101" s="22">
        <f>J95</f>
        <v>212.16</v>
      </c>
      <c r="AN101" s="9">
        <f>IF(Source!BI32&lt;=1,J94+J95+J99+J100, 0)</f>
        <v>0</v>
      </c>
      <c r="AO101" s="9">
        <f>IF(Source!BI32&lt;=1,J95, 0)</f>
        <v>0</v>
      </c>
      <c r="AP101" s="9">
        <f>IF(Source!BI32&lt;=1,0, 0)</f>
        <v>0</v>
      </c>
      <c r="AQ101" s="9">
        <f>IF(Source!BI32&lt;=1,J94, 0)</f>
        <v>0</v>
      </c>
      <c r="AX101" s="9">
        <f>IF(Source!BI32=2,J94+J95+J99+J100, 0)</f>
        <v>403.22</v>
      </c>
      <c r="AY101" s="9">
        <f>IF(Source!BI32=2,J95, 0)</f>
        <v>212.16</v>
      </c>
      <c r="AZ101" s="9">
        <f>IF(Source!BI32=2,0, 0)</f>
        <v>0</v>
      </c>
      <c r="BA101" s="9">
        <f>IF(Source!BI32=2,J94, 0)</f>
        <v>77.040000000000006</v>
      </c>
    </row>
    <row r="102" spans="1:56" ht="38.25">
      <c r="A102" s="45">
        <v>6</v>
      </c>
      <c r="B102" s="45" t="str">
        <f>Source!BJ33</f>
        <v>ТЕРм10-10-001-2 Пр. Минстроя России от 27.02.2015 № 140/пр</v>
      </c>
      <c r="C102" s="45" t="str">
        <f>Source!G33</f>
        <v>Камеры видеонаблюдения на кронштейне</v>
      </c>
      <c r="D102" s="46" t="str">
        <f>Source!DW33</f>
        <v>1  ШТ.</v>
      </c>
      <c r="E102" s="17">
        <f>Source!K33</f>
        <v>48</v>
      </c>
      <c r="F102" s="17"/>
      <c r="G102" s="17">
        <f>Source!I33</f>
        <v>48</v>
      </c>
      <c r="H102" s="18"/>
      <c r="I102" s="47"/>
      <c r="J102" s="18"/>
      <c r="K102" s="47"/>
      <c r="L102" s="18"/>
      <c r="AG102" s="9">
        <f>ROUND((Source!AT33/100)*((ROUND(Source!AF33*Source!I33, 2)+ROUND(Source!AE33*Source!I33, 2))), 2)</f>
        <v>1429.49</v>
      </c>
      <c r="AH102" s="9">
        <f>Source!X33</f>
        <v>34693.68</v>
      </c>
      <c r="AI102" s="9">
        <f>ROUND((Source!AU33/100)*((ROUND(Source!AF33*Source!I33, 2)+ROUND(Source!AE33*Source!I33, 2))), 2)</f>
        <v>730.63</v>
      </c>
      <c r="AJ102" s="9">
        <f>Source!Y33</f>
        <v>17732.32</v>
      </c>
      <c r="AS102" s="9">
        <f>IF(Source!BI33&lt;=1,AH102, 0)</f>
        <v>0</v>
      </c>
      <c r="AT102" s="9">
        <f>IF(Source!BI33&lt;=1,AJ102, 0)</f>
        <v>0</v>
      </c>
      <c r="BC102" s="9">
        <f>IF(Source!BI33=2,AH102, 0)</f>
        <v>34693.68</v>
      </c>
      <c r="BD102" s="9">
        <f>IF(Source!BI33=2,AJ102, 0)</f>
        <v>17732.32</v>
      </c>
    </row>
    <row r="103" spans="1:56">
      <c r="A103" s="45"/>
      <c r="B103" s="48">
        <v>1</v>
      </c>
      <c r="C103" s="45" t="s">
        <v>730</v>
      </c>
      <c r="D103" s="46"/>
      <c r="E103" s="17"/>
      <c r="F103" s="17"/>
      <c r="G103" s="17"/>
      <c r="H103" s="18">
        <f>Source!AO33</f>
        <v>33.090000000000003</v>
      </c>
      <c r="I103" s="47"/>
      <c r="J103" s="18">
        <f>ROUND(Source!AF33*Source!I33, 2)</f>
        <v>1588.32</v>
      </c>
      <c r="K103" s="47">
        <f>IF(Source!BA33&lt;&gt; 0, Source!BA33, 1)</f>
        <v>24.27</v>
      </c>
      <c r="L103" s="18">
        <f>Source!S33</f>
        <v>38548.53</v>
      </c>
    </row>
    <row r="104" spans="1:56">
      <c r="A104" s="45"/>
      <c r="B104" s="48">
        <v>3</v>
      </c>
      <c r="C104" s="45" t="s">
        <v>740</v>
      </c>
      <c r="D104" s="46"/>
      <c r="E104" s="17"/>
      <c r="F104" s="17"/>
      <c r="G104" s="17"/>
      <c r="H104" s="18">
        <f>Source!AM33</f>
        <v>10.19</v>
      </c>
      <c r="I104" s="47"/>
      <c r="J104" s="18">
        <f>ROUND(Source!AD33*Source!I33, 2)</f>
        <v>489.12</v>
      </c>
      <c r="K104" s="47">
        <f>IF(Source!BB33&lt;&gt; 0, Source!BB33, 1)</f>
        <v>8.59</v>
      </c>
      <c r="L104" s="18">
        <f>Source!Q33</f>
        <v>4201.54</v>
      </c>
    </row>
    <row r="105" spans="1:56">
      <c r="A105" s="45"/>
      <c r="B105" s="48">
        <v>4</v>
      </c>
      <c r="C105" s="45" t="s">
        <v>731</v>
      </c>
      <c r="D105" s="46"/>
      <c r="E105" s="17"/>
      <c r="F105" s="17"/>
      <c r="G105" s="17"/>
      <c r="H105" s="18">
        <f>Source!AL33</f>
        <v>1.74</v>
      </c>
      <c r="I105" s="47"/>
      <c r="J105" s="18">
        <f>ROUND(Source!AC33*Source!I33, 2)</f>
        <v>83.52</v>
      </c>
      <c r="K105" s="47">
        <f>IF(Source!BC33&lt;&gt; 0, Source!BC33, 1)</f>
        <v>7.21</v>
      </c>
      <c r="L105" s="18">
        <f>Source!P33</f>
        <v>602.17999999999995</v>
      </c>
    </row>
    <row r="106" spans="1:56">
      <c r="A106" s="45"/>
      <c r="B106" s="45"/>
      <c r="C106" s="49" t="s">
        <v>732</v>
      </c>
      <c r="D106" s="50" t="s">
        <v>733</v>
      </c>
      <c r="E106" s="51">
        <f>Source!AQ33</f>
        <v>3.11</v>
      </c>
      <c r="F106" s="51"/>
      <c r="G106" s="51">
        <f>ROUND(Source!U33, 7)</f>
        <v>149.28</v>
      </c>
      <c r="H106" s="52"/>
      <c r="I106" s="53"/>
      <c r="J106" s="52"/>
      <c r="K106" s="53"/>
      <c r="L106" s="52"/>
    </row>
    <row r="107" spans="1:56">
      <c r="A107" s="45"/>
      <c r="B107" s="45"/>
      <c r="C107" s="45" t="s">
        <v>734</v>
      </c>
      <c r="D107" s="46"/>
      <c r="E107" s="17"/>
      <c r="F107" s="17"/>
      <c r="G107" s="17"/>
      <c r="H107" s="18">
        <f>H103+H104+H105</f>
        <v>45.02</v>
      </c>
      <c r="I107" s="47"/>
      <c r="J107" s="18">
        <f>J103+J104+J105</f>
        <v>2160.96</v>
      </c>
      <c r="K107" s="47"/>
      <c r="L107" s="18">
        <f>L103+L104+L105</f>
        <v>43352.25</v>
      </c>
    </row>
    <row r="108" spans="1:56">
      <c r="A108" s="45"/>
      <c r="B108" s="45"/>
      <c r="C108" s="45" t="s">
        <v>735</v>
      </c>
      <c r="D108" s="46"/>
      <c r="E108" s="17"/>
      <c r="F108" s="17"/>
      <c r="G108" s="17"/>
      <c r="H108" s="18"/>
      <c r="I108" s="47"/>
      <c r="J108" s="18">
        <f>SUM(Q102:Q111)+SUM(V102:V111)+SUM(X102:X111)+SUM(Y102:Y111)</f>
        <v>1588.32</v>
      </c>
      <c r="K108" s="47"/>
      <c r="L108" s="18">
        <f>SUM(U102:U111)+SUM(W102:W111)+SUM(Z102:Z111)+SUM(AA102:AA111)</f>
        <v>38548.53</v>
      </c>
    </row>
    <row r="109" spans="1:56" ht="25.5">
      <c r="A109" s="45"/>
      <c r="B109" s="45" t="s">
        <v>31</v>
      </c>
      <c r="C109" s="45" t="s">
        <v>743</v>
      </c>
      <c r="D109" s="46" t="s">
        <v>737</v>
      </c>
      <c r="E109" s="17">
        <f>Source!BZ33</f>
        <v>90</v>
      </c>
      <c r="F109" s="17"/>
      <c r="G109" s="17">
        <f>Source!AT33</f>
        <v>90</v>
      </c>
      <c r="H109" s="18"/>
      <c r="I109" s="47"/>
      <c r="J109" s="18">
        <f>SUM(AG102:AG111)</f>
        <v>1429.49</v>
      </c>
      <c r="K109" s="47"/>
      <c r="L109" s="18">
        <f>SUM(AH102:AH111)</f>
        <v>34693.68</v>
      </c>
    </row>
    <row r="110" spans="1:56" ht="25.5">
      <c r="A110" s="49"/>
      <c r="B110" s="49" t="s">
        <v>32</v>
      </c>
      <c r="C110" s="49" t="s">
        <v>744</v>
      </c>
      <c r="D110" s="50" t="s">
        <v>737</v>
      </c>
      <c r="E110" s="51">
        <f>Source!CA33</f>
        <v>46</v>
      </c>
      <c r="F110" s="51"/>
      <c r="G110" s="51">
        <f>Source!AU33</f>
        <v>46</v>
      </c>
      <c r="H110" s="52"/>
      <c r="I110" s="53"/>
      <c r="J110" s="52">
        <f>SUM(AI102:AI111)</f>
        <v>730.63</v>
      </c>
      <c r="K110" s="53"/>
      <c r="L110" s="52">
        <f>SUM(AJ102:AJ111)</f>
        <v>17732.32</v>
      </c>
    </row>
    <row r="111" spans="1:56">
      <c r="C111" s="69" t="s">
        <v>739</v>
      </c>
      <c r="D111" s="69"/>
      <c r="E111" s="69"/>
      <c r="F111" s="69"/>
      <c r="G111" s="69"/>
      <c r="H111" s="69"/>
      <c r="I111" s="69">
        <f>J103+J104+J105+J109+J110</f>
        <v>4321.08</v>
      </c>
      <c r="J111" s="69"/>
      <c r="K111" s="69">
        <f>L103+L104+L105+L109+L110</f>
        <v>95778.25</v>
      </c>
      <c r="L111" s="69"/>
      <c r="O111" s="22">
        <f>I111</f>
        <v>4321.08</v>
      </c>
      <c r="P111" s="22">
        <f>K111</f>
        <v>95778.25</v>
      </c>
      <c r="Q111" s="22">
        <f>J103</f>
        <v>1588.32</v>
      </c>
      <c r="R111" s="22">
        <f>J103</f>
        <v>1588.32</v>
      </c>
      <c r="U111" s="22">
        <f>L103</f>
        <v>38548.53</v>
      </c>
      <c r="X111" s="9">
        <f>0</f>
        <v>0</v>
      </c>
      <c r="Z111" s="9">
        <f>0</f>
        <v>0</v>
      </c>
      <c r="AB111" s="22">
        <f>J104</f>
        <v>489.12</v>
      </c>
      <c r="AD111" s="22">
        <f>L104</f>
        <v>4201.54</v>
      </c>
      <c r="AF111" s="22">
        <f>J105</f>
        <v>83.52</v>
      </c>
      <c r="AN111" s="9">
        <f>IF(Source!BI33&lt;=1,J103+J104+J105+J109+J110, 0)</f>
        <v>0</v>
      </c>
      <c r="AO111" s="9">
        <f>IF(Source!BI33&lt;=1,J105, 0)</f>
        <v>0</v>
      </c>
      <c r="AP111" s="9">
        <f>IF(Source!BI33&lt;=1,J104, 0)</f>
        <v>0</v>
      </c>
      <c r="AQ111" s="9">
        <f>IF(Source!BI33&lt;=1,J103, 0)</f>
        <v>0</v>
      </c>
      <c r="AX111" s="9">
        <f>IF(Source!BI33=2,J103+J104+J105+J109+J110, 0)</f>
        <v>4321.08</v>
      </c>
      <c r="AY111" s="9">
        <f>IF(Source!BI33=2,J105, 0)</f>
        <v>83.52</v>
      </c>
      <c r="AZ111" s="9">
        <f>IF(Source!BI33=2,J104, 0)</f>
        <v>489.12</v>
      </c>
      <c r="BA111" s="9">
        <f>IF(Source!BI33=2,J103, 0)</f>
        <v>1588.32</v>
      </c>
    </row>
    <row r="112" spans="1:56" ht="38.25">
      <c r="A112" s="45">
        <v>7</v>
      </c>
      <c r="B112" s="45" t="str">
        <f>Source!BJ34</f>
        <v>ТЕРм10-04-062-4 Пр. Минстроя России от 27.02.2015 № 140/пр</v>
      </c>
      <c r="C112" s="45" t="str">
        <f>Source!G34</f>
        <v>Шкаф контроля (Прим.: 7 шкафов на территории + 1 шкаф напольный)</v>
      </c>
      <c r="D112" s="46" t="str">
        <f>Source!DW34</f>
        <v>1  ШТ.</v>
      </c>
      <c r="E112" s="17">
        <f>Source!K34</f>
        <v>8</v>
      </c>
      <c r="F112" s="17"/>
      <c r="G112" s="17">
        <f>Source!I34</f>
        <v>8</v>
      </c>
      <c r="H112" s="18"/>
      <c r="I112" s="47"/>
      <c r="J112" s="18"/>
      <c r="K112" s="47"/>
      <c r="L112" s="18"/>
      <c r="AG112" s="9">
        <f>ROUND((Source!AT34/100)*((ROUND(Source!AF34*Source!I34, 2)+ROUND(Source!AE34*Source!I34, 2))), 2)</f>
        <v>3178.4</v>
      </c>
      <c r="AH112" s="9">
        <f>Source!X34</f>
        <v>77139.67</v>
      </c>
      <c r="AI112" s="9">
        <f>ROUND((Source!AU34/100)*((ROUND(Source!AF34*Source!I34, 2)+ROUND(Source!AE34*Source!I34, 2))), 2)</f>
        <v>1773.21</v>
      </c>
      <c r="AJ112" s="9">
        <f>Source!Y34</f>
        <v>43035.81</v>
      </c>
      <c r="AS112" s="9">
        <f>IF(Source!BI34&lt;=1,AH112, 0)</f>
        <v>0</v>
      </c>
      <c r="AT112" s="9">
        <f>IF(Source!BI34&lt;=1,AJ112, 0)</f>
        <v>0</v>
      </c>
      <c r="BC112" s="9">
        <f>IF(Source!BI34=2,AH112, 0)</f>
        <v>77139.67</v>
      </c>
      <c r="BD112" s="9">
        <f>IF(Source!BI34=2,AJ112, 0)</f>
        <v>43035.81</v>
      </c>
    </row>
    <row r="113" spans="1:56">
      <c r="A113" s="45"/>
      <c r="B113" s="48">
        <v>1</v>
      </c>
      <c r="C113" s="45" t="s">
        <v>730</v>
      </c>
      <c r="D113" s="46"/>
      <c r="E113" s="17"/>
      <c r="F113" s="17"/>
      <c r="G113" s="17"/>
      <c r="H113" s="18">
        <f>Source!AO34</f>
        <v>397.38</v>
      </c>
      <c r="I113" s="47"/>
      <c r="J113" s="18">
        <f>ROUND(Source!AF34*Source!I34, 2)</f>
        <v>3179.04</v>
      </c>
      <c r="K113" s="47">
        <f>IF(Source!BA34&lt;&gt; 0, Source!BA34, 1)</f>
        <v>24.27</v>
      </c>
      <c r="L113" s="18">
        <f>Source!S34</f>
        <v>77155.3</v>
      </c>
    </row>
    <row r="114" spans="1:56">
      <c r="A114" s="45"/>
      <c r="B114" s="48">
        <v>3</v>
      </c>
      <c r="C114" s="45" t="s">
        <v>740</v>
      </c>
      <c r="D114" s="46"/>
      <c r="E114" s="17"/>
      <c r="F114" s="17"/>
      <c r="G114" s="17"/>
      <c r="H114" s="18">
        <f>Source!AM34</f>
        <v>230.93</v>
      </c>
      <c r="I114" s="47"/>
      <c r="J114" s="18">
        <f>ROUND(Source!AD34*Source!I34, 2)</f>
        <v>1847.44</v>
      </c>
      <c r="K114" s="47">
        <f>IF(Source!BB34&lt;&gt; 0, Source!BB34, 1)</f>
        <v>8.59</v>
      </c>
      <c r="L114" s="18">
        <f>Source!Q34</f>
        <v>15869.51</v>
      </c>
    </row>
    <row r="115" spans="1:56">
      <c r="A115" s="45"/>
      <c r="B115" s="48">
        <v>2</v>
      </c>
      <c r="C115" s="45" t="s">
        <v>741</v>
      </c>
      <c r="D115" s="46"/>
      <c r="E115" s="17"/>
      <c r="F115" s="17"/>
      <c r="G115" s="17"/>
      <c r="H115" s="18">
        <f>Source!AN34</f>
        <v>20.83</v>
      </c>
      <c r="I115" s="47"/>
      <c r="J115" s="54">
        <f>ROUND(Source!AE34*Source!I34, 2)</f>
        <v>166.64</v>
      </c>
      <c r="K115" s="47">
        <f>IF(Source!BS34&lt;&gt; 0, Source!BS34, 1)</f>
        <v>24.27</v>
      </c>
      <c r="L115" s="54">
        <f>Source!R34</f>
        <v>4044.35</v>
      </c>
    </row>
    <row r="116" spans="1:56">
      <c r="A116" s="45"/>
      <c r="B116" s="48">
        <v>4</v>
      </c>
      <c r="C116" s="45" t="s">
        <v>731</v>
      </c>
      <c r="D116" s="46"/>
      <c r="E116" s="17"/>
      <c r="F116" s="17"/>
      <c r="G116" s="17"/>
      <c r="H116" s="18">
        <f>Source!AL34</f>
        <v>34.29</v>
      </c>
      <c r="I116" s="47"/>
      <c r="J116" s="18">
        <f>ROUND(Source!AC34*Source!I34, 2)</f>
        <v>274.32</v>
      </c>
      <c r="K116" s="47">
        <f>IF(Source!BC34&lt;&gt; 0, Source!BC34, 1)</f>
        <v>7.21</v>
      </c>
      <c r="L116" s="18">
        <f>Source!P34</f>
        <v>1977.85</v>
      </c>
    </row>
    <row r="117" spans="1:56">
      <c r="A117" s="45"/>
      <c r="B117" s="45"/>
      <c r="C117" s="45" t="s">
        <v>732</v>
      </c>
      <c r="D117" s="46" t="s">
        <v>733</v>
      </c>
      <c r="E117" s="17">
        <f>Source!AQ34</f>
        <v>42.5</v>
      </c>
      <c r="F117" s="17"/>
      <c r="G117" s="17">
        <f>ROUND(Source!U34, 7)</f>
        <v>340</v>
      </c>
      <c r="H117" s="18"/>
      <c r="I117" s="47"/>
      <c r="J117" s="18"/>
      <c r="K117" s="47"/>
      <c r="L117" s="18"/>
    </row>
    <row r="118" spans="1:56">
      <c r="A118" s="45"/>
      <c r="B118" s="45"/>
      <c r="C118" s="49" t="s">
        <v>742</v>
      </c>
      <c r="D118" s="50" t="s">
        <v>733</v>
      </c>
      <c r="E118" s="51">
        <f>Source!AR34</f>
        <v>2.13</v>
      </c>
      <c r="F118" s="51"/>
      <c r="G118" s="51">
        <f>ROUND(Source!V34, 7)</f>
        <v>17.04</v>
      </c>
      <c r="H118" s="52"/>
      <c r="I118" s="53"/>
      <c r="J118" s="52"/>
      <c r="K118" s="53"/>
      <c r="L118" s="52"/>
    </row>
    <row r="119" spans="1:56">
      <c r="A119" s="45"/>
      <c r="B119" s="45"/>
      <c r="C119" s="45" t="s">
        <v>734</v>
      </c>
      <c r="D119" s="46"/>
      <c r="E119" s="17"/>
      <c r="F119" s="17"/>
      <c r="G119" s="17"/>
      <c r="H119" s="18">
        <f>H113+H114+H116</f>
        <v>662.59999999999991</v>
      </c>
      <c r="I119" s="47"/>
      <c r="J119" s="18">
        <f>J113+J114+J116</f>
        <v>5300.7999999999993</v>
      </c>
      <c r="K119" s="47"/>
      <c r="L119" s="18">
        <f>L113+L114+L116</f>
        <v>95002.66</v>
      </c>
    </row>
    <row r="120" spans="1:56">
      <c r="A120" s="45"/>
      <c r="B120" s="45"/>
      <c r="C120" s="45" t="s">
        <v>735</v>
      </c>
      <c r="D120" s="46"/>
      <c r="E120" s="17"/>
      <c r="F120" s="17"/>
      <c r="G120" s="17"/>
      <c r="H120" s="18"/>
      <c r="I120" s="47"/>
      <c r="J120" s="18">
        <f>SUM(Q112:Q123)+SUM(V112:V123)+SUM(X112:X123)+SUM(Y112:Y123)</f>
        <v>3345.68</v>
      </c>
      <c r="K120" s="47"/>
      <c r="L120" s="18">
        <f>SUM(U112:U123)+SUM(W112:W123)+SUM(Z112:Z123)+SUM(AA112:AA123)</f>
        <v>81199.650000000009</v>
      </c>
    </row>
    <row r="121" spans="1:56" ht="38.25">
      <c r="A121" s="45"/>
      <c r="B121" s="45" t="s">
        <v>23</v>
      </c>
      <c r="C121" s="45" t="s">
        <v>736</v>
      </c>
      <c r="D121" s="46" t="s">
        <v>737</v>
      </c>
      <c r="E121" s="17">
        <f>Source!BZ34</f>
        <v>95</v>
      </c>
      <c r="F121" s="17"/>
      <c r="G121" s="17">
        <f>Source!AT34</f>
        <v>95</v>
      </c>
      <c r="H121" s="18"/>
      <c r="I121" s="47"/>
      <c r="J121" s="18">
        <f>SUM(AG112:AG123)</f>
        <v>3178.4</v>
      </c>
      <c r="K121" s="47"/>
      <c r="L121" s="18">
        <f>SUM(AH112:AH123)</f>
        <v>77139.67</v>
      </c>
    </row>
    <row r="122" spans="1:56" ht="38.25">
      <c r="A122" s="49"/>
      <c r="B122" s="49" t="s">
        <v>24</v>
      </c>
      <c r="C122" s="49" t="s">
        <v>738</v>
      </c>
      <c r="D122" s="50" t="s">
        <v>737</v>
      </c>
      <c r="E122" s="51">
        <f>Source!CA34</f>
        <v>53</v>
      </c>
      <c r="F122" s="51"/>
      <c r="G122" s="51">
        <f>Source!AU34</f>
        <v>53</v>
      </c>
      <c r="H122" s="52"/>
      <c r="I122" s="53"/>
      <c r="J122" s="52">
        <f>SUM(AI112:AI123)</f>
        <v>1773.21</v>
      </c>
      <c r="K122" s="53"/>
      <c r="L122" s="52">
        <f>SUM(AJ112:AJ123)</f>
        <v>43035.81</v>
      </c>
    </row>
    <row r="123" spans="1:56">
      <c r="C123" s="69" t="s">
        <v>739</v>
      </c>
      <c r="D123" s="69"/>
      <c r="E123" s="69"/>
      <c r="F123" s="69"/>
      <c r="G123" s="69"/>
      <c r="H123" s="69"/>
      <c r="I123" s="69">
        <f>J113+J114+J116+J121+J122</f>
        <v>10252.41</v>
      </c>
      <c r="J123" s="69"/>
      <c r="K123" s="69">
        <f>L113+L114+L116+L121+L122</f>
        <v>215178.14</v>
      </c>
      <c r="L123" s="69"/>
      <c r="O123" s="22">
        <f>I123</f>
        <v>10252.41</v>
      </c>
      <c r="P123" s="22">
        <f>K123</f>
        <v>215178.14</v>
      </c>
      <c r="Q123" s="22">
        <f>J113</f>
        <v>3179.04</v>
      </c>
      <c r="R123" s="22">
        <f>J113</f>
        <v>3179.04</v>
      </c>
      <c r="U123" s="22">
        <f>L113</f>
        <v>77155.3</v>
      </c>
      <c r="X123" s="22">
        <f>J115</f>
        <v>166.64</v>
      </c>
      <c r="Z123" s="22">
        <f>L115</f>
        <v>4044.35</v>
      </c>
      <c r="AB123" s="22">
        <f>J114</f>
        <v>1847.44</v>
      </c>
      <c r="AD123" s="22">
        <f>L114</f>
        <v>15869.51</v>
      </c>
      <c r="AF123" s="22">
        <f>J116</f>
        <v>274.32</v>
      </c>
      <c r="AN123" s="9">
        <f>IF(Source!BI34&lt;=1,J113+J114+J116+J121+J122, 0)</f>
        <v>0</v>
      </c>
      <c r="AO123" s="9">
        <f>IF(Source!BI34&lt;=1,J116, 0)</f>
        <v>0</v>
      </c>
      <c r="AP123" s="9">
        <f>IF(Source!BI34&lt;=1,J114, 0)</f>
        <v>0</v>
      </c>
      <c r="AQ123" s="9">
        <f>IF(Source!BI34&lt;=1,J113, 0)</f>
        <v>0</v>
      </c>
      <c r="AX123" s="9">
        <f>IF(Source!BI34=2,J113+J114+J116+J121+J122, 0)</f>
        <v>10252.41</v>
      </c>
      <c r="AY123" s="9">
        <f>IF(Source!BI34=2,J116, 0)</f>
        <v>274.32</v>
      </c>
      <c r="AZ123" s="9">
        <f>IF(Source!BI34=2,J114, 0)</f>
        <v>1847.44</v>
      </c>
      <c r="BA123" s="9">
        <f>IF(Source!BI34=2,J113, 0)</f>
        <v>3179.04</v>
      </c>
    </row>
    <row r="124" spans="1:56" ht="38.25">
      <c r="A124" s="45">
        <v>8</v>
      </c>
      <c r="B124" s="45" t="str">
        <f>Source!BJ35</f>
        <v>ТЕРм10-04-066-4 Пр. Минстроя России от 27.02.2015 № 140/пр</v>
      </c>
      <c r="C124" s="45" t="str">
        <f>Source!G35</f>
        <v>Коробка кабельная соединительная или разветвительная</v>
      </c>
      <c r="D124" s="46" t="str">
        <f>Source!DW35</f>
        <v>1  ШТ.</v>
      </c>
      <c r="E124" s="17">
        <f>Source!K35</f>
        <v>48</v>
      </c>
      <c r="F124" s="17"/>
      <c r="G124" s="17">
        <f>Source!I35</f>
        <v>48</v>
      </c>
      <c r="H124" s="18"/>
      <c r="I124" s="47"/>
      <c r="J124" s="18"/>
      <c r="K124" s="47"/>
      <c r="L124" s="18"/>
      <c r="AG124" s="9">
        <f>ROUND((Source!AT35/100)*((ROUND(Source!AF35*Source!I35, 2)+ROUND(Source!AE35*Source!I35, 2))), 2)</f>
        <v>1512.1</v>
      </c>
      <c r="AH124" s="9">
        <f>Source!X35</f>
        <v>36698.57</v>
      </c>
      <c r="AI124" s="9">
        <f>ROUND((Source!AU35/100)*((ROUND(Source!AF35*Source!I35, 2)+ROUND(Source!AE35*Source!I35, 2))), 2)</f>
        <v>843.59</v>
      </c>
      <c r="AJ124" s="9">
        <f>Source!Y35</f>
        <v>20473.939999999999</v>
      </c>
      <c r="AS124" s="9">
        <f>IF(Source!BI35&lt;=1,AH124, 0)</f>
        <v>0</v>
      </c>
      <c r="AT124" s="9">
        <f>IF(Source!BI35&lt;=1,AJ124, 0)</f>
        <v>0</v>
      </c>
      <c r="BC124" s="9">
        <f>IF(Source!BI35=2,AH124, 0)</f>
        <v>36698.57</v>
      </c>
      <c r="BD124" s="9">
        <f>IF(Source!BI35=2,AJ124, 0)</f>
        <v>20473.939999999999</v>
      </c>
    </row>
    <row r="125" spans="1:56">
      <c r="A125" s="45"/>
      <c r="B125" s="48">
        <v>1</v>
      </c>
      <c r="C125" s="45" t="s">
        <v>730</v>
      </c>
      <c r="D125" s="46"/>
      <c r="E125" s="17"/>
      <c r="F125" s="17"/>
      <c r="G125" s="17"/>
      <c r="H125" s="18">
        <f>Source!AO35</f>
        <v>33.159999999999997</v>
      </c>
      <c r="I125" s="47"/>
      <c r="J125" s="18">
        <f>ROUND(Source!AF35*Source!I35, 2)</f>
        <v>1591.68</v>
      </c>
      <c r="K125" s="47">
        <f>IF(Source!BA35&lt;&gt; 0, Source!BA35, 1)</f>
        <v>24.27</v>
      </c>
      <c r="L125" s="18">
        <f>Source!S35</f>
        <v>38630.07</v>
      </c>
    </row>
    <row r="126" spans="1:56">
      <c r="A126" s="45"/>
      <c r="B126" s="48">
        <v>4</v>
      </c>
      <c r="C126" s="45" t="s">
        <v>731</v>
      </c>
      <c r="D126" s="46"/>
      <c r="E126" s="17"/>
      <c r="F126" s="17"/>
      <c r="G126" s="17"/>
      <c r="H126" s="18">
        <f>Source!AL35</f>
        <v>7.12</v>
      </c>
      <c r="I126" s="47"/>
      <c r="J126" s="18">
        <f>ROUND(Source!AC35*Source!I35, 2)</f>
        <v>341.76</v>
      </c>
      <c r="K126" s="47">
        <f>IF(Source!BC35&lt;&gt; 0, Source!BC35, 1)</f>
        <v>7.21</v>
      </c>
      <c r="L126" s="18">
        <f>Source!P35</f>
        <v>2464.09</v>
      </c>
    </row>
    <row r="127" spans="1:56">
      <c r="A127" s="45"/>
      <c r="B127" s="45"/>
      <c r="C127" s="49" t="s">
        <v>732</v>
      </c>
      <c r="D127" s="50" t="s">
        <v>733</v>
      </c>
      <c r="E127" s="51">
        <f>Source!AQ35</f>
        <v>4</v>
      </c>
      <c r="F127" s="51"/>
      <c r="G127" s="51">
        <f>ROUND(Source!U35, 7)</f>
        <v>192</v>
      </c>
      <c r="H127" s="52"/>
      <c r="I127" s="53"/>
      <c r="J127" s="52"/>
      <c r="K127" s="53"/>
      <c r="L127" s="52"/>
    </row>
    <row r="128" spans="1:56">
      <c r="A128" s="45"/>
      <c r="B128" s="45"/>
      <c r="C128" s="45" t="s">
        <v>734</v>
      </c>
      <c r="D128" s="46"/>
      <c r="E128" s="17"/>
      <c r="F128" s="17"/>
      <c r="G128" s="17"/>
      <c r="H128" s="18">
        <f>H125+H126</f>
        <v>40.279999999999994</v>
      </c>
      <c r="I128" s="47"/>
      <c r="J128" s="18">
        <f>J125+J126</f>
        <v>1933.44</v>
      </c>
      <c r="K128" s="47"/>
      <c r="L128" s="18">
        <f>L125+L126</f>
        <v>41094.160000000003</v>
      </c>
    </row>
    <row r="129" spans="1:56">
      <c r="A129" s="45"/>
      <c r="B129" s="45"/>
      <c r="C129" s="45" t="s">
        <v>735</v>
      </c>
      <c r="D129" s="46"/>
      <c r="E129" s="17"/>
      <c r="F129" s="17"/>
      <c r="G129" s="17"/>
      <c r="H129" s="18"/>
      <c r="I129" s="47"/>
      <c r="J129" s="18">
        <f>SUM(Q124:Q132)+SUM(V124:V132)+SUM(X124:X132)+SUM(Y124:Y132)</f>
        <v>1591.68</v>
      </c>
      <c r="K129" s="47"/>
      <c r="L129" s="18">
        <f>SUM(U124:U132)+SUM(W124:W132)+SUM(Z124:Z132)+SUM(AA124:AA132)</f>
        <v>38630.07</v>
      </c>
    </row>
    <row r="130" spans="1:56" ht="38.25">
      <c r="A130" s="45"/>
      <c r="B130" s="45" t="s">
        <v>23</v>
      </c>
      <c r="C130" s="45" t="s">
        <v>736</v>
      </c>
      <c r="D130" s="46" t="s">
        <v>737</v>
      </c>
      <c r="E130" s="17">
        <f>Source!BZ35</f>
        <v>95</v>
      </c>
      <c r="F130" s="17"/>
      <c r="G130" s="17">
        <f>Source!AT35</f>
        <v>95</v>
      </c>
      <c r="H130" s="18"/>
      <c r="I130" s="47"/>
      <c r="J130" s="18">
        <f>SUM(AG124:AG132)</f>
        <v>1512.1</v>
      </c>
      <c r="K130" s="47"/>
      <c r="L130" s="18">
        <f>SUM(AH124:AH132)</f>
        <v>36698.57</v>
      </c>
    </row>
    <row r="131" spans="1:56" ht="38.25">
      <c r="A131" s="49"/>
      <c r="B131" s="49" t="s">
        <v>24</v>
      </c>
      <c r="C131" s="49" t="s">
        <v>738</v>
      </c>
      <c r="D131" s="50" t="s">
        <v>737</v>
      </c>
      <c r="E131" s="51">
        <f>Source!CA35</f>
        <v>53</v>
      </c>
      <c r="F131" s="51"/>
      <c r="G131" s="51">
        <f>Source!AU35</f>
        <v>53</v>
      </c>
      <c r="H131" s="52"/>
      <c r="I131" s="53"/>
      <c r="J131" s="52">
        <f>SUM(AI124:AI132)</f>
        <v>843.59</v>
      </c>
      <c r="K131" s="53"/>
      <c r="L131" s="52">
        <f>SUM(AJ124:AJ132)</f>
        <v>20473.939999999999</v>
      </c>
    </row>
    <row r="132" spans="1:56">
      <c r="C132" s="69" t="s">
        <v>739</v>
      </c>
      <c r="D132" s="69"/>
      <c r="E132" s="69"/>
      <c r="F132" s="69"/>
      <c r="G132" s="69"/>
      <c r="H132" s="69"/>
      <c r="I132" s="69">
        <f>J125+J126+J130+J131</f>
        <v>4289.13</v>
      </c>
      <c r="J132" s="69"/>
      <c r="K132" s="69">
        <f>L125+L126+L130+L131</f>
        <v>98266.670000000013</v>
      </c>
      <c r="L132" s="69"/>
      <c r="O132" s="22">
        <f>I132</f>
        <v>4289.13</v>
      </c>
      <c r="P132" s="22">
        <f>K132</f>
        <v>98266.670000000013</v>
      </c>
      <c r="Q132" s="22">
        <f>J125</f>
        <v>1591.68</v>
      </c>
      <c r="R132" s="22">
        <f>J125</f>
        <v>1591.68</v>
      </c>
      <c r="U132" s="22">
        <f>L125</f>
        <v>38630.07</v>
      </c>
      <c r="X132" s="9">
        <f>0</f>
        <v>0</v>
      </c>
      <c r="Z132" s="9">
        <f>0</f>
        <v>0</v>
      </c>
      <c r="AB132" s="9">
        <f>0</f>
        <v>0</v>
      </c>
      <c r="AD132" s="9">
        <f>0</f>
        <v>0</v>
      </c>
      <c r="AF132" s="22">
        <f>J126</f>
        <v>341.76</v>
      </c>
      <c r="AN132" s="9">
        <f>IF(Source!BI35&lt;=1,J125+J126+J130+J131, 0)</f>
        <v>0</v>
      </c>
      <c r="AO132" s="9">
        <f>IF(Source!BI35&lt;=1,J126, 0)</f>
        <v>0</v>
      </c>
      <c r="AP132" s="9">
        <f>IF(Source!BI35&lt;=1,0, 0)</f>
        <v>0</v>
      </c>
      <c r="AQ132" s="9">
        <f>IF(Source!BI35&lt;=1,J125, 0)</f>
        <v>0</v>
      </c>
      <c r="AX132" s="9">
        <f>IF(Source!BI35=2,J125+J126+J130+J131, 0)</f>
        <v>4289.13</v>
      </c>
      <c r="AY132" s="9">
        <f>IF(Source!BI35=2,J126, 0)</f>
        <v>341.76</v>
      </c>
      <c r="AZ132" s="9">
        <f>IF(Source!BI35=2,0, 0)</f>
        <v>0</v>
      </c>
      <c r="BA132" s="9">
        <f>IF(Source!BI35=2,J125, 0)</f>
        <v>1591.68</v>
      </c>
    </row>
    <row r="133" spans="1:56" ht="38.25">
      <c r="A133" s="45">
        <v>9</v>
      </c>
      <c r="B133" s="45" t="str">
        <f>Source!BJ36</f>
        <v>ТЕРм08-03-591-8 Пр. Минстроя России от 27.02.2015 № 140/пр</v>
      </c>
      <c r="C133" s="45" t="str">
        <f>Source!G36</f>
        <v>Розетка штепсельная неутопленного типа при открытой проводке</v>
      </c>
      <c r="D133" s="46" t="str">
        <f>Source!DW36</f>
        <v>100 шт.</v>
      </c>
      <c r="E133" s="17">
        <f>Source!K36</f>
        <v>0.03</v>
      </c>
      <c r="F133" s="17"/>
      <c r="G133" s="17">
        <f>Source!I36</f>
        <v>0.03</v>
      </c>
      <c r="H133" s="18"/>
      <c r="I133" s="47"/>
      <c r="J133" s="18"/>
      <c r="K133" s="47"/>
      <c r="L133" s="18"/>
      <c r="AG133" s="9">
        <f>ROUND((Source!AT36/100)*((ROUND(Source!AF36*Source!I36, 2)+ROUND(Source!AE36*Source!I36, 2))), 2)</f>
        <v>9.6999999999999993</v>
      </c>
      <c r="AH133" s="9">
        <f>Source!X36</f>
        <v>235.56</v>
      </c>
      <c r="AI133" s="9">
        <f>ROUND((Source!AU36/100)*((ROUND(Source!AF36*Source!I36, 2)+ROUND(Source!AE36*Source!I36, 2))), 2)</f>
        <v>5.0999999999999996</v>
      </c>
      <c r="AJ133" s="9">
        <f>Source!Y36</f>
        <v>123.85</v>
      </c>
      <c r="AS133" s="9">
        <f>IF(Source!BI36&lt;=1,AH133, 0)</f>
        <v>0</v>
      </c>
      <c r="AT133" s="9">
        <f>IF(Source!BI36&lt;=1,AJ133, 0)</f>
        <v>0</v>
      </c>
      <c r="BC133" s="9">
        <f>IF(Source!BI36=2,AH133, 0)</f>
        <v>235.56</v>
      </c>
      <c r="BD133" s="9">
        <f>IF(Source!BI36=2,AJ133, 0)</f>
        <v>123.85</v>
      </c>
    </row>
    <row r="134" spans="1:56">
      <c r="C134" s="23" t="str">
        <f>"Объем: "&amp;Source!K36&amp;"=3/"&amp;"100"</f>
        <v>Объем: 0,03=3/100</v>
      </c>
    </row>
    <row r="135" spans="1:56">
      <c r="A135" s="45"/>
      <c r="B135" s="48">
        <v>1</v>
      </c>
      <c r="C135" s="45" t="s">
        <v>730</v>
      </c>
      <c r="D135" s="46"/>
      <c r="E135" s="17"/>
      <c r="F135" s="17"/>
      <c r="G135" s="17"/>
      <c r="H135" s="18">
        <f>Source!AO36</f>
        <v>333.16</v>
      </c>
      <c r="I135" s="47"/>
      <c r="J135" s="18">
        <f>ROUND(Source!AF36*Source!I36, 2)</f>
        <v>9.99</v>
      </c>
      <c r="K135" s="47">
        <f>IF(Source!BA36&lt;&gt; 0, Source!BA36, 1)</f>
        <v>24.27</v>
      </c>
      <c r="L135" s="18">
        <f>Source!S36</f>
        <v>242.57</v>
      </c>
    </row>
    <row r="136" spans="1:56">
      <c r="A136" s="45"/>
      <c r="B136" s="48">
        <v>3</v>
      </c>
      <c r="C136" s="45" t="s">
        <v>740</v>
      </c>
      <c r="D136" s="46"/>
      <c r="E136" s="17"/>
      <c r="F136" s="17"/>
      <c r="G136" s="17"/>
      <c r="H136" s="18">
        <f>Source!AM36</f>
        <v>16.32</v>
      </c>
      <c r="I136" s="47"/>
      <c r="J136" s="18">
        <f>ROUND(Source!AD36*Source!I36, 2)</f>
        <v>0.49</v>
      </c>
      <c r="K136" s="47">
        <f>IF(Source!BB36&lt;&gt; 0, Source!BB36, 1)</f>
        <v>8.59</v>
      </c>
      <c r="L136" s="18">
        <f>Source!Q36</f>
        <v>4.21</v>
      </c>
    </row>
    <row r="137" spans="1:56">
      <c r="A137" s="45"/>
      <c r="B137" s="48">
        <v>2</v>
      </c>
      <c r="C137" s="45" t="s">
        <v>741</v>
      </c>
      <c r="D137" s="46"/>
      <c r="E137" s="17"/>
      <c r="F137" s="17"/>
      <c r="G137" s="17"/>
      <c r="H137" s="18">
        <f>Source!AN36</f>
        <v>0.39</v>
      </c>
      <c r="I137" s="47"/>
      <c r="J137" s="54">
        <f>ROUND(Source!AE36*Source!I36, 2)</f>
        <v>0.01</v>
      </c>
      <c r="K137" s="47">
        <f>IF(Source!BS36&lt;&gt; 0, Source!BS36, 1)</f>
        <v>24.27</v>
      </c>
      <c r="L137" s="54">
        <f>Source!R36</f>
        <v>0.28000000000000003</v>
      </c>
    </row>
    <row r="138" spans="1:56">
      <c r="A138" s="45"/>
      <c r="B138" s="48">
        <v>4</v>
      </c>
      <c r="C138" s="45" t="s">
        <v>731</v>
      </c>
      <c r="D138" s="46"/>
      <c r="E138" s="17"/>
      <c r="F138" s="17"/>
      <c r="G138" s="17"/>
      <c r="H138" s="18">
        <f>Source!AL36</f>
        <v>108.51</v>
      </c>
      <c r="I138" s="47"/>
      <c r="J138" s="18">
        <f>ROUND(Source!AC36*Source!I36, 2)</f>
        <v>3.26</v>
      </c>
      <c r="K138" s="47">
        <f>IF(Source!BC36&lt;&gt; 0, Source!BC36, 1)</f>
        <v>7.21</v>
      </c>
      <c r="L138" s="18">
        <f>Source!P36</f>
        <v>23.47</v>
      </c>
    </row>
    <row r="139" spans="1:56">
      <c r="A139" s="45"/>
      <c r="B139" s="45"/>
      <c r="C139" s="45" t="s">
        <v>732</v>
      </c>
      <c r="D139" s="46" t="s">
        <v>733</v>
      </c>
      <c r="E139" s="17">
        <f>Source!AQ36</f>
        <v>34.56</v>
      </c>
      <c r="F139" s="17"/>
      <c r="G139" s="17">
        <f>ROUND(Source!U36, 7)</f>
        <v>1.0367999999999999</v>
      </c>
      <c r="H139" s="18"/>
      <c r="I139" s="47"/>
      <c r="J139" s="18"/>
      <c r="K139" s="47"/>
      <c r="L139" s="18"/>
    </row>
    <row r="140" spans="1:56">
      <c r="A140" s="45"/>
      <c r="B140" s="45"/>
      <c r="C140" s="49" t="s">
        <v>742</v>
      </c>
      <c r="D140" s="50" t="s">
        <v>733</v>
      </c>
      <c r="E140" s="51">
        <f>Source!AR36</f>
        <v>0.05</v>
      </c>
      <c r="F140" s="51"/>
      <c r="G140" s="51">
        <f>ROUND(Source!V36, 7)</f>
        <v>1.5E-3</v>
      </c>
      <c r="H140" s="52"/>
      <c r="I140" s="53"/>
      <c r="J140" s="52"/>
      <c r="K140" s="53"/>
      <c r="L140" s="52"/>
    </row>
    <row r="141" spans="1:56">
      <c r="A141" s="45"/>
      <c r="B141" s="45"/>
      <c r="C141" s="45" t="s">
        <v>734</v>
      </c>
      <c r="D141" s="46"/>
      <c r="E141" s="17"/>
      <c r="F141" s="17"/>
      <c r="G141" s="17"/>
      <c r="H141" s="18">
        <f>H135+H136+H138</f>
        <v>457.99</v>
      </c>
      <c r="I141" s="47"/>
      <c r="J141" s="18">
        <f>J135+J136+J138</f>
        <v>13.74</v>
      </c>
      <c r="K141" s="47"/>
      <c r="L141" s="18">
        <f>L135+L136+L138</f>
        <v>270.25</v>
      </c>
    </row>
    <row r="142" spans="1:56">
      <c r="A142" s="45"/>
      <c r="B142" s="45"/>
      <c r="C142" s="45" t="s">
        <v>735</v>
      </c>
      <c r="D142" s="46"/>
      <c r="E142" s="17"/>
      <c r="F142" s="17"/>
      <c r="G142" s="17"/>
      <c r="H142" s="18"/>
      <c r="I142" s="47"/>
      <c r="J142" s="18">
        <f>SUM(Q133:Q145)+SUM(V133:V145)+SUM(X133:X145)+SUM(Y133:Y145)</f>
        <v>10</v>
      </c>
      <c r="K142" s="47"/>
      <c r="L142" s="18">
        <f>SUM(U133:U145)+SUM(W133:W145)+SUM(Z133:Z145)+SUM(AA133:AA145)</f>
        <v>242.85</v>
      </c>
    </row>
    <row r="143" spans="1:56" ht="25.5">
      <c r="A143" s="45"/>
      <c r="B143" s="45" t="s">
        <v>51</v>
      </c>
      <c r="C143" s="45" t="s">
        <v>747</v>
      </c>
      <c r="D143" s="46" t="s">
        <v>737</v>
      </c>
      <c r="E143" s="17">
        <f>Source!BZ36</f>
        <v>97</v>
      </c>
      <c r="F143" s="17"/>
      <c r="G143" s="17">
        <f>Source!AT36</f>
        <v>97</v>
      </c>
      <c r="H143" s="18"/>
      <c r="I143" s="47"/>
      <c r="J143" s="18">
        <f>SUM(AG133:AG145)</f>
        <v>9.6999999999999993</v>
      </c>
      <c r="K143" s="47"/>
      <c r="L143" s="18">
        <f>SUM(AH133:AH145)</f>
        <v>235.56</v>
      </c>
    </row>
    <row r="144" spans="1:56" ht="25.5">
      <c r="A144" s="49"/>
      <c r="B144" s="49" t="s">
        <v>52</v>
      </c>
      <c r="C144" s="49" t="s">
        <v>748</v>
      </c>
      <c r="D144" s="50" t="s">
        <v>737</v>
      </c>
      <c r="E144" s="51">
        <f>Source!CA36</f>
        <v>51</v>
      </c>
      <c r="F144" s="51"/>
      <c r="G144" s="51">
        <f>Source!AU36</f>
        <v>51</v>
      </c>
      <c r="H144" s="52"/>
      <c r="I144" s="53"/>
      <c r="J144" s="52">
        <f>SUM(AI133:AI145)</f>
        <v>5.0999999999999996</v>
      </c>
      <c r="K144" s="53"/>
      <c r="L144" s="52">
        <f>SUM(AJ133:AJ145)</f>
        <v>123.85</v>
      </c>
    </row>
    <row r="145" spans="1:56">
      <c r="C145" s="69" t="s">
        <v>739</v>
      </c>
      <c r="D145" s="69"/>
      <c r="E145" s="69"/>
      <c r="F145" s="69"/>
      <c r="G145" s="69"/>
      <c r="H145" s="69"/>
      <c r="I145" s="69">
        <f>J135+J136+J138+J143+J144</f>
        <v>28.54</v>
      </c>
      <c r="J145" s="69"/>
      <c r="K145" s="69">
        <f>L135+L136+L138+L143+L144</f>
        <v>629.66</v>
      </c>
      <c r="L145" s="69"/>
      <c r="O145" s="22">
        <f>I145</f>
        <v>28.54</v>
      </c>
      <c r="P145" s="22">
        <f>K145</f>
        <v>629.66</v>
      </c>
      <c r="Q145" s="22">
        <f>J135</f>
        <v>9.99</v>
      </c>
      <c r="R145" s="22">
        <f>J135</f>
        <v>9.99</v>
      </c>
      <c r="U145" s="22">
        <f>L135</f>
        <v>242.57</v>
      </c>
      <c r="X145" s="22">
        <f>J137</f>
        <v>0.01</v>
      </c>
      <c r="Z145" s="22">
        <f>L137</f>
        <v>0.28000000000000003</v>
      </c>
      <c r="AB145" s="22">
        <f>J136</f>
        <v>0.49</v>
      </c>
      <c r="AD145" s="22">
        <f>L136</f>
        <v>4.21</v>
      </c>
      <c r="AF145" s="22">
        <f>J138</f>
        <v>3.26</v>
      </c>
      <c r="AN145" s="9">
        <f>IF(Source!BI36&lt;=1,J135+J136+J138+J143+J144, 0)</f>
        <v>0</v>
      </c>
      <c r="AO145" s="9">
        <f>IF(Source!BI36&lt;=1,J138, 0)</f>
        <v>0</v>
      </c>
      <c r="AP145" s="9">
        <f>IF(Source!BI36&lt;=1,J136, 0)</f>
        <v>0</v>
      </c>
      <c r="AQ145" s="9">
        <f>IF(Source!BI36&lt;=1,J135, 0)</f>
        <v>0</v>
      </c>
      <c r="AX145" s="9">
        <f>IF(Source!BI36=2,J135+J136+J138+J143+J144, 0)</f>
        <v>28.54</v>
      </c>
      <c r="AY145" s="9">
        <f>IF(Source!BI36=2,J138, 0)</f>
        <v>3.26</v>
      </c>
      <c r="AZ145" s="9">
        <f>IF(Source!BI36=2,J136, 0)</f>
        <v>0.49</v>
      </c>
      <c r="BA145" s="9">
        <f>IF(Source!BI36=2,J135, 0)</f>
        <v>9.99</v>
      </c>
    </row>
    <row r="146" spans="1:56" ht="51">
      <c r="A146" s="45">
        <v>10</v>
      </c>
      <c r="B146" s="45" t="str">
        <f>Source!BJ37</f>
        <v>ТЕРм10-04-089-1 Пр. Минстроя России от 27.02.2015 № 140/пр</v>
      </c>
      <c r="C146" s="45" t="str">
        <f>Source!G37</f>
        <v>Разделка ВЧ коаксиального кабеля со сплошной изоляцией в разъемы типов БТС, РТС, СР, БС, РС, РД (Прим.: установка разъемов)</v>
      </c>
      <c r="D146" s="46" t="str">
        <f>Source!DW37</f>
        <v>10 концов кабеля</v>
      </c>
      <c r="E146" s="17">
        <f>Source!K37</f>
        <v>19.2</v>
      </c>
      <c r="F146" s="17"/>
      <c r="G146" s="17">
        <f>Source!I37</f>
        <v>19.2</v>
      </c>
      <c r="H146" s="18"/>
      <c r="I146" s="47"/>
      <c r="J146" s="18"/>
      <c r="K146" s="47"/>
      <c r="L146" s="18"/>
      <c r="AG146" s="9">
        <f>ROUND((Source!AT37/100)*((ROUND(Source!AF37*Source!I37, 2)+ROUND(Source!AE37*Source!I37, 2))), 2)</f>
        <v>1966.27</v>
      </c>
      <c r="AH146" s="9">
        <f>Source!X37</f>
        <v>47721.43</v>
      </c>
      <c r="AI146" s="9">
        <f>ROUND((Source!AU37/100)*((ROUND(Source!AF37*Source!I37, 2)+ROUND(Source!AE37*Source!I37, 2))), 2)</f>
        <v>1096.97</v>
      </c>
      <c r="AJ146" s="9">
        <f>Source!Y37</f>
        <v>26623.53</v>
      </c>
      <c r="AS146" s="9">
        <f>IF(Source!BI37&lt;=1,AH146, 0)</f>
        <v>0</v>
      </c>
      <c r="AT146" s="9">
        <f>IF(Source!BI37&lt;=1,AJ146, 0)</f>
        <v>0</v>
      </c>
      <c r="BC146" s="9">
        <f>IF(Source!BI37=2,AH146, 0)</f>
        <v>47721.43</v>
      </c>
      <c r="BD146" s="9">
        <f>IF(Source!BI37=2,AJ146, 0)</f>
        <v>26623.53</v>
      </c>
    </row>
    <row r="147" spans="1:56">
      <c r="C147" s="23" t="str">
        <f>"Объем: "&amp;Source!K37&amp;"=192/"&amp;"10"</f>
        <v>Объем: 19,2=192/10</v>
      </c>
    </row>
    <row r="148" spans="1:56">
      <c r="A148" s="45"/>
      <c r="B148" s="48">
        <v>1</v>
      </c>
      <c r="C148" s="45" t="s">
        <v>730</v>
      </c>
      <c r="D148" s="46"/>
      <c r="E148" s="17"/>
      <c r="F148" s="17"/>
      <c r="G148" s="17"/>
      <c r="H148" s="18">
        <f>Source!AO37</f>
        <v>107.8</v>
      </c>
      <c r="I148" s="47"/>
      <c r="J148" s="18">
        <f>ROUND(Source!AF37*Source!I37, 2)</f>
        <v>2069.7600000000002</v>
      </c>
      <c r="K148" s="47">
        <f>IF(Source!BA37&lt;&gt; 0, Source!BA37, 1)</f>
        <v>24.27</v>
      </c>
      <c r="L148" s="18">
        <f>Source!S37</f>
        <v>50233.08</v>
      </c>
    </row>
    <row r="149" spans="1:56">
      <c r="A149" s="45"/>
      <c r="B149" s="48">
        <v>4</v>
      </c>
      <c r="C149" s="45" t="s">
        <v>731</v>
      </c>
      <c r="D149" s="46"/>
      <c r="E149" s="17"/>
      <c r="F149" s="17"/>
      <c r="G149" s="17"/>
      <c r="H149" s="18">
        <f>Source!AL37</f>
        <v>5.95</v>
      </c>
      <c r="I149" s="47"/>
      <c r="J149" s="18">
        <f>ROUND(Source!AC37*Source!I37, 2)</f>
        <v>114.24</v>
      </c>
      <c r="K149" s="47">
        <f>IF(Source!BC37&lt;&gt; 0, Source!BC37, 1)</f>
        <v>7.21</v>
      </c>
      <c r="L149" s="18">
        <f>Source!P37</f>
        <v>823.67</v>
      </c>
    </row>
    <row r="150" spans="1:56">
      <c r="A150" s="45"/>
      <c r="B150" s="45"/>
      <c r="C150" s="49" t="s">
        <v>732</v>
      </c>
      <c r="D150" s="50" t="s">
        <v>733</v>
      </c>
      <c r="E150" s="51">
        <f>Source!AQ37</f>
        <v>10</v>
      </c>
      <c r="F150" s="51"/>
      <c r="G150" s="51">
        <f>ROUND(Source!U37, 7)</f>
        <v>192</v>
      </c>
      <c r="H150" s="52"/>
      <c r="I150" s="53"/>
      <c r="J150" s="52"/>
      <c r="K150" s="53"/>
      <c r="L150" s="52"/>
    </row>
    <row r="151" spans="1:56">
      <c r="A151" s="45"/>
      <c r="B151" s="45"/>
      <c r="C151" s="45" t="s">
        <v>734</v>
      </c>
      <c r="D151" s="46"/>
      <c r="E151" s="17"/>
      <c r="F151" s="17"/>
      <c r="G151" s="17"/>
      <c r="H151" s="18">
        <f>H148+H149</f>
        <v>113.75</v>
      </c>
      <c r="I151" s="47"/>
      <c r="J151" s="18">
        <f>J148+J149</f>
        <v>2184</v>
      </c>
      <c r="K151" s="47"/>
      <c r="L151" s="18">
        <f>L148+L149</f>
        <v>51056.75</v>
      </c>
    </row>
    <row r="152" spans="1:56">
      <c r="A152" s="45"/>
      <c r="B152" s="45"/>
      <c r="C152" s="45" t="s">
        <v>735</v>
      </c>
      <c r="D152" s="46"/>
      <c r="E152" s="17"/>
      <c r="F152" s="17"/>
      <c r="G152" s="17"/>
      <c r="H152" s="18"/>
      <c r="I152" s="47"/>
      <c r="J152" s="18">
        <f>SUM(Q146:Q155)+SUM(V146:V155)+SUM(X146:X155)+SUM(Y146:Y155)</f>
        <v>2069.7600000000002</v>
      </c>
      <c r="K152" s="47"/>
      <c r="L152" s="18">
        <f>SUM(U146:U155)+SUM(W146:W155)+SUM(Z146:Z155)+SUM(AA146:AA155)</f>
        <v>50233.08</v>
      </c>
    </row>
    <row r="153" spans="1:56" ht="38.25">
      <c r="A153" s="45"/>
      <c r="B153" s="45" t="s">
        <v>23</v>
      </c>
      <c r="C153" s="45" t="s">
        <v>736</v>
      </c>
      <c r="D153" s="46" t="s">
        <v>737</v>
      </c>
      <c r="E153" s="17">
        <f>Source!BZ37</f>
        <v>95</v>
      </c>
      <c r="F153" s="17"/>
      <c r="G153" s="17">
        <f>Source!AT37</f>
        <v>95</v>
      </c>
      <c r="H153" s="18"/>
      <c r="I153" s="47"/>
      <c r="J153" s="18">
        <f>SUM(AG146:AG155)</f>
        <v>1966.27</v>
      </c>
      <c r="K153" s="47"/>
      <c r="L153" s="18">
        <f>SUM(AH146:AH155)</f>
        <v>47721.43</v>
      </c>
    </row>
    <row r="154" spans="1:56" ht="38.25">
      <c r="A154" s="49"/>
      <c r="B154" s="49" t="s">
        <v>24</v>
      </c>
      <c r="C154" s="49" t="s">
        <v>738</v>
      </c>
      <c r="D154" s="50" t="s">
        <v>737</v>
      </c>
      <c r="E154" s="51">
        <f>Source!CA37</f>
        <v>53</v>
      </c>
      <c r="F154" s="51"/>
      <c r="G154" s="51">
        <f>Source!AU37</f>
        <v>53</v>
      </c>
      <c r="H154" s="52"/>
      <c r="I154" s="53"/>
      <c r="J154" s="52">
        <f>SUM(AI146:AI155)</f>
        <v>1096.97</v>
      </c>
      <c r="K154" s="53"/>
      <c r="L154" s="52">
        <f>SUM(AJ146:AJ155)</f>
        <v>26623.53</v>
      </c>
    </row>
    <row r="155" spans="1:56">
      <c r="C155" s="69" t="s">
        <v>739</v>
      </c>
      <c r="D155" s="69"/>
      <c r="E155" s="69"/>
      <c r="F155" s="69"/>
      <c r="G155" s="69"/>
      <c r="H155" s="69"/>
      <c r="I155" s="69">
        <f>J148+J149+J153+J154</f>
        <v>5247.2400000000007</v>
      </c>
      <c r="J155" s="69"/>
      <c r="K155" s="69">
        <f>L148+L149+L153+L154</f>
        <v>125401.70999999999</v>
      </c>
      <c r="L155" s="69"/>
      <c r="O155" s="22">
        <f>I155</f>
        <v>5247.2400000000007</v>
      </c>
      <c r="P155" s="22">
        <f>K155</f>
        <v>125401.70999999999</v>
      </c>
      <c r="Q155" s="22">
        <f>J148</f>
        <v>2069.7600000000002</v>
      </c>
      <c r="R155" s="22">
        <f>J148</f>
        <v>2069.7600000000002</v>
      </c>
      <c r="U155" s="22">
        <f>L148</f>
        <v>50233.08</v>
      </c>
      <c r="X155" s="9">
        <f>0</f>
        <v>0</v>
      </c>
      <c r="Z155" s="9">
        <f>0</f>
        <v>0</v>
      </c>
      <c r="AB155" s="9">
        <f>0</f>
        <v>0</v>
      </c>
      <c r="AD155" s="9">
        <f>0</f>
        <v>0</v>
      </c>
      <c r="AF155" s="22">
        <f>J149</f>
        <v>114.24</v>
      </c>
      <c r="AN155" s="9">
        <f>IF(Source!BI37&lt;=1,J148+J149+J153+J154, 0)</f>
        <v>0</v>
      </c>
      <c r="AO155" s="9">
        <f>IF(Source!BI37&lt;=1,J149, 0)</f>
        <v>0</v>
      </c>
      <c r="AP155" s="9">
        <f>IF(Source!BI37&lt;=1,0, 0)</f>
        <v>0</v>
      </c>
      <c r="AQ155" s="9">
        <f>IF(Source!BI37&lt;=1,J148, 0)</f>
        <v>0</v>
      </c>
      <c r="AX155" s="9">
        <f>IF(Source!BI37=2,J148+J149+J153+J154, 0)</f>
        <v>5247.2400000000007</v>
      </c>
      <c r="AY155" s="9">
        <f>IF(Source!BI37=2,J149, 0)</f>
        <v>114.24</v>
      </c>
      <c r="AZ155" s="9">
        <f>IF(Source!BI37=2,0, 0)</f>
        <v>0</v>
      </c>
      <c r="BA155" s="9">
        <f>IF(Source!BI37=2,J148, 0)</f>
        <v>2069.7600000000002</v>
      </c>
    </row>
    <row r="156" spans="1:56" ht="38.25">
      <c r="A156" s="45">
        <v>11</v>
      </c>
      <c r="B156" s="45" t="str">
        <f>Source!BJ38</f>
        <v>ТЕРм38-01-006-2 Пр. Минстроя России от 27.02.2015 № 140/пр</v>
      </c>
      <c r="C156" s="45" t="str">
        <f>Source!G38</f>
        <v>Стремянки, связи, кронштейны, тормозные конструкции и пр. (Прим.: монтаж стальных кронштейнов из уголков)</v>
      </c>
      <c r="D156" s="46" t="str">
        <f>Source!DW38</f>
        <v>1 т конструкций</v>
      </c>
      <c r="E156" s="17">
        <f>Source!K38</f>
        <v>0.218</v>
      </c>
      <c r="F156" s="17"/>
      <c r="G156" s="17">
        <f>Source!I38</f>
        <v>0.218</v>
      </c>
      <c r="H156" s="18"/>
      <c r="I156" s="47"/>
      <c r="J156" s="18"/>
      <c r="K156" s="47"/>
      <c r="L156" s="18"/>
      <c r="AG156" s="9">
        <f>ROUND((Source!AT38/100)*((ROUND(Source!AF38*Source!I38, 2)+ROUND(Source!AE38*Source!I38, 2))), 2)</f>
        <v>201.63</v>
      </c>
      <c r="AH156" s="9">
        <f>Source!X38</f>
        <v>4893.4399999999996</v>
      </c>
      <c r="AI156" s="9">
        <f>ROUND((Source!AU38/100)*((ROUND(Source!AF38*Source!I38, 2)+ROUND(Source!AE38*Source!I38, 2))), 2)</f>
        <v>100.81</v>
      </c>
      <c r="AJ156" s="9">
        <f>Source!Y38</f>
        <v>2446.7199999999998</v>
      </c>
      <c r="AS156" s="9">
        <f>IF(Source!BI38&lt;=1,AH156, 0)</f>
        <v>0</v>
      </c>
      <c r="AT156" s="9">
        <f>IF(Source!BI38&lt;=1,AJ156, 0)</f>
        <v>0</v>
      </c>
      <c r="BC156" s="9">
        <f>IF(Source!BI38=2,AH156, 0)</f>
        <v>4893.4399999999996</v>
      </c>
      <c r="BD156" s="9">
        <f>IF(Source!BI38=2,AJ156, 0)</f>
        <v>2446.7199999999998</v>
      </c>
    </row>
    <row r="157" spans="1:56">
      <c r="A157" s="45"/>
      <c r="B157" s="48">
        <v>1</v>
      </c>
      <c r="C157" s="45" t="s">
        <v>730</v>
      </c>
      <c r="D157" s="46"/>
      <c r="E157" s="17"/>
      <c r="F157" s="17"/>
      <c r="G157" s="17"/>
      <c r="H157" s="18">
        <f>Source!AO38</f>
        <v>1005.4</v>
      </c>
      <c r="I157" s="47"/>
      <c r="J157" s="18">
        <f>ROUND(Source!AF38*Source!I38, 2)</f>
        <v>219.18</v>
      </c>
      <c r="K157" s="47">
        <f>IF(Source!BA38&lt;&gt; 0, Source!BA38, 1)</f>
        <v>24.27</v>
      </c>
      <c r="L157" s="18">
        <f>Source!S38</f>
        <v>5319.43</v>
      </c>
    </row>
    <row r="158" spans="1:56">
      <c r="A158" s="45"/>
      <c r="B158" s="48">
        <v>3</v>
      </c>
      <c r="C158" s="45" t="s">
        <v>740</v>
      </c>
      <c r="D158" s="46"/>
      <c r="E158" s="17"/>
      <c r="F158" s="17"/>
      <c r="G158" s="17"/>
      <c r="H158" s="18">
        <f>Source!AM38</f>
        <v>2208.5700000000002</v>
      </c>
      <c r="I158" s="47"/>
      <c r="J158" s="18">
        <f>ROUND(Source!AD38*Source!I38, 2)</f>
        <v>481.47</v>
      </c>
      <c r="K158" s="47">
        <f>IF(Source!BB38&lt;&gt; 0, Source!BB38, 1)</f>
        <v>8.59</v>
      </c>
      <c r="L158" s="18">
        <f>Source!Q38</f>
        <v>4135.8100000000004</v>
      </c>
    </row>
    <row r="159" spans="1:56">
      <c r="A159" s="45"/>
      <c r="B159" s="48">
        <v>2</v>
      </c>
      <c r="C159" s="45" t="s">
        <v>741</v>
      </c>
      <c r="D159" s="46"/>
      <c r="E159" s="17"/>
      <c r="F159" s="17"/>
      <c r="G159" s="17"/>
      <c r="H159" s="18">
        <f>Source!AN38</f>
        <v>22.25</v>
      </c>
      <c r="I159" s="47"/>
      <c r="J159" s="54">
        <f>ROUND(Source!AE38*Source!I38, 2)</f>
        <v>4.8499999999999996</v>
      </c>
      <c r="K159" s="47">
        <f>IF(Source!BS38&lt;&gt; 0, Source!BS38, 1)</f>
        <v>24.27</v>
      </c>
      <c r="L159" s="54">
        <f>Source!R38</f>
        <v>117.72</v>
      </c>
    </row>
    <row r="160" spans="1:56">
      <c r="A160" s="45"/>
      <c r="B160" s="48">
        <v>4</v>
      </c>
      <c r="C160" s="45" t="s">
        <v>731</v>
      </c>
      <c r="D160" s="46"/>
      <c r="E160" s="17"/>
      <c r="F160" s="17"/>
      <c r="G160" s="17"/>
      <c r="H160" s="18">
        <f>Source!AL38</f>
        <v>8647.32</v>
      </c>
      <c r="I160" s="47"/>
      <c r="J160" s="18">
        <f>ROUND(Source!AC38*Source!I38, 2)</f>
        <v>1885.12</v>
      </c>
      <c r="K160" s="47">
        <f>IF(Source!BC38&lt;&gt; 0, Source!BC38, 1)</f>
        <v>7.21</v>
      </c>
      <c r="L160" s="18">
        <f>Source!P38</f>
        <v>13591.68</v>
      </c>
    </row>
    <row r="161" spans="1:56">
      <c r="A161" s="45"/>
      <c r="B161" s="45"/>
      <c r="C161" s="45" t="s">
        <v>732</v>
      </c>
      <c r="D161" s="46" t="s">
        <v>733</v>
      </c>
      <c r="E161" s="17">
        <f>Source!AQ38</f>
        <v>110</v>
      </c>
      <c r="F161" s="17"/>
      <c r="G161" s="17">
        <f>ROUND(Source!U38, 7)</f>
        <v>23.98</v>
      </c>
      <c r="H161" s="18"/>
      <c r="I161" s="47"/>
      <c r="J161" s="18"/>
      <c r="K161" s="47"/>
      <c r="L161" s="18"/>
    </row>
    <row r="162" spans="1:56">
      <c r="A162" s="45"/>
      <c r="B162" s="45"/>
      <c r="C162" s="49" t="s">
        <v>742</v>
      </c>
      <c r="D162" s="50" t="s">
        <v>733</v>
      </c>
      <c r="E162" s="51">
        <f>Source!AR38</f>
        <v>2.4</v>
      </c>
      <c r="F162" s="51"/>
      <c r="G162" s="51">
        <f>ROUND(Source!V38, 7)</f>
        <v>0.5232</v>
      </c>
      <c r="H162" s="52"/>
      <c r="I162" s="53"/>
      <c r="J162" s="52"/>
      <c r="K162" s="53"/>
      <c r="L162" s="52"/>
    </row>
    <row r="163" spans="1:56">
      <c r="A163" s="45"/>
      <c r="B163" s="45"/>
      <c r="C163" s="45" t="s">
        <v>734</v>
      </c>
      <c r="D163" s="46"/>
      <c r="E163" s="17"/>
      <c r="F163" s="17"/>
      <c r="G163" s="17"/>
      <c r="H163" s="18">
        <f>H157+H158+H160</f>
        <v>11861.29</v>
      </c>
      <c r="I163" s="47"/>
      <c r="J163" s="18">
        <f>J157+J158+J160</f>
        <v>2585.77</v>
      </c>
      <c r="K163" s="47"/>
      <c r="L163" s="18">
        <f>L157+L158+L160</f>
        <v>23046.920000000002</v>
      </c>
    </row>
    <row r="164" spans="1:56">
      <c r="A164" s="45"/>
      <c r="B164" s="45"/>
      <c r="C164" s="45" t="s">
        <v>735</v>
      </c>
      <c r="D164" s="46"/>
      <c r="E164" s="17"/>
      <c r="F164" s="17"/>
      <c r="G164" s="17"/>
      <c r="H164" s="18"/>
      <c r="I164" s="47"/>
      <c r="J164" s="18">
        <f>SUM(Q156:Q167)+SUM(V156:V167)+SUM(X156:X167)+SUM(Y156:Y167)</f>
        <v>224.03</v>
      </c>
      <c r="K164" s="47"/>
      <c r="L164" s="18">
        <f>SUM(U156:U167)+SUM(W156:W167)+SUM(Z156:Z167)+SUM(AA156:AA167)</f>
        <v>5437.1500000000005</v>
      </c>
    </row>
    <row r="165" spans="1:56" ht="38.25">
      <c r="A165" s="45"/>
      <c r="B165" s="45" t="s">
        <v>82</v>
      </c>
      <c r="C165" s="45" t="s">
        <v>749</v>
      </c>
      <c r="D165" s="46" t="s">
        <v>737</v>
      </c>
      <c r="E165" s="17">
        <f>Source!BZ38</f>
        <v>90</v>
      </c>
      <c r="F165" s="17"/>
      <c r="G165" s="17">
        <f>Source!AT38</f>
        <v>90</v>
      </c>
      <c r="H165" s="18"/>
      <c r="I165" s="47"/>
      <c r="J165" s="18">
        <f>SUM(AG156:AG167)</f>
        <v>201.63</v>
      </c>
      <c r="K165" s="47"/>
      <c r="L165" s="18">
        <f>SUM(AH156:AH167)</f>
        <v>4893.4399999999996</v>
      </c>
    </row>
    <row r="166" spans="1:56" ht="38.25">
      <c r="A166" s="49"/>
      <c r="B166" s="49" t="s">
        <v>83</v>
      </c>
      <c r="C166" s="49" t="s">
        <v>750</v>
      </c>
      <c r="D166" s="50" t="s">
        <v>737</v>
      </c>
      <c r="E166" s="51">
        <f>Source!CA38</f>
        <v>45</v>
      </c>
      <c r="F166" s="51"/>
      <c r="G166" s="51">
        <f>Source!AU38</f>
        <v>45</v>
      </c>
      <c r="H166" s="52"/>
      <c r="I166" s="53"/>
      <c r="J166" s="52">
        <f>SUM(AI156:AI167)</f>
        <v>100.81</v>
      </c>
      <c r="K166" s="53"/>
      <c r="L166" s="52">
        <f>SUM(AJ156:AJ167)</f>
        <v>2446.7199999999998</v>
      </c>
    </row>
    <row r="167" spans="1:56">
      <c r="C167" s="69" t="s">
        <v>739</v>
      </c>
      <c r="D167" s="69"/>
      <c r="E167" s="69"/>
      <c r="F167" s="69"/>
      <c r="G167" s="69"/>
      <c r="H167" s="69"/>
      <c r="I167" s="69">
        <f>J157+J158+J160+J165+J166</f>
        <v>2888.21</v>
      </c>
      <c r="J167" s="69"/>
      <c r="K167" s="69">
        <f>L157+L158+L160+L165+L166</f>
        <v>30387.08</v>
      </c>
      <c r="L167" s="69"/>
      <c r="O167" s="22">
        <f>I167</f>
        <v>2888.21</v>
      </c>
      <c r="P167" s="22">
        <f>K167</f>
        <v>30387.08</v>
      </c>
      <c r="Q167" s="22">
        <f>J157</f>
        <v>219.18</v>
      </c>
      <c r="R167" s="22">
        <f>J157</f>
        <v>219.18</v>
      </c>
      <c r="U167" s="22">
        <f>L157</f>
        <v>5319.43</v>
      </c>
      <c r="X167" s="22">
        <f>J159</f>
        <v>4.8499999999999996</v>
      </c>
      <c r="Z167" s="22">
        <f>L159</f>
        <v>117.72</v>
      </c>
      <c r="AB167" s="22">
        <f>J158</f>
        <v>481.47</v>
      </c>
      <c r="AD167" s="22">
        <f>L158</f>
        <v>4135.8100000000004</v>
      </c>
      <c r="AF167" s="22">
        <f>J160</f>
        <v>1885.12</v>
      </c>
      <c r="AN167" s="9">
        <f>IF(Source!BI38&lt;=1,J157+J158+J160+J165+J166, 0)</f>
        <v>0</v>
      </c>
      <c r="AO167" s="9">
        <f>IF(Source!BI38&lt;=1,J160, 0)</f>
        <v>0</v>
      </c>
      <c r="AP167" s="9">
        <f>IF(Source!BI38&lt;=1,J158, 0)</f>
        <v>0</v>
      </c>
      <c r="AQ167" s="9">
        <f>IF(Source!BI38&lt;=1,J157, 0)</f>
        <v>0</v>
      </c>
      <c r="AX167" s="9">
        <f>IF(Source!BI38=2,J157+J158+J160+J165+J166, 0)</f>
        <v>2888.21</v>
      </c>
      <c r="AY167" s="9">
        <f>IF(Source!BI38=2,J160, 0)</f>
        <v>1885.12</v>
      </c>
      <c r="AZ167" s="9">
        <f>IF(Source!BI38=2,J158, 0)</f>
        <v>481.47</v>
      </c>
      <c r="BA167" s="9">
        <f>IF(Source!BI38=2,J157, 0)</f>
        <v>219.18</v>
      </c>
    </row>
    <row r="168" spans="1:56" ht="38.25">
      <c r="A168" s="45">
        <v>12</v>
      </c>
      <c r="B168" s="45" t="str">
        <f>Source!BJ39</f>
        <v>ТЕРм08-01-087-3 Пр. Минстроя России от 27.02.2015 № 140/пр</v>
      </c>
      <c r="C168" s="45" t="str">
        <f>Source!G39</f>
        <v>Металлические конструкции (Прим.: монтаж опор под металлические лотки)</v>
      </c>
      <c r="D168" s="46" t="str">
        <f>Source!DW39</f>
        <v>1 Т</v>
      </c>
      <c r="E168" s="17">
        <f>Source!K39</f>
        <v>8.7499999999999994E-2</v>
      </c>
      <c r="F168" s="17"/>
      <c r="G168" s="17">
        <f>Source!I39</f>
        <v>8.7499999999999994E-2</v>
      </c>
      <c r="H168" s="18"/>
      <c r="I168" s="47"/>
      <c r="J168" s="18"/>
      <c r="K168" s="47"/>
      <c r="L168" s="18"/>
      <c r="AG168" s="9">
        <f>ROUND((Source!AT39/100)*((ROUND(Source!AF39*Source!I39, 2)+ROUND(Source!AE39*Source!I39, 2))), 2)</f>
        <v>51.3</v>
      </c>
      <c r="AH168" s="9">
        <f>Source!X39</f>
        <v>1245.01</v>
      </c>
      <c r="AI168" s="9">
        <f>ROUND((Source!AU39/100)*((ROUND(Source!AF39*Source!I39, 2)+ROUND(Source!AE39*Source!I39, 2))), 2)</f>
        <v>26.97</v>
      </c>
      <c r="AJ168" s="9">
        <f>Source!Y39</f>
        <v>654.6</v>
      </c>
      <c r="AS168" s="9">
        <f>IF(Source!BI39&lt;=1,AH168, 0)</f>
        <v>0</v>
      </c>
      <c r="AT168" s="9">
        <f>IF(Source!BI39&lt;=1,AJ168, 0)</f>
        <v>0</v>
      </c>
      <c r="BC168" s="9">
        <f>IF(Source!BI39=2,AH168, 0)</f>
        <v>1245.01</v>
      </c>
      <c r="BD168" s="9">
        <f>IF(Source!BI39=2,AJ168, 0)</f>
        <v>654.6</v>
      </c>
    </row>
    <row r="169" spans="1:56">
      <c r="A169" s="45"/>
      <c r="B169" s="48">
        <v>1</v>
      </c>
      <c r="C169" s="45" t="s">
        <v>730</v>
      </c>
      <c r="D169" s="46"/>
      <c r="E169" s="17"/>
      <c r="F169" s="17"/>
      <c r="G169" s="17"/>
      <c r="H169" s="18">
        <f>Source!AO39</f>
        <v>581.57000000000005</v>
      </c>
      <c r="I169" s="47"/>
      <c r="J169" s="18">
        <f>ROUND(Source!AF39*Source!I39, 2)</f>
        <v>50.89</v>
      </c>
      <c r="K169" s="47">
        <f>IF(Source!BA39&lt;&gt; 0, Source!BA39, 1)</f>
        <v>24.27</v>
      </c>
      <c r="L169" s="18">
        <f>Source!S39</f>
        <v>1235.04</v>
      </c>
    </row>
    <row r="170" spans="1:56">
      <c r="A170" s="45"/>
      <c r="B170" s="48">
        <v>3</v>
      </c>
      <c r="C170" s="45" t="s">
        <v>740</v>
      </c>
      <c r="D170" s="46"/>
      <c r="E170" s="17"/>
      <c r="F170" s="17"/>
      <c r="G170" s="17"/>
      <c r="H170" s="18">
        <f>Source!AM39</f>
        <v>582.62</v>
      </c>
      <c r="I170" s="47"/>
      <c r="J170" s="18">
        <f>ROUND(Source!AD39*Source!I39, 2)</f>
        <v>50.98</v>
      </c>
      <c r="K170" s="47">
        <f>IF(Source!BB39&lt;&gt; 0, Source!BB39, 1)</f>
        <v>8.59</v>
      </c>
      <c r="L170" s="18">
        <f>Source!Q39</f>
        <v>437.91</v>
      </c>
    </row>
    <row r="171" spans="1:56">
      <c r="A171" s="45"/>
      <c r="B171" s="48">
        <v>2</v>
      </c>
      <c r="C171" s="45" t="s">
        <v>741</v>
      </c>
      <c r="D171" s="46"/>
      <c r="E171" s="17"/>
      <c r="F171" s="17"/>
      <c r="G171" s="17"/>
      <c r="H171" s="18">
        <f>Source!AN39</f>
        <v>22.83</v>
      </c>
      <c r="I171" s="47"/>
      <c r="J171" s="54">
        <f>ROUND(Source!AE39*Source!I39, 2)</f>
        <v>2</v>
      </c>
      <c r="K171" s="47">
        <f>IF(Source!BS39&lt;&gt; 0, Source!BS39, 1)</f>
        <v>24.27</v>
      </c>
      <c r="L171" s="54">
        <f>Source!R39</f>
        <v>48.48</v>
      </c>
    </row>
    <row r="172" spans="1:56">
      <c r="A172" s="45"/>
      <c r="B172" s="48">
        <v>4</v>
      </c>
      <c r="C172" s="45" t="s">
        <v>731</v>
      </c>
      <c r="D172" s="46"/>
      <c r="E172" s="17"/>
      <c r="F172" s="17"/>
      <c r="G172" s="17"/>
      <c r="H172" s="18">
        <f>Source!AL39</f>
        <v>12191.36</v>
      </c>
      <c r="I172" s="47"/>
      <c r="J172" s="18">
        <f>ROUND(Source!AC39*Source!I39, 2)</f>
        <v>1066.74</v>
      </c>
      <c r="K172" s="47">
        <f>IF(Source!BC39&lt;&gt; 0, Source!BC39, 1)</f>
        <v>7.21</v>
      </c>
      <c r="L172" s="18">
        <f>Source!P39</f>
        <v>7691.22</v>
      </c>
    </row>
    <row r="173" spans="1:56">
      <c r="A173" s="45"/>
      <c r="B173" s="45"/>
      <c r="C173" s="45" t="s">
        <v>732</v>
      </c>
      <c r="D173" s="46" t="s">
        <v>733</v>
      </c>
      <c r="E173" s="17">
        <f>Source!AQ39</f>
        <v>62.2</v>
      </c>
      <c r="F173" s="17"/>
      <c r="G173" s="17">
        <f>ROUND(Source!U39, 7)</f>
        <v>5.4424999999999999</v>
      </c>
      <c r="H173" s="18"/>
      <c r="I173" s="47"/>
      <c r="J173" s="18"/>
      <c r="K173" s="47"/>
      <c r="L173" s="18"/>
    </row>
    <row r="174" spans="1:56">
      <c r="A174" s="45"/>
      <c r="B174" s="45"/>
      <c r="C174" s="49" t="s">
        <v>742</v>
      </c>
      <c r="D174" s="50" t="s">
        <v>733</v>
      </c>
      <c r="E174" s="51">
        <f>Source!AR39</f>
        <v>3.48</v>
      </c>
      <c r="F174" s="51"/>
      <c r="G174" s="51">
        <f>ROUND(Source!V39, 7)</f>
        <v>0.30449999999999999</v>
      </c>
      <c r="H174" s="52"/>
      <c r="I174" s="53"/>
      <c r="J174" s="52"/>
      <c r="K174" s="53"/>
      <c r="L174" s="52"/>
    </row>
    <row r="175" spans="1:56">
      <c r="A175" s="45"/>
      <c r="B175" s="45"/>
      <c r="C175" s="45" t="s">
        <v>734</v>
      </c>
      <c r="D175" s="46"/>
      <c r="E175" s="17"/>
      <c r="F175" s="17"/>
      <c r="G175" s="17"/>
      <c r="H175" s="18">
        <f>H169+H170+H172</f>
        <v>13355.550000000001</v>
      </c>
      <c r="I175" s="47"/>
      <c r="J175" s="18">
        <f>J169+J170+J172</f>
        <v>1168.6100000000001</v>
      </c>
      <c r="K175" s="47"/>
      <c r="L175" s="18">
        <f>L169+L170+L172</f>
        <v>9364.17</v>
      </c>
    </row>
    <row r="176" spans="1:56">
      <c r="A176" s="45"/>
      <c r="B176" s="45"/>
      <c r="C176" s="45" t="s">
        <v>735</v>
      </c>
      <c r="D176" s="46"/>
      <c r="E176" s="17"/>
      <c r="F176" s="17"/>
      <c r="G176" s="17"/>
      <c r="H176" s="18"/>
      <c r="I176" s="47"/>
      <c r="J176" s="18">
        <f>SUM(Q168:Q179)+SUM(V168:V179)+SUM(X168:X179)+SUM(Y168:Y179)</f>
        <v>52.89</v>
      </c>
      <c r="K176" s="47"/>
      <c r="L176" s="18">
        <f>SUM(U168:U179)+SUM(W168:W179)+SUM(Z168:Z179)+SUM(AA168:AA179)</f>
        <v>1283.52</v>
      </c>
    </row>
    <row r="177" spans="1:56" ht="25.5">
      <c r="A177" s="45"/>
      <c r="B177" s="45" t="s">
        <v>51</v>
      </c>
      <c r="C177" s="45" t="s">
        <v>747</v>
      </c>
      <c r="D177" s="46" t="s">
        <v>737</v>
      </c>
      <c r="E177" s="17">
        <f>Source!BZ39</f>
        <v>97</v>
      </c>
      <c r="F177" s="17"/>
      <c r="G177" s="17">
        <f>Source!AT39</f>
        <v>97</v>
      </c>
      <c r="H177" s="18"/>
      <c r="I177" s="47"/>
      <c r="J177" s="18">
        <f>SUM(AG168:AG179)</f>
        <v>51.3</v>
      </c>
      <c r="K177" s="47"/>
      <c r="L177" s="18">
        <f>SUM(AH168:AH179)</f>
        <v>1245.01</v>
      </c>
    </row>
    <row r="178" spans="1:56" ht="25.5">
      <c r="A178" s="49"/>
      <c r="B178" s="49" t="s">
        <v>52</v>
      </c>
      <c r="C178" s="49" t="s">
        <v>748</v>
      </c>
      <c r="D178" s="50" t="s">
        <v>737</v>
      </c>
      <c r="E178" s="51">
        <f>Source!CA39</f>
        <v>51</v>
      </c>
      <c r="F178" s="51"/>
      <c r="G178" s="51">
        <f>Source!AU39</f>
        <v>51</v>
      </c>
      <c r="H178" s="52"/>
      <c r="I178" s="53"/>
      <c r="J178" s="52">
        <f>SUM(AI168:AI179)</f>
        <v>26.97</v>
      </c>
      <c r="K178" s="53"/>
      <c r="L178" s="52">
        <f>SUM(AJ168:AJ179)</f>
        <v>654.6</v>
      </c>
    </row>
    <row r="179" spans="1:56">
      <c r="C179" s="69" t="s">
        <v>739</v>
      </c>
      <c r="D179" s="69"/>
      <c r="E179" s="69"/>
      <c r="F179" s="69"/>
      <c r="G179" s="69"/>
      <c r="H179" s="69"/>
      <c r="I179" s="69">
        <f>J169+J170+J172+J177+J178</f>
        <v>1246.8800000000001</v>
      </c>
      <c r="J179" s="69"/>
      <c r="K179" s="69">
        <f>L169+L170+L172+L177+L178</f>
        <v>11263.78</v>
      </c>
      <c r="L179" s="69"/>
      <c r="O179" s="22">
        <f>I179</f>
        <v>1246.8800000000001</v>
      </c>
      <c r="P179" s="22">
        <f>K179</f>
        <v>11263.78</v>
      </c>
      <c r="Q179" s="22">
        <f>J169</f>
        <v>50.89</v>
      </c>
      <c r="R179" s="22">
        <f>J169</f>
        <v>50.89</v>
      </c>
      <c r="U179" s="22">
        <f>L169</f>
        <v>1235.04</v>
      </c>
      <c r="X179" s="22">
        <f>J171</f>
        <v>2</v>
      </c>
      <c r="Z179" s="22">
        <f>L171</f>
        <v>48.48</v>
      </c>
      <c r="AB179" s="22">
        <f>J170</f>
        <v>50.98</v>
      </c>
      <c r="AD179" s="22">
        <f>L170</f>
        <v>437.91</v>
      </c>
      <c r="AF179" s="22">
        <f>J172</f>
        <v>1066.74</v>
      </c>
      <c r="AN179" s="9">
        <f>IF(Source!BI39&lt;=1,J169+J170+J172+J177+J178, 0)</f>
        <v>0</v>
      </c>
      <c r="AO179" s="9">
        <f>IF(Source!BI39&lt;=1,J172, 0)</f>
        <v>0</v>
      </c>
      <c r="AP179" s="9">
        <f>IF(Source!BI39&lt;=1,J170, 0)</f>
        <v>0</v>
      </c>
      <c r="AQ179" s="9">
        <f>IF(Source!BI39&lt;=1,J169, 0)</f>
        <v>0</v>
      </c>
      <c r="AX179" s="9">
        <f>IF(Source!BI39=2,J169+J170+J172+J177+J178, 0)</f>
        <v>1246.8800000000001</v>
      </c>
      <c r="AY179" s="9">
        <f>IF(Source!BI39=2,J172, 0)</f>
        <v>1066.74</v>
      </c>
      <c r="AZ179" s="9">
        <f>IF(Source!BI39=2,J170, 0)</f>
        <v>50.98</v>
      </c>
      <c r="BA179" s="9">
        <f>IF(Source!BI39=2,J169, 0)</f>
        <v>50.89</v>
      </c>
    </row>
    <row r="180" spans="1:56" ht="38.25">
      <c r="A180" s="45">
        <v>13</v>
      </c>
      <c r="B180" s="45" t="str">
        <f>Source!BJ40</f>
        <v>ТЕРм08-02-411-1 Пр. Минстроя России от 27.02.2015 № 140/пр</v>
      </c>
      <c r="C180" s="45" t="str">
        <f>Source!G40</f>
        <v>Рукав металлический наружным диаметром до 48 мм</v>
      </c>
      <c r="D180" s="46" t="str">
        <f>Source!DW40</f>
        <v>100 м</v>
      </c>
      <c r="E180" s="17">
        <f>Source!K40</f>
        <v>4</v>
      </c>
      <c r="F180" s="17"/>
      <c r="G180" s="17">
        <f>Source!I40</f>
        <v>4</v>
      </c>
      <c r="H180" s="18"/>
      <c r="I180" s="47"/>
      <c r="J180" s="18"/>
      <c r="K180" s="47"/>
      <c r="L180" s="18"/>
      <c r="AG180" s="9">
        <f>ROUND((Source!AT40/100)*((ROUND(Source!AF40*Source!I40, 2)+ROUND(Source!AE40*Source!I40, 2))), 2)</f>
        <v>993.63</v>
      </c>
      <c r="AH180" s="9">
        <f>Source!X40</f>
        <v>24115.38</v>
      </c>
      <c r="AI180" s="9">
        <f>ROUND((Source!AU40/100)*((ROUND(Source!AF40*Source!I40, 2)+ROUND(Source!AE40*Source!I40, 2))), 2)</f>
        <v>522.41999999999996</v>
      </c>
      <c r="AJ180" s="9">
        <f>Source!Y40</f>
        <v>12679.22</v>
      </c>
      <c r="AS180" s="9">
        <f>IF(Source!BI40&lt;=1,AH180, 0)</f>
        <v>0</v>
      </c>
      <c r="AT180" s="9">
        <f>IF(Source!BI40&lt;=1,AJ180, 0)</f>
        <v>0</v>
      </c>
      <c r="BC180" s="9">
        <f>IF(Source!BI40=2,AH180, 0)</f>
        <v>24115.38</v>
      </c>
      <c r="BD180" s="9">
        <f>IF(Source!BI40=2,AJ180, 0)</f>
        <v>12679.22</v>
      </c>
    </row>
    <row r="181" spans="1:56">
      <c r="C181" s="23" t="str">
        <f>"Объем: "&amp;Source!K40&amp;"=400/"&amp;"100"</f>
        <v>Объем: 4=400/100</v>
      </c>
    </row>
    <row r="182" spans="1:56">
      <c r="A182" s="45"/>
      <c r="B182" s="48">
        <v>1</v>
      </c>
      <c r="C182" s="45" t="s">
        <v>730</v>
      </c>
      <c r="D182" s="46"/>
      <c r="E182" s="17"/>
      <c r="F182" s="17"/>
      <c r="G182" s="17"/>
      <c r="H182" s="18">
        <f>Source!AO40</f>
        <v>253.73</v>
      </c>
      <c r="I182" s="47"/>
      <c r="J182" s="18">
        <f>ROUND(Source!AF40*Source!I40, 2)</f>
        <v>1014.92</v>
      </c>
      <c r="K182" s="47">
        <f>IF(Source!BA40&lt;&gt; 0, Source!BA40, 1)</f>
        <v>24.27</v>
      </c>
      <c r="L182" s="18">
        <f>Source!S40</f>
        <v>24632.11</v>
      </c>
    </row>
    <row r="183" spans="1:56">
      <c r="A183" s="45"/>
      <c r="B183" s="48">
        <v>3</v>
      </c>
      <c r="C183" s="45" t="s">
        <v>740</v>
      </c>
      <c r="D183" s="46"/>
      <c r="E183" s="17"/>
      <c r="F183" s="17"/>
      <c r="G183" s="17"/>
      <c r="H183" s="18">
        <f>Source!AM40</f>
        <v>212.29</v>
      </c>
      <c r="I183" s="47"/>
      <c r="J183" s="18">
        <f>ROUND(Source!AD40*Source!I40, 2)</f>
        <v>849.16</v>
      </c>
      <c r="K183" s="47">
        <f>IF(Source!BB40&lt;&gt; 0, Source!BB40, 1)</f>
        <v>8.59</v>
      </c>
      <c r="L183" s="18">
        <f>Source!Q40</f>
        <v>7294.28</v>
      </c>
    </row>
    <row r="184" spans="1:56">
      <c r="A184" s="45"/>
      <c r="B184" s="48">
        <v>2</v>
      </c>
      <c r="C184" s="45" t="s">
        <v>741</v>
      </c>
      <c r="D184" s="46"/>
      <c r="E184" s="17"/>
      <c r="F184" s="17"/>
      <c r="G184" s="17"/>
      <c r="H184" s="18">
        <f>Source!AN40</f>
        <v>2.36</v>
      </c>
      <c r="I184" s="47"/>
      <c r="J184" s="54">
        <f>ROUND(Source!AE40*Source!I40, 2)</f>
        <v>9.44</v>
      </c>
      <c r="K184" s="47">
        <f>IF(Source!BS40&lt;&gt; 0, Source!BS40, 1)</f>
        <v>24.27</v>
      </c>
      <c r="L184" s="54">
        <f>Source!R40</f>
        <v>229.11</v>
      </c>
    </row>
    <row r="185" spans="1:56">
      <c r="A185" s="45"/>
      <c r="B185" s="48">
        <v>4</v>
      </c>
      <c r="C185" s="45" t="s">
        <v>731</v>
      </c>
      <c r="D185" s="46"/>
      <c r="E185" s="17"/>
      <c r="F185" s="17"/>
      <c r="G185" s="17"/>
      <c r="H185" s="18">
        <f>Source!AL40</f>
        <v>737.84</v>
      </c>
      <c r="I185" s="47"/>
      <c r="J185" s="18">
        <f>ROUND(Source!AC40*Source!I40, 2)</f>
        <v>2951.36</v>
      </c>
      <c r="K185" s="47">
        <f>IF(Source!BC40&lt;&gt; 0, Source!BC40, 1)</f>
        <v>7.21</v>
      </c>
      <c r="L185" s="18">
        <f>Source!P40</f>
        <v>21279.31</v>
      </c>
    </row>
    <row r="186" spans="1:56">
      <c r="A186" s="45"/>
      <c r="B186" s="45"/>
      <c r="C186" s="45" t="s">
        <v>732</v>
      </c>
      <c r="D186" s="46" t="s">
        <v>733</v>
      </c>
      <c r="E186" s="17">
        <f>Source!AQ40</f>
        <v>27.76</v>
      </c>
      <c r="F186" s="17"/>
      <c r="G186" s="17">
        <f>ROUND(Source!U40, 7)</f>
        <v>111.04</v>
      </c>
      <c r="H186" s="18"/>
      <c r="I186" s="47"/>
      <c r="J186" s="18"/>
      <c r="K186" s="47"/>
      <c r="L186" s="18"/>
    </row>
    <row r="187" spans="1:56">
      <c r="A187" s="45"/>
      <c r="B187" s="45"/>
      <c r="C187" s="49" t="s">
        <v>742</v>
      </c>
      <c r="D187" s="50" t="s">
        <v>733</v>
      </c>
      <c r="E187" s="51">
        <f>Source!AR40</f>
        <v>0.36</v>
      </c>
      <c r="F187" s="51"/>
      <c r="G187" s="51">
        <f>ROUND(Source!V40, 7)</f>
        <v>1.44</v>
      </c>
      <c r="H187" s="52"/>
      <c r="I187" s="53"/>
      <c r="J187" s="52"/>
      <c r="K187" s="53"/>
      <c r="L187" s="52"/>
    </row>
    <row r="188" spans="1:56">
      <c r="A188" s="45"/>
      <c r="B188" s="45"/>
      <c r="C188" s="45" t="s">
        <v>734</v>
      </c>
      <c r="D188" s="46"/>
      <c r="E188" s="17"/>
      <c r="F188" s="17"/>
      <c r="G188" s="17"/>
      <c r="H188" s="18">
        <f>H182+H183+H185</f>
        <v>1203.8600000000001</v>
      </c>
      <c r="I188" s="47"/>
      <c r="J188" s="18">
        <f>J182+J183+J185</f>
        <v>4815.4400000000005</v>
      </c>
      <c r="K188" s="47"/>
      <c r="L188" s="18">
        <f>L182+L183+L185</f>
        <v>53205.7</v>
      </c>
    </row>
    <row r="189" spans="1:56">
      <c r="A189" s="45"/>
      <c r="B189" s="45"/>
      <c r="C189" s="45" t="s">
        <v>735</v>
      </c>
      <c r="D189" s="46"/>
      <c r="E189" s="17"/>
      <c r="F189" s="17"/>
      <c r="G189" s="17"/>
      <c r="H189" s="18"/>
      <c r="I189" s="47"/>
      <c r="J189" s="18">
        <f>SUM(Q180:Q192)+SUM(V180:V192)+SUM(X180:X192)+SUM(Y180:Y192)</f>
        <v>1024.3599999999999</v>
      </c>
      <c r="K189" s="47"/>
      <c r="L189" s="18">
        <f>SUM(U180:U192)+SUM(W180:W192)+SUM(Z180:Z192)+SUM(AA180:AA192)</f>
        <v>24861.22</v>
      </c>
    </row>
    <row r="190" spans="1:56" ht="25.5">
      <c r="A190" s="45"/>
      <c r="B190" s="45" t="s">
        <v>51</v>
      </c>
      <c r="C190" s="45" t="s">
        <v>747</v>
      </c>
      <c r="D190" s="46" t="s">
        <v>737</v>
      </c>
      <c r="E190" s="17">
        <f>Source!BZ40</f>
        <v>97</v>
      </c>
      <c r="F190" s="17"/>
      <c r="G190" s="17">
        <f>Source!AT40</f>
        <v>97</v>
      </c>
      <c r="H190" s="18"/>
      <c r="I190" s="47"/>
      <c r="J190" s="18">
        <f>SUM(AG180:AG192)</f>
        <v>993.63</v>
      </c>
      <c r="K190" s="47"/>
      <c r="L190" s="18">
        <f>SUM(AH180:AH192)</f>
        <v>24115.38</v>
      </c>
    </row>
    <row r="191" spans="1:56" ht="25.5">
      <c r="A191" s="49"/>
      <c r="B191" s="49" t="s">
        <v>52</v>
      </c>
      <c r="C191" s="49" t="s">
        <v>748</v>
      </c>
      <c r="D191" s="50" t="s">
        <v>737</v>
      </c>
      <c r="E191" s="51">
        <f>Source!CA40</f>
        <v>51</v>
      </c>
      <c r="F191" s="51"/>
      <c r="G191" s="51">
        <f>Source!AU40</f>
        <v>51</v>
      </c>
      <c r="H191" s="52"/>
      <c r="I191" s="53"/>
      <c r="J191" s="52">
        <f>SUM(AI180:AI192)</f>
        <v>522.41999999999996</v>
      </c>
      <c r="K191" s="53"/>
      <c r="L191" s="52">
        <f>SUM(AJ180:AJ192)</f>
        <v>12679.22</v>
      </c>
    </row>
    <row r="192" spans="1:56">
      <c r="C192" s="69" t="s">
        <v>739</v>
      </c>
      <c r="D192" s="69"/>
      <c r="E192" s="69"/>
      <c r="F192" s="69"/>
      <c r="G192" s="69"/>
      <c r="H192" s="69"/>
      <c r="I192" s="69">
        <f>J182+J183+J185+J190+J191</f>
        <v>6331.4900000000007</v>
      </c>
      <c r="J192" s="69"/>
      <c r="K192" s="69">
        <f>L182+L183+L185+L190+L191</f>
        <v>90000.3</v>
      </c>
      <c r="L192" s="69"/>
      <c r="O192" s="22">
        <f>I192</f>
        <v>6331.4900000000007</v>
      </c>
      <c r="P192" s="22">
        <f>K192</f>
        <v>90000.3</v>
      </c>
      <c r="Q192" s="22">
        <f>J182</f>
        <v>1014.92</v>
      </c>
      <c r="R192" s="22">
        <f>J182</f>
        <v>1014.92</v>
      </c>
      <c r="U192" s="22">
        <f>L182</f>
        <v>24632.11</v>
      </c>
      <c r="X192" s="22">
        <f>J184</f>
        <v>9.44</v>
      </c>
      <c r="Z192" s="22">
        <f>L184</f>
        <v>229.11</v>
      </c>
      <c r="AB192" s="22">
        <f>J183</f>
        <v>849.16</v>
      </c>
      <c r="AD192" s="22">
        <f>L183</f>
        <v>7294.28</v>
      </c>
      <c r="AF192" s="22">
        <f>J185</f>
        <v>2951.36</v>
      </c>
      <c r="AN192" s="9">
        <f>IF(Source!BI40&lt;=1,J182+J183+J185+J190+J191, 0)</f>
        <v>0</v>
      </c>
      <c r="AO192" s="9">
        <f>IF(Source!BI40&lt;=1,J185, 0)</f>
        <v>0</v>
      </c>
      <c r="AP192" s="9">
        <f>IF(Source!BI40&lt;=1,J183, 0)</f>
        <v>0</v>
      </c>
      <c r="AQ192" s="9">
        <f>IF(Source!BI40&lt;=1,J182, 0)</f>
        <v>0</v>
      </c>
      <c r="AX192" s="9">
        <f>IF(Source!BI40=2,J182+J183+J185+J190+J191, 0)</f>
        <v>6331.4900000000007</v>
      </c>
      <c r="AY192" s="9">
        <f>IF(Source!BI40=2,J185, 0)</f>
        <v>2951.36</v>
      </c>
      <c r="AZ192" s="9">
        <f>IF(Source!BI40=2,J183, 0)</f>
        <v>849.16</v>
      </c>
      <c r="BA192" s="9">
        <f>IF(Source!BI40=2,J182, 0)</f>
        <v>1014.92</v>
      </c>
    </row>
    <row r="193" spans="1:56" ht="38.25">
      <c r="A193" s="45">
        <v>14</v>
      </c>
      <c r="B193" s="45" t="str">
        <f>Source!BJ41</f>
        <v>ТЕРм08-02-412-2 Пр. Минстроя России от 27.02.2015 № 140/пр</v>
      </c>
      <c r="C193" s="45" t="str">
        <f>Source!G41</f>
        <v>Затягивание провода в проложенные металлические рукава</v>
      </c>
      <c r="D193" s="46" t="str">
        <f>Source!DW41</f>
        <v>100 м</v>
      </c>
      <c r="E193" s="17">
        <f>Source!K41</f>
        <v>4</v>
      </c>
      <c r="F193" s="17"/>
      <c r="G193" s="17">
        <f>Source!I41</f>
        <v>4</v>
      </c>
      <c r="H193" s="18"/>
      <c r="I193" s="47"/>
      <c r="J193" s="18"/>
      <c r="K193" s="47"/>
      <c r="L193" s="18"/>
      <c r="AG193" s="9">
        <f>ROUND((Source!AT41/100)*((ROUND(Source!AF41*Source!I41, 2)+ROUND(Source!AE41*Source!I41, 2))), 2)</f>
        <v>192.14</v>
      </c>
      <c r="AH193" s="9">
        <f>Source!X41</f>
        <v>4663.18</v>
      </c>
      <c r="AI193" s="9">
        <f>ROUND((Source!AU41/100)*((ROUND(Source!AF41*Source!I41, 2)+ROUND(Source!AE41*Source!I41, 2))), 2)</f>
        <v>101.02</v>
      </c>
      <c r="AJ193" s="9">
        <f>Source!Y41</f>
        <v>2451.77</v>
      </c>
      <c r="AS193" s="9">
        <f>IF(Source!BI41&lt;=1,AH193, 0)</f>
        <v>0</v>
      </c>
      <c r="AT193" s="9">
        <f>IF(Source!BI41&lt;=1,AJ193, 0)</f>
        <v>0</v>
      </c>
      <c r="BC193" s="9">
        <f>IF(Source!BI41=2,AH193, 0)</f>
        <v>4663.18</v>
      </c>
      <c r="BD193" s="9">
        <f>IF(Source!BI41=2,AJ193, 0)</f>
        <v>2451.77</v>
      </c>
    </row>
    <row r="194" spans="1:56">
      <c r="C194" s="23" t="str">
        <f>"Объем: "&amp;Source!K41&amp;"=400/"&amp;"100"</f>
        <v>Объем: 4=400/100</v>
      </c>
    </row>
    <row r="195" spans="1:56">
      <c r="A195" s="45"/>
      <c r="B195" s="48">
        <v>1</v>
      </c>
      <c r="C195" s="45" t="s">
        <v>730</v>
      </c>
      <c r="D195" s="46"/>
      <c r="E195" s="17"/>
      <c r="F195" s="17"/>
      <c r="G195" s="17"/>
      <c r="H195" s="18">
        <f>Source!AO41</f>
        <v>49.26</v>
      </c>
      <c r="I195" s="47"/>
      <c r="J195" s="18">
        <f>ROUND(Source!AF41*Source!I41, 2)</f>
        <v>197.04</v>
      </c>
      <c r="K195" s="47">
        <f>IF(Source!BA41&lt;&gt; 0, Source!BA41, 1)</f>
        <v>24.27</v>
      </c>
      <c r="L195" s="18">
        <f>Source!S41</f>
        <v>4782.16</v>
      </c>
    </row>
    <row r="196" spans="1:56">
      <c r="A196" s="45"/>
      <c r="B196" s="48">
        <v>3</v>
      </c>
      <c r="C196" s="45" t="s">
        <v>740</v>
      </c>
      <c r="D196" s="46"/>
      <c r="E196" s="17"/>
      <c r="F196" s="17"/>
      <c r="G196" s="17"/>
      <c r="H196" s="18">
        <f>Source!AM41</f>
        <v>4.75</v>
      </c>
      <c r="I196" s="47"/>
      <c r="J196" s="18">
        <f>ROUND(Source!AD41*Source!I41, 2)</f>
        <v>19</v>
      </c>
      <c r="K196" s="47">
        <f>IF(Source!BB41&lt;&gt; 0, Source!BB41, 1)</f>
        <v>8.59</v>
      </c>
      <c r="L196" s="18">
        <f>Source!Q41</f>
        <v>163.21</v>
      </c>
    </row>
    <row r="197" spans="1:56">
      <c r="A197" s="45"/>
      <c r="B197" s="48">
        <v>2</v>
      </c>
      <c r="C197" s="45" t="s">
        <v>741</v>
      </c>
      <c r="D197" s="46"/>
      <c r="E197" s="17"/>
      <c r="F197" s="17"/>
      <c r="G197" s="17"/>
      <c r="H197" s="18">
        <f>Source!AN41</f>
        <v>0.26</v>
      </c>
      <c r="I197" s="47"/>
      <c r="J197" s="54">
        <f>ROUND(Source!AE41*Source!I41, 2)</f>
        <v>1.04</v>
      </c>
      <c r="K197" s="47">
        <f>IF(Source!BS41&lt;&gt; 0, Source!BS41, 1)</f>
        <v>24.27</v>
      </c>
      <c r="L197" s="54">
        <f>Source!R41</f>
        <v>25.24</v>
      </c>
    </row>
    <row r="198" spans="1:56">
      <c r="A198" s="45"/>
      <c r="B198" s="48">
        <v>4</v>
      </c>
      <c r="C198" s="45" t="s">
        <v>731</v>
      </c>
      <c r="D198" s="46"/>
      <c r="E198" s="17"/>
      <c r="F198" s="17"/>
      <c r="G198" s="17"/>
      <c r="H198" s="18">
        <f>Source!AL41</f>
        <v>22.83</v>
      </c>
      <c r="I198" s="47"/>
      <c r="J198" s="18">
        <f>ROUND(Source!AC41*Source!I41, 2)</f>
        <v>91.32</v>
      </c>
      <c r="K198" s="47">
        <f>IF(Source!BC41&lt;&gt; 0, Source!BC41, 1)</f>
        <v>7.21</v>
      </c>
      <c r="L198" s="18">
        <f>Source!P41</f>
        <v>658.42</v>
      </c>
    </row>
    <row r="199" spans="1:56">
      <c r="A199" s="45"/>
      <c r="B199" s="45"/>
      <c r="C199" s="45" t="s">
        <v>732</v>
      </c>
      <c r="D199" s="46" t="s">
        <v>733</v>
      </c>
      <c r="E199" s="17">
        <f>Source!AQ41</f>
        <v>5.39</v>
      </c>
      <c r="F199" s="17"/>
      <c r="G199" s="17">
        <f>ROUND(Source!U41, 7)</f>
        <v>21.56</v>
      </c>
      <c r="H199" s="18"/>
      <c r="I199" s="47"/>
      <c r="J199" s="18"/>
      <c r="K199" s="47"/>
      <c r="L199" s="18"/>
    </row>
    <row r="200" spans="1:56">
      <c r="A200" s="45"/>
      <c r="B200" s="45"/>
      <c r="C200" s="49" t="s">
        <v>742</v>
      </c>
      <c r="D200" s="50" t="s">
        <v>733</v>
      </c>
      <c r="E200" s="51">
        <f>Source!AR41</f>
        <v>0.04</v>
      </c>
      <c r="F200" s="51"/>
      <c r="G200" s="51">
        <f>ROUND(Source!V41, 7)</f>
        <v>0.16</v>
      </c>
      <c r="H200" s="52"/>
      <c r="I200" s="53"/>
      <c r="J200" s="52"/>
      <c r="K200" s="53"/>
      <c r="L200" s="52"/>
    </row>
    <row r="201" spans="1:56">
      <c r="A201" s="45"/>
      <c r="B201" s="45"/>
      <c r="C201" s="45" t="s">
        <v>734</v>
      </c>
      <c r="D201" s="46"/>
      <c r="E201" s="17"/>
      <c r="F201" s="17"/>
      <c r="G201" s="17"/>
      <c r="H201" s="18">
        <f>H195+H196+H198</f>
        <v>76.84</v>
      </c>
      <c r="I201" s="47"/>
      <c r="J201" s="18">
        <f>J195+J196+J198</f>
        <v>307.36</v>
      </c>
      <c r="K201" s="47"/>
      <c r="L201" s="18">
        <f>L195+L196+L198</f>
        <v>5603.79</v>
      </c>
    </row>
    <row r="202" spans="1:56">
      <c r="A202" s="45"/>
      <c r="B202" s="45"/>
      <c r="C202" s="45" t="s">
        <v>735</v>
      </c>
      <c r="D202" s="46"/>
      <c r="E202" s="17"/>
      <c r="F202" s="17"/>
      <c r="G202" s="17"/>
      <c r="H202" s="18"/>
      <c r="I202" s="47"/>
      <c r="J202" s="18">
        <f>SUM(Q193:Q205)+SUM(V193:V205)+SUM(X193:X205)+SUM(Y193:Y205)</f>
        <v>198.07999999999998</v>
      </c>
      <c r="K202" s="47"/>
      <c r="L202" s="18">
        <f>SUM(U193:U205)+SUM(W193:W205)+SUM(Z193:Z205)+SUM(AA193:AA205)</f>
        <v>4807.3999999999996</v>
      </c>
    </row>
    <row r="203" spans="1:56" ht="25.5">
      <c r="A203" s="45"/>
      <c r="B203" s="45" t="s">
        <v>51</v>
      </c>
      <c r="C203" s="45" t="s">
        <v>747</v>
      </c>
      <c r="D203" s="46" t="s">
        <v>737</v>
      </c>
      <c r="E203" s="17">
        <f>Source!BZ41</f>
        <v>97</v>
      </c>
      <c r="F203" s="17"/>
      <c r="G203" s="17">
        <f>Source!AT41</f>
        <v>97</v>
      </c>
      <c r="H203" s="18"/>
      <c r="I203" s="47"/>
      <c r="J203" s="18">
        <f>SUM(AG193:AG205)</f>
        <v>192.14</v>
      </c>
      <c r="K203" s="47"/>
      <c r="L203" s="18">
        <f>SUM(AH193:AH205)</f>
        <v>4663.18</v>
      </c>
    </row>
    <row r="204" spans="1:56" ht="25.5">
      <c r="A204" s="49"/>
      <c r="B204" s="49" t="s">
        <v>52</v>
      </c>
      <c r="C204" s="49" t="s">
        <v>748</v>
      </c>
      <c r="D204" s="50" t="s">
        <v>737</v>
      </c>
      <c r="E204" s="51">
        <f>Source!CA41</f>
        <v>51</v>
      </c>
      <c r="F204" s="51"/>
      <c r="G204" s="51">
        <f>Source!AU41</f>
        <v>51</v>
      </c>
      <c r="H204" s="52"/>
      <c r="I204" s="53"/>
      <c r="J204" s="52">
        <f>SUM(AI193:AI205)</f>
        <v>101.02</v>
      </c>
      <c r="K204" s="53"/>
      <c r="L204" s="52">
        <f>SUM(AJ193:AJ205)</f>
        <v>2451.77</v>
      </c>
    </row>
    <row r="205" spans="1:56">
      <c r="C205" s="69" t="s">
        <v>739</v>
      </c>
      <c r="D205" s="69"/>
      <c r="E205" s="69"/>
      <c r="F205" s="69"/>
      <c r="G205" s="69"/>
      <c r="H205" s="69"/>
      <c r="I205" s="69">
        <f>J195+J196+J198+J203+J204</f>
        <v>600.52</v>
      </c>
      <c r="J205" s="69"/>
      <c r="K205" s="69">
        <f>L195+L196+L198+L203+L204</f>
        <v>12718.740000000002</v>
      </c>
      <c r="L205" s="69"/>
      <c r="O205" s="22">
        <f>I205</f>
        <v>600.52</v>
      </c>
      <c r="P205" s="22">
        <f>K205</f>
        <v>12718.740000000002</v>
      </c>
      <c r="Q205" s="22">
        <f>J195</f>
        <v>197.04</v>
      </c>
      <c r="R205" s="22">
        <f>J195</f>
        <v>197.04</v>
      </c>
      <c r="U205" s="22">
        <f>L195</f>
        <v>4782.16</v>
      </c>
      <c r="X205" s="22">
        <f>J197</f>
        <v>1.04</v>
      </c>
      <c r="Z205" s="22">
        <f>L197</f>
        <v>25.24</v>
      </c>
      <c r="AB205" s="22">
        <f>J196</f>
        <v>19</v>
      </c>
      <c r="AD205" s="22">
        <f>L196</f>
        <v>163.21</v>
      </c>
      <c r="AF205" s="22">
        <f>J198</f>
        <v>91.32</v>
      </c>
      <c r="AN205" s="9">
        <f>IF(Source!BI41&lt;=1,J195+J196+J198+J203+J204, 0)</f>
        <v>0</v>
      </c>
      <c r="AO205" s="9">
        <f>IF(Source!BI41&lt;=1,J198, 0)</f>
        <v>0</v>
      </c>
      <c r="AP205" s="9">
        <f>IF(Source!BI41&lt;=1,J196, 0)</f>
        <v>0</v>
      </c>
      <c r="AQ205" s="9">
        <f>IF(Source!BI41&lt;=1,J195, 0)</f>
        <v>0</v>
      </c>
      <c r="AX205" s="9">
        <f>IF(Source!BI41=2,J195+J196+J198+J203+J204, 0)</f>
        <v>600.52</v>
      </c>
      <c r="AY205" s="9">
        <f>IF(Source!BI41=2,J198, 0)</f>
        <v>91.32</v>
      </c>
      <c r="AZ205" s="9">
        <f>IF(Source!BI41=2,J196, 0)</f>
        <v>19</v>
      </c>
      <c r="BA205" s="9">
        <f>IF(Source!BI41=2,J195, 0)</f>
        <v>197.04</v>
      </c>
    </row>
    <row r="206" spans="1:56" ht="38.25">
      <c r="A206" s="45">
        <v>15</v>
      </c>
      <c r="B206" s="45" t="str">
        <f>Source!BJ42</f>
        <v>ТЕРм08-02-398-2 Пр. Минстроя России от 27.02.2015 № 140/пр</v>
      </c>
      <c r="C206" s="45" t="str">
        <f>Source!G42</f>
        <v>Провод в лотках, сечением до 35 мм2</v>
      </c>
      <c r="D206" s="46" t="str">
        <f>Source!DW42</f>
        <v>100 м</v>
      </c>
      <c r="E206" s="17">
        <f>Source!K42</f>
        <v>63.45</v>
      </c>
      <c r="F206" s="17"/>
      <c r="G206" s="17">
        <f>Source!I42</f>
        <v>63.45</v>
      </c>
      <c r="H206" s="18"/>
      <c r="I206" s="47"/>
      <c r="J206" s="18"/>
      <c r="K206" s="47"/>
      <c r="L206" s="18"/>
      <c r="AG206" s="9">
        <f>ROUND((Source!AT42/100)*((ROUND(Source!AF42*Source!I42, 2)+ROUND(Source!AE42*Source!I42, 2))), 2)</f>
        <v>1174.92</v>
      </c>
      <c r="AH206" s="9">
        <f>Source!X42</f>
        <v>28515.37</v>
      </c>
      <c r="AI206" s="9">
        <f>ROUND((Source!AU42/100)*((ROUND(Source!AF42*Source!I42, 2)+ROUND(Source!AE42*Source!I42, 2))), 2)</f>
        <v>617.74</v>
      </c>
      <c r="AJ206" s="9">
        <f>Source!Y42</f>
        <v>14992.62</v>
      </c>
      <c r="AS206" s="9">
        <f>IF(Source!BI42&lt;=1,AH206, 0)</f>
        <v>0</v>
      </c>
      <c r="AT206" s="9">
        <f>IF(Source!BI42&lt;=1,AJ206, 0)</f>
        <v>0</v>
      </c>
      <c r="BC206" s="9">
        <f>IF(Source!BI42=2,AH206, 0)</f>
        <v>28515.37</v>
      </c>
      <c r="BD206" s="9">
        <f>IF(Source!BI42=2,AJ206, 0)</f>
        <v>14992.62</v>
      </c>
    </row>
    <row r="207" spans="1:56">
      <c r="C207" s="23" t="str">
        <f>"Объем: "&amp;Source!K42&amp;"=6345/"&amp;"100"</f>
        <v>Объем: 63,45=6345/100</v>
      </c>
    </row>
    <row r="208" spans="1:56">
      <c r="A208" s="45"/>
      <c r="B208" s="48">
        <v>1</v>
      </c>
      <c r="C208" s="45" t="s">
        <v>730</v>
      </c>
      <c r="D208" s="46"/>
      <c r="E208" s="17"/>
      <c r="F208" s="17"/>
      <c r="G208" s="17"/>
      <c r="H208" s="18">
        <f>Source!AO42</f>
        <v>18.829999999999998</v>
      </c>
      <c r="I208" s="47"/>
      <c r="J208" s="18">
        <f>ROUND(Source!AF42*Source!I42, 2)</f>
        <v>1194.76</v>
      </c>
      <c r="K208" s="47">
        <f>IF(Source!BA42&lt;&gt; 0, Source!BA42, 1)</f>
        <v>24.27</v>
      </c>
      <c r="L208" s="18">
        <f>Source!S42</f>
        <v>28996.91</v>
      </c>
    </row>
    <row r="209" spans="1:56">
      <c r="A209" s="45"/>
      <c r="B209" s="48">
        <v>3</v>
      </c>
      <c r="C209" s="45" t="s">
        <v>740</v>
      </c>
      <c r="D209" s="46"/>
      <c r="E209" s="17"/>
      <c r="F209" s="17"/>
      <c r="G209" s="17"/>
      <c r="H209" s="18">
        <f>Source!AM42</f>
        <v>4.75</v>
      </c>
      <c r="I209" s="47"/>
      <c r="J209" s="18">
        <f>ROUND(Source!AD42*Source!I42, 2)</f>
        <v>301.39</v>
      </c>
      <c r="K209" s="47">
        <f>IF(Source!BB42&lt;&gt; 0, Source!BB42, 1)</f>
        <v>8.59</v>
      </c>
      <c r="L209" s="18">
        <f>Source!Q42</f>
        <v>2588.92</v>
      </c>
    </row>
    <row r="210" spans="1:56">
      <c r="A210" s="45"/>
      <c r="B210" s="48">
        <v>2</v>
      </c>
      <c r="C210" s="45" t="s">
        <v>741</v>
      </c>
      <c r="D210" s="46"/>
      <c r="E210" s="17"/>
      <c r="F210" s="17"/>
      <c r="G210" s="17"/>
      <c r="H210" s="18">
        <f>Source!AN42</f>
        <v>0.26</v>
      </c>
      <c r="I210" s="47"/>
      <c r="J210" s="54">
        <f>ROUND(Source!AE42*Source!I42, 2)</f>
        <v>16.5</v>
      </c>
      <c r="K210" s="47">
        <f>IF(Source!BS42&lt;&gt; 0, Source!BS42, 1)</f>
        <v>24.27</v>
      </c>
      <c r="L210" s="54">
        <f>Source!R42</f>
        <v>400.38</v>
      </c>
    </row>
    <row r="211" spans="1:56">
      <c r="A211" s="45"/>
      <c r="B211" s="48">
        <v>4</v>
      </c>
      <c r="C211" s="45" t="s">
        <v>731</v>
      </c>
      <c r="D211" s="46"/>
      <c r="E211" s="17"/>
      <c r="F211" s="17"/>
      <c r="G211" s="17"/>
      <c r="H211" s="18">
        <f>Source!AL42</f>
        <v>13.98</v>
      </c>
      <c r="I211" s="47"/>
      <c r="J211" s="18">
        <f>ROUND(Source!AC42*Source!I42, 2)</f>
        <v>887.03</v>
      </c>
      <c r="K211" s="47">
        <f>IF(Source!BC42&lt;&gt; 0, Source!BC42, 1)</f>
        <v>7.21</v>
      </c>
      <c r="L211" s="18">
        <f>Source!P42</f>
        <v>6395.49</v>
      </c>
    </row>
    <row r="212" spans="1:56">
      <c r="A212" s="45"/>
      <c r="B212" s="45"/>
      <c r="C212" s="45" t="s">
        <v>732</v>
      </c>
      <c r="D212" s="46" t="s">
        <v>733</v>
      </c>
      <c r="E212" s="17">
        <f>Source!AQ42</f>
        <v>2.06</v>
      </c>
      <c r="F212" s="17"/>
      <c r="G212" s="17">
        <f>ROUND(Source!U42, 7)</f>
        <v>130.70699999999999</v>
      </c>
      <c r="H212" s="18"/>
      <c r="I212" s="47"/>
      <c r="J212" s="18"/>
      <c r="K212" s="47"/>
      <c r="L212" s="18"/>
    </row>
    <row r="213" spans="1:56">
      <c r="A213" s="45"/>
      <c r="B213" s="45"/>
      <c r="C213" s="49" t="s">
        <v>742</v>
      </c>
      <c r="D213" s="50" t="s">
        <v>733</v>
      </c>
      <c r="E213" s="51">
        <f>Source!AR42</f>
        <v>0.04</v>
      </c>
      <c r="F213" s="51"/>
      <c r="G213" s="51">
        <f>ROUND(Source!V42, 7)</f>
        <v>2.5379999999999998</v>
      </c>
      <c r="H213" s="52"/>
      <c r="I213" s="53"/>
      <c r="J213" s="52"/>
      <c r="K213" s="53"/>
      <c r="L213" s="52"/>
    </row>
    <row r="214" spans="1:56">
      <c r="A214" s="45"/>
      <c r="B214" s="45"/>
      <c r="C214" s="45" t="s">
        <v>734</v>
      </c>
      <c r="D214" s="46"/>
      <c r="E214" s="17"/>
      <c r="F214" s="17"/>
      <c r="G214" s="17"/>
      <c r="H214" s="18">
        <f>H208+H209+H211</f>
        <v>37.56</v>
      </c>
      <c r="I214" s="47"/>
      <c r="J214" s="18">
        <f>J208+J209+J211</f>
        <v>2383.1800000000003</v>
      </c>
      <c r="K214" s="47"/>
      <c r="L214" s="18">
        <f>L208+L209+L211</f>
        <v>37981.32</v>
      </c>
    </row>
    <row r="215" spans="1:56">
      <c r="A215" s="45"/>
      <c r="B215" s="45"/>
      <c r="C215" s="45" t="s">
        <v>735</v>
      </c>
      <c r="D215" s="46"/>
      <c r="E215" s="17"/>
      <c r="F215" s="17"/>
      <c r="G215" s="17"/>
      <c r="H215" s="18"/>
      <c r="I215" s="47"/>
      <c r="J215" s="18">
        <f>SUM(Q206:Q218)+SUM(V206:V218)+SUM(X206:X218)+SUM(Y206:Y218)</f>
        <v>1211.26</v>
      </c>
      <c r="K215" s="47"/>
      <c r="L215" s="18">
        <f>SUM(U206:U218)+SUM(W206:W218)+SUM(Z206:Z218)+SUM(AA206:AA218)</f>
        <v>29397.29</v>
      </c>
    </row>
    <row r="216" spans="1:56" ht="25.5">
      <c r="A216" s="45"/>
      <c r="B216" s="45" t="s">
        <v>51</v>
      </c>
      <c r="C216" s="45" t="s">
        <v>747</v>
      </c>
      <c r="D216" s="46" t="s">
        <v>737</v>
      </c>
      <c r="E216" s="17">
        <f>Source!BZ42</f>
        <v>97</v>
      </c>
      <c r="F216" s="17"/>
      <c r="G216" s="17">
        <f>Source!AT42</f>
        <v>97</v>
      </c>
      <c r="H216" s="18"/>
      <c r="I216" s="47"/>
      <c r="J216" s="18">
        <f>SUM(AG206:AG218)</f>
        <v>1174.92</v>
      </c>
      <c r="K216" s="47"/>
      <c r="L216" s="18">
        <f>SUM(AH206:AH218)</f>
        <v>28515.37</v>
      </c>
    </row>
    <row r="217" spans="1:56" ht="25.5">
      <c r="A217" s="49"/>
      <c r="B217" s="49" t="s">
        <v>52</v>
      </c>
      <c r="C217" s="49" t="s">
        <v>748</v>
      </c>
      <c r="D217" s="50" t="s">
        <v>737</v>
      </c>
      <c r="E217" s="51">
        <f>Source!CA42</f>
        <v>51</v>
      </c>
      <c r="F217" s="51"/>
      <c r="G217" s="51">
        <f>Source!AU42</f>
        <v>51</v>
      </c>
      <c r="H217" s="52"/>
      <c r="I217" s="53"/>
      <c r="J217" s="52">
        <f>SUM(AI206:AI218)</f>
        <v>617.74</v>
      </c>
      <c r="K217" s="53"/>
      <c r="L217" s="52">
        <f>SUM(AJ206:AJ218)</f>
        <v>14992.62</v>
      </c>
    </row>
    <row r="218" spans="1:56">
      <c r="C218" s="69" t="s">
        <v>739</v>
      </c>
      <c r="D218" s="69"/>
      <c r="E218" s="69"/>
      <c r="F218" s="69"/>
      <c r="G218" s="69"/>
      <c r="H218" s="69"/>
      <c r="I218" s="69">
        <f>J208+J209+J211+J216+J217</f>
        <v>4175.84</v>
      </c>
      <c r="J218" s="69"/>
      <c r="K218" s="69">
        <f>L208+L209+L211+L216+L217</f>
        <v>81489.31</v>
      </c>
      <c r="L218" s="69"/>
      <c r="O218" s="22">
        <f>I218</f>
        <v>4175.84</v>
      </c>
      <c r="P218" s="22">
        <f>K218</f>
        <v>81489.31</v>
      </c>
      <c r="Q218" s="22">
        <f>J208</f>
        <v>1194.76</v>
      </c>
      <c r="R218" s="22">
        <f>J208</f>
        <v>1194.76</v>
      </c>
      <c r="U218" s="22">
        <f>L208</f>
        <v>28996.91</v>
      </c>
      <c r="X218" s="22">
        <f>J210</f>
        <v>16.5</v>
      </c>
      <c r="Z218" s="22">
        <f>L210</f>
        <v>400.38</v>
      </c>
      <c r="AB218" s="22">
        <f>J209</f>
        <v>301.39</v>
      </c>
      <c r="AD218" s="22">
        <f>L209</f>
        <v>2588.92</v>
      </c>
      <c r="AF218" s="22">
        <f>J211</f>
        <v>887.03</v>
      </c>
      <c r="AN218" s="9">
        <f>IF(Source!BI42&lt;=1,J208+J209+J211+J216+J217, 0)</f>
        <v>0</v>
      </c>
      <c r="AO218" s="9">
        <f>IF(Source!BI42&lt;=1,J211, 0)</f>
        <v>0</v>
      </c>
      <c r="AP218" s="9">
        <f>IF(Source!BI42&lt;=1,J209, 0)</f>
        <v>0</v>
      </c>
      <c r="AQ218" s="9">
        <f>IF(Source!BI42&lt;=1,J208, 0)</f>
        <v>0</v>
      </c>
      <c r="AX218" s="9">
        <f>IF(Source!BI42=2,J208+J209+J211+J216+J217, 0)</f>
        <v>4175.84</v>
      </c>
      <c r="AY218" s="9">
        <f>IF(Source!BI42=2,J211, 0)</f>
        <v>887.03</v>
      </c>
      <c r="AZ218" s="9">
        <f>IF(Source!BI42=2,J209, 0)</f>
        <v>301.39</v>
      </c>
      <c r="BA218" s="9">
        <f>IF(Source!BI42=2,J208, 0)</f>
        <v>1194.76</v>
      </c>
    </row>
    <row r="219" spans="1:56" ht="38.25">
      <c r="A219" s="45">
        <v>16</v>
      </c>
      <c r="B219" s="45" t="str">
        <f>Source!BJ43</f>
        <v>ТЕРм08-02-396-2 Пр. Минстроя России от 27.02.2015 № 140/пр</v>
      </c>
      <c r="C219" s="45" t="str">
        <f>Source!G43</f>
        <v>Короб на конструкциях, кронштейнах, по фермам и колоннам</v>
      </c>
      <c r="D219" s="46" t="str">
        <f>Source!DW43</f>
        <v>100 м</v>
      </c>
      <c r="E219" s="17">
        <f>Source!K43</f>
        <v>59</v>
      </c>
      <c r="F219" s="17"/>
      <c r="G219" s="17">
        <f>Source!I43</f>
        <v>59</v>
      </c>
      <c r="H219" s="18"/>
      <c r="I219" s="47"/>
      <c r="J219" s="18"/>
      <c r="K219" s="47"/>
      <c r="L219" s="18"/>
      <c r="AG219" s="9">
        <f>ROUND((Source!AT43/100)*((ROUND(Source!AF43*Source!I43, 2)+ROUND(Source!AE43*Source!I43, 2))), 2)</f>
        <v>17169.57</v>
      </c>
      <c r="AH219" s="9">
        <f>Source!X43</f>
        <v>416705.51</v>
      </c>
      <c r="AI219" s="9">
        <f>ROUND((Source!AU43/100)*((ROUND(Source!AF43*Source!I43, 2)+ROUND(Source!AE43*Source!I43, 2))), 2)</f>
        <v>9027.2999999999993</v>
      </c>
      <c r="AJ219" s="9">
        <f>Source!Y43</f>
        <v>219092.59</v>
      </c>
      <c r="AS219" s="9">
        <f>IF(Source!BI43&lt;=1,AH219, 0)</f>
        <v>0</v>
      </c>
      <c r="AT219" s="9">
        <f>IF(Source!BI43&lt;=1,AJ219, 0)</f>
        <v>0</v>
      </c>
      <c r="BC219" s="9">
        <f>IF(Source!BI43=2,AH219, 0)</f>
        <v>416705.51</v>
      </c>
      <c r="BD219" s="9">
        <f>IF(Source!BI43=2,AJ219, 0)</f>
        <v>219092.59</v>
      </c>
    </row>
    <row r="220" spans="1:56">
      <c r="C220" s="23" t="str">
        <f>"Объем: "&amp;Source!K43&amp;"=5900/"&amp;"100"</f>
        <v>Объем: 59=5900/100</v>
      </c>
    </row>
    <row r="221" spans="1:56">
      <c r="A221" s="45"/>
      <c r="B221" s="48">
        <v>1</v>
      </c>
      <c r="C221" s="45" t="s">
        <v>730</v>
      </c>
      <c r="D221" s="46"/>
      <c r="E221" s="17"/>
      <c r="F221" s="17"/>
      <c r="G221" s="17"/>
      <c r="H221" s="18">
        <f>Source!AO43</f>
        <v>231.79</v>
      </c>
      <c r="I221" s="47"/>
      <c r="J221" s="18">
        <f>ROUND(Source!AF43*Source!I43, 2)</f>
        <v>13675.61</v>
      </c>
      <c r="K221" s="47">
        <f>IF(Source!BA43&lt;&gt; 0, Source!BA43, 1)</f>
        <v>24.27</v>
      </c>
      <c r="L221" s="18">
        <f>Source!S43</f>
        <v>331907.05</v>
      </c>
    </row>
    <row r="222" spans="1:56">
      <c r="A222" s="45"/>
      <c r="B222" s="48">
        <v>3</v>
      </c>
      <c r="C222" s="45" t="s">
        <v>740</v>
      </c>
      <c r="D222" s="46"/>
      <c r="E222" s="17"/>
      <c r="F222" s="17"/>
      <c r="G222" s="17"/>
      <c r="H222" s="18">
        <f>Source!AM43</f>
        <v>299.94</v>
      </c>
      <c r="I222" s="47"/>
      <c r="J222" s="18">
        <f>ROUND(Source!AD43*Source!I43, 2)</f>
        <v>17696.46</v>
      </c>
      <c r="K222" s="47">
        <f>IF(Source!BB43&lt;&gt; 0, Source!BB43, 1)</f>
        <v>8.59</v>
      </c>
      <c r="L222" s="18">
        <f>Source!Q43</f>
        <v>152012.59</v>
      </c>
    </row>
    <row r="223" spans="1:56">
      <c r="A223" s="45"/>
      <c r="B223" s="48">
        <v>2</v>
      </c>
      <c r="C223" s="45" t="s">
        <v>741</v>
      </c>
      <c r="D223" s="46"/>
      <c r="E223" s="17"/>
      <c r="F223" s="17"/>
      <c r="G223" s="17"/>
      <c r="H223" s="18">
        <f>Source!AN43</f>
        <v>68.22</v>
      </c>
      <c r="I223" s="47"/>
      <c r="J223" s="54">
        <f>ROUND(Source!AE43*Source!I43, 2)</f>
        <v>4024.98</v>
      </c>
      <c r="K223" s="47">
        <f>IF(Source!BS43&lt;&gt; 0, Source!BS43, 1)</f>
        <v>24.27</v>
      </c>
      <c r="L223" s="54">
        <f>Source!R43</f>
        <v>97686.26</v>
      </c>
    </row>
    <row r="224" spans="1:56">
      <c r="A224" s="45"/>
      <c r="B224" s="48">
        <v>4</v>
      </c>
      <c r="C224" s="45" t="s">
        <v>731</v>
      </c>
      <c r="D224" s="46"/>
      <c r="E224" s="17"/>
      <c r="F224" s="17"/>
      <c r="G224" s="17"/>
      <c r="H224" s="18">
        <f>Source!AL43</f>
        <v>211.79</v>
      </c>
      <c r="I224" s="47"/>
      <c r="J224" s="18">
        <f>ROUND(Source!AC43*Source!I43, 2)</f>
        <v>12495.61</v>
      </c>
      <c r="K224" s="47">
        <f>IF(Source!BC43&lt;&gt; 0, Source!BC43, 1)</f>
        <v>7.21</v>
      </c>
      <c r="L224" s="18">
        <f>Source!P43</f>
        <v>90093.35</v>
      </c>
    </row>
    <row r="225" spans="1:56">
      <c r="A225" s="45"/>
      <c r="B225" s="45"/>
      <c r="C225" s="45" t="s">
        <v>732</v>
      </c>
      <c r="D225" s="46" t="s">
        <v>733</v>
      </c>
      <c r="E225" s="17">
        <f>Source!AQ43</f>
        <v>25.36</v>
      </c>
      <c r="F225" s="17"/>
      <c r="G225" s="17">
        <f>ROUND(Source!U43, 7)</f>
        <v>1496.24</v>
      </c>
      <c r="H225" s="18"/>
      <c r="I225" s="47"/>
      <c r="J225" s="18"/>
      <c r="K225" s="47"/>
      <c r="L225" s="18"/>
    </row>
    <row r="226" spans="1:56">
      <c r="A226" s="45"/>
      <c r="B226" s="45"/>
      <c r="C226" s="49" t="s">
        <v>742</v>
      </c>
      <c r="D226" s="50" t="s">
        <v>733</v>
      </c>
      <c r="E226" s="51">
        <f>Source!AR43</f>
        <v>7.04</v>
      </c>
      <c r="F226" s="51"/>
      <c r="G226" s="51">
        <f>ROUND(Source!V43, 7)</f>
        <v>415.36</v>
      </c>
      <c r="H226" s="52"/>
      <c r="I226" s="53"/>
      <c r="J226" s="52"/>
      <c r="K226" s="53"/>
      <c r="L226" s="52"/>
    </row>
    <row r="227" spans="1:56">
      <c r="A227" s="45"/>
      <c r="B227" s="45"/>
      <c r="C227" s="45" t="s">
        <v>734</v>
      </c>
      <c r="D227" s="46"/>
      <c r="E227" s="17"/>
      <c r="F227" s="17"/>
      <c r="G227" s="17"/>
      <c r="H227" s="18">
        <f>H221+H222+H224</f>
        <v>743.52</v>
      </c>
      <c r="I227" s="47"/>
      <c r="J227" s="18">
        <f>J221+J222+J224</f>
        <v>43867.68</v>
      </c>
      <c r="K227" s="47"/>
      <c r="L227" s="18">
        <f>L221+L222+L224</f>
        <v>574012.99</v>
      </c>
    </row>
    <row r="228" spans="1:56">
      <c r="A228" s="45"/>
      <c r="B228" s="45"/>
      <c r="C228" s="45" t="s">
        <v>735</v>
      </c>
      <c r="D228" s="46"/>
      <c r="E228" s="17"/>
      <c r="F228" s="17"/>
      <c r="G228" s="17"/>
      <c r="H228" s="18"/>
      <c r="I228" s="47"/>
      <c r="J228" s="18">
        <f>SUM(Q219:Q231)+SUM(V219:V231)+SUM(X219:X231)+SUM(Y219:Y231)</f>
        <v>17700.59</v>
      </c>
      <c r="K228" s="47"/>
      <c r="L228" s="18">
        <f>SUM(U219:U231)+SUM(W219:W231)+SUM(Z219:Z231)+SUM(AA219:AA231)</f>
        <v>429593.31</v>
      </c>
    </row>
    <row r="229" spans="1:56" ht="25.5">
      <c r="A229" s="45"/>
      <c r="B229" s="45" t="s">
        <v>51</v>
      </c>
      <c r="C229" s="45" t="s">
        <v>747</v>
      </c>
      <c r="D229" s="46" t="s">
        <v>737</v>
      </c>
      <c r="E229" s="17">
        <f>Source!BZ43</f>
        <v>97</v>
      </c>
      <c r="F229" s="17"/>
      <c r="G229" s="17">
        <f>Source!AT43</f>
        <v>97</v>
      </c>
      <c r="H229" s="18"/>
      <c r="I229" s="47"/>
      <c r="J229" s="18">
        <f>SUM(AG219:AG231)</f>
        <v>17169.57</v>
      </c>
      <c r="K229" s="47"/>
      <c r="L229" s="18">
        <f>SUM(AH219:AH231)</f>
        <v>416705.51</v>
      </c>
    </row>
    <row r="230" spans="1:56" ht="25.5">
      <c r="A230" s="49"/>
      <c r="B230" s="49" t="s">
        <v>52</v>
      </c>
      <c r="C230" s="49" t="s">
        <v>748</v>
      </c>
      <c r="D230" s="50" t="s">
        <v>737</v>
      </c>
      <c r="E230" s="51">
        <f>Source!CA43</f>
        <v>51</v>
      </c>
      <c r="F230" s="51"/>
      <c r="G230" s="51">
        <f>Source!AU43</f>
        <v>51</v>
      </c>
      <c r="H230" s="52"/>
      <c r="I230" s="53"/>
      <c r="J230" s="52">
        <f>SUM(AI219:AI231)</f>
        <v>9027.2999999999993</v>
      </c>
      <c r="K230" s="53"/>
      <c r="L230" s="52">
        <f>SUM(AJ219:AJ231)</f>
        <v>219092.59</v>
      </c>
    </row>
    <row r="231" spans="1:56">
      <c r="C231" s="69" t="s">
        <v>739</v>
      </c>
      <c r="D231" s="69"/>
      <c r="E231" s="69"/>
      <c r="F231" s="69"/>
      <c r="G231" s="69"/>
      <c r="H231" s="69"/>
      <c r="I231" s="69">
        <f>J221+J222+J224+J229+J230</f>
        <v>70064.55</v>
      </c>
      <c r="J231" s="69"/>
      <c r="K231" s="69">
        <f>L221+L222+L224+L229+L230</f>
        <v>1209811.0900000001</v>
      </c>
      <c r="L231" s="69"/>
      <c r="O231" s="22">
        <f>I231</f>
        <v>70064.55</v>
      </c>
      <c r="P231" s="22">
        <f>K231</f>
        <v>1209811.0900000001</v>
      </c>
      <c r="Q231" s="22">
        <f>J221</f>
        <v>13675.61</v>
      </c>
      <c r="R231" s="22">
        <f>J221</f>
        <v>13675.61</v>
      </c>
      <c r="U231" s="22">
        <f>L221</f>
        <v>331907.05</v>
      </c>
      <c r="X231" s="22">
        <f>J223</f>
        <v>4024.98</v>
      </c>
      <c r="Z231" s="22">
        <f>L223</f>
        <v>97686.26</v>
      </c>
      <c r="AB231" s="22">
        <f>J222</f>
        <v>17696.46</v>
      </c>
      <c r="AD231" s="22">
        <f>L222</f>
        <v>152012.59</v>
      </c>
      <c r="AF231" s="22">
        <f>J224</f>
        <v>12495.61</v>
      </c>
      <c r="AN231" s="9">
        <f>IF(Source!BI43&lt;=1,J221+J222+J224+J229+J230, 0)</f>
        <v>0</v>
      </c>
      <c r="AO231" s="9">
        <f>IF(Source!BI43&lt;=1,J224, 0)</f>
        <v>0</v>
      </c>
      <c r="AP231" s="9">
        <f>IF(Source!BI43&lt;=1,J222, 0)</f>
        <v>0</v>
      </c>
      <c r="AQ231" s="9">
        <f>IF(Source!BI43&lt;=1,J221, 0)</f>
        <v>0</v>
      </c>
      <c r="AX231" s="9">
        <f>IF(Source!BI43=2,J221+J222+J224+J229+J230, 0)</f>
        <v>70064.55</v>
      </c>
      <c r="AY231" s="9">
        <f>IF(Source!BI43=2,J224, 0)</f>
        <v>12495.61</v>
      </c>
      <c r="AZ231" s="9">
        <f>IF(Source!BI43=2,J222, 0)</f>
        <v>17696.46</v>
      </c>
      <c r="BA231" s="9">
        <f>IF(Source!BI43=2,J221, 0)</f>
        <v>13675.61</v>
      </c>
    </row>
    <row r="232" spans="1:56" ht="38.25">
      <c r="A232" s="45">
        <v>17</v>
      </c>
      <c r="B232" s="45" t="str">
        <f>Source!BJ44</f>
        <v>ТЕР01-02-119-1 Пр. Минстроя России от 27.02.2015 № 140/пр</v>
      </c>
      <c r="C232" s="45" t="str">
        <f>Source!G44</f>
        <v>Расчистка площадей от кустарника и мелколесья вручную при редкой поросли</v>
      </c>
      <c r="D232" s="46" t="str">
        <f>Source!DW44</f>
        <v>100 м2</v>
      </c>
      <c r="E232" s="17">
        <f>Source!K44</f>
        <v>1.8</v>
      </c>
      <c r="F232" s="17"/>
      <c r="G232" s="17">
        <f>Source!I44</f>
        <v>1.8</v>
      </c>
      <c r="H232" s="18"/>
      <c r="I232" s="47"/>
      <c r="J232" s="18"/>
      <c r="K232" s="47"/>
      <c r="L232" s="18"/>
      <c r="AG232" s="9">
        <f>ROUND((Source!AT44/100)*((ROUND(Source!AF44*Source!I44, 2)+ROUND(Source!AE44*Source!I44, 2))), 2)</f>
        <v>41.05</v>
      </c>
      <c r="AH232" s="9">
        <f>Source!X44</f>
        <v>996.12</v>
      </c>
      <c r="AI232" s="9">
        <f>ROUND((Source!AU44/100)*((ROUND(Source!AF44*Source!I44, 2)+ROUND(Source!AE44*Source!I44, 2))), 2)</f>
        <v>18.91</v>
      </c>
      <c r="AJ232" s="9">
        <f>Source!Y44</f>
        <v>458.89</v>
      </c>
      <c r="AS232" s="9">
        <f>IF(Source!BI44&lt;=1,AH232, 0)</f>
        <v>996.12</v>
      </c>
      <c r="AT232" s="9">
        <f>IF(Source!BI44&lt;=1,AJ232, 0)</f>
        <v>458.89</v>
      </c>
      <c r="BC232" s="9">
        <f>IF(Source!BI44=2,AH232, 0)</f>
        <v>0</v>
      </c>
      <c r="BD232" s="9">
        <f>IF(Source!BI44=2,AJ232, 0)</f>
        <v>0</v>
      </c>
    </row>
    <row r="233" spans="1:56">
      <c r="C233" s="23" t="str">
        <f>"Объем: "&amp;Source!K44&amp;"=180/"&amp;"100"</f>
        <v>Объем: 1,8=180/100</v>
      </c>
    </row>
    <row r="234" spans="1:56">
      <c r="A234" s="45"/>
      <c r="B234" s="48">
        <v>1</v>
      </c>
      <c r="C234" s="45" t="s">
        <v>730</v>
      </c>
      <c r="D234" s="46"/>
      <c r="E234" s="17"/>
      <c r="F234" s="17"/>
      <c r="G234" s="17"/>
      <c r="H234" s="18">
        <f>Source!AO44</f>
        <v>25.62</v>
      </c>
      <c r="I234" s="47"/>
      <c r="J234" s="18">
        <f>ROUND(Source!AF44*Source!I44, 2)</f>
        <v>46.12</v>
      </c>
      <c r="K234" s="47">
        <f>IF(Source!BA44&lt;&gt; 0, Source!BA44, 1)</f>
        <v>24.27</v>
      </c>
      <c r="L234" s="18">
        <f>Source!S44</f>
        <v>1119.24</v>
      </c>
    </row>
    <row r="235" spans="1:56">
      <c r="A235" s="45"/>
      <c r="B235" s="45"/>
      <c r="C235" s="49" t="s">
        <v>732</v>
      </c>
      <c r="D235" s="50" t="s">
        <v>733</v>
      </c>
      <c r="E235" s="51">
        <f>Source!AQ44</f>
        <v>3.09</v>
      </c>
      <c r="F235" s="51"/>
      <c r="G235" s="51">
        <f>ROUND(Source!U44, 7)</f>
        <v>5.5620000000000003</v>
      </c>
      <c r="H235" s="52"/>
      <c r="I235" s="53"/>
      <c r="J235" s="52"/>
      <c r="K235" s="53"/>
      <c r="L235" s="52"/>
    </row>
    <row r="236" spans="1:56">
      <c r="A236" s="45"/>
      <c r="B236" s="45"/>
      <c r="C236" s="45" t="s">
        <v>734</v>
      </c>
      <c r="D236" s="46"/>
      <c r="E236" s="17"/>
      <c r="F236" s="17"/>
      <c r="G236" s="17"/>
      <c r="H236" s="18">
        <f>H234</f>
        <v>25.62</v>
      </c>
      <c r="I236" s="47"/>
      <c r="J236" s="18">
        <f>J234</f>
        <v>46.12</v>
      </c>
      <c r="K236" s="47"/>
      <c r="L236" s="18">
        <f>L234</f>
        <v>1119.24</v>
      </c>
    </row>
    <row r="237" spans="1:56">
      <c r="A237" s="45"/>
      <c r="B237" s="45"/>
      <c r="C237" s="45" t="s">
        <v>735</v>
      </c>
      <c r="D237" s="46"/>
      <c r="E237" s="17"/>
      <c r="F237" s="17"/>
      <c r="G237" s="17"/>
      <c r="H237" s="18"/>
      <c r="I237" s="47"/>
      <c r="J237" s="18">
        <f>SUM(Q232:Q240)+SUM(V232:V240)+SUM(X232:X240)+SUM(Y232:Y240)</f>
        <v>46.12</v>
      </c>
      <c r="K237" s="47"/>
      <c r="L237" s="18">
        <f>SUM(U232:U240)+SUM(W232:W240)+SUM(Z232:Z240)+SUM(AA232:AA240)</f>
        <v>1119.24</v>
      </c>
    </row>
    <row r="238" spans="1:56" ht="38.25">
      <c r="A238" s="45"/>
      <c r="B238" s="45" t="s">
        <v>115</v>
      </c>
      <c r="C238" s="45" t="s">
        <v>751</v>
      </c>
      <c r="D238" s="46" t="s">
        <v>737</v>
      </c>
      <c r="E238" s="17">
        <f>Source!BZ44</f>
        <v>89</v>
      </c>
      <c r="F238" s="17"/>
      <c r="G238" s="17">
        <f>Source!AT44</f>
        <v>89</v>
      </c>
      <c r="H238" s="18"/>
      <c r="I238" s="47"/>
      <c r="J238" s="18">
        <f>SUM(AG232:AG240)</f>
        <v>41.05</v>
      </c>
      <c r="K238" s="47"/>
      <c r="L238" s="18">
        <f>SUM(AH232:AH240)</f>
        <v>996.12</v>
      </c>
    </row>
    <row r="239" spans="1:56" ht="38.25">
      <c r="A239" s="49"/>
      <c r="B239" s="49" t="s">
        <v>116</v>
      </c>
      <c r="C239" s="49" t="s">
        <v>752</v>
      </c>
      <c r="D239" s="50" t="s">
        <v>737</v>
      </c>
      <c r="E239" s="51">
        <f>Source!CA44</f>
        <v>41</v>
      </c>
      <c r="F239" s="51"/>
      <c r="G239" s="51">
        <f>Source!AU44</f>
        <v>41</v>
      </c>
      <c r="H239" s="52"/>
      <c r="I239" s="53"/>
      <c r="J239" s="52">
        <f>SUM(AI232:AI240)</f>
        <v>18.91</v>
      </c>
      <c r="K239" s="53"/>
      <c r="L239" s="52">
        <f>SUM(AJ232:AJ240)</f>
        <v>458.89</v>
      </c>
    </row>
    <row r="240" spans="1:56">
      <c r="C240" s="69" t="s">
        <v>739</v>
      </c>
      <c r="D240" s="69"/>
      <c r="E240" s="69"/>
      <c r="F240" s="69"/>
      <c r="G240" s="69"/>
      <c r="H240" s="69"/>
      <c r="I240" s="69">
        <f>J234+J238+J239</f>
        <v>106.07999999999998</v>
      </c>
      <c r="J240" s="69"/>
      <c r="K240" s="69">
        <f>L234+L238+L239</f>
        <v>2574.25</v>
      </c>
      <c r="L240" s="69"/>
      <c r="O240" s="22">
        <f>I240</f>
        <v>106.07999999999998</v>
      </c>
      <c r="P240" s="22">
        <f>K240</f>
        <v>2574.25</v>
      </c>
      <c r="Q240" s="22">
        <f>J234</f>
        <v>46.12</v>
      </c>
      <c r="R240" s="22">
        <f>J234</f>
        <v>46.12</v>
      </c>
      <c r="U240" s="22">
        <f>L234</f>
        <v>1119.24</v>
      </c>
      <c r="X240" s="9">
        <f>0</f>
        <v>0</v>
      </c>
      <c r="Z240" s="9">
        <f>0</f>
        <v>0</v>
      </c>
      <c r="AB240" s="9">
        <f>0</f>
        <v>0</v>
      </c>
      <c r="AD240" s="9">
        <f>0</f>
        <v>0</v>
      </c>
      <c r="AF240" s="9">
        <f>0</f>
        <v>0</v>
      </c>
      <c r="AN240" s="9">
        <f>IF(Source!BI44&lt;=1,J234+J238+J239, 0)</f>
        <v>106.07999999999998</v>
      </c>
      <c r="AO240" s="9">
        <f>IF(Source!BI44&lt;=1,0, 0)</f>
        <v>0</v>
      </c>
      <c r="AP240" s="9">
        <f>IF(Source!BI44&lt;=1,0, 0)</f>
        <v>0</v>
      </c>
      <c r="AQ240" s="9">
        <f>IF(Source!BI44&lt;=1,J234, 0)</f>
        <v>46.12</v>
      </c>
      <c r="AX240" s="9">
        <f>IF(Source!BI44=2,J234+J238+J239, 0)</f>
        <v>0</v>
      </c>
      <c r="AY240" s="9">
        <f>IF(Source!BI44=2,0, 0)</f>
        <v>0</v>
      </c>
      <c r="AZ240" s="9">
        <f>IF(Source!BI44=2,0, 0)</f>
        <v>0</v>
      </c>
      <c r="BA240" s="9">
        <f>IF(Source!BI44=2,J234, 0)</f>
        <v>0</v>
      </c>
    </row>
    <row r="241" spans="1:79">
      <c r="C241" s="55" t="str">
        <f>Source!G45</f>
        <v>Пуско-наладочные работы</v>
      </c>
    </row>
    <row r="242" spans="1:79" ht="38.25">
      <c r="A242" s="45">
        <v>18</v>
      </c>
      <c r="B242" s="45" t="str">
        <f>Source!BJ46</f>
        <v>ТЕРп02-01-002-7 Пр. Минстроя России от 27.02.2015 № 140/пр</v>
      </c>
      <c r="C242" s="45" t="str">
        <f>Source!G46</f>
        <v>Автоматизированная система управления II категории технической сложности с количеством каналов (Кобщ) 40</v>
      </c>
      <c r="D242" s="46" t="str">
        <f>Source!DW46</f>
        <v>1 система</v>
      </c>
      <c r="E242" s="17">
        <f>Source!K46</f>
        <v>1</v>
      </c>
      <c r="F242" s="17"/>
      <c r="G242" s="17">
        <f>Source!I46</f>
        <v>1</v>
      </c>
      <c r="H242" s="18"/>
      <c r="I242" s="47"/>
      <c r="J242" s="18"/>
      <c r="K242" s="47"/>
      <c r="L242" s="18"/>
      <c r="AG242" s="9">
        <f>ROUND((Source!AT46/100)*((ROUND(Source!AF46*Source!I46, 2)+ROUND(Source!AE46*Source!I46, 2))), 2)</f>
        <v>3513.55</v>
      </c>
      <c r="AH242" s="9">
        <f>Source!X46</f>
        <v>85273.85</v>
      </c>
      <c r="AI242" s="9">
        <f>ROUND((Source!AU46/100)*((ROUND(Source!AF46*Source!I46, 2)+ROUND(Source!AE46*Source!I46, 2))), 2)</f>
        <v>1709.29</v>
      </c>
      <c r="AJ242" s="9">
        <f>Source!Y46</f>
        <v>41484.57</v>
      </c>
      <c r="AS242" s="9">
        <f>IF(Source!BI46&lt;=1,AH242, 0)</f>
        <v>0</v>
      </c>
      <c r="AT242" s="9">
        <f>IF(Source!BI46&lt;=1,AJ242, 0)</f>
        <v>0</v>
      </c>
      <c r="BC242" s="9">
        <f>IF(Source!BI46=2,AH242, 0)</f>
        <v>0</v>
      </c>
      <c r="BD242" s="9">
        <f>IF(Source!BI46=2,AJ242, 0)</f>
        <v>0</v>
      </c>
    </row>
    <row r="243" spans="1:79">
      <c r="A243" s="45"/>
      <c r="B243" s="48">
        <v>1</v>
      </c>
      <c r="C243" s="45" t="s">
        <v>730</v>
      </c>
      <c r="D243" s="46"/>
      <c r="E243" s="17"/>
      <c r="F243" s="17"/>
      <c r="G243" s="17"/>
      <c r="H243" s="18">
        <f>Source!AO46</f>
        <v>4748.04</v>
      </c>
      <c r="I243" s="47"/>
      <c r="J243" s="18">
        <f>ROUND(Source!AF46*Source!I46, 2)</f>
        <v>4748.04</v>
      </c>
      <c r="K243" s="47">
        <f>IF(Source!BA46&lt;&gt; 0, Source!BA46, 1)</f>
        <v>24.27</v>
      </c>
      <c r="L243" s="18">
        <f>Source!S46</f>
        <v>115234.93</v>
      </c>
    </row>
    <row r="244" spans="1:79">
      <c r="A244" s="45"/>
      <c r="B244" s="45"/>
      <c r="C244" s="49" t="s">
        <v>732</v>
      </c>
      <c r="D244" s="50" t="s">
        <v>733</v>
      </c>
      <c r="E244" s="51">
        <f>Source!AQ46</f>
        <v>330</v>
      </c>
      <c r="F244" s="51"/>
      <c r="G244" s="51">
        <f>ROUND(Source!U46, 7)</f>
        <v>330</v>
      </c>
      <c r="H244" s="52"/>
      <c r="I244" s="53"/>
      <c r="J244" s="52"/>
      <c r="K244" s="53"/>
      <c r="L244" s="52"/>
    </row>
    <row r="245" spans="1:79">
      <c r="A245" s="45"/>
      <c r="B245" s="45"/>
      <c r="C245" s="45" t="s">
        <v>734</v>
      </c>
      <c r="D245" s="46"/>
      <c r="E245" s="17"/>
      <c r="F245" s="17"/>
      <c r="G245" s="17"/>
      <c r="H245" s="18">
        <f>H243</f>
        <v>4748.04</v>
      </c>
      <c r="I245" s="47"/>
      <c r="J245" s="18">
        <f>J243</f>
        <v>4748.04</v>
      </c>
      <c r="K245" s="47"/>
      <c r="L245" s="18">
        <f>L243</f>
        <v>115234.93</v>
      </c>
    </row>
    <row r="246" spans="1:79">
      <c r="A246" s="45"/>
      <c r="B246" s="45"/>
      <c r="C246" s="45" t="s">
        <v>735</v>
      </c>
      <c r="D246" s="46"/>
      <c r="E246" s="17"/>
      <c r="F246" s="17"/>
      <c r="G246" s="17"/>
      <c r="H246" s="18"/>
      <c r="I246" s="47"/>
      <c r="J246" s="18">
        <f>SUM(Q242:Q249)+SUM(V242:V249)+SUM(X242:X249)+SUM(Y242:Y249)</f>
        <v>4748.04</v>
      </c>
      <c r="K246" s="47"/>
      <c r="L246" s="18">
        <f>SUM(U242:U249)+SUM(W242:W249)+SUM(Z242:Z249)+SUM(AA242:AA249)</f>
        <v>115234.93</v>
      </c>
    </row>
    <row r="247" spans="1:79">
      <c r="A247" s="45"/>
      <c r="B247" s="45" t="s">
        <v>127</v>
      </c>
      <c r="C247" s="45" t="s">
        <v>753</v>
      </c>
      <c r="D247" s="46" t="s">
        <v>737</v>
      </c>
      <c r="E247" s="17">
        <f>Source!BZ46</f>
        <v>74</v>
      </c>
      <c r="F247" s="17"/>
      <c r="G247" s="17">
        <f>Source!AT46</f>
        <v>74</v>
      </c>
      <c r="H247" s="18"/>
      <c r="I247" s="47"/>
      <c r="J247" s="18">
        <f>SUM(AG242:AG249)</f>
        <v>3513.55</v>
      </c>
      <c r="K247" s="47"/>
      <c r="L247" s="18">
        <f>SUM(AH242:AH249)</f>
        <v>85273.85</v>
      </c>
    </row>
    <row r="248" spans="1:79">
      <c r="A248" s="49"/>
      <c r="B248" s="49" t="s">
        <v>128</v>
      </c>
      <c r="C248" s="49" t="s">
        <v>754</v>
      </c>
      <c r="D248" s="50" t="s">
        <v>737</v>
      </c>
      <c r="E248" s="51">
        <f>Source!CA46</f>
        <v>36</v>
      </c>
      <c r="F248" s="51"/>
      <c r="G248" s="51">
        <f>Source!AU46</f>
        <v>36</v>
      </c>
      <c r="H248" s="52"/>
      <c r="I248" s="53"/>
      <c r="J248" s="52">
        <f>SUM(AI242:AI249)</f>
        <v>1709.29</v>
      </c>
      <c r="K248" s="53"/>
      <c r="L248" s="52">
        <f>SUM(AJ242:AJ249)</f>
        <v>41484.57</v>
      </c>
    </row>
    <row r="249" spans="1:79">
      <c r="C249" s="69" t="s">
        <v>739</v>
      </c>
      <c r="D249" s="69"/>
      <c r="E249" s="69"/>
      <c r="F249" s="69"/>
      <c r="G249" s="69"/>
      <c r="H249" s="69"/>
      <c r="I249" s="69">
        <f>J243+J247+J248</f>
        <v>9970.880000000001</v>
      </c>
      <c r="J249" s="69"/>
      <c r="K249" s="69">
        <f>L243+L247+L248</f>
        <v>241993.35</v>
      </c>
      <c r="L249" s="69"/>
      <c r="O249" s="22">
        <f>I249</f>
        <v>9970.880000000001</v>
      </c>
      <c r="P249" s="22">
        <f>K249</f>
        <v>241993.35</v>
      </c>
      <c r="Q249" s="22">
        <f>J243</f>
        <v>4748.04</v>
      </c>
      <c r="S249" s="22">
        <f>J243</f>
        <v>4748.04</v>
      </c>
      <c r="U249" s="22">
        <f>L243</f>
        <v>115234.93</v>
      </c>
      <c r="X249" s="9">
        <f>0</f>
        <v>0</v>
      </c>
      <c r="Z249" s="9">
        <f>0</f>
        <v>0</v>
      </c>
      <c r="AB249" s="9">
        <f>0</f>
        <v>0</v>
      </c>
      <c r="AD249" s="9">
        <f>0</f>
        <v>0</v>
      </c>
      <c r="AF249" s="9">
        <f>0</f>
        <v>0</v>
      </c>
      <c r="AN249" s="9">
        <f>IF(Source!BI46&lt;=1,J243+J247+J248, 0)</f>
        <v>0</v>
      </c>
      <c r="AO249" s="9">
        <f>IF(Source!BI46&lt;=1,0, 0)</f>
        <v>0</v>
      </c>
      <c r="AP249" s="9">
        <f>IF(Source!BI46&lt;=1,0, 0)</f>
        <v>0</v>
      </c>
      <c r="AQ249" s="9">
        <f>IF(Source!BI46&lt;=1,J243, 0)</f>
        <v>0</v>
      </c>
      <c r="AX249" s="9">
        <f>IF(Source!BI46=2,J243+J247+J248, 0)</f>
        <v>0</v>
      </c>
      <c r="AY249" s="9">
        <f>IF(Source!BI46=2,0, 0)</f>
        <v>0</v>
      </c>
      <c r="AZ249" s="9">
        <f>IF(Source!BI46=2,0, 0)</f>
        <v>0</v>
      </c>
      <c r="BA249" s="9">
        <f>IF(Source!BI46=2,J243, 0)</f>
        <v>0</v>
      </c>
      <c r="BN249" s="9">
        <f>IF(Source!BI46=4,J243+J247+J248, 0)</f>
        <v>9970.880000000001</v>
      </c>
      <c r="BU249" s="22">
        <f>P249</f>
        <v>241993.35</v>
      </c>
      <c r="BV249" s="9">
        <f>ROUND(O249*80/100, 2)</f>
        <v>7976.7</v>
      </c>
      <c r="BW249" s="22">
        <f>O249-BV249</f>
        <v>1994.1800000000012</v>
      </c>
      <c r="BX249" s="9">
        <f>ROUND(P249*80/100, 2)</f>
        <v>193594.68</v>
      </c>
      <c r="BY249" s="22">
        <f>P249-BX249</f>
        <v>48398.670000000013</v>
      </c>
      <c r="BZ249" s="9">
        <f>Source!BM46</f>
        <v>200002</v>
      </c>
      <c r="CA249" s="9" t="str">
        <f>Source!E46</f>
        <v>18</v>
      </c>
    </row>
    <row r="250" spans="1:79" ht="63.75">
      <c r="A250" s="45">
        <v>19</v>
      </c>
      <c r="B250" s="45" t="str">
        <f>Source!BJ47</f>
        <v>ТЕРп02-01-002-8 Пр. Минстроя России от 27.02.2015 № 140/пр</v>
      </c>
      <c r="C250" s="45" t="str">
        <f>Source!G47</f>
        <v>Автоматизированная система управления II категории технической сложности с количеством каналов (Кобщ) за каждый канал свыше 40 до 79 добавлять к расценке 02-01-002-07</v>
      </c>
      <c r="D250" s="46" t="str">
        <f>Source!DW47</f>
        <v>1 канал</v>
      </c>
      <c r="E250" s="17">
        <f>Source!K47</f>
        <v>8</v>
      </c>
      <c r="F250" s="17"/>
      <c r="G250" s="17">
        <f>Source!I47</f>
        <v>8</v>
      </c>
      <c r="H250" s="18"/>
      <c r="I250" s="47"/>
      <c r="J250" s="18"/>
      <c r="K250" s="47"/>
      <c r="L250" s="18"/>
      <c r="AG250" s="9">
        <f>ROUND((Source!AT47/100)*((ROUND(Source!AF47*Source!I47, 2)+ROUND(Source!AE47*Source!I47, 2))), 2)</f>
        <v>673.76</v>
      </c>
      <c r="AH250" s="9">
        <f>Source!X47</f>
        <v>16352.04</v>
      </c>
      <c r="AI250" s="9">
        <f>ROUND((Source!AU47/100)*((ROUND(Source!AF47*Source!I47, 2)+ROUND(Source!AE47*Source!I47, 2))), 2)</f>
        <v>327.77</v>
      </c>
      <c r="AJ250" s="9">
        <f>Source!Y47</f>
        <v>7955.05</v>
      </c>
      <c r="AS250" s="9">
        <f>IF(Source!BI47&lt;=1,AH250, 0)</f>
        <v>0</v>
      </c>
      <c r="AT250" s="9">
        <f>IF(Source!BI47&lt;=1,AJ250, 0)</f>
        <v>0</v>
      </c>
      <c r="BC250" s="9">
        <f>IF(Source!BI47=2,AH250, 0)</f>
        <v>0</v>
      </c>
      <c r="BD250" s="9">
        <f>IF(Source!BI47=2,AJ250, 0)</f>
        <v>0</v>
      </c>
    </row>
    <row r="251" spans="1:79">
      <c r="A251" s="45"/>
      <c r="B251" s="48">
        <v>1</v>
      </c>
      <c r="C251" s="45" t="s">
        <v>730</v>
      </c>
      <c r="D251" s="46"/>
      <c r="E251" s="17"/>
      <c r="F251" s="17"/>
      <c r="G251" s="17"/>
      <c r="H251" s="18">
        <f>Source!AO47</f>
        <v>113.81</v>
      </c>
      <c r="I251" s="47"/>
      <c r="J251" s="18">
        <f>ROUND(Source!AF47*Source!I47, 2)</f>
        <v>910.48</v>
      </c>
      <c r="K251" s="47">
        <f>IF(Source!BA47&lt;&gt; 0, Source!BA47, 1)</f>
        <v>24.27</v>
      </c>
      <c r="L251" s="18">
        <f>Source!S47</f>
        <v>22097.35</v>
      </c>
    </row>
    <row r="252" spans="1:79">
      <c r="A252" s="45"/>
      <c r="B252" s="45"/>
      <c r="C252" s="49" t="s">
        <v>732</v>
      </c>
      <c r="D252" s="50" t="s">
        <v>733</v>
      </c>
      <c r="E252" s="51">
        <f>Source!AQ47</f>
        <v>7.91</v>
      </c>
      <c r="F252" s="51"/>
      <c r="G252" s="51">
        <f>ROUND(Source!U47, 7)</f>
        <v>63.28</v>
      </c>
      <c r="H252" s="52"/>
      <c r="I252" s="53"/>
      <c r="J252" s="52"/>
      <c r="K252" s="53"/>
      <c r="L252" s="52"/>
    </row>
    <row r="253" spans="1:79">
      <c r="A253" s="45"/>
      <c r="B253" s="45"/>
      <c r="C253" s="45" t="s">
        <v>734</v>
      </c>
      <c r="D253" s="46"/>
      <c r="E253" s="17"/>
      <c r="F253" s="17"/>
      <c r="G253" s="17"/>
      <c r="H253" s="18">
        <f>H251</f>
        <v>113.81</v>
      </c>
      <c r="I253" s="47"/>
      <c r="J253" s="18">
        <f>J251</f>
        <v>910.48</v>
      </c>
      <c r="K253" s="47"/>
      <c r="L253" s="18">
        <f>L251</f>
        <v>22097.35</v>
      </c>
    </row>
    <row r="254" spans="1:79">
      <c r="A254" s="45"/>
      <c r="B254" s="45"/>
      <c r="C254" s="45" t="s">
        <v>735</v>
      </c>
      <c r="D254" s="46"/>
      <c r="E254" s="17"/>
      <c r="F254" s="17"/>
      <c r="G254" s="17"/>
      <c r="H254" s="18"/>
      <c r="I254" s="47"/>
      <c r="J254" s="18">
        <f>SUM(Q250:Q257)+SUM(V250:V257)+SUM(X250:X257)+SUM(Y250:Y257)</f>
        <v>910.48</v>
      </c>
      <c r="K254" s="47"/>
      <c r="L254" s="18">
        <f>SUM(U250:U257)+SUM(W250:W257)+SUM(Z250:Z257)+SUM(AA250:AA257)</f>
        <v>22097.35</v>
      </c>
    </row>
    <row r="255" spans="1:79">
      <c r="A255" s="45"/>
      <c r="B255" s="45" t="s">
        <v>127</v>
      </c>
      <c r="C255" s="45" t="s">
        <v>753</v>
      </c>
      <c r="D255" s="46" t="s">
        <v>737</v>
      </c>
      <c r="E255" s="17">
        <f>Source!BZ47</f>
        <v>74</v>
      </c>
      <c r="F255" s="17"/>
      <c r="G255" s="17">
        <f>Source!AT47</f>
        <v>74</v>
      </c>
      <c r="H255" s="18"/>
      <c r="I255" s="47"/>
      <c r="J255" s="18">
        <f>SUM(AG250:AG257)</f>
        <v>673.76</v>
      </c>
      <c r="K255" s="47"/>
      <c r="L255" s="18">
        <f>SUM(AH250:AH257)</f>
        <v>16352.04</v>
      </c>
    </row>
    <row r="256" spans="1:79">
      <c r="A256" s="49"/>
      <c r="B256" s="49" t="s">
        <v>128</v>
      </c>
      <c r="C256" s="49" t="s">
        <v>754</v>
      </c>
      <c r="D256" s="50" t="s">
        <v>737</v>
      </c>
      <c r="E256" s="51">
        <f>Source!CA47</f>
        <v>36</v>
      </c>
      <c r="F256" s="51"/>
      <c r="G256" s="51">
        <f>Source!AU47</f>
        <v>36</v>
      </c>
      <c r="H256" s="52"/>
      <c r="I256" s="53"/>
      <c r="J256" s="52">
        <f>SUM(AI250:AI257)</f>
        <v>327.77</v>
      </c>
      <c r="K256" s="53"/>
      <c r="L256" s="52">
        <f>SUM(AJ250:AJ257)</f>
        <v>7955.05</v>
      </c>
    </row>
    <row r="257" spans="1:95">
      <c r="C257" s="69" t="s">
        <v>739</v>
      </c>
      <c r="D257" s="69"/>
      <c r="E257" s="69"/>
      <c r="F257" s="69"/>
      <c r="G257" s="69"/>
      <c r="H257" s="69"/>
      <c r="I257" s="69">
        <f>J251+J255+J256</f>
        <v>1912.01</v>
      </c>
      <c r="J257" s="69"/>
      <c r="K257" s="69">
        <f>L251+L255+L256</f>
        <v>46404.44</v>
      </c>
      <c r="L257" s="69"/>
      <c r="O257" s="22">
        <f>I257</f>
        <v>1912.01</v>
      </c>
      <c r="P257" s="22">
        <f>K257</f>
        <v>46404.44</v>
      </c>
      <c r="Q257" s="22">
        <f>J251</f>
        <v>910.48</v>
      </c>
      <c r="S257" s="22">
        <f>J251</f>
        <v>910.48</v>
      </c>
      <c r="U257" s="22">
        <f>L251</f>
        <v>22097.35</v>
      </c>
      <c r="X257" s="9">
        <f>0</f>
        <v>0</v>
      </c>
      <c r="Z257" s="9">
        <f>0</f>
        <v>0</v>
      </c>
      <c r="AB257" s="9">
        <f>0</f>
        <v>0</v>
      </c>
      <c r="AD257" s="9">
        <f>0</f>
        <v>0</v>
      </c>
      <c r="AF257" s="9">
        <f>0</f>
        <v>0</v>
      </c>
      <c r="AN257" s="9">
        <f>IF(Source!BI47&lt;=1,J251+J255+J256, 0)</f>
        <v>0</v>
      </c>
      <c r="AO257" s="9">
        <f>IF(Source!BI47&lt;=1,0, 0)</f>
        <v>0</v>
      </c>
      <c r="AP257" s="9">
        <f>IF(Source!BI47&lt;=1,0, 0)</f>
        <v>0</v>
      </c>
      <c r="AQ257" s="9">
        <f>IF(Source!BI47&lt;=1,J251, 0)</f>
        <v>0</v>
      </c>
      <c r="AX257" s="9">
        <f>IF(Source!BI47=2,J251+J255+J256, 0)</f>
        <v>0</v>
      </c>
      <c r="AY257" s="9">
        <f>IF(Source!BI47=2,0, 0)</f>
        <v>0</v>
      </c>
      <c r="AZ257" s="9">
        <f>IF(Source!BI47=2,0, 0)</f>
        <v>0</v>
      </c>
      <c r="BA257" s="9">
        <f>IF(Source!BI47=2,J251, 0)</f>
        <v>0</v>
      </c>
      <c r="BN257" s="9">
        <f>IF(Source!BI47=4,J251+J255+J256, 0)</f>
        <v>1912.01</v>
      </c>
      <c r="BU257" s="22">
        <f>P257</f>
        <v>46404.44</v>
      </c>
      <c r="BV257" s="9">
        <f>ROUND(O257*80/100, 2)</f>
        <v>1529.61</v>
      </c>
      <c r="BW257" s="22">
        <f>O257-BV257</f>
        <v>382.40000000000009</v>
      </c>
      <c r="BX257" s="9">
        <f>ROUND(P257*80/100, 2)</f>
        <v>37123.550000000003</v>
      </c>
      <c r="BY257" s="22">
        <f>P257-BX257</f>
        <v>9280.89</v>
      </c>
      <c r="BZ257" s="9">
        <f>Source!BM47</f>
        <v>200002</v>
      </c>
      <c r="CA257" s="9" t="str">
        <f>Source!E47</f>
        <v>19</v>
      </c>
    </row>
    <row r="259" spans="1:95" ht="15" customHeight="1">
      <c r="A259" s="56"/>
      <c r="B259" s="28"/>
      <c r="C259" s="66" t="s">
        <v>755</v>
      </c>
      <c r="D259" s="66"/>
      <c r="E259" s="66"/>
      <c r="F259" s="66"/>
      <c r="G259" s="66"/>
      <c r="H259" s="66"/>
      <c r="I259" s="57"/>
      <c r="J259" s="58">
        <f>J261+J262+J263+J264</f>
        <v>74212.98000000001</v>
      </c>
      <c r="K259" s="58"/>
      <c r="L259" s="58">
        <f>L261+L262+L263+L264</f>
        <v>1101618.8299999998</v>
      </c>
      <c r="CQ259" s="28" t="s">
        <v>755</v>
      </c>
    </row>
    <row r="260" spans="1:95" ht="15" customHeight="1">
      <c r="A260" s="59"/>
      <c r="B260" s="29"/>
      <c r="C260" s="68" t="s">
        <v>756</v>
      </c>
      <c r="D260" s="67"/>
      <c r="E260" s="67"/>
      <c r="F260" s="67"/>
      <c r="G260" s="67"/>
      <c r="H260" s="67"/>
      <c r="I260" s="60"/>
      <c r="J260" s="61"/>
      <c r="K260" s="61"/>
      <c r="L260" s="61"/>
    </row>
    <row r="261" spans="1:95" ht="15" customHeight="1">
      <c r="A261" s="59"/>
      <c r="B261" s="29"/>
      <c r="C261" s="67" t="s">
        <v>757</v>
      </c>
      <c r="D261" s="67"/>
      <c r="E261" s="67"/>
      <c r="F261" s="67"/>
      <c r="G261" s="67"/>
      <c r="H261" s="67"/>
      <c r="I261" s="60"/>
      <c r="J261" s="61">
        <f>SUM(Q48:Q257)</f>
        <v>31424.730000000003</v>
      </c>
      <c r="K261" s="61"/>
      <c r="L261" s="61">
        <f>SUM(U48:U257)</f>
        <v>762678.16999999981</v>
      </c>
    </row>
    <row r="262" spans="1:95" ht="15" customHeight="1">
      <c r="A262" s="59"/>
      <c r="B262" s="29"/>
      <c r="C262" s="67" t="s">
        <v>758</v>
      </c>
      <c r="D262" s="67"/>
      <c r="E262" s="67"/>
      <c r="F262" s="67"/>
      <c r="G262" s="67"/>
      <c r="H262" s="67"/>
      <c r="I262" s="60"/>
      <c r="J262" s="61">
        <f>SUM(AB48:AB257)</f>
        <v>22056.129999999997</v>
      </c>
      <c r="K262" s="61"/>
      <c r="L262" s="61">
        <f>SUM(AD48:AD257)</f>
        <v>189462.09999999998</v>
      </c>
    </row>
    <row r="263" spans="1:95" ht="15" customHeight="1">
      <c r="A263" s="59"/>
      <c r="B263" s="29"/>
      <c r="C263" s="67" t="s">
        <v>759</v>
      </c>
      <c r="D263" s="67"/>
      <c r="E263" s="67"/>
      <c r="F263" s="67"/>
      <c r="G263" s="67"/>
      <c r="H263" s="67"/>
      <c r="I263" s="60"/>
      <c r="J263" s="61">
        <f>SUM(AF48:AF257)-J268</f>
        <v>20732.120000000003</v>
      </c>
      <c r="K263" s="61"/>
      <c r="L263" s="61">
        <f>Source!F52-L268</f>
        <v>149478.56</v>
      </c>
    </row>
    <row r="264" spans="1:95" ht="15" customHeight="1">
      <c r="A264" s="59"/>
      <c r="B264" s="29"/>
      <c r="C264" s="67" t="s">
        <v>760</v>
      </c>
      <c r="D264" s="67"/>
      <c r="E264" s="67"/>
      <c r="F264" s="67"/>
      <c r="G264" s="67"/>
      <c r="H264" s="67"/>
      <c r="I264" s="60"/>
      <c r="J264" s="61">
        <f>SUM(AR48:AR257)+SUM(BB48:BB257)+SUM(BI48:BI257)+SUM(BP48:BP257)</f>
        <v>0</v>
      </c>
      <c r="K264" s="61"/>
      <c r="L264" s="61">
        <f>Source!F74</f>
        <v>0</v>
      </c>
    </row>
    <row r="265" spans="1:95" ht="15" customHeight="1">
      <c r="A265" s="59"/>
      <c r="B265" s="29"/>
      <c r="C265" s="67" t="s">
        <v>761</v>
      </c>
      <c r="D265" s="67"/>
      <c r="E265" s="67"/>
      <c r="F265" s="67"/>
      <c r="G265" s="67"/>
      <c r="H265" s="67"/>
      <c r="I265" s="60"/>
      <c r="J265" s="61">
        <f>SUM(Q48:Q257)+SUM(X48:X257)</f>
        <v>35675.61</v>
      </c>
      <c r="K265" s="61"/>
      <c r="L265" s="61">
        <f>SUM(U48:U257)+SUM(Z48:Z257)</f>
        <v>865846.92999999982</v>
      </c>
    </row>
    <row r="266" spans="1:95" ht="15" customHeight="1">
      <c r="A266" s="59"/>
      <c r="B266" s="29"/>
      <c r="C266" s="67" t="s">
        <v>762</v>
      </c>
      <c r="D266" s="67"/>
      <c r="E266" s="67"/>
      <c r="F266" s="67"/>
      <c r="G266" s="67"/>
      <c r="H266" s="67"/>
      <c r="I266" s="60"/>
      <c r="J266" s="61">
        <f>SUM(AG48:AG257)</f>
        <v>32982.379999999997</v>
      </c>
      <c r="K266" s="61"/>
      <c r="L266" s="61">
        <f>Source!F75</f>
        <v>800481.78</v>
      </c>
    </row>
    <row r="267" spans="1:95" ht="15" customHeight="1">
      <c r="A267" s="59"/>
      <c r="B267" s="29"/>
      <c r="C267" s="67" t="s">
        <v>763</v>
      </c>
      <c r="D267" s="67"/>
      <c r="E267" s="67"/>
      <c r="F267" s="67"/>
      <c r="G267" s="67"/>
      <c r="H267" s="67"/>
      <c r="I267" s="60"/>
      <c r="J267" s="61">
        <f>SUM(AI48:AI257)</f>
        <v>17359.39</v>
      </c>
      <c r="K267" s="61"/>
      <c r="L267" s="61">
        <f>Source!F76</f>
        <v>421312.81</v>
      </c>
    </row>
    <row r="268" spans="1:95" ht="15" customHeight="1">
      <c r="A268" s="59"/>
      <c r="B268" s="29"/>
      <c r="C268" s="67" t="s">
        <v>764</v>
      </c>
      <c r="D268" s="67"/>
      <c r="E268" s="67"/>
      <c r="F268" s="67"/>
      <c r="G268" s="67"/>
      <c r="H268" s="67"/>
      <c r="I268" s="60"/>
      <c r="J268" s="61">
        <f>SUM(BH48:BH257)</f>
        <v>0</v>
      </c>
      <c r="K268" s="61"/>
      <c r="L268" s="61">
        <f>Source!F58</f>
        <v>0</v>
      </c>
    </row>
    <row r="269" spans="1:95" ht="15" customHeight="1">
      <c r="A269" s="59"/>
      <c r="B269" s="29"/>
      <c r="C269" s="67" t="s">
        <v>765</v>
      </c>
      <c r="D269" s="67"/>
      <c r="E269" s="67"/>
      <c r="F269" s="67"/>
      <c r="G269" s="67"/>
      <c r="H269" s="67"/>
      <c r="I269" s="60"/>
      <c r="J269" s="61">
        <f>SUM(BM48:BM257)+SUM(BN48:BN257)+SUM(BO48:BO257)+SUM(BP48:BP257)</f>
        <v>11882.890000000001</v>
      </c>
      <c r="K269" s="61"/>
      <c r="L269" s="61">
        <f>Source!F68</f>
        <v>288397.78999999998</v>
      </c>
    </row>
    <row r="270" spans="1:95" ht="15" customHeight="1">
      <c r="A270" s="56"/>
      <c r="B270" s="28"/>
      <c r="C270" s="66" t="s">
        <v>766</v>
      </c>
      <c r="D270" s="66"/>
      <c r="E270" s="66"/>
      <c r="F270" s="66"/>
      <c r="G270" s="66"/>
      <c r="H270" s="66"/>
      <c r="I270" s="57"/>
      <c r="J270" s="58">
        <f>J259+J266+J267+J268</f>
        <v>124554.75000000001</v>
      </c>
      <c r="K270" s="58"/>
      <c r="L270" s="58">
        <f>Source!F77</f>
        <v>2323413.42</v>
      </c>
    </row>
    <row r="271" spans="1:95" ht="14.25" hidden="1" customHeight="1">
      <c r="A271" s="59"/>
      <c r="B271" s="29"/>
      <c r="C271" s="68" t="s">
        <v>767</v>
      </c>
      <c r="D271" s="67"/>
      <c r="E271" s="67"/>
      <c r="F271" s="67"/>
      <c r="G271" s="67"/>
      <c r="H271" s="67"/>
      <c r="I271" s="60"/>
      <c r="J271" s="61"/>
      <c r="K271" s="61"/>
      <c r="L271" s="61"/>
    </row>
    <row r="272" spans="1:95" ht="14.25" hidden="1" customHeight="1">
      <c r="A272" s="59"/>
      <c r="B272" s="29"/>
      <c r="C272" s="67" t="s">
        <v>768</v>
      </c>
      <c r="D272" s="67"/>
      <c r="E272" s="67"/>
      <c r="F272" s="67"/>
      <c r="G272" s="67"/>
      <c r="H272" s="67"/>
      <c r="I272" s="60"/>
      <c r="J272" s="61"/>
      <c r="K272" s="61"/>
      <c r="L272" s="61">
        <f>SUM(BS48:BS257)</f>
        <v>0</v>
      </c>
    </row>
    <row r="273" spans="1:71" ht="14.25" hidden="1" customHeight="1">
      <c r="A273" s="59"/>
      <c r="B273" s="29"/>
      <c r="C273" s="67" t="s">
        <v>769</v>
      </c>
      <c r="D273" s="67"/>
      <c r="E273" s="67"/>
      <c r="F273" s="67"/>
      <c r="G273" s="67"/>
      <c r="H273" s="67"/>
      <c r="I273" s="60"/>
      <c r="J273" s="61"/>
      <c r="K273" s="61"/>
      <c r="L273" s="61">
        <f>SUM(BT48:BT257)</f>
        <v>0</v>
      </c>
    </row>
    <row r="275" spans="1:71">
      <c r="A275" s="70" t="s">
        <v>770</v>
      </c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</row>
    <row r="276" spans="1:71" ht="19.5" customHeight="1">
      <c r="C276" s="64" t="str">
        <f>Source!G87</f>
        <v>1.1. Видеорегистраторы, видеокамеры, коммутаторы, мониторы</v>
      </c>
      <c r="D276" s="64"/>
      <c r="E276" s="64"/>
      <c r="F276" s="64"/>
    </row>
    <row r="277" spans="1:71" ht="25.5">
      <c r="A277" s="49">
        <v>20</v>
      </c>
      <c r="B277" s="49" t="str">
        <f>Source!BJ88</f>
        <v>прайс</v>
      </c>
      <c r="C277" s="49" t="str">
        <f>Source!G88</f>
        <v>Видеокамера уличная цилиндрическая IP DS-2CD2643G0-IZS</v>
      </c>
      <c r="D277" s="50" t="str">
        <f>Source!DW88</f>
        <v>шт.</v>
      </c>
      <c r="E277" s="51">
        <f>Source!K88</f>
        <v>47</v>
      </c>
      <c r="F277" s="51"/>
      <c r="G277" s="51">
        <f>Source!I88</f>
        <v>47</v>
      </c>
      <c r="H277" s="52">
        <f>Source!AL88</f>
        <v>37939</v>
      </c>
      <c r="I277" s="53"/>
      <c r="J277" s="52">
        <f>ROUND(L277/K277, 2)</f>
        <v>247313.87</v>
      </c>
      <c r="K277" s="53">
        <f>IF(Source!BC88&lt;&gt; 0, Source!BC88, 1)</f>
        <v>7.21</v>
      </c>
      <c r="L277" s="52">
        <f>Source!HG88</f>
        <v>1783133</v>
      </c>
      <c r="AG277" s="9">
        <f>ROUND((Source!AT88/100)*((ROUND(Source!AF88*Source!I88, 2)+ROUND(Source!AE88*Source!I88, 2))), 2)</f>
        <v>0</v>
      </c>
      <c r="AH277" s="9">
        <f>Source!X88</f>
        <v>0</v>
      </c>
      <c r="AI277" s="9">
        <f>ROUND((Source!AU88/100)*((ROUND(Source!AF88*Source!I88, 2)+ROUND(Source!AE88*Source!I88, 2))), 2)</f>
        <v>0</v>
      </c>
      <c r="AJ277" s="9">
        <f>Source!Y88</f>
        <v>0</v>
      </c>
      <c r="AS277" s="9">
        <f>IF(Source!BI88&lt;=1,AH277, 0)</f>
        <v>0</v>
      </c>
      <c r="AT277" s="9">
        <f>IF(Source!BI88&lt;=1,AJ277, 0)</f>
        <v>0</v>
      </c>
      <c r="BC277" s="9">
        <f>IF(Source!BI88=2,AH277, 0)</f>
        <v>0</v>
      </c>
      <c r="BD277" s="9">
        <f>IF(Source!BI88=2,AJ277, 0)</f>
        <v>0</v>
      </c>
    </row>
    <row r="278" spans="1:71">
      <c r="C278" s="69" t="s">
        <v>739</v>
      </c>
      <c r="D278" s="69"/>
      <c r="E278" s="69"/>
      <c r="F278" s="69"/>
      <c r="G278" s="69"/>
      <c r="H278" s="69"/>
      <c r="I278" s="69">
        <f>J277</f>
        <v>247313.87</v>
      </c>
      <c r="J278" s="69"/>
      <c r="K278" s="69">
        <f>L277</f>
        <v>1783133</v>
      </c>
      <c r="L278" s="69"/>
      <c r="O278" s="22">
        <f>I278</f>
        <v>247313.87</v>
      </c>
      <c r="P278" s="22">
        <f>K278</f>
        <v>1783133</v>
      </c>
      <c r="Q278" s="9">
        <f>0</f>
        <v>0</v>
      </c>
      <c r="R278" s="9">
        <f>0</f>
        <v>0</v>
      </c>
      <c r="U278" s="9">
        <f>0</f>
        <v>0</v>
      </c>
      <c r="X278" s="9">
        <f>0</f>
        <v>0</v>
      </c>
      <c r="Z278" s="9">
        <f>0</f>
        <v>0</v>
      </c>
      <c r="AB278" s="9">
        <f>0</f>
        <v>0</v>
      </c>
      <c r="AD278" s="9">
        <f>0</f>
        <v>0</v>
      </c>
      <c r="AF278" s="22">
        <f>I278</f>
        <v>247313.87</v>
      </c>
      <c r="AN278" s="9">
        <f>IF(Source!BI88&lt;=1,J277, 0)</f>
        <v>247313.87</v>
      </c>
      <c r="AO278" s="9">
        <f>IF(Source!BI88&lt;=1,I278, 0)</f>
        <v>247313.87</v>
      </c>
      <c r="AP278" s="9">
        <f>IF(Source!BI88&lt;=1,0, 0)</f>
        <v>0</v>
      </c>
      <c r="AQ278" s="9">
        <f>IF(Source!BI88&lt;=1,0, 0)</f>
        <v>0</v>
      </c>
      <c r="AX278" s="9">
        <f>IF(Source!BI88=2,J277, 0)</f>
        <v>0</v>
      </c>
      <c r="AY278" s="9">
        <f>IF(Source!BI88=2,I278, 0)</f>
        <v>0</v>
      </c>
      <c r="AZ278" s="9">
        <f>IF(Source!BI88=2,0, 0)</f>
        <v>0</v>
      </c>
      <c r="BA278" s="9">
        <f>IF(Source!BI88=2,0, 0)</f>
        <v>0</v>
      </c>
      <c r="BQ278" s="22">
        <f>I278</f>
        <v>247313.87</v>
      </c>
      <c r="BS278" s="22">
        <f>K278</f>
        <v>1783133</v>
      </c>
    </row>
    <row r="279" spans="1:71" ht="25.5">
      <c r="A279" s="49">
        <v>21</v>
      </c>
      <c r="B279" s="49" t="str">
        <f>Source!BJ89</f>
        <v>прайс</v>
      </c>
      <c r="C279" s="49" t="str">
        <f>Source!G89</f>
        <v>Видеокамера купольная IP DS-2CD2143G2-IU</v>
      </c>
      <c r="D279" s="50" t="str">
        <f>Source!DW89</f>
        <v>шт.</v>
      </c>
      <c r="E279" s="51">
        <f>Source!K89</f>
        <v>1</v>
      </c>
      <c r="F279" s="51"/>
      <c r="G279" s="51">
        <f>Source!I89</f>
        <v>1</v>
      </c>
      <c r="H279" s="52">
        <f>Source!AL89</f>
        <v>20130</v>
      </c>
      <c r="I279" s="53"/>
      <c r="J279" s="52">
        <f>ROUND(L279/K279, 2)</f>
        <v>2791.96</v>
      </c>
      <c r="K279" s="53">
        <f>IF(Source!BC89&lt;&gt; 0, Source!BC89, 1)</f>
        <v>7.21</v>
      </c>
      <c r="L279" s="52">
        <f>Source!HG89</f>
        <v>20130</v>
      </c>
      <c r="AG279" s="9">
        <f>ROUND((Source!AT89/100)*((ROUND(Source!AF89*Source!I89, 2)+ROUND(Source!AE89*Source!I89, 2))), 2)</f>
        <v>0</v>
      </c>
      <c r="AH279" s="9">
        <f>Source!X89</f>
        <v>0</v>
      </c>
      <c r="AI279" s="9">
        <f>ROUND((Source!AU89/100)*((ROUND(Source!AF89*Source!I89, 2)+ROUND(Source!AE89*Source!I89, 2))), 2)</f>
        <v>0</v>
      </c>
      <c r="AJ279" s="9">
        <f>Source!Y89</f>
        <v>0</v>
      </c>
      <c r="AS279" s="9">
        <f>IF(Source!BI89&lt;=1,AH279, 0)</f>
        <v>0</v>
      </c>
      <c r="AT279" s="9">
        <f>IF(Source!BI89&lt;=1,AJ279, 0)</f>
        <v>0</v>
      </c>
      <c r="BC279" s="9">
        <f>IF(Source!BI89=2,AH279, 0)</f>
        <v>0</v>
      </c>
      <c r="BD279" s="9">
        <f>IF(Source!BI89=2,AJ279, 0)</f>
        <v>0</v>
      </c>
    </row>
    <row r="280" spans="1:71">
      <c r="C280" s="69" t="s">
        <v>739</v>
      </c>
      <c r="D280" s="69"/>
      <c r="E280" s="69"/>
      <c r="F280" s="69"/>
      <c r="G280" s="69"/>
      <c r="H280" s="69"/>
      <c r="I280" s="69">
        <f>J279</f>
        <v>2791.96</v>
      </c>
      <c r="J280" s="69"/>
      <c r="K280" s="69">
        <f>L279</f>
        <v>20130</v>
      </c>
      <c r="L280" s="69"/>
      <c r="O280" s="22">
        <f>I280</f>
        <v>2791.96</v>
      </c>
      <c r="P280" s="22">
        <f>K280</f>
        <v>20130</v>
      </c>
      <c r="Q280" s="9">
        <f>0</f>
        <v>0</v>
      </c>
      <c r="R280" s="9">
        <f>0</f>
        <v>0</v>
      </c>
      <c r="U280" s="9">
        <f>0</f>
        <v>0</v>
      </c>
      <c r="X280" s="9">
        <f>0</f>
        <v>0</v>
      </c>
      <c r="Z280" s="9">
        <f>0</f>
        <v>0</v>
      </c>
      <c r="AB280" s="9">
        <f>0</f>
        <v>0</v>
      </c>
      <c r="AD280" s="9">
        <f>0</f>
        <v>0</v>
      </c>
      <c r="AF280" s="22">
        <f>I280</f>
        <v>2791.96</v>
      </c>
      <c r="AN280" s="9">
        <f>IF(Source!BI89&lt;=1,J279, 0)</f>
        <v>2791.96</v>
      </c>
      <c r="AO280" s="9">
        <f>IF(Source!BI89&lt;=1,I280, 0)</f>
        <v>2791.96</v>
      </c>
      <c r="AP280" s="9">
        <f>IF(Source!BI89&lt;=1,0, 0)</f>
        <v>0</v>
      </c>
      <c r="AQ280" s="9">
        <f>IF(Source!BI89&lt;=1,0, 0)</f>
        <v>0</v>
      </c>
      <c r="AX280" s="9">
        <f>IF(Source!BI89=2,J279, 0)</f>
        <v>0</v>
      </c>
      <c r="AY280" s="9">
        <f>IF(Source!BI89=2,I280, 0)</f>
        <v>0</v>
      </c>
      <c r="AZ280" s="9">
        <f>IF(Source!BI89=2,0, 0)</f>
        <v>0</v>
      </c>
      <c r="BA280" s="9">
        <f>IF(Source!BI89=2,0, 0)</f>
        <v>0</v>
      </c>
      <c r="BQ280" s="22">
        <f>I280</f>
        <v>2791.96</v>
      </c>
      <c r="BS280" s="22">
        <f>K280</f>
        <v>20130</v>
      </c>
    </row>
    <row r="281" spans="1:71">
      <c r="A281" s="49">
        <v>22</v>
      </c>
      <c r="B281" s="49" t="str">
        <f>Source!BJ90</f>
        <v>прайс</v>
      </c>
      <c r="C281" s="49" t="str">
        <f>Source!G90</f>
        <v>Монтажная коробка для видеокамер 28-4001</v>
      </c>
      <c r="D281" s="50" t="str">
        <f>Source!DW90</f>
        <v>шт.</v>
      </c>
      <c r="E281" s="51">
        <f>Source!K90</f>
        <v>1</v>
      </c>
      <c r="F281" s="51"/>
      <c r="G281" s="51">
        <f>Source!I90</f>
        <v>1</v>
      </c>
      <c r="H281" s="52">
        <f>Source!AL90</f>
        <v>473</v>
      </c>
      <c r="I281" s="53"/>
      <c r="J281" s="52">
        <f>ROUND(L281/K281, 2)</f>
        <v>65.599999999999994</v>
      </c>
      <c r="K281" s="53">
        <f>IF(Source!BC90&lt;&gt; 0, Source!BC90, 1)</f>
        <v>7.21</v>
      </c>
      <c r="L281" s="52">
        <f>Source!HG90</f>
        <v>473</v>
      </c>
      <c r="AG281" s="9">
        <f>ROUND((Source!AT90/100)*((ROUND(Source!AF90*Source!I90, 2)+ROUND(Source!AE90*Source!I90, 2))), 2)</f>
        <v>0</v>
      </c>
      <c r="AH281" s="9">
        <f>Source!X90</f>
        <v>0</v>
      </c>
      <c r="AI281" s="9">
        <f>ROUND((Source!AU90/100)*((ROUND(Source!AF90*Source!I90, 2)+ROUND(Source!AE90*Source!I90, 2))), 2)</f>
        <v>0</v>
      </c>
      <c r="AJ281" s="9">
        <f>Source!Y90</f>
        <v>0</v>
      </c>
      <c r="AS281" s="9">
        <f>IF(Source!BI90&lt;=1,AH281, 0)</f>
        <v>0</v>
      </c>
      <c r="AT281" s="9">
        <f>IF(Source!BI90&lt;=1,AJ281, 0)</f>
        <v>0</v>
      </c>
      <c r="BC281" s="9">
        <f>IF(Source!BI90=2,AH281, 0)</f>
        <v>0</v>
      </c>
      <c r="BD281" s="9">
        <f>IF(Source!BI90=2,AJ281, 0)</f>
        <v>0</v>
      </c>
    </row>
    <row r="282" spans="1:71">
      <c r="C282" s="69" t="s">
        <v>739</v>
      </c>
      <c r="D282" s="69"/>
      <c r="E282" s="69"/>
      <c r="F282" s="69"/>
      <c r="G282" s="69"/>
      <c r="H282" s="69"/>
      <c r="I282" s="69">
        <f>J281</f>
        <v>65.599999999999994</v>
      </c>
      <c r="J282" s="69"/>
      <c r="K282" s="69">
        <f>L281</f>
        <v>473</v>
      </c>
      <c r="L282" s="69"/>
      <c r="O282" s="22">
        <f>I282</f>
        <v>65.599999999999994</v>
      </c>
      <c r="P282" s="22">
        <f>K282</f>
        <v>473</v>
      </c>
      <c r="Q282" s="9">
        <f>0</f>
        <v>0</v>
      </c>
      <c r="R282" s="9">
        <f>0</f>
        <v>0</v>
      </c>
      <c r="U282" s="9">
        <f>0</f>
        <v>0</v>
      </c>
      <c r="X282" s="9">
        <f>0</f>
        <v>0</v>
      </c>
      <c r="Z282" s="9">
        <f>0</f>
        <v>0</v>
      </c>
      <c r="AB282" s="9">
        <f>0</f>
        <v>0</v>
      </c>
      <c r="AD282" s="9">
        <f>0</f>
        <v>0</v>
      </c>
      <c r="AF282" s="22">
        <f>I282</f>
        <v>65.599999999999994</v>
      </c>
      <c r="AN282" s="9">
        <f>IF(Source!BI90&lt;=1,J281, 0)</f>
        <v>65.599999999999994</v>
      </c>
      <c r="AO282" s="9">
        <f>IF(Source!BI90&lt;=1,I282, 0)</f>
        <v>65.599999999999994</v>
      </c>
      <c r="AP282" s="9">
        <f>IF(Source!BI90&lt;=1,0, 0)</f>
        <v>0</v>
      </c>
      <c r="AQ282" s="9">
        <f>IF(Source!BI90&lt;=1,0, 0)</f>
        <v>0</v>
      </c>
      <c r="AX282" s="9">
        <f>IF(Source!BI90=2,J281, 0)</f>
        <v>0</v>
      </c>
      <c r="AY282" s="9">
        <f>IF(Source!BI90=2,I282, 0)</f>
        <v>0</v>
      </c>
      <c r="AZ282" s="9">
        <f>IF(Source!BI90=2,0, 0)</f>
        <v>0</v>
      </c>
      <c r="BA282" s="9">
        <f>IF(Source!BI90=2,0, 0)</f>
        <v>0</v>
      </c>
      <c r="BQ282" s="22">
        <f>I282</f>
        <v>65.599999999999994</v>
      </c>
      <c r="BS282" s="22">
        <f>K282</f>
        <v>473</v>
      </c>
    </row>
    <row r="283" spans="1:71" ht="25.5">
      <c r="A283" s="49">
        <v>23</v>
      </c>
      <c r="B283" s="49" t="str">
        <f>Source!BJ91</f>
        <v>прайс</v>
      </c>
      <c r="C283" s="49" t="str">
        <f>Source!G91</f>
        <v>Кронштейн столбовой для видеокамер DS-1275ZJ-SUS</v>
      </c>
      <c r="D283" s="50" t="str">
        <f>Source!DW91</f>
        <v>шт.</v>
      </c>
      <c r="E283" s="51">
        <f>Source!K91</f>
        <v>47</v>
      </c>
      <c r="F283" s="51"/>
      <c r="G283" s="51">
        <f>Source!I91</f>
        <v>47</v>
      </c>
      <c r="H283" s="52">
        <f>Source!AL91</f>
        <v>1320</v>
      </c>
      <c r="I283" s="53"/>
      <c r="J283" s="52">
        <f>ROUND(L283/K283, 2)</f>
        <v>8604.7199999999993</v>
      </c>
      <c r="K283" s="53">
        <f>IF(Source!BC91&lt;&gt; 0, Source!BC91, 1)</f>
        <v>7.21</v>
      </c>
      <c r="L283" s="52">
        <f>Source!HG91</f>
        <v>62040</v>
      </c>
      <c r="AG283" s="9">
        <f>ROUND((Source!AT91/100)*((ROUND(Source!AF91*Source!I91, 2)+ROUND(Source!AE91*Source!I91, 2))), 2)</f>
        <v>0</v>
      </c>
      <c r="AH283" s="9">
        <f>Source!X91</f>
        <v>0</v>
      </c>
      <c r="AI283" s="9">
        <f>ROUND((Source!AU91/100)*((ROUND(Source!AF91*Source!I91, 2)+ROUND(Source!AE91*Source!I91, 2))), 2)</f>
        <v>0</v>
      </c>
      <c r="AJ283" s="9">
        <f>Source!Y91</f>
        <v>0</v>
      </c>
      <c r="AS283" s="9">
        <f>IF(Source!BI91&lt;=1,AH283, 0)</f>
        <v>0</v>
      </c>
      <c r="AT283" s="9">
        <f>IF(Source!BI91&lt;=1,AJ283, 0)</f>
        <v>0</v>
      </c>
      <c r="BC283" s="9">
        <f>IF(Source!BI91=2,AH283, 0)</f>
        <v>0</v>
      </c>
      <c r="BD283" s="9">
        <f>IF(Source!BI91=2,AJ283, 0)</f>
        <v>0</v>
      </c>
    </row>
    <row r="284" spans="1:71">
      <c r="C284" s="69" t="s">
        <v>739</v>
      </c>
      <c r="D284" s="69"/>
      <c r="E284" s="69"/>
      <c r="F284" s="69"/>
      <c r="G284" s="69"/>
      <c r="H284" s="69"/>
      <c r="I284" s="69">
        <f>J283</f>
        <v>8604.7199999999993</v>
      </c>
      <c r="J284" s="69"/>
      <c r="K284" s="69">
        <f>L283</f>
        <v>62040</v>
      </c>
      <c r="L284" s="69"/>
      <c r="O284" s="22">
        <f>I284</f>
        <v>8604.7199999999993</v>
      </c>
      <c r="P284" s="22">
        <f>K284</f>
        <v>62040</v>
      </c>
      <c r="Q284" s="9">
        <f>0</f>
        <v>0</v>
      </c>
      <c r="R284" s="9">
        <f>0</f>
        <v>0</v>
      </c>
      <c r="U284" s="9">
        <f>0</f>
        <v>0</v>
      </c>
      <c r="X284" s="9">
        <f>0</f>
        <v>0</v>
      </c>
      <c r="Z284" s="9">
        <f>0</f>
        <v>0</v>
      </c>
      <c r="AB284" s="9">
        <f>0</f>
        <v>0</v>
      </c>
      <c r="AD284" s="9">
        <f>0</f>
        <v>0</v>
      </c>
      <c r="AF284" s="22">
        <f>I284</f>
        <v>8604.7199999999993</v>
      </c>
      <c r="AN284" s="9">
        <f>IF(Source!BI91&lt;=1,J283, 0)</f>
        <v>8604.7199999999993</v>
      </c>
      <c r="AO284" s="9">
        <f>IF(Source!BI91&lt;=1,I284, 0)</f>
        <v>8604.7199999999993</v>
      </c>
      <c r="AP284" s="9">
        <f>IF(Source!BI91&lt;=1,0, 0)</f>
        <v>0</v>
      </c>
      <c r="AQ284" s="9">
        <f>IF(Source!BI91&lt;=1,0, 0)</f>
        <v>0</v>
      </c>
      <c r="AX284" s="9">
        <f>IF(Source!BI91=2,J283, 0)</f>
        <v>0</v>
      </c>
      <c r="AY284" s="9">
        <f>IF(Source!BI91=2,I284, 0)</f>
        <v>0</v>
      </c>
      <c r="AZ284" s="9">
        <f>IF(Source!BI91=2,0, 0)</f>
        <v>0</v>
      </c>
      <c r="BA284" s="9">
        <f>IF(Source!BI91=2,0, 0)</f>
        <v>0</v>
      </c>
      <c r="BQ284" s="22">
        <f>I284</f>
        <v>8604.7199999999993</v>
      </c>
      <c r="BS284" s="22">
        <f>K284</f>
        <v>62040</v>
      </c>
    </row>
    <row r="285" spans="1:71">
      <c r="A285" s="49">
        <v>24</v>
      </c>
      <c r="B285" s="49" t="str">
        <f>Source!BJ92</f>
        <v>прайс</v>
      </c>
      <c r="C285" s="49" t="str">
        <f>Source!G92</f>
        <v>Кронштейн Г-образный К09-Г-45</v>
      </c>
      <c r="D285" s="50" t="str">
        <f>Source!DW92</f>
        <v>шт.</v>
      </c>
      <c r="E285" s="51">
        <f>Source!K92</f>
        <v>47</v>
      </c>
      <c r="F285" s="51"/>
      <c r="G285" s="51">
        <f>Source!I92</f>
        <v>47</v>
      </c>
      <c r="H285" s="52">
        <f>Source!AL92</f>
        <v>5830</v>
      </c>
      <c r="I285" s="53"/>
      <c r="J285" s="52">
        <f>ROUND(L285/K285, 2)</f>
        <v>38004.160000000003</v>
      </c>
      <c r="K285" s="53">
        <f>IF(Source!BC92&lt;&gt; 0, Source!BC92, 1)</f>
        <v>7.21</v>
      </c>
      <c r="L285" s="52">
        <f>Source!HG92</f>
        <v>274010</v>
      </c>
      <c r="AG285" s="9">
        <f>ROUND((Source!AT92/100)*((ROUND(Source!AF92*Source!I92, 2)+ROUND(Source!AE92*Source!I92, 2))), 2)</f>
        <v>0</v>
      </c>
      <c r="AH285" s="9">
        <f>Source!X92</f>
        <v>0</v>
      </c>
      <c r="AI285" s="9">
        <f>ROUND((Source!AU92/100)*((ROUND(Source!AF92*Source!I92, 2)+ROUND(Source!AE92*Source!I92, 2))), 2)</f>
        <v>0</v>
      </c>
      <c r="AJ285" s="9">
        <f>Source!Y92</f>
        <v>0</v>
      </c>
      <c r="AS285" s="9">
        <f>IF(Source!BI92&lt;=1,AH285, 0)</f>
        <v>0</v>
      </c>
      <c r="AT285" s="9">
        <f>IF(Source!BI92&lt;=1,AJ285, 0)</f>
        <v>0</v>
      </c>
      <c r="BC285" s="9">
        <f>IF(Source!BI92=2,AH285, 0)</f>
        <v>0</v>
      </c>
      <c r="BD285" s="9">
        <f>IF(Source!BI92=2,AJ285, 0)</f>
        <v>0</v>
      </c>
    </row>
    <row r="286" spans="1:71">
      <c r="C286" s="69" t="s">
        <v>739</v>
      </c>
      <c r="D286" s="69"/>
      <c r="E286" s="69"/>
      <c r="F286" s="69"/>
      <c r="G286" s="69"/>
      <c r="H286" s="69"/>
      <c r="I286" s="69">
        <f>J285</f>
        <v>38004.160000000003</v>
      </c>
      <c r="J286" s="69"/>
      <c r="K286" s="69">
        <f>L285</f>
        <v>274010</v>
      </c>
      <c r="L286" s="69"/>
      <c r="O286" s="22">
        <f>I286</f>
        <v>38004.160000000003</v>
      </c>
      <c r="P286" s="22">
        <f>K286</f>
        <v>274010</v>
      </c>
      <c r="Q286" s="9">
        <f>0</f>
        <v>0</v>
      </c>
      <c r="R286" s="9">
        <f>0</f>
        <v>0</v>
      </c>
      <c r="U286" s="9">
        <f>0</f>
        <v>0</v>
      </c>
      <c r="X286" s="9">
        <f>0</f>
        <v>0</v>
      </c>
      <c r="Z286" s="9">
        <f>0</f>
        <v>0</v>
      </c>
      <c r="AB286" s="9">
        <f>0</f>
        <v>0</v>
      </c>
      <c r="AD286" s="9">
        <f>0</f>
        <v>0</v>
      </c>
      <c r="AF286" s="22">
        <f>I286</f>
        <v>38004.160000000003</v>
      </c>
      <c r="AN286" s="9">
        <f>IF(Source!BI92&lt;=1,J285, 0)</f>
        <v>38004.160000000003</v>
      </c>
      <c r="AO286" s="9">
        <f>IF(Source!BI92&lt;=1,I286, 0)</f>
        <v>38004.160000000003</v>
      </c>
      <c r="AP286" s="9">
        <f>IF(Source!BI92&lt;=1,0, 0)</f>
        <v>0</v>
      </c>
      <c r="AQ286" s="9">
        <f>IF(Source!BI92&lt;=1,0, 0)</f>
        <v>0</v>
      </c>
      <c r="AX286" s="9">
        <f>IF(Source!BI92=2,J285, 0)</f>
        <v>0</v>
      </c>
      <c r="AY286" s="9">
        <f>IF(Source!BI92=2,I286, 0)</f>
        <v>0</v>
      </c>
      <c r="AZ286" s="9">
        <f>IF(Source!BI92=2,0, 0)</f>
        <v>0</v>
      </c>
      <c r="BA286" s="9">
        <f>IF(Source!BI92=2,0, 0)</f>
        <v>0</v>
      </c>
      <c r="BQ286" s="22">
        <f>I286</f>
        <v>38004.160000000003</v>
      </c>
      <c r="BS286" s="22">
        <f>K286</f>
        <v>274010</v>
      </c>
    </row>
    <row r="287" spans="1:71">
      <c r="A287" s="49">
        <v>25</v>
      </c>
      <c r="B287" s="49" t="str">
        <f>Source!BJ93</f>
        <v>прайс</v>
      </c>
      <c r="C287" s="49" t="str">
        <f>Source!G93</f>
        <v>Коробка распределительная 40-0300</v>
      </c>
      <c r="D287" s="50" t="str">
        <f>Source!DW93</f>
        <v>шт.</v>
      </c>
      <c r="E287" s="51">
        <f>Source!K93</f>
        <v>47</v>
      </c>
      <c r="F287" s="51"/>
      <c r="G287" s="51">
        <f>Source!I93</f>
        <v>47</v>
      </c>
      <c r="H287" s="52">
        <f>Source!AL93</f>
        <v>165</v>
      </c>
      <c r="I287" s="53"/>
      <c r="J287" s="52">
        <f>ROUND(L287/K287, 2)</f>
        <v>1075.5899999999999</v>
      </c>
      <c r="K287" s="53">
        <f>IF(Source!BC93&lt;&gt; 0, Source!BC93, 1)</f>
        <v>7.21</v>
      </c>
      <c r="L287" s="52">
        <f>Source!HG93</f>
        <v>7755</v>
      </c>
      <c r="AG287" s="9">
        <f>ROUND((Source!AT93/100)*((ROUND(Source!AF93*Source!I93, 2)+ROUND(Source!AE93*Source!I93, 2))), 2)</f>
        <v>0</v>
      </c>
      <c r="AH287" s="9">
        <f>Source!X93</f>
        <v>0</v>
      </c>
      <c r="AI287" s="9">
        <f>ROUND((Source!AU93/100)*((ROUND(Source!AF93*Source!I93, 2)+ROUND(Source!AE93*Source!I93, 2))), 2)</f>
        <v>0</v>
      </c>
      <c r="AJ287" s="9">
        <f>Source!Y93</f>
        <v>0</v>
      </c>
      <c r="AS287" s="9">
        <f>IF(Source!BI93&lt;=1,AH287, 0)</f>
        <v>0</v>
      </c>
      <c r="AT287" s="9">
        <f>IF(Source!BI93&lt;=1,AJ287, 0)</f>
        <v>0</v>
      </c>
      <c r="BC287" s="9">
        <f>IF(Source!BI93=2,AH287, 0)</f>
        <v>0</v>
      </c>
      <c r="BD287" s="9">
        <f>IF(Source!BI93=2,AJ287, 0)</f>
        <v>0</v>
      </c>
    </row>
    <row r="288" spans="1:71">
      <c r="C288" s="69" t="s">
        <v>739</v>
      </c>
      <c r="D288" s="69"/>
      <c r="E288" s="69"/>
      <c r="F288" s="69"/>
      <c r="G288" s="69"/>
      <c r="H288" s="69"/>
      <c r="I288" s="69">
        <f>J287</f>
        <v>1075.5899999999999</v>
      </c>
      <c r="J288" s="69"/>
      <c r="K288" s="69">
        <f>L287</f>
        <v>7755</v>
      </c>
      <c r="L288" s="69"/>
      <c r="O288" s="22">
        <f>I288</f>
        <v>1075.5899999999999</v>
      </c>
      <c r="P288" s="22">
        <f>K288</f>
        <v>7755</v>
      </c>
      <c r="Q288" s="9">
        <f>0</f>
        <v>0</v>
      </c>
      <c r="R288" s="9">
        <f>0</f>
        <v>0</v>
      </c>
      <c r="U288" s="9">
        <f>0</f>
        <v>0</v>
      </c>
      <c r="X288" s="9">
        <f>0</f>
        <v>0</v>
      </c>
      <c r="Z288" s="9">
        <f>0</f>
        <v>0</v>
      </c>
      <c r="AB288" s="9">
        <f>0</f>
        <v>0</v>
      </c>
      <c r="AD288" s="9">
        <f>0</f>
        <v>0</v>
      </c>
      <c r="AF288" s="22">
        <f>I288</f>
        <v>1075.5899999999999</v>
      </c>
      <c r="AN288" s="9">
        <f>IF(Source!BI93&lt;=1,J287, 0)</f>
        <v>1075.5899999999999</v>
      </c>
      <c r="AO288" s="9">
        <f>IF(Source!BI93&lt;=1,I288, 0)</f>
        <v>1075.5899999999999</v>
      </c>
      <c r="AP288" s="9">
        <f>IF(Source!BI93&lt;=1,0, 0)</f>
        <v>0</v>
      </c>
      <c r="AQ288" s="9">
        <f>IF(Source!BI93&lt;=1,0, 0)</f>
        <v>0</v>
      </c>
      <c r="AX288" s="9">
        <f>IF(Source!BI93=2,J287, 0)</f>
        <v>0</v>
      </c>
      <c r="AY288" s="9">
        <f>IF(Source!BI93=2,I288, 0)</f>
        <v>0</v>
      </c>
      <c r="AZ288" s="9">
        <f>IF(Source!BI93=2,0, 0)</f>
        <v>0</v>
      </c>
      <c r="BA288" s="9">
        <f>IF(Source!BI93=2,0, 0)</f>
        <v>0</v>
      </c>
      <c r="BQ288" s="22">
        <f>I288</f>
        <v>1075.5899999999999</v>
      </c>
      <c r="BS288" s="22">
        <f>K288</f>
        <v>7755</v>
      </c>
    </row>
    <row r="289" spans="1:71" ht="25.5">
      <c r="A289" s="49">
        <v>26</v>
      </c>
      <c r="B289" s="49" t="str">
        <f>Source!BJ94</f>
        <v>прайс</v>
      </c>
      <c r="C289" s="49" t="str">
        <f>Source!G94</f>
        <v>Видеорегистратор 16-канальный IP DS-7716NI-K4</v>
      </c>
      <c r="D289" s="50" t="str">
        <f>Source!DW94</f>
        <v>шт.</v>
      </c>
      <c r="E289" s="51">
        <f>Source!K94</f>
        <v>3</v>
      </c>
      <c r="F289" s="51"/>
      <c r="G289" s="51">
        <f>Source!I94</f>
        <v>3</v>
      </c>
      <c r="H289" s="52">
        <f>Source!AL94</f>
        <v>51700</v>
      </c>
      <c r="I289" s="53"/>
      <c r="J289" s="52">
        <f>ROUND(L289/K289, 2)</f>
        <v>21511.79</v>
      </c>
      <c r="K289" s="53">
        <f>IF(Source!BC94&lt;&gt; 0, Source!BC94, 1)</f>
        <v>7.21</v>
      </c>
      <c r="L289" s="52">
        <f>Source!HG94</f>
        <v>155100</v>
      </c>
      <c r="AG289" s="9">
        <f>ROUND((Source!AT94/100)*((ROUND(Source!AF94*Source!I94, 2)+ROUND(Source!AE94*Source!I94, 2))), 2)</f>
        <v>0</v>
      </c>
      <c r="AH289" s="9">
        <f>Source!X94</f>
        <v>0</v>
      </c>
      <c r="AI289" s="9">
        <f>ROUND((Source!AU94/100)*((ROUND(Source!AF94*Source!I94, 2)+ROUND(Source!AE94*Source!I94, 2))), 2)</f>
        <v>0</v>
      </c>
      <c r="AJ289" s="9">
        <f>Source!Y94</f>
        <v>0</v>
      </c>
      <c r="AS289" s="9">
        <f>IF(Source!BI94&lt;=1,AH289, 0)</f>
        <v>0</v>
      </c>
      <c r="AT289" s="9">
        <f>IF(Source!BI94&lt;=1,AJ289, 0)</f>
        <v>0</v>
      </c>
      <c r="BC289" s="9">
        <f>IF(Source!BI94=2,AH289, 0)</f>
        <v>0</v>
      </c>
      <c r="BD289" s="9">
        <f>IF(Source!BI94=2,AJ289, 0)</f>
        <v>0</v>
      </c>
    </row>
    <row r="290" spans="1:71">
      <c r="C290" s="69" t="s">
        <v>739</v>
      </c>
      <c r="D290" s="69"/>
      <c r="E290" s="69"/>
      <c r="F290" s="69"/>
      <c r="G290" s="69"/>
      <c r="H290" s="69"/>
      <c r="I290" s="69">
        <f>J289</f>
        <v>21511.79</v>
      </c>
      <c r="J290" s="69"/>
      <c r="K290" s="69">
        <f>L289</f>
        <v>155100</v>
      </c>
      <c r="L290" s="69"/>
      <c r="O290" s="22">
        <f>I290</f>
        <v>21511.79</v>
      </c>
      <c r="P290" s="22">
        <f>K290</f>
        <v>155100</v>
      </c>
      <c r="Q290" s="9">
        <f>0</f>
        <v>0</v>
      </c>
      <c r="R290" s="9">
        <f>0</f>
        <v>0</v>
      </c>
      <c r="U290" s="9">
        <f>0</f>
        <v>0</v>
      </c>
      <c r="X290" s="9">
        <f>0</f>
        <v>0</v>
      </c>
      <c r="Z290" s="9">
        <f>0</f>
        <v>0</v>
      </c>
      <c r="AB290" s="9">
        <f>0</f>
        <v>0</v>
      </c>
      <c r="AD290" s="9">
        <f>0</f>
        <v>0</v>
      </c>
      <c r="AF290" s="22">
        <f>I290</f>
        <v>21511.79</v>
      </c>
      <c r="AN290" s="9">
        <f>IF(Source!BI94&lt;=1,J289, 0)</f>
        <v>21511.79</v>
      </c>
      <c r="AO290" s="9">
        <f>IF(Source!BI94&lt;=1,I290, 0)</f>
        <v>21511.79</v>
      </c>
      <c r="AP290" s="9">
        <f>IF(Source!BI94&lt;=1,0, 0)</f>
        <v>0</v>
      </c>
      <c r="AQ290" s="9">
        <f>IF(Source!BI94&lt;=1,0, 0)</f>
        <v>0</v>
      </c>
      <c r="AX290" s="9">
        <f>IF(Source!BI94=2,J289, 0)</f>
        <v>0</v>
      </c>
      <c r="AY290" s="9">
        <f>IF(Source!BI94=2,I290, 0)</f>
        <v>0</v>
      </c>
      <c r="AZ290" s="9">
        <f>IF(Source!BI94=2,0, 0)</f>
        <v>0</v>
      </c>
      <c r="BA290" s="9">
        <f>IF(Source!BI94=2,0, 0)</f>
        <v>0</v>
      </c>
      <c r="BQ290" s="22">
        <f>I290</f>
        <v>21511.79</v>
      </c>
      <c r="BS290" s="22">
        <f>K290</f>
        <v>155100</v>
      </c>
    </row>
    <row r="291" spans="1:71">
      <c r="A291" s="49">
        <v>27</v>
      </c>
      <c r="B291" s="49" t="str">
        <f>Source!BJ95</f>
        <v>прайс</v>
      </c>
      <c r="C291" s="49" t="str">
        <f>Source!G95</f>
        <v>Жесткий диск WD62PURZ</v>
      </c>
      <c r="D291" s="50" t="str">
        <f>Source!DW95</f>
        <v>шт.</v>
      </c>
      <c r="E291" s="51">
        <f>Source!K95</f>
        <v>12</v>
      </c>
      <c r="F291" s="51"/>
      <c r="G291" s="51">
        <f>Source!I95</f>
        <v>12</v>
      </c>
      <c r="H291" s="52">
        <f>Source!AL95</f>
        <v>21450</v>
      </c>
      <c r="I291" s="53"/>
      <c r="J291" s="52">
        <f>ROUND(L291/K291, 2)</f>
        <v>35700.42</v>
      </c>
      <c r="K291" s="53">
        <f>IF(Source!BC95&lt;&gt; 0, Source!BC95, 1)</f>
        <v>7.21</v>
      </c>
      <c r="L291" s="52">
        <f>Source!HG95</f>
        <v>257400</v>
      </c>
      <c r="AG291" s="9">
        <f>ROUND((Source!AT95/100)*((ROUND(Source!AF95*Source!I95, 2)+ROUND(Source!AE95*Source!I95, 2))), 2)</f>
        <v>0</v>
      </c>
      <c r="AH291" s="9">
        <f>Source!X95</f>
        <v>0</v>
      </c>
      <c r="AI291" s="9">
        <f>ROUND((Source!AU95/100)*((ROUND(Source!AF95*Source!I95, 2)+ROUND(Source!AE95*Source!I95, 2))), 2)</f>
        <v>0</v>
      </c>
      <c r="AJ291" s="9">
        <f>Source!Y95</f>
        <v>0</v>
      </c>
      <c r="AS291" s="9">
        <f>IF(Source!BI95&lt;=1,AH291, 0)</f>
        <v>0</v>
      </c>
      <c r="AT291" s="9">
        <f>IF(Source!BI95&lt;=1,AJ291, 0)</f>
        <v>0</v>
      </c>
      <c r="BC291" s="9">
        <f>IF(Source!BI95=2,AH291, 0)</f>
        <v>0</v>
      </c>
      <c r="BD291" s="9">
        <f>IF(Source!BI95=2,AJ291, 0)</f>
        <v>0</v>
      </c>
    </row>
    <row r="292" spans="1:71">
      <c r="C292" s="69" t="s">
        <v>739</v>
      </c>
      <c r="D292" s="69"/>
      <c r="E292" s="69"/>
      <c r="F292" s="69"/>
      <c r="G292" s="69"/>
      <c r="H292" s="69"/>
      <c r="I292" s="69">
        <f>J291</f>
        <v>35700.42</v>
      </c>
      <c r="J292" s="69"/>
      <c r="K292" s="69">
        <f>L291</f>
        <v>257400</v>
      </c>
      <c r="L292" s="69"/>
      <c r="O292" s="22">
        <f>I292</f>
        <v>35700.42</v>
      </c>
      <c r="P292" s="22">
        <f>K292</f>
        <v>257400</v>
      </c>
      <c r="Q292" s="9">
        <f>0</f>
        <v>0</v>
      </c>
      <c r="R292" s="9">
        <f>0</f>
        <v>0</v>
      </c>
      <c r="U292" s="9">
        <f>0</f>
        <v>0</v>
      </c>
      <c r="X292" s="9">
        <f>0</f>
        <v>0</v>
      </c>
      <c r="Z292" s="9">
        <f>0</f>
        <v>0</v>
      </c>
      <c r="AB292" s="9">
        <f>0</f>
        <v>0</v>
      </c>
      <c r="AD292" s="9">
        <f>0</f>
        <v>0</v>
      </c>
      <c r="AF292" s="22">
        <f>I292</f>
        <v>35700.42</v>
      </c>
      <c r="AN292" s="9">
        <f>IF(Source!BI95&lt;=1,J291, 0)</f>
        <v>35700.42</v>
      </c>
      <c r="AO292" s="9">
        <f>IF(Source!BI95&lt;=1,I292, 0)</f>
        <v>35700.42</v>
      </c>
      <c r="AP292" s="9">
        <f>IF(Source!BI95&lt;=1,0, 0)</f>
        <v>0</v>
      </c>
      <c r="AQ292" s="9">
        <f>IF(Source!BI95&lt;=1,0, 0)</f>
        <v>0</v>
      </c>
      <c r="AX292" s="9">
        <f>IF(Source!BI95=2,J291, 0)</f>
        <v>0</v>
      </c>
      <c r="AY292" s="9">
        <f>IF(Source!BI95=2,I292, 0)</f>
        <v>0</v>
      </c>
      <c r="AZ292" s="9">
        <f>IF(Source!BI95=2,0, 0)</f>
        <v>0</v>
      </c>
      <c r="BA292" s="9">
        <f>IF(Source!BI95=2,0, 0)</f>
        <v>0</v>
      </c>
      <c r="BQ292" s="22">
        <f>I292</f>
        <v>35700.42</v>
      </c>
      <c r="BS292" s="22">
        <f>K292</f>
        <v>257400</v>
      </c>
    </row>
    <row r="293" spans="1:71">
      <c r="A293" s="49">
        <v>28</v>
      </c>
      <c r="B293" s="49" t="str">
        <f>Source!BJ96</f>
        <v>прайс</v>
      </c>
      <c r="C293" s="49" t="str">
        <f>Source!G96</f>
        <v>Монитор 27" Valday IM27VL1</v>
      </c>
      <c r="D293" s="50" t="str">
        <f>Source!DW96</f>
        <v>шт.</v>
      </c>
      <c r="E293" s="51">
        <f>Source!K96</f>
        <v>3</v>
      </c>
      <c r="F293" s="51"/>
      <c r="G293" s="51">
        <f>Source!I96</f>
        <v>3</v>
      </c>
      <c r="H293" s="52">
        <f>Source!AL96</f>
        <v>14850</v>
      </c>
      <c r="I293" s="53"/>
      <c r="J293" s="52">
        <f>ROUND(L293/K293, 2)</f>
        <v>6178.92</v>
      </c>
      <c r="K293" s="53">
        <f>IF(Source!BC96&lt;&gt; 0, Source!BC96, 1)</f>
        <v>7.21</v>
      </c>
      <c r="L293" s="52">
        <f>Source!HG96</f>
        <v>44550</v>
      </c>
      <c r="AG293" s="9">
        <f>ROUND((Source!AT96/100)*((ROUND(Source!AF96*Source!I96, 2)+ROUND(Source!AE96*Source!I96, 2))), 2)</f>
        <v>0</v>
      </c>
      <c r="AH293" s="9">
        <f>Source!X96</f>
        <v>0</v>
      </c>
      <c r="AI293" s="9">
        <f>ROUND((Source!AU96/100)*((ROUND(Source!AF96*Source!I96, 2)+ROUND(Source!AE96*Source!I96, 2))), 2)</f>
        <v>0</v>
      </c>
      <c r="AJ293" s="9">
        <f>Source!Y96</f>
        <v>0</v>
      </c>
      <c r="AS293" s="9">
        <f>IF(Source!BI96&lt;=1,AH293, 0)</f>
        <v>0</v>
      </c>
      <c r="AT293" s="9">
        <f>IF(Source!BI96&lt;=1,AJ293, 0)</f>
        <v>0</v>
      </c>
      <c r="BC293" s="9">
        <f>IF(Source!BI96=2,AH293, 0)</f>
        <v>0</v>
      </c>
      <c r="BD293" s="9">
        <f>IF(Source!BI96=2,AJ293, 0)</f>
        <v>0</v>
      </c>
    </row>
    <row r="294" spans="1:71">
      <c r="C294" s="69" t="s">
        <v>739</v>
      </c>
      <c r="D294" s="69"/>
      <c r="E294" s="69"/>
      <c r="F294" s="69"/>
      <c r="G294" s="69"/>
      <c r="H294" s="69"/>
      <c r="I294" s="69">
        <f>J293</f>
        <v>6178.92</v>
      </c>
      <c r="J294" s="69"/>
      <c r="K294" s="69">
        <f>L293</f>
        <v>44550</v>
      </c>
      <c r="L294" s="69"/>
      <c r="O294" s="22">
        <f>I294</f>
        <v>6178.92</v>
      </c>
      <c r="P294" s="22">
        <f>K294</f>
        <v>44550</v>
      </c>
      <c r="Q294" s="9">
        <f>0</f>
        <v>0</v>
      </c>
      <c r="R294" s="9">
        <f>0</f>
        <v>0</v>
      </c>
      <c r="U294" s="9">
        <f>0</f>
        <v>0</v>
      </c>
      <c r="X294" s="9">
        <f>0</f>
        <v>0</v>
      </c>
      <c r="Z294" s="9">
        <f>0</f>
        <v>0</v>
      </c>
      <c r="AB294" s="9">
        <f>0</f>
        <v>0</v>
      </c>
      <c r="AD294" s="9">
        <f>0</f>
        <v>0</v>
      </c>
      <c r="AF294" s="22">
        <f>I294</f>
        <v>6178.92</v>
      </c>
      <c r="AN294" s="9">
        <f>IF(Source!BI96&lt;=1,J293, 0)</f>
        <v>6178.92</v>
      </c>
      <c r="AO294" s="9">
        <f>IF(Source!BI96&lt;=1,I294, 0)</f>
        <v>6178.92</v>
      </c>
      <c r="AP294" s="9">
        <f>IF(Source!BI96&lt;=1,0, 0)</f>
        <v>0</v>
      </c>
      <c r="AQ294" s="9">
        <f>IF(Source!BI96&lt;=1,0, 0)</f>
        <v>0</v>
      </c>
      <c r="AX294" s="9">
        <f>IF(Source!BI96=2,J293, 0)</f>
        <v>0</v>
      </c>
      <c r="AY294" s="9">
        <f>IF(Source!BI96=2,I294, 0)</f>
        <v>0</v>
      </c>
      <c r="AZ294" s="9">
        <f>IF(Source!BI96=2,0, 0)</f>
        <v>0</v>
      </c>
      <c r="BA294" s="9">
        <f>IF(Source!BI96=2,0, 0)</f>
        <v>0</v>
      </c>
      <c r="BQ294" s="22">
        <f>I294</f>
        <v>6178.92</v>
      </c>
      <c r="BS294" s="22">
        <f>K294</f>
        <v>44550</v>
      </c>
    </row>
    <row r="295" spans="1:71" ht="25.5">
      <c r="A295" s="49">
        <v>29</v>
      </c>
      <c r="B295" s="49" t="str">
        <f>Source!BJ97</f>
        <v>прайс</v>
      </c>
      <c r="C295" s="49" t="str">
        <f>Source!G97</f>
        <v>Кабель соединительный HDMI 5-813 аудио-аудио</v>
      </c>
      <c r="D295" s="50" t="str">
        <f>Source!DW97</f>
        <v>шт.</v>
      </c>
      <c r="E295" s="51">
        <f>Source!K97</f>
        <v>3</v>
      </c>
      <c r="F295" s="51"/>
      <c r="G295" s="51">
        <f>Source!I97</f>
        <v>3</v>
      </c>
      <c r="H295" s="52">
        <f>Source!AL97</f>
        <v>1320</v>
      </c>
      <c r="I295" s="53"/>
      <c r="J295" s="52">
        <f>ROUND(L295/K295, 2)</f>
        <v>549.24</v>
      </c>
      <c r="K295" s="53">
        <f>IF(Source!BC97&lt;&gt; 0, Source!BC97, 1)</f>
        <v>7.21</v>
      </c>
      <c r="L295" s="52">
        <f>Source!HG97</f>
        <v>3960</v>
      </c>
      <c r="AG295" s="9">
        <f>ROUND((Source!AT97/100)*((ROUND(Source!AF97*Source!I97, 2)+ROUND(Source!AE97*Source!I97, 2))), 2)</f>
        <v>0</v>
      </c>
      <c r="AH295" s="9">
        <f>Source!X97</f>
        <v>0</v>
      </c>
      <c r="AI295" s="9">
        <f>ROUND((Source!AU97/100)*((ROUND(Source!AF97*Source!I97, 2)+ROUND(Source!AE97*Source!I97, 2))), 2)</f>
        <v>0</v>
      </c>
      <c r="AJ295" s="9">
        <f>Source!Y97</f>
        <v>0</v>
      </c>
      <c r="AS295" s="9">
        <f>IF(Source!BI97&lt;=1,AH295, 0)</f>
        <v>0</v>
      </c>
      <c r="AT295" s="9">
        <f>IF(Source!BI97&lt;=1,AJ295, 0)</f>
        <v>0</v>
      </c>
      <c r="BC295" s="9">
        <f>IF(Source!BI97=2,AH295, 0)</f>
        <v>0</v>
      </c>
      <c r="BD295" s="9">
        <f>IF(Source!BI97=2,AJ295, 0)</f>
        <v>0</v>
      </c>
    </row>
    <row r="296" spans="1:71">
      <c r="C296" s="69" t="s">
        <v>739</v>
      </c>
      <c r="D296" s="69"/>
      <c r="E296" s="69"/>
      <c r="F296" s="69"/>
      <c r="G296" s="69"/>
      <c r="H296" s="69"/>
      <c r="I296" s="69">
        <f>J295</f>
        <v>549.24</v>
      </c>
      <c r="J296" s="69"/>
      <c r="K296" s="69">
        <f>L295</f>
        <v>3960</v>
      </c>
      <c r="L296" s="69"/>
      <c r="O296" s="22">
        <f>I296</f>
        <v>549.24</v>
      </c>
      <c r="P296" s="22">
        <f>K296</f>
        <v>3960</v>
      </c>
      <c r="Q296" s="9">
        <f>0</f>
        <v>0</v>
      </c>
      <c r="R296" s="9">
        <f>0</f>
        <v>0</v>
      </c>
      <c r="U296" s="9">
        <f>0</f>
        <v>0</v>
      </c>
      <c r="X296" s="9">
        <f>0</f>
        <v>0</v>
      </c>
      <c r="Z296" s="9">
        <f>0</f>
        <v>0</v>
      </c>
      <c r="AB296" s="9">
        <f>0</f>
        <v>0</v>
      </c>
      <c r="AD296" s="9">
        <f>0</f>
        <v>0</v>
      </c>
      <c r="AF296" s="22">
        <f>I296</f>
        <v>549.24</v>
      </c>
      <c r="AN296" s="9">
        <f>IF(Source!BI97&lt;=1,J295, 0)</f>
        <v>549.24</v>
      </c>
      <c r="AO296" s="9">
        <f>IF(Source!BI97&lt;=1,I296, 0)</f>
        <v>549.24</v>
      </c>
      <c r="AP296" s="9">
        <f>IF(Source!BI97&lt;=1,0, 0)</f>
        <v>0</v>
      </c>
      <c r="AQ296" s="9">
        <f>IF(Source!BI97&lt;=1,0, 0)</f>
        <v>0</v>
      </c>
      <c r="AX296" s="9">
        <f>IF(Source!BI97=2,J295, 0)</f>
        <v>0</v>
      </c>
      <c r="AY296" s="9">
        <f>IF(Source!BI97=2,I296, 0)</f>
        <v>0</v>
      </c>
      <c r="AZ296" s="9">
        <f>IF(Source!BI97=2,0, 0)</f>
        <v>0</v>
      </c>
      <c r="BA296" s="9">
        <f>IF(Source!BI97=2,0, 0)</f>
        <v>0</v>
      </c>
      <c r="BQ296" s="22">
        <f>I296</f>
        <v>549.24</v>
      </c>
      <c r="BS296" s="22">
        <f>K296</f>
        <v>3960</v>
      </c>
    </row>
    <row r="297" spans="1:71" ht="25.5">
      <c r="A297" s="49">
        <v>30</v>
      </c>
      <c r="B297" s="49" t="str">
        <f>Source!BJ98</f>
        <v>прайс</v>
      </c>
      <c r="C297" s="49" t="str">
        <f>Source!G98</f>
        <v>Кронштейн для мониторов Arm Media LCD-1600</v>
      </c>
      <c r="D297" s="50" t="str">
        <f>Source!DW98</f>
        <v>шт.</v>
      </c>
      <c r="E297" s="51">
        <f>Source!K98</f>
        <v>3</v>
      </c>
      <c r="F297" s="51"/>
      <c r="G297" s="51">
        <f>Source!I98</f>
        <v>3</v>
      </c>
      <c r="H297" s="52">
        <f>Source!AL98</f>
        <v>4950</v>
      </c>
      <c r="I297" s="53"/>
      <c r="J297" s="52">
        <f>ROUND(L297/K297, 2)</f>
        <v>2059.64</v>
      </c>
      <c r="K297" s="53">
        <f>IF(Source!BC98&lt;&gt; 0, Source!BC98, 1)</f>
        <v>7.21</v>
      </c>
      <c r="L297" s="52">
        <f>Source!HG98</f>
        <v>14850</v>
      </c>
      <c r="AG297" s="9">
        <f>ROUND((Source!AT98/100)*((ROUND(Source!AF98*Source!I98, 2)+ROUND(Source!AE98*Source!I98, 2))), 2)</f>
        <v>0</v>
      </c>
      <c r="AH297" s="9">
        <f>Source!X98</f>
        <v>0</v>
      </c>
      <c r="AI297" s="9">
        <f>ROUND((Source!AU98/100)*((ROUND(Source!AF98*Source!I98, 2)+ROUND(Source!AE98*Source!I98, 2))), 2)</f>
        <v>0</v>
      </c>
      <c r="AJ297" s="9">
        <f>Source!Y98</f>
        <v>0</v>
      </c>
      <c r="AS297" s="9">
        <f>IF(Source!BI98&lt;=1,AH297, 0)</f>
        <v>0</v>
      </c>
      <c r="AT297" s="9">
        <f>IF(Source!BI98&lt;=1,AJ297, 0)</f>
        <v>0</v>
      </c>
      <c r="BC297" s="9">
        <f>IF(Source!BI98=2,AH297, 0)</f>
        <v>0</v>
      </c>
      <c r="BD297" s="9">
        <f>IF(Source!BI98=2,AJ297, 0)</f>
        <v>0</v>
      </c>
    </row>
    <row r="298" spans="1:71">
      <c r="C298" s="69" t="s">
        <v>739</v>
      </c>
      <c r="D298" s="69"/>
      <c r="E298" s="69"/>
      <c r="F298" s="69"/>
      <c r="G298" s="69"/>
      <c r="H298" s="69"/>
      <c r="I298" s="69">
        <f>J297</f>
        <v>2059.64</v>
      </c>
      <c r="J298" s="69"/>
      <c r="K298" s="69">
        <f>L297</f>
        <v>14850</v>
      </c>
      <c r="L298" s="69"/>
      <c r="O298" s="22">
        <f>I298</f>
        <v>2059.64</v>
      </c>
      <c r="P298" s="22">
        <f>K298</f>
        <v>14850</v>
      </c>
      <c r="Q298" s="9">
        <f>0</f>
        <v>0</v>
      </c>
      <c r="R298" s="9">
        <f>0</f>
        <v>0</v>
      </c>
      <c r="U298" s="9">
        <f>0</f>
        <v>0</v>
      </c>
      <c r="X298" s="9">
        <f>0</f>
        <v>0</v>
      </c>
      <c r="Z298" s="9">
        <f>0</f>
        <v>0</v>
      </c>
      <c r="AB298" s="9">
        <f>0</f>
        <v>0</v>
      </c>
      <c r="AD298" s="9">
        <f>0</f>
        <v>0</v>
      </c>
      <c r="AF298" s="22">
        <f>I298</f>
        <v>2059.64</v>
      </c>
      <c r="AN298" s="9">
        <f>IF(Source!BI98&lt;=1,J297, 0)</f>
        <v>2059.64</v>
      </c>
      <c r="AO298" s="9">
        <f>IF(Source!BI98&lt;=1,I298, 0)</f>
        <v>2059.64</v>
      </c>
      <c r="AP298" s="9">
        <f>IF(Source!BI98&lt;=1,0, 0)</f>
        <v>0</v>
      </c>
      <c r="AQ298" s="9">
        <f>IF(Source!BI98&lt;=1,0, 0)</f>
        <v>0</v>
      </c>
      <c r="AX298" s="9">
        <f>IF(Source!BI98=2,J297, 0)</f>
        <v>0</v>
      </c>
      <c r="AY298" s="9">
        <f>IF(Source!BI98=2,I298, 0)</f>
        <v>0</v>
      </c>
      <c r="AZ298" s="9">
        <f>IF(Source!BI98=2,0, 0)</f>
        <v>0</v>
      </c>
      <c r="BA298" s="9">
        <f>IF(Source!BI98=2,0, 0)</f>
        <v>0</v>
      </c>
      <c r="BQ298" s="22">
        <f>I298</f>
        <v>2059.64</v>
      </c>
      <c r="BS298" s="22">
        <f>K298</f>
        <v>14850</v>
      </c>
    </row>
    <row r="299" spans="1:71" ht="25.5">
      <c r="A299" s="49">
        <v>31</v>
      </c>
      <c r="B299" s="49" t="str">
        <f>Source!BJ99</f>
        <v>прайс</v>
      </c>
      <c r="C299" s="49" t="str">
        <f>Source!G99</f>
        <v>Коммутатор центральный стоечный Tfortis SWU-16</v>
      </c>
      <c r="D299" s="50" t="str">
        <f>Source!DW99</f>
        <v>шт.</v>
      </c>
      <c r="E299" s="51">
        <f>Source!K99</f>
        <v>1</v>
      </c>
      <c r="F299" s="51"/>
      <c r="G299" s="51">
        <f>Source!I99</f>
        <v>1</v>
      </c>
      <c r="H299" s="52">
        <f>Source!AL99</f>
        <v>95150</v>
      </c>
      <c r="I299" s="53"/>
      <c r="J299" s="52">
        <f>ROUND(L299/K299, 2)</f>
        <v>13196.95</v>
      </c>
      <c r="K299" s="53">
        <f>IF(Source!BC99&lt;&gt; 0, Source!BC99, 1)</f>
        <v>7.21</v>
      </c>
      <c r="L299" s="52">
        <f>Source!HG99</f>
        <v>95150</v>
      </c>
      <c r="AG299" s="9">
        <f>ROUND((Source!AT99/100)*((ROUND(Source!AF99*Source!I99, 2)+ROUND(Source!AE99*Source!I99, 2))), 2)</f>
        <v>0</v>
      </c>
      <c r="AH299" s="9">
        <f>Source!X99</f>
        <v>0</v>
      </c>
      <c r="AI299" s="9">
        <f>ROUND((Source!AU99/100)*((ROUND(Source!AF99*Source!I99, 2)+ROUND(Source!AE99*Source!I99, 2))), 2)</f>
        <v>0</v>
      </c>
      <c r="AJ299" s="9">
        <f>Source!Y99</f>
        <v>0</v>
      </c>
      <c r="AS299" s="9">
        <f>IF(Source!BI99&lt;=1,AH299, 0)</f>
        <v>0</v>
      </c>
      <c r="AT299" s="9">
        <f>IF(Source!BI99&lt;=1,AJ299, 0)</f>
        <v>0</v>
      </c>
      <c r="BC299" s="9">
        <f>IF(Source!BI99=2,AH299, 0)</f>
        <v>0</v>
      </c>
      <c r="BD299" s="9">
        <f>IF(Source!BI99=2,AJ299, 0)</f>
        <v>0</v>
      </c>
    </row>
    <row r="300" spans="1:71">
      <c r="C300" s="69" t="s">
        <v>739</v>
      </c>
      <c r="D300" s="69"/>
      <c r="E300" s="69"/>
      <c r="F300" s="69"/>
      <c r="G300" s="69"/>
      <c r="H300" s="69"/>
      <c r="I300" s="69">
        <f>J299</f>
        <v>13196.95</v>
      </c>
      <c r="J300" s="69"/>
      <c r="K300" s="69">
        <f>L299</f>
        <v>95150</v>
      </c>
      <c r="L300" s="69"/>
      <c r="O300" s="22">
        <f>I300</f>
        <v>13196.95</v>
      </c>
      <c r="P300" s="22">
        <f>K300</f>
        <v>95150</v>
      </c>
      <c r="Q300" s="9">
        <f>0</f>
        <v>0</v>
      </c>
      <c r="R300" s="9">
        <f>0</f>
        <v>0</v>
      </c>
      <c r="U300" s="9">
        <f>0</f>
        <v>0</v>
      </c>
      <c r="X300" s="9">
        <f>0</f>
        <v>0</v>
      </c>
      <c r="Z300" s="9">
        <f>0</f>
        <v>0</v>
      </c>
      <c r="AB300" s="9">
        <f>0</f>
        <v>0</v>
      </c>
      <c r="AD300" s="9">
        <f>0</f>
        <v>0</v>
      </c>
      <c r="AF300" s="22">
        <f>I300</f>
        <v>13196.95</v>
      </c>
      <c r="AN300" s="9">
        <f>IF(Source!BI99&lt;=1,J299, 0)</f>
        <v>13196.95</v>
      </c>
      <c r="AO300" s="9">
        <f>IF(Source!BI99&lt;=1,I300, 0)</f>
        <v>13196.95</v>
      </c>
      <c r="AP300" s="9">
        <f>IF(Source!BI99&lt;=1,0, 0)</f>
        <v>0</v>
      </c>
      <c r="AQ300" s="9">
        <f>IF(Source!BI99&lt;=1,0, 0)</f>
        <v>0</v>
      </c>
      <c r="AX300" s="9">
        <f>IF(Source!BI99=2,J299, 0)</f>
        <v>0</v>
      </c>
      <c r="AY300" s="9">
        <f>IF(Source!BI99=2,I300, 0)</f>
        <v>0</v>
      </c>
      <c r="AZ300" s="9">
        <f>IF(Source!BI99=2,0, 0)</f>
        <v>0</v>
      </c>
      <c r="BA300" s="9">
        <f>IF(Source!BI99=2,0, 0)</f>
        <v>0</v>
      </c>
      <c r="BQ300" s="22">
        <f>I300</f>
        <v>13196.95</v>
      </c>
      <c r="BS300" s="22">
        <f>K300</f>
        <v>95150</v>
      </c>
    </row>
    <row r="301" spans="1:71" ht="25.5">
      <c r="A301" s="49">
        <v>32</v>
      </c>
      <c r="B301" s="49" t="str">
        <f>Source!BJ100</f>
        <v>прайс</v>
      </c>
      <c r="C301" s="49" t="str">
        <f>Source!G100</f>
        <v>Комплект оптических трансиверов TBSF-13-3-12gSC-3i-1310</v>
      </c>
      <c r="D301" s="50" t="str">
        <f>Source!DW100</f>
        <v>шт.</v>
      </c>
      <c r="E301" s="51">
        <f>Source!K100</f>
        <v>7</v>
      </c>
      <c r="F301" s="51"/>
      <c r="G301" s="51">
        <f>Source!I100</f>
        <v>7</v>
      </c>
      <c r="H301" s="52">
        <f>Source!AL100</f>
        <v>11880</v>
      </c>
      <c r="I301" s="53"/>
      <c r="J301" s="52">
        <f>ROUND(L301/K301, 2)</f>
        <v>11533.98</v>
      </c>
      <c r="K301" s="53">
        <f>IF(Source!BC100&lt;&gt; 0, Source!BC100, 1)</f>
        <v>7.21</v>
      </c>
      <c r="L301" s="52">
        <f>Source!HG100</f>
        <v>83160</v>
      </c>
      <c r="AG301" s="9">
        <f>ROUND((Source!AT100/100)*((ROUND(Source!AF100*Source!I100, 2)+ROUND(Source!AE100*Source!I100, 2))), 2)</f>
        <v>0</v>
      </c>
      <c r="AH301" s="9">
        <f>Source!X100</f>
        <v>0</v>
      </c>
      <c r="AI301" s="9">
        <f>ROUND((Source!AU100/100)*((ROUND(Source!AF100*Source!I100, 2)+ROUND(Source!AE100*Source!I100, 2))), 2)</f>
        <v>0</v>
      </c>
      <c r="AJ301" s="9">
        <f>Source!Y100</f>
        <v>0</v>
      </c>
      <c r="AS301" s="9">
        <f>IF(Source!BI100&lt;=1,AH301, 0)</f>
        <v>0</v>
      </c>
      <c r="AT301" s="9">
        <f>IF(Source!BI100&lt;=1,AJ301, 0)</f>
        <v>0</v>
      </c>
      <c r="BC301" s="9">
        <f>IF(Source!BI100=2,AH301, 0)</f>
        <v>0</v>
      </c>
      <c r="BD301" s="9">
        <f>IF(Source!BI100=2,AJ301, 0)</f>
        <v>0</v>
      </c>
    </row>
    <row r="302" spans="1:71">
      <c r="C302" s="69" t="s">
        <v>739</v>
      </c>
      <c r="D302" s="69"/>
      <c r="E302" s="69"/>
      <c r="F302" s="69"/>
      <c r="G302" s="69"/>
      <c r="H302" s="69"/>
      <c r="I302" s="69">
        <f>J301</f>
        <v>11533.98</v>
      </c>
      <c r="J302" s="69"/>
      <c r="K302" s="69">
        <f>L301</f>
        <v>83160</v>
      </c>
      <c r="L302" s="69"/>
      <c r="O302" s="22">
        <f>I302</f>
        <v>11533.98</v>
      </c>
      <c r="P302" s="22">
        <f>K302</f>
        <v>83160</v>
      </c>
      <c r="Q302" s="9">
        <f>0</f>
        <v>0</v>
      </c>
      <c r="R302" s="9">
        <f>0</f>
        <v>0</v>
      </c>
      <c r="U302" s="9">
        <f>0</f>
        <v>0</v>
      </c>
      <c r="X302" s="9">
        <f>0</f>
        <v>0</v>
      </c>
      <c r="Z302" s="9">
        <f>0</f>
        <v>0</v>
      </c>
      <c r="AB302" s="9">
        <f>0</f>
        <v>0</v>
      </c>
      <c r="AD302" s="9">
        <f>0</f>
        <v>0</v>
      </c>
      <c r="AF302" s="22">
        <f>I302</f>
        <v>11533.98</v>
      </c>
      <c r="AN302" s="9">
        <f>IF(Source!BI100&lt;=1,J301, 0)</f>
        <v>11533.98</v>
      </c>
      <c r="AO302" s="9">
        <f>IF(Source!BI100&lt;=1,I302, 0)</f>
        <v>11533.98</v>
      </c>
      <c r="AP302" s="9">
        <f>IF(Source!BI100&lt;=1,0, 0)</f>
        <v>0</v>
      </c>
      <c r="AQ302" s="9">
        <f>IF(Source!BI100&lt;=1,0, 0)</f>
        <v>0</v>
      </c>
      <c r="AX302" s="9">
        <f>IF(Source!BI100=2,J301, 0)</f>
        <v>0</v>
      </c>
      <c r="AY302" s="9">
        <f>IF(Source!BI100=2,I302, 0)</f>
        <v>0</v>
      </c>
      <c r="AZ302" s="9">
        <f>IF(Source!BI100=2,0, 0)</f>
        <v>0</v>
      </c>
      <c r="BA302" s="9">
        <f>IF(Source!BI100=2,0, 0)</f>
        <v>0</v>
      </c>
      <c r="BQ302" s="22">
        <f>I302</f>
        <v>11533.98</v>
      </c>
      <c r="BS302" s="22">
        <f>K302</f>
        <v>83160</v>
      </c>
    </row>
    <row r="303" spans="1:71" ht="25.5">
      <c r="A303" s="49">
        <v>33</v>
      </c>
      <c r="B303" s="49" t="str">
        <f>Source!BJ101</f>
        <v>прайс</v>
      </c>
      <c r="C303" s="49" t="str">
        <f>Source!G101</f>
        <v>Коммутатор неуправляемый 16-портовый DS-3E0318P-E(B)</v>
      </c>
      <c r="D303" s="50" t="str">
        <f>Source!DW101</f>
        <v>шт.</v>
      </c>
      <c r="E303" s="51">
        <f>Source!K101</f>
        <v>1</v>
      </c>
      <c r="F303" s="51"/>
      <c r="G303" s="51">
        <f>Source!I101</f>
        <v>1</v>
      </c>
      <c r="H303" s="52">
        <f>Source!AL101</f>
        <v>44330</v>
      </c>
      <c r="I303" s="53"/>
      <c r="J303" s="52">
        <f>ROUND(L303/K303, 2)</f>
        <v>6148.4</v>
      </c>
      <c r="K303" s="53">
        <f>IF(Source!BC101&lt;&gt; 0, Source!BC101, 1)</f>
        <v>7.21</v>
      </c>
      <c r="L303" s="52">
        <f>Source!HG101</f>
        <v>44330</v>
      </c>
      <c r="AG303" s="9">
        <f>ROUND((Source!AT101/100)*((ROUND(Source!AF101*Source!I101, 2)+ROUND(Source!AE101*Source!I101, 2))), 2)</f>
        <v>0</v>
      </c>
      <c r="AH303" s="9">
        <f>Source!X101</f>
        <v>0</v>
      </c>
      <c r="AI303" s="9">
        <f>ROUND((Source!AU101/100)*((ROUND(Source!AF101*Source!I101, 2)+ROUND(Source!AE101*Source!I101, 2))), 2)</f>
        <v>0</v>
      </c>
      <c r="AJ303" s="9">
        <f>Source!Y101</f>
        <v>0</v>
      </c>
      <c r="AS303" s="9">
        <f>IF(Source!BI101&lt;=1,AH303, 0)</f>
        <v>0</v>
      </c>
      <c r="AT303" s="9">
        <f>IF(Source!BI101&lt;=1,AJ303, 0)</f>
        <v>0</v>
      </c>
      <c r="BC303" s="9">
        <f>IF(Source!BI101=2,AH303, 0)</f>
        <v>0</v>
      </c>
      <c r="BD303" s="9">
        <f>IF(Source!BI101=2,AJ303, 0)</f>
        <v>0</v>
      </c>
    </row>
    <row r="304" spans="1:71">
      <c r="C304" s="69" t="s">
        <v>739</v>
      </c>
      <c r="D304" s="69"/>
      <c r="E304" s="69"/>
      <c r="F304" s="69"/>
      <c r="G304" s="69"/>
      <c r="H304" s="69"/>
      <c r="I304" s="69">
        <f>J303</f>
        <v>6148.4</v>
      </c>
      <c r="J304" s="69"/>
      <c r="K304" s="69">
        <f>L303</f>
        <v>44330</v>
      </c>
      <c r="L304" s="69"/>
      <c r="O304" s="22">
        <f>I304</f>
        <v>6148.4</v>
      </c>
      <c r="P304" s="22">
        <f>K304</f>
        <v>44330</v>
      </c>
      <c r="Q304" s="9">
        <f>0</f>
        <v>0</v>
      </c>
      <c r="R304" s="9">
        <f>0</f>
        <v>0</v>
      </c>
      <c r="U304" s="9">
        <f>0</f>
        <v>0</v>
      </c>
      <c r="X304" s="9">
        <f>0</f>
        <v>0</v>
      </c>
      <c r="Z304" s="9">
        <f>0</f>
        <v>0</v>
      </c>
      <c r="AB304" s="9">
        <f>0</f>
        <v>0</v>
      </c>
      <c r="AD304" s="9">
        <f>0</f>
        <v>0</v>
      </c>
      <c r="AF304" s="22">
        <f>I304</f>
        <v>6148.4</v>
      </c>
      <c r="AN304" s="9">
        <f>IF(Source!BI101&lt;=1,J303, 0)</f>
        <v>6148.4</v>
      </c>
      <c r="AO304" s="9">
        <f>IF(Source!BI101&lt;=1,I304, 0)</f>
        <v>6148.4</v>
      </c>
      <c r="AP304" s="9">
        <f>IF(Source!BI101&lt;=1,0, 0)</f>
        <v>0</v>
      </c>
      <c r="AQ304" s="9">
        <f>IF(Source!BI101&lt;=1,0, 0)</f>
        <v>0</v>
      </c>
      <c r="AX304" s="9">
        <f>IF(Source!BI101=2,J303, 0)</f>
        <v>0</v>
      </c>
      <c r="AY304" s="9">
        <f>IF(Source!BI101=2,I304, 0)</f>
        <v>0</v>
      </c>
      <c r="AZ304" s="9">
        <f>IF(Source!BI101=2,0, 0)</f>
        <v>0</v>
      </c>
      <c r="BA304" s="9">
        <f>IF(Source!BI101=2,0, 0)</f>
        <v>0</v>
      </c>
      <c r="BQ304" s="22">
        <f>I304</f>
        <v>6148.4</v>
      </c>
      <c r="BS304" s="22">
        <f>K304</f>
        <v>44330</v>
      </c>
    </row>
    <row r="305" spans="1:71" ht="25.5">
      <c r="A305" s="49">
        <v>34</v>
      </c>
      <c r="B305" s="49" t="str">
        <f>Source!BJ102</f>
        <v>прайс</v>
      </c>
      <c r="C305" s="49" t="str">
        <f>Source!G102</f>
        <v>Коммутатор управляемый уличный Tfortis PSW-2G8F+Box</v>
      </c>
      <c r="D305" s="50" t="str">
        <f>Source!DW102</f>
        <v>шт.</v>
      </c>
      <c r="E305" s="51">
        <f>Source!K102</f>
        <v>7</v>
      </c>
      <c r="F305" s="51"/>
      <c r="G305" s="51">
        <f>Source!I102</f>
        <v>7</v>
      </c>
      <c r="H305" s="52">
        <f>Source!AL102</f>
        <v>86185</v>
      </c>
      <c r="I305" s="53"/>
      <c r="J305" s="52">
        <f>ROUND(L305/K305, 2)</f>
        <v>83674.759999999995</v>
      </c>
      <c r="K305" s="53">
        <f>IF(Source!BC102&lt;&gt; 0, Source!BC102, 1)</f>
        <v>7.21</v>
      </c>
      <c r="L305" s="52">
        <f>Source!HG102</f>
        <v>603295</v>
      </c>
      <c r="AG305" s="9">
        <f>ROUND((Source!AT102/100)*((ROUND(Source!AF102*Source!I102, 2)+ROUND(Source!AE102*Source!I102, 2))), 2)</f>
        <v>0</v>
      </c>
      <c r="AH305" s="9">
        <f>Source!X102</f>
        <v>0</v>
      </c>
      <c r="AI305" s="9">
        <f>ROUND((Source!AU102/100)*((ROUND(Source!AF102*Source!I102, 2)+ROUND(Source!AE102*Source!I102, 2))), 2)</f>
        <v>0</v>
      </c>
      <c r="AJ305" s="9">
        <f>Source!Y102</f>
        <v>0</v>
      </c>
      <c r="AS305" s="9">
        <f>IF(Source!BI102&lt;=1,AH305, 0)</f>
        <v>0</v>
      </c>
      <c r="AT305" s="9">
        <f>IF(Source!BI102&lt;=1,AJ305, 0)</f>
        <v>0</v>
      </c>
      <c r="BC305" s="9">
        <f>IF(Source!BI102=2,AH305, 0)</f>
        <v>0</v>
      </c>
      <c r="BD305" s="9">
        <f>IF(Source!BI102=2,AJ305, 0)</f>
        <v>0</v>
      </c>
    </row>
    <row r="306" spans="1:71">
      <c r="C306" s="69" t="s">
        <v>739</v>
      </c>
      <c r="D306" s="69"/>
      <c r="E306" s="69"/>
      <c r="F306" s="69"/>
      <c r="G306" s="69"/>
      <c r="H306" s="69"/>
      <c r="I306" s="69">
        <f>J305</f>
        <v>83674.759999999995</v>
      </c>
      <c r="J306" s="69"/>
      <c r="K306" s="69">
        <f>L305</f>
        <v>603295</v>
      </c>
      <c r="L306" s="69"/>
      <c r="O306" s="22">
        <f>I306</f>
        <v>83674.759999999995</v>
      </c>
      <c r="P306" s="22">
        <f>K306</f>
        <v>603295</v>
      </c>
      <c r="Q306" s="9">
        <f>0</f>
        <v>0</v>
      </c>
      <c r="R306" s="9">
        <f>0</f>
        <v>0</v>
      </c>
      <c r="U306" s="9">
        <f>0</f>
        <v>0</v>
      </c>
      <c r="X306" s="9">
        <f>0</f>
        <v>0</v>
      </c>
      <c r="Z306" s="9">
        <f>0</f>
        <v>0</v>
      </c>
      <c r="AB306" s="9">
        <f>0</f>
        <v>0</v>
      </c>
      <c r="AD306" s="9">
        <f>0</f>
        <v>0</v>
      </c>
      <c r="AF306" s="22">
        <f>I306</f>
        <v>83674.759999999995</v>
      </c>
      <c r="AN306" s="9">
        <f>IF(Source!BI102&lt;=1,J305, 0)</f>
        <v>83674.759999999995</v>
      </c>
      <c r="AO306" s="9">
        <f>IF(Source!BI102&lt;=1,I306, 0)</f>
        <v>83674.759999999995</v>
      </c>
      <c r="AP306" s="9">
        <f>IF(Source!BI102&lt;=1,0, 0)</f>
        <v>0</v>
      </c>
      <c r="AQ306" s="9">
        <f>IF(Source!BI102&lt;=1,0, 0)</f>
        <v>0</v>
      </c>
      <c r="AX306" s="9">
        <f>IF(Source!BI102=2,J305, 0)</f>
        <v>0</v>
      </c>
      <c r="AY306" s="9">
        <f>IF(Source!BI102=2,I306, 0)</f>
        <v>0</v>
      </c>
      <c r="AZ306" s="9">
        <f>IF(Source!BI102=2,0, 0)</f>
        <v>0</v>
      </c>
      <c r="BA306" s="9">
        <f>IF(Source!BI102=2,0, 0)</f>
        <v>0</v>
      </c>
      <c r="BQ306" s="22">
        <f>I306</f>
        <v>83674.759999999995</v>
      </c>
      <c r="BS306" s="22">
        <f>K306</f>
        <v>603295</v>
      </c>
    </row>
    <row r="307" spans="1:71">
      <c r="A307" s="49">
        <v>35</v>
      </c>
      <c r="B307" s="49" t="str">
        <f>Source!BJ103</f>
        <v>прайс</v>
      </c>
      <c r="C307" s="49" t="str">
        <f>Source!G103</f>
        <v>Адаптер проходной SNR-ADP-SC SM</v>
      </c>
      <c r="D307" s="50" t="str">
        <f>Source!DW103</f>
        <v>шт.</v>
      </c>
      <c r="E307" s="51">
        <f>Source!K103</f>
        <v>14</v>
      </c>
      <c r="F307" s="51"/>
      <c r="G307" s="51">
        <f>Source!I103</f>
        <v>14</v>
      </c>
      <c r="H307" s="52">
        <f>Source!AL103</f>
        <v>7.7</v>
      </c>
      <c r="I307" s="53"/>
      <c r="J307" s="52">
        <f>ROUND(L307/K307, 2)</f>
        <v>14.95</v>
      </c>
      <c r="K307" s="53">
        <f>IF(Source!BC103&lt;&gt; 0, Source!BC103, 1)</f>
        <v>7.21</v>
      </c>
      <c r="L307" s="52">
        <f>Source!HG103</f>
        <v>107.8</v>
      </c>
      <c r="AG307" s="9">
        <f>ROUND((Source!AT103/100)*((ROUND(Source!AF103*Source!I103, 2)+ROUND(Source!AE103*Source!I103, 2))), 2)</f>
        <v>0</v>
      </c>
      <c r="AH307" s="9">
        <f>Source!X103</f>
        <v>0</v>
      </c>
      <c r="AI307" s="9">
        <f>ROUND((Source!AU103/100)*((ROUND(Source!AF103*Source!I103, 2)+ROUND(Source!AE103*Source!I103, 2))), 2)</f>
        <v>0</v>
      </c>
      <c r="AJ307" s="9">
        <f>Source!Y103</f>
        <v>0</v>
      </c>
      <c r="AS307" s="9">
        <f>IF(Source!BI103&lt;=1,AH307, 0)</f>
        <v>0</v>
      </c>
      <c r="AT307" s="9">
        <f>IF(Source!BI103&lt;=1,AJ307, 0)</f>
        <v>0</v>
      </c>
      <c r="BC307" s="9">
        <f>IF(Source!BI103=2,AH307, 0)</f>
        <v>0</v>
      </c>
      <c r="BD307" s="9">
        <f>IF(Source!BI103=2,AJ307, 0)</f>
        <v>0</v>
      </c>
    </row>
    <row r="308" spans="1:71">
      <c r="C308" s="69" t="s">
        <v>739</v>
      </c>
      <c r="D308" s="69"/>
      <c r="E308" s="69"/>
      <c r="F308" s="69"/>
      <c r="G308" s="69"/>
      <c r="H308" s="69"/>
      <c r="I308" s="69">
        <f>J307</f>
        <v>14.95</v>
      </c>
      <c r="J308" s="69"/>
      <c r="K308" s="69">
        <f>L307</f>
        <v>107.8</v>
      </c>
      <c r="L308" s="69"/>
      <c r="O308" s="22">
        <f>I308</f>
        <v>14.95</v>
      </c>
      <c r="P308" s="22">
        <f>K308</f>
        <v>107.8</v>
      </c>
      <c r="Q308" s="9">
        <f>0</f>
        <v>0</v>
      </c>
      <c r="R308" s="9">
        <f>0</f>
        <v>0</v>
      </c>
      <c r="U308" s="9">
        <f>0</f>
        <v>0</v>
      </c>
      <c r="X308" s="9">
        <f>0</f>
        <v>0</v>
      </c>
      <c r="Z308" s="9">
        <f>0</f>
        <v>0</v>
      </c>
      <c r="AB308" s="9">
        <f>0</f>
        <v>0</v>
      </c>
      <c r="AD308" s="9">
        <f>0</f>
        <v>0</v>
      </c>
      <c r="AF308" s="22">
        <f>I308</f>
        <v>14.95</v>
      </c>
      <c r="AN308" s="9">
        <f>IF(Source!BI103&lt;=1,J307, 0)</f>
        <v>14.95</v>
      </c>
      <c r="AO308" s="9">
        <f>IF(Source!BI103&lt;=1,I308, 0)</f>
        <v>14.95</v>
      </c>
      <c r="AP308" s="9">
        <f>IF(Source!BI103&lt;=1,0, 0)</f>
        <v>0</v>
      </c>
      <c r="AQ308" s="9">
        <f>IF(Source!BI103&lt;=1,0, 0)</f>
        <v>0</v>
      </c>
      <c r="AX308" s="9">
        <f>IF(Source!BI103=2,J307, 0)</f>
        <v>0</v>
      </c>
      <c r="AY308" s="9">
        <f>IF(Source!BI103=2,I308, 0)</f>
        <v>0</v>
      </c>
      <c r="AZ308" s="9">
        <f>IF(Source!BI103=2,0, 0)</f>
        <v>0</v>
      </c>
      <c r="BA308" s="9">
        <f>IF(Source!BI103=2,0, 0)</f>
        <v>0</v>
      </c>
      <c r="BQ308" s="22">
        <f>I308</f>
        <v>14.95</v>
      </c>
      <c r="BS308" s="22">
        <f>K308</f>
        <v>107.8</v>
      </c>
    </row>
    <row r="309" spans="1:71">
      <c r="A309" s="49">
        <v>36</v>
      </c>
      <c r="B309" s="49" t="str">
        <f>Source!BJ104</f>
        <v>прайс</v>
      </c>
      <c r="C309" s="49" t="str">
        <f>Source!G104</f>
        <v>Шнур монтажный SNR-PC-SC/UPC-A-3м</v>
      </c>
      <c r="D309" s="50" t="str">
        <f>Source!DW104</f>
        <v>шт.</v>
      </c>
      <c r="E309" s="51">
        <f>Source!K104</f>
        <v>7</v>
      </c>
      <c r="F309" s="51"/>
      <c r="G309" s="51">
        <f>Source!I104</f>
        <v>7</v>
      </c>
      <c r="H309" s="52">
        <f>Source!AL104</f>
        <v>82.5</v>
      </c>
      <c r="I309" s="53"/>
      <c r="J309" s="52">
        <f>ROUND(L309/K309, 2)</f>
        <v>80.099999999999994</v>
      </c>
      <c r="K309" s="53">
        <f>IF(Source!BC104&lt;&gt; 0, Source!BC104, 1)</f>
        <v>7.21</v>
      </c>
      <c r="L309" s="52">
        <f>Source!HG104</f>
        <v>577.5</v>
      </c>
      <c r="AG309" s="9">
        <f>ROUND((Source!AT104/100)*((ROUND(Source!AF104*Source!I104, 2)+ROUND(Source!AE104*Source!I104, 2))), 2)</f>
        <v>0</v>
      </c>
      <c r="AH309" s="9">
        <f>Source!X104</f>
        <v>0</v>
      </c>
      <c r="AI309" s="9">
        <f>ROUND((Source!AU104/100)*((ROUND(Source!AF104*Source!I104, 2)+ROUND(Source!AE104*Source!I104, 2))), 2)</f>
        <v>0</v>
      </c>
      <c r="AJ309" s="9">
        <f>Source!Y104</f>
        <v>0</v>
      </c>
      <c r="AS309" s="9">
        <f>IF(Source!BI104&lt;=1,AH309, 0)</f>
        <v>0</v>
      </c>
      <c r="AT309" s="9">
        <f>IF(Source!BI104&lt;=1,AJ309, 0)</f>
        <v>0</v>
      </c>
      <c r="BC309" s="9">
        <f>IF(Source!BI104=2,AH309, 0)</f>
        <v>0</v>
      </c>
      <c r="BD309" s="9">
        <f>IF(Source!BI104=2,AJ309, 0)</f>
        <v>0</v>
      </c>
    </row>
    <row r="310" spans="1:71">
      <c r="C310" s="69" t="s">
        <v>739</v>
      </c>
      <c r="D310" s="69"/>
      <c r="E310" s="69"/>
      <c r="F310" s="69"/>
      <c r="G310" s="69"/>
      <c r="H310" s="69"/>
      <c r="I310" s="69">
        <f>J309</f>
        <v>80.099999999999994</v>
      </c>
      <c r="J310" s="69"/>
      <c r="K310" s="69">
        <f>L309</f>
        <v>577.5</v>
      </c>
      <c r="L310" s="69"/>
      <c r="O310" s="22">
        <f>I310</f>
        <v>80.099999999999994</v>
      </c>
      <c r="P310" s="22">
        <f>K310</f>
        <v>577.5</v>
      </c>
      <c r="Q310" s="9">
        <f>0</f>
        <v>0</v>
      </c>
      <c r="R310" s="9">
        <f>0</f>
        <v>0</v>
      </c>
      <c r="U310" s="9">
        <f>0</f>
        <v>0</v>
      </c>
      <c r="X310" s="9">
        <f>0</f>
        <v>0</v>
      </c>
      <c r="Z310" s="9">
        <f>0</f>
        <v>0</v>
      </c>
      <c r="AB310" s="9">
        <f>0</f>
        <v>0</v>
      </c>
      <c r="AD310" s="9">
        <f>0</f>
        <v>0</v>
      </c>
      <c r="AF310" s="22">
        <f>I310</f>
        <v>80.099999999999994</v>
      </c>
      <c r="AN310" s="9">
        <f>IF(Source!BI104&lt;=1,J309, 0)</f>
        <v>80.099999999999994</v>
      </c>
      <c r="AO310" s="9">
        <f>IF(Source!BI104&lt;=1,I310, 0)</f>
        <v>80.099999999999994</v>
      </c>
      <c r="AP310" s="9">
        <f>IF(Source!BI104&lt;=1,0, 0)</f>
        <v>0</v>
      </c>
      <c r="AQ310" s="9">
        <f>IF(Source!BI104&lt;=1,0, 0)</f>
        <v>0</v>
      </c>
      <c r="AX310" s="9">
        <f>IF(Source!BI104=2,J309, 0)</f>
        <v>0</v>
      </c>
      <c r="AY310" s="9">
        <f>IF(Source!BI104=2,I310, 0)</f>
        <v>0</v>
      </c>
      <c r="AZ310" s="9">
        <f>IF(Source!BI104=2,0, 0)</f>
        <v>0</v>
      </c>
      <c r="BA310" s="9">
        <f>IF(Source!BI104=2,0, 0)</f>
        <v>0</v>
      </c>
      <c r="BQ310" s="22">
        <f>I310</f>
        <v>80.099999999999994</v>
      </c>
      <c r="BS310" s="22">
        <f>K310</f>
        <v>577.5</v>
      </c>
    </row>
    <row r="311" spans="1:71">
      <c r="A311" s="49">
        <v>37</v>
      </c>
      <c r="B311" s="49" t="str">
        <f>Source!BJ105</f>
        <v>прайс</v>
      </c>
      <c r="C311" s="49" t="str">
        <f>Source!G105</f>
        <v>Патчкорд оптический SNR-PC-SC/UPC-A-1m</v>
      </c>
      <c r="D311" s="50" t="str">
        <f>Source!DW105</f>
        <v>шт.</v>
      </c>
      <c r="E311" s="51">
        <f>Source!K105</f>
        <v>7</v>
      </c>
      <c r="F311" s="51"/>
      <c r="G311" s="51">
        <f>Source!I105</f>
        <v>7</v>
      </c>
      <c r="H311" s="52">
        <f>Source!AL105</f>
        <v>82.5</v>
      </c>
      <c r="I311" s="53"/>
      <c r="J311" s="52">
        <f>ROUND(L311/K311, 2)</f>
        <v>80.099999999999994</v>
      </c>
      <c r="K311" s="53">
        <f>IF(Source!BC105&lt;&gt; 0, Source!BC105, 1)</f>
        <v>7.21</v>
      </c>
      <c r="L311" s="52">
        <f>Source!HG105</f>
        <v>577.5</v>
      </c>
      <c r="AG311" s="9">
        <f>ROUND((Source!AT105/100)*((ROUND(Source!AF105*Source!I105, 2)+ROUND(Source!AE105*Source!I105, 2))), 2)</f>
        <v>0</v>
      </c>
      <c r="AH311" s="9">
        <f>Source!X105</f>
        <v>0</v>
      </c>
      <c r="AI311" s="9">
        <f>ROUND((Source!AU105/100)*((ROUND(Source!AF105*Source!I105, 2)+ROUND(Source!AE105*Source!I105, 2))), 2)</f>
        <v>0</v>
      </c>
      <c r="AJ311" s="9">
        <f>Source!Y105</f>
        <v>0</v>
      </c>
      <c r="AS311" s="9">
        <f>IF(Source!BI105&lt;=1,AH311, 0)</f>
        <v>0</v>
      </c>
      <c r="AT311" s="9">
        <f>IF(Source!BI105&lt;=1,AJ311, 0)</f>
        <v>0</v>
      </c>
      <c r="BC311" s="9">
        <f>IF(Source!BI105=2,AH311, 0)</f>
        <v>0</v>
      </c>
      <c r="BD311" s="9">
        <f>IF(Source!BI105=2,AJ311, 0)</f>
        <v>0</v>
      </c>
    </row>
    <row r="312" spans="1:71">
      <c r="C312" s="69" t="s">
        <v>739</v>
      </c>
      <c r="D312" s="69"/>
      <c r="E312" s="69"/>
      <c r="F312" s="69"/>
      <c r="G312" s="69"/>
      <c r="H312" s="69"/>
      <c r="I312" s="69">
        <f>J311</f>
        <v>80.099999999999994</v>
      </c>
      <c r="J312" s="69"/>
      <c r="K312" s="69">
        <f>L311</f>
        <v>577.5</v>
      </c>
      <c r="L312" s="69"/>
      <c r="O312" s="22">
        <f>I312</f>
        <v>80.099999999999994</v>
      </c>
      <c r="P312" s="22">
        <f>K312</f>
        <v>577.5</v>
      </c>
      <c r="Q312" s="9">
        <f>0</f>
        <v>0</v>
      </c>
      <c r="R312" s="9">
        <f>0</f>
        <v>0</v>
      </c>
      <c r="U312" s="9">
        <f>0</f>
        <v>0</v>
      </c>
      <c r="X312" s="9">
        <f>0</f>
        <v>0</v>
      </c>
      <c r="Z312" s="9">
        <f>0</f>
        <v>0</v>
      </c>
      <c r="AB312" s="9">
        <f>0</f>
        <v>0</v>
      </c>
      <c r="AD312" s="9">
        <f>0</f>
        <v>0</v>
      </c>
      <c r="AF312" s="22">
        <f>I312</f>
        <v>80.099999999999994</v>
      </c>
      <c r="AN312" s="9">
        <f>IF(Source!BI105&lt;=1,J311, 0)</f>
        <v>80.099999999999994</v>
      </c>
      <c r="AO312" s="9">
        <f>IF(Source!BI105&lt;=1,I312, 0)</f>
        <v>80.099999999999994</v>
      </c>
      <c r="AP312" s="9">
        <f>IF(Source!BI105&lt;=1,0, 0)</f>
        <v>0</v>
      </c>
      <c r="AQ312" s="9">
        <f>IF(Source!BI105&lt;=1,0, 0)</f>
        <v>0</v>
      </c>
      <c r="AX312" s="9">
        <f>IF(Source!BI105=2,J311, 0)</f>
        <v>0</v>
      </c>
      <c r="AY312" s="9">
        <f>IF(Source!BI105=2,I312, 0)</f>
        <v>0</v>
      </c>
      <c r="AZ312" s="9">
        <f>IF(Source!BI105=2,0, 0)</f>
        <v>0</v>
      </c>
      <c r="BA312" s="9">
        <f>IF(Source!BI105=2,0, 0)</f>
        <v>0</v>
      </c>
      <c r="BQ312" s="22">
        <f>I312</f>
        <v>80.099999999999994</v>
      </c>
      <c r="BS312" s="22">
        <f>K312</f>
        <v>577.5</v>
      </c>
    </row>
    <row r="313" spans="1:71">
      <c r="C313" s="55" t="str">
        <f>Source!G106</f>
        <v>1.2. Шкаф ШТК 1</v>
      </c>
    </row>
    <row r="314" spans="1:71" ht="25.5">
      <c r="A314" s="49">
        <v>38</v>
      </c>
      <c r="B314" s="49" t="str">
        <f>Source!BJ107</f>
        <v>прайс</v>
      </c>
      <c r="C314" s="49" t="str">
        <f>Source!G107</f>
        <v>Шкаф телекоммуникационный ШТК-М-38.6.10-1ААА</v>
      </c>
      <c r="D314" s="50" t="str">
        <f>Source!DW107</f>
        <v>шт.</v>
      </c>
      <c r="E314" s="51">
        <f>Source!K107</f>
        <v>1</v>
      </c>
      <c r="F314" s="51"/>
      <c r="G314" s="51">
        <f>Source!I107</f>
        <v>1</v>
      </c>
      <c r="H314" s="52">
        <f>Source!AL107</f>
        <v>79000</v>
      </c>
      <c r="I314" s="53"/>
      <c r="J314" s="52">
        <f>ROUND(L314/K314, 2)</f>
        <v>10957</v>
      </c>
      <c r="K314" s="53">
        <f>IF(Source!BC107&lt;&gt; 0, Source!BC107, 1)</f>
        <v>7.21</v>
      </c>
      <c r="L314" s="52">
        <f>Source!HG107</f>
        <v>79000</v>
      </c>
      <c r="AG314" s="9">
        <f>ROUND((Source!AT107/100)*((ROUND(Source!AF107*Source!I107, 2)+ROUND(Source!AE107*Source!I107, 2))), 2)</f>
        <v>0</v>
      </c>
      <c r="AH314" s="9">
        <f>Source!X107</f>
        <v>0</v>
      </c>
      <c r="AI314" s="9">
        <f>ROUND((Source!AU107/100)*((ROUND(Source!AF107*Source!I107, 2)+ROUND(Source!AE107*Source!I107, 2))), 2)</f>
        <v>0</v>
      </c>
      <c r="AJ314" s="9">
        <f>Source!Y107</f>
        <v>0</v>
      </c>
      <c r="AS314" s="9">
        <f>IF(Source!BI107&lt;=1,AH314, 0)</f>
        <v>0</v>
      </c>
      <c r="AT314" s="9">
        <f>IF(Source!BI107&lt;=1,AJ314, 0)</f>
        <v>0</v>
      </c>
      <c r="BC314" s="9">
        <f>IF(Source!BI107=2,AH314, 0)</f>
        <v>0</v>
      </c>
      <c r="BD314" s="9">
        <f>IF(Source!BI107=2,AJ314, 0)</f>
        <v>0</v>
      </c>
    </row>
    <row r="315" spans="1:71">
      <c r="C315" s="69" t="s">
        <v>739</v>
      </c>
      <c r="D315" s="69"/>
      <c r="E315" s="69"/>
      <c r="F315" s="69"/>
      <c r="G315" s="69"/>
      <c r="H315" s="69"/>
      <c r="I315" s="69">
        <f>J314</f>
        <v>10957</v>
      </c>
      <c r="J315" s="69"/>
      <c r="K315" s="69">
        <f>L314</f>
        <v>79000</v>
      </c>
      <c r="L315" s="69"/>
      <c r="O315" s="22">
        <f>I315</f>
        <v>10957</v>
      </c>
      <c r="P315" s="22">
        <f>K315</f>
        <v>79000</v>
      </c>
      <c r="Q315" s="9">
        <f>0</f>
        <v>0</v>
      </c>
      <c r="R315" s="9">
        <f>0</f>
        <v>0</v>
      </c>
      <c r="U315" s="9">
        <f>0</f>
        <v>0</v>
      </c>
      <c r="X315" s="9">
        <f>0</f>
        <v>0</v>
      </c>
      <c r="Z315" s="9">
        <f>0</f>
        <v>0</v>
      </c>
      <c r="AB315" s="9">
        <f>0</f>
        <v>0</v>
      </c>
      <c r="AD315" s="9">
        <f>0</f>
        <v>0</v>
      </c>
      <c r="AF315" s="22">
        <f>I315</f>
        <v>10957</v>
      </c>
      <c r="AN315" s="9">
        <f>IF(Source!BI107&lt;=1,J314, 0)</f>
        <v>10957</v>
      </c>
      <c r="AO315" s="9">
        <f>IF(Source!BI107&lt;=1,I315, 0)</f>
        <v>10957</v>
      </c>
      <c r="AP315" s="9">
        <f>IF(Source!BI107&lt;=1,0, 0)</f>
        <v>0</v>
      </c>
      <c r="AQ315" s="9">
        <f>IF(Source!BI107&lt;=1,0, 0)</f>
        <v>0</v>
      </c>
      <c r="AX315" s="9">
        <f>IF(Source!BI107=2,J314, 0)</f>
        <v>0</v>
      </c>
      <c r="AY315" s="9">
        <f>IF(Source!BI107=2,I315, 0)</f>
        <v>0</v>
      </c>
      <c r="AZ315" s="9">
        <f>IF(Source!BI107=2,0, 0)</f>
        <v>0</v>
      </c>
      <c r="BA315" s="9">
        <f>IF(Source!BI107=2,0, 0)</f>
        <v>0</v>
      </c>
      <c r="BQ315" s="22">
        <f>I315</f>
        <v>10957</v>
      </c>
      <c r="BS315" s="22">
        <f>K315</f>
        <v>79000</v>
      </c>
    </row>
    <row r="316" spans="1:71">
      <c r="A316" s="49">
        <v>39</v>
      </c>
      <c r="B316" s="49" t="str">
        <f>Source!BJ108</f>
        <v>прайс</v>
      </c>
      <c r="C316" s="49" t="str">
        <f>Source!G108</f>
        <v>Блок розеток Rem-16 R-16-9S-I-440-1.8</v>
      </c>
      <c r="D316" s="50" t="str">
        <f>Source!DW108</f>
        <v>шт.</v>
      </c>
      <c r="E316" s="51">
        <f>Source!K108</f>
        <v>2</v>
      </c>
      <c r="F316" s="51"/>
      <c r="G316" s="51">
        <f>Source!I108</f>
        <v>2</v>
      </c>
      <c r="H316" s="52">
        <f>Source!AL108</f>
        <v>3850</v>
      </c>
      <c r="I316" s="53"/>
      <c r="J316" s="52">
        <f>ROUND(L316/K316, 2)</f>
        <v>1067.96</v>
      </c>
      <c r="K316" s="53">
        <f>IF(Source!BC108&lt;&gt; 0, Source!BC108, 1)</f>
        <v>7.21</v>
      </c>
      <c r="L316" s="52">
        <f>Source!HG108</f>
        <v>7700</v>
      </c>
      <c r="AG316" s="9">
        <f>ROUND((Source!AT108/100)*((ROUND(Source!AF108*Source!I108, 2)+ROUND(Source!AE108*Source!I108, 2))), 2)</f>
        <v>0</v>
      </c>
      <c r="AH316" s="9">
        <f>Source!X108</f>
        <v>0</v>
      </c>
      <c r="AI316" s="9">
        <f>ROUND((Source!AU108/100)*((ROUND(Source!AF108*Source!I108, 2)+ROUND(Source!AE108*Source!I108, 2))), 2)</f>
        <v>0</v>
      </c>
      <c r="AJ316" s="9">
        <f>Source!Y108</f>
        <v>0</v>
      </c>
      <c r="AS316" s="9">
        <f>IF(Source!BI108&lt;=1,AH316, 0)</f>
        <v>0</v>
      </c>
      <c r="AT316" s="9">
        <f>IF(Source!BI108&lt;=1,AJ316, 0)</f>
        <v>0</v>
      </c>
      <c r="BC316" s="9">
        <f>IF(Source!BI108=2,AH316, 0)</f>
        <v>0</v>
      </c>
      <c r="BD316" s="9">
        <f>IF(Source!BI108=2,AJ316, 0)</f>
        <v>0</v>
      </c>
    </row>
    <row r="317" spans="1:71">
      <c r="C317" s="69" t="s">
        <v>739</v>
      </c>
      <c r="D317" s="69"/>
      <c r="E317" s="69"/>
      <c r="F317" s="69"/>
      <c r="G317" s="69"/>
      <c r="H317" s="69"/>
      <c r="I317" s="69">
        <f>J316</f>
        <v>1067.96</v>
      </c>
      <c r="J317" s="69"/>
      <c r="K317" s="69">
        <f>L316</f>
        <v>7700</v>
      </c>
      <c r="L317" s="69"/>
      <c r="O317" s="22">
        <f>I317</f>
        <v>1067.96</v>
      </c>
      <c r="P317" s="22">
        <f>K317</f>
        <v>7700</v>
      </c>
      <c r="Q317" s="9">
        <f>0</f>
        <v>0</v>
      </c>
      <c r="R317" s="9">
        <f>0</f>
        <v>0</v>
      </c>
      <c r="U317" s="9">
        <f>0</f>
        <v>0</v>
      </c>
      <c r="X317" s="9">
        <f>0</f>
        <v>0</v>
      </c>
      <c r="Z317" s="9">
        <f>0</f>
        <v>0</v>
      </c>
      <c r="AB317" s="9">
        <f>0</f>
        <v>0</v>
      </c>
      <c r="AD317" s="9">
        <f>0</f>
        <v>0</v>
      </c>
      <c r="AF317" s="22">
        <f>I317</f>
        <v>1067.96</v>
      </c>
      <c r="AN317" s="9">
        <f>IF(Source!BI108&lt;=1,J316, 0)</f>
        <v>1067.96</v>
      </c>
      <c r="AO317" s="9">
        <f>IF(Source!BI108&lt;=1,I317, 0)</f>
        <v>1067.96</v>
      </c>
      <c r="AP317" s="9">
        <f>IF(Source!BI108&lt;=1,0, 0)</f>
        <v>0</v>
      </c>
      <c r="AQ317" s="9">
        <f>IF(Source!BI108&lt;=1,0, 0)</f>
        <v>0</v>
      </c>
      <c r="AX317" s="9">
        <f>IF(Source!BI108=2,J316, 0)</f>
        <v>0</v>
      </c>
      <c r="AY317" s="9">
        <f>IF(Source!BI108=2,I317, 0)</f>
        <v>0</v>
      </c>
      <c r="AZ317" s="9">
        <f>IF(Source!BI108=2,0, 0)</f>
        <v>0</v>
      </c>
      <c r="BA317" s="9">
        <f>IF(Source!BI108=2,0, 0)</f>
        <v>0</v>
      </c>
      <c r="BQ317" s="22">
        <f>I317</f>
        <v>1067.96</v>
      </c>
      <c r="BS317" s="22">
        <f>K317</f>
        <v>7700</v>
      </c>
    </row>
    <row r="318" spans="1:71">
      <c r="A318" s="49">
        <v>40</v>
      </c>
      <c r="B318" s="49" t="str">
        <f>Source!BJ109</f>
        <v>прайс</v>
      </c>
      <c r="C318" s="49" t="str">
        <f>Source!G109</f>
        <v>Полка перфорированная CB-75У</v>
      </c>
      <c r="D318" s="50" t="str">
        <f>Source!DW109</f>
        <v>шт.</v>
      </c>
      <c r="E318" s="51">
        <f>Source!K109</f>
        <v>4</v>
      </c>
      <c r="F318" s="51"/>
      <c r="G318" s="51">
        <f>Source!I109</f>
        <v>4</v>
      </c>
      <c r="H318" s="52">
        <f>Source!AL109</f>
        <v>3388</v>
      </c>
      <c r="I318" s="53"/>
      <c r="J318" s="52">
        <f>ROUND(L318/K318, 2)</f>
        <v>1879.61</v>
      </c>
      <c r="K318" s="53">
        <f>IF(Source!BC109&lt;&gt; 0, Source!BC109, 1)</f>
        <v>7.21</v>
      </c>
      <c r="L318" s="52">
        <f>Source!HG109</f>
        <v>13552</v>
      </c>
      <c r="AG318" s="9">
        <f>ROUND((Source!AT109/100)*((ROUND(Source!AF109*Source!I109, 2)+ROUND(Source!AE109*Source!I109, 2))), 2)</f>
        <v>0</v>
      </c>
      <c r="AH318" s="9">
        <f>Source!X109</f>
        <v>0</v>
      </c>
      <c r="AI318" s="9">
        <f>ROUND((Source!AU109/100)*((ROUND(Source!AF109*Source!I109, 2)+ROUND(Source!AE109*Source!I109, 2))), 2)</f>
        <v>0</v>
      </c>
      <c r="AJ318" s="9">
        <f>Source!Y109</f>
        <v>0</v>
      </c>
      <c r="AS318" s="9">
        <f>IF(Source!BI109&lt;=1,AH318, 0)</f>
        <v>0</v>
      </c>
      <c r="AT318" s="9">
        <f>IF(Source!BI109&lt;=1,AJ318, 0)</f>
        <v>0</v>
      </c>
      <c r="BC318" s="9">
        <f>IF(Source!BI109=2,AH318, 0)</f>
        <v>0</v>
      </c>
      <c r="BD318" s="9">
        <f>IF(Source!BI109=2,AJ318, 0)</f>
        <v>0</v>
      </c>
    </row>
    <row r="319" spans="1:71">
      <c r="C319" s="69" t="s">
        <v>739</v>
      </c>
      <c r="D319" s="69"/>
      <c r="E319" s="69"/>
      <c r="F319" s="69"/>
      <c r="G319" s="69"/>
      <c r="H319" s="69"/>
      <c r="I319" s="69">
        <f>J318</f>
        <v>1879.61</v>
      </c>
      <c r="J319" s="69"/>
      <c r="K319" s="69">
        <f>L318</f>
        <v>13552</v>
      </c>
      <c r="L319" s="69"/>
      <c r="O319" s="22">
        <f>I319</f>
        <v>1879.61</v>
      </c>
      <c r="P319" s="22">
        <f>K319</f>
        <v>13552</v>
      </c>
      <c r="Q319" s="9">
        <f>0</f>
        <v>0</v>
      </c>
      <c r="R319" s="9">
        <f>0</f>
        <v>0</v>
      </c>
      <c r="U319" s="9">
        <f>0</f>
        <v>0</v>
      </c>
      <c r="X319" s="9">
        <f>0</f>
        <v>0</v>
      </c>
      <c r="Z319" s="9">
        <f>0</f>
        <v>0</v>
      </c>
      <c r="AB319" s="9">
        <f>0</f>
        <v>0</v>
      </c>
      <c r="AD319" s="9">
        <f>0</f>
        <v>0</v>
      </c>
      <c r="AF319" s="22">
        <f>I319</f>
        <v>1879.61</v>
      </c>
      <c r="AN319" s="9">
        <f>IF(Source!BI109&lt;=1,J318, 0)</f>
        <v>1879.61</v>
      </c>
      <c r="AO319" s="9">
        <f>IF(Source!BI109&lt;=1,I319, 0)</f>
        <v>1879.61</v>
      </c>
      <c r="AP319" s="9">
        <f>IF(Source!BI109&lt;=1,0, 0)</f>
        <v>0</v>
      </c>
      <c r="AQ319" s="9">
        <f>IF(Source!BI109&lt;=1,0, 0)</f>
        <v>0</v>
      </c>
      <c r="AX319" s="9">
        <f>IF(Source!BI109=2,J318, 0)</f>
        <v>0</v>
      </c>
      <c r="AY319" s="9">
        <f>IF(Source!BI109=2,I319, 0)</f>
        <v>0</v>
      </c>
      <c r="AZ319" s="9">
        <f>IF(Source!BI109=2,0, 0)</f>
        <v>0</v>
      </c>
      <c r="BA319" s="9">
        <f>IF(Source!BI109=2,0, 0)</f>
        <v>0</v>
      </c>
      <c r="BQ319" s="22">
        <f>I319</f>
        <v>1879.61</v>
      </c>
      <c r="BS319" s="22">
        <f>K319</f>
        <v>13552</v>
      </c>
    </row>
    <row r="320" spans="1:71">
      <c r="A320" s="49">
        <v>41</v>
      </c>
      <c r="B320" s="49" t="str">
        <f>Source!BJ110</f>
        <v>прайс</v>
      </c>
      <c r="C320" s="49" t="str">
        <f>Source!G110</f>
        <v>Модуль вентиляторный R-FAN-2T</v>
      </c>
      <c r="D320" s="50" t="str">
        <f>Source!DW110</f>
        <v>шт.</v>
      </c>
      <c r="E320" s="51">
        <f>Source!K110</f>
        <v>1</v>
      </c>
      <c r="F320" s="51"/>
      <c r="G320" s="51">
        <f>Source!I110</f>
        <v>1</v>
      </c>
      <c r="H320" s="52">
        <f>Source!AL110</f>
        <v>8140</v>
      </c>
      <c r="I320" s="53"/>
      <c r="J320" s="52">
        <f>ROUND(L320/K320, 2)</f>
        <v>1128.99</v>
      </c>
      <c r="K320" s="53">
        <f>IF(Source!BC110&lt;&gt; 0, Source!BC110, 1)</f>
        <v>7.21</v>
      </c>
      <c r="L320" s="52">
        <f>Source!HG110</f>
        <v>8140</v>
      </c>
      <c r="AG320" s="9">
        <f>ROUND((Source!AT110/100)*((ROUND(Source!AF110*Source!I110, 2)+ROUND(Source!AE110*Source!I110, 2))), 2)</f>
        <v>0</v>
      </c>
      <c r="AH320" s="9">
        <f>Source!X110</f>
        <v>0</v>
      </c>
      <c r="AI320" s="9">
        <f>ROUND((Source!AU110/100)*((ROUND(Source!AF110*Source!I110, 2)+ROUND(Source!AE110*Source!I110, 2))), 2)</f>
        <v>0</v>
      </c>
      <c r="AJ320" s="9">
        <f>Source!Y110</f>
        <v>0</v>
      </c>
      <c r="AS320" s="9">
        <f>IF(Source!BI110&lt;=1,AH320, 0)</f>
        <v>0</v>
      </c>
      <c r="AT320" s="9">
        <f>IF(Source!BI110&lt;=1,AJ320, 0)</f>
        <v>0</v>
      </c>
      <c r="BC320" s="9">
        <f>IF(Source!BI110=2,AH320, 0)</f>
        <v>0</v>
      </c>
      <c r="BD320" s="9">
        <f>IF(Source!BI110=2,AJ320, 0)</f>
        <v>0</v>
      </c>
    </row>
    <row r="321" spans="1:71">
      <c r="C321" s="69" t="s">
        <v>739</v>
      </c>
      <c r="D321" s="69"/>
      <c r="E321" s="69"/>
      <c r="F321" s="69"/>
      <c r="G321" s="69"/>
      <c r="H321" s="69"/>
      <c r="I321" s="69">
        <f>J320</f>
        <v>1128.99</v>
      </c>
      <c r="J321" s="69"/>
      <c r="K321" s="69">
        <f>L320</f>
        <v>8140</v>
      </c>
      <c r="L321" s="69"/>
      <c r="O321" s="22">
        <f>I321</f>
        <v>1128.99</v>
      </c>
      <c r="P321" s="22">
        <f>K321</f>
        <v>8140</v>
      </c>
      <c r="Q321" s="9">
        <f>0</f>
        <v>0</v>
      </c>
      <c r="R321" s="9">
        <f>0</f>
        <v>0</v>
      </c>
      <c r="U321" s="9">
        <f>0</f>
        <v>0</v>
      </c>
      <c r="X321" s="9">
        <f>0</f>
        <v>0</v>
      </c>
      <c r="Z321" s="9">
        <f>0</f>
        <v>0</v>
      </c>
      <c r="AB321" s="9">
        <f>0</f>
        <v>0</v>
      </c>
      <c r="AD321" s="9">
        <f>0</f>
        <v>0</v>
      </c>
      <c r="AF321" s="22">
        <f>I321</f>
        <v>1128.99</v>
      </c>
      <c r="AN321" s="9">
        <f>IF(Source!BI110&lt;=1,J320, 0)</f>
        <v>1128.99</v>
      </c>
      <c r="AO321" s="9">
        <f>IF(Source!BI110&lt;=1,I321, 0)</f>
        <v>1128.99</v>
      </c>
      <c r="AP321" s="9">
        <f>IF(Source!BI110&lt;=1,0, 0)</f>
        <v>0</v>
      </c>
      <c r="AQ321" s="9">
        <f>IF(Source!BI110&lt;=1,0, 0)</f>
        <v>0</v>
      </c>
      <c r="AX321" s="9">
        <f>IF(Source!BI110=2,J320, 0)</f>
        <v>0</v>
      </c>
      <c r="AY321" s="9">
        <f>IF(Source!BI110=2,I321, 0)</f>
        <v>0</v>
      </c>
      <c r="AZ321" s="9">
        <f>IF(Source!BI110=2,0, 0)</f>
        <v>0</v>
      </c>
      <c r="BA321" s="9">
        <f>IF(Source!BI110=2,0, 0)</f>
        <v>0</v>
      </c>
      <c r="BQ321" s="22">
        <f>I321</f>
        <v>1128.99</v>
      </c>
      <c r="BS321" s="22">
        <f>K321</f>
        <v>8140</v>
      </c>
    </row>
    <row r="322" spans="1:71" ht="25.5">
      <c r="A322" s="49">
        <v>42</v>
      </c>
      <c r="B322" s="49" t="str">
        <f>Source!BJ111</f>
        <v>прайс</v>
      </c>
      <c r="C322" s="49" t="str">
        <f>Source!G111</f>
        <v>Органайзер кабельный вертикальный ВКО-М-42.75</v>
      </c>
      <c r="D322" s="50" t="str">
        <f>Source!DW111</f>
        <v>шт.</v>
      </c>
      <c r="E322" s="51">
        <f>Source!K111</f>
        <v>2</v>
      </c>
      <c r="F322" s="51"/>
      <c r="G322" s="51">
        <f>Source!I111</f>
        <v>2</v>
      </c>
      <c r="H322" s="52">
        <f>Source!AL111</f>
        <v>1419</v>
      </c>
      <c r="I322" s="53"/>
      <c r="J322" s="52">
        <f>ROUND(L322/K322, 2)</f>
        <v>393.62</v>
      </c>
      <c r="K322" s="53">
        <f>IF(Source!BC111&lt;&gt; 0, Source!BC111, 1)</f>
        <v>7.21</v>
      </c>
      <c r="L322" s="52">
        <f>Source!HG111</f>
        <v>2838</v>
      </c>
      <c r="AG322" s="9">
        <f>ROUND((Source!AT111/100)*((ROUND(Source!AF111*Source!I111, 2)+ROUND(Source!AE111*Source!I111, 2))), 2)</f>
        <v>0</v>
      </c>
      <c r="AH322" s="9">
        <f>Source!X111</f>
        <v>0</v>
      </c>
      <c r="AI322" s="9">
        <f>ROUND((Source!AU111/100)*((ROUND(Source!AF111*Source!I111, 2)+ROUND(Source!AE111*Source!I111, 2))), 2)</f>
        <v>0</v>
      </c>
      <c r="AJ322" s="9">
        <f>Source!Y111</f>
        <v>0</v>
      </c>
      <c r="AS322" s="9">
        <f>IF(Source!BI111&lt;=1,AH322, 0)</f>
        <v>0</v>
      </c>
      <c r="AT322" s="9">
        <f>IF(Source!BI111&lt;=1,AJ322, 0)</f>
        <v>0</v>
      </c>
      <c r="BC322" s="9">
        <f>IF(Source!BI111=2,AH322, 0)</f>
        <v>0</v>
      </c>
      <c r="BD322" s="9">
        <f>IF(Source!BI111=2,AJ322, 0)</f>
        <v>0</v>
      </c>
    </row>
    <row r="323" spans="1:71">
      <c r="C323" s="69" t="s">
        <v>739</v>
      </c>
      <c r="D323" s="69"/>
      <c r="E323" s="69"/>
      <c r="F323" s="69"/>
      <c r="G323" s="69"/>
      <c r="H323" s="69"/>
      <c r="I323" s="69">
        <f>J322</f>
        <v>393.62</v>
      </c>
      <c r="J323" s="69"/>
      <c r="K323" s="69">
        <f>L322</f>
        <v>2838</v>
      </c>
      <c r="L323" s="69"/>
      <c r="O323" s="22">
        <f>I323</f>
        <v>393.62</v>
      </c>
      <c r="P323" s="22">
        <f>K323</f>
        <v>2838</v>
      </c>
      <c r="Q323" s="9">
        <f>0</f>
        <v>0</v>
      </c>
      <c r="R323" s="9">
        <f>0</f>
        <v>0</v>
      </c>
      <c r="U323" s="9">
        <f>0</f>
        <v>0</v>
      </c>
      <c r="X323" s="9">
        <f>0</f>
        <v>0</v>
      </c>
      <c r="Z323" s="9">
        <f>0</f>
        <v>0</v>
      </c>
      <c r="AB323" s="9">
        <f>0</f>
        <v>0</v>
      </c>
      <c r="AD323" s="9">
        <f>0</f>
        <v>0</v>
      </c>
      <c r="AF323" s="22">
        <f>I323</f>
        <v>393.62</v>
      </c>
      <c r="AN323" s="9">
        <f>IF(Source!BI111&lt;=1,J322, 0)</f>
        <v>393.62</v>
      </c>
      <c r="AO323" s="9">
        <f>IF(Source!BI111&lt;=1,I323, 0)</f>
        <v>393.62</v>
      </c>
      <c r="AP323" s="9">
        <f>IF(Source!BI111&lt;=1,0, 0)</f>
        <v>0</v>
      </c>
      <c r="AQ323" s="9">
        <f>IF(Source!BI111&lt;=1,0, 0)</f>
        <v>0</v>
      </c>
      <c r="AX323" s="9">
        <f>IF(Source!BI111=2,J322, 0)</f>
        <v>0</v>
      </c>
      <c r="AY323" s="9">
        <f>IF(Source!BI111=2,I323, 0)</f>
        <v>0</v>
      </c>
      <c r="AZ323" s="9">
        <f>IF(Source!BI111=2,0, 0)</f>
        <v>0</v>
      </c>
      <c r="BA323" s="9">
        <f>IF(Source!BI111=2,0, 0)</f>
        <v>0</v>
      </c>
      <c r="BQ323" s="22">
        <f>I323</f>
        <v>393.62</v>
      </c>
      <c r="BS323" s="22">
        <f>K323</f>
        <v>2838</v>
      </c>
    </row>
    <row r="324" spans="1:71">
      <c r="A324" s="49">
        <v>43</v>
      </c>
      <c r="B324" s="49" t="str">
        <f>Source!BJ112</f>
        <v>прайс</v>
      </c>
      <c r="C324" s="49" t="str">
        <f>Source!G112</f>
        <v>Панель осветительная R-Led-220</v>
      </c>
      <c r="D324" s="50" t="str">
        <f>Source!DW112</f>
        <v>шт.</v>
      </c>
      <c r="E324" s="51">
        <f>Source!K112</f>
        <v>1</v>
      </c>
      <c r="F324" s="51"/>
      <c r="G324" s="51">
        <f>Source!I112</f>
        <v>1</v>
      </c>
      <c r="H324" s="52">
        <f>Source!AL112</f>
        <v>5280</v>
      </c>
      <c r="I324" s="53"/>
      <c r="J324" s="52">
        <f>ROUND(L324/K324, 2)</f>
        <v>732.32</v>
      </c>
      <c r="K324" s="53">
        <f>IF(Source!BC112&lt;&gt; 0, Source!BC112, 1)</f>
        <v>7.21</v>
      </c>
      <c r="L324" s="52">
        <f>Source!HG112</f>
        <v>5280</v>
      </c>
      <c r="AG324" s="9">
        <f>ROUND((Source!AT112/100)*((ROUND(Source!AF112*Source!I112, 2)+ROUND(Source!AE112*Source!I112, 2))), 2)</f>
        <v>0</v>
      </c>
      <c r="AH324" s="9">
        <f>Source!X112</f>
        <v>0</v>
      </c>
      <c r="AI324" s="9">
        <f>ROUND((Source!AU112/100)*((ROUND(Source!AF112*Source!I112, 2)+ROUND(Source!AE112*Source!I112, 2))), 2)</f>
        <v>0</v>
      </c>
      <c r="AJ324" s="9">
        <f>Source!Y112</f>
        <v>0</v>
      </c>
      <c r="AS324" s="9">
        <f>IF(Source!BI112&lt;=1,AH324, 0)</f>
        <v>0</v>
      </c>
      <c r="AT324" s="9">
        <f>IF(Source!BI112&lt;=1,AJ324, 0)</f>
        <v>0</v>
      </c>
      <c r="BC324" s="9">
        <f>IF(Source!BI112=2,AH324, 0)</f>
        <v>0</v>
      </c>
      <c r="BD324" s="9">
        <f>IF(Source!BI112=2,AJ324, 0)</f>
        <v>0</v>
      </c>
    </row>
    <row r="325" spans="1:71">
      <c r="C325" s="69" t="s">
        <v>739</v>
      </c>
      <c r="D325" s="69"/>
      <c r="E325" s="69"/>
      <c r="F325" s="69"/>
      <c r="G325" s="69"/>
      <c r="H325" s="69"/>
      <c r="I325" s="69">
        <f>J324</f>
        <v>732.32</v>
      </c>
      <c r="J325" s="69"/>
      <c r="K325" s="69">
        <f>L324</f>
        <v>5280</v>
      </c>
      <c r="L325" s="69"/>
      <c r="O325" s="22">
        <f>I325</f>
        <v>732.32</v>
      </c>
      <c r="P325" s="22">
        <f>K325</f>
        <v>5280</v>
      </c>
      <c r="Q325" s="9">
        <f>0</f>
        <v>0</v>
      </c>
      <c r="R325" s="9">
        <f>0</f>
        <v>0</v>
      </c>
      <c r="U325" s="9">
        <f>0</f>
        <v>0</v>
      </c>
      <c r="X325" s="9">
        <f>0</f>
        <v>0</v>
      </c>
      <c r="Z325" s="9">
        <f>0</f>
        <v>0</v>
      </c>
      <c r="AB325" s="9">
        <f>0</f>
        <v>0</v>
      </c>
      <c r="AD325" s="9">
        <f>0</f>
        <v>0</v>
      </c>
      <c r="AF325" s="22">
        <f>I325</f>
        <v>732.32</v>
      </c>
      <c r="AN325" s="9">
        <f>IF(Source!BI112&lt;=1,J324, 0)</f>
        <v>732.32</v>
      </c>
      <c r="AO325" s="9">
        <f>IF(Source!BI112&lt;=1,I325, 0)</f>
        <v>732.32</v>
      </c>
      <c r="AP325" s="9">
        <f>IF(Source!BI112&lt;=1,0, 0)</f>
        <v>0</v>
      </c>
      <c r="AQ325" s="9">
        <f>IF(Source!BI112&lt;=1,0, 0)</f>
        <v>0</v>
      </c>
      <c r="AX325" s="9">
        <f>IF(Source!BI112=2,J324, 0)</f>
        <v>0</v>
      </c>
      <c r="AY325" s="9">
        <f>IF(Source!BI112=2,I325, 0)</f>
        <v>0</v>
      </c>
      <c r="AZ325" s="9">
        <f>IF(Source!BI112=2,0, 0)</f>
        <v>0</v>
      </c>
      <c r="BA325" s="9">
        <f>IF(Source!BI112=2,0, 0)</f>
        <v>0</v>
      </c>
      <c r="BQ325" s="22">
        <f>I325</f>
        <v>732.32</v>
      </c>
      <c r="BS325" s="22">
        <f>K325</f>
        <v>5280</v>
      </c>
    </row>
    <row r="326" spans="1:71">
      <c r="A326" s="49">
        <v>44</v>
      </c>
      <c r="B326" s="49" t="str">
        <f>Source!BJ113</f>
        <v>прайс</v>
      </c>
      <c r="C326" s="49" t="str">
        <f>Source!G113</f>
        <v>Комплект проводов заземления ПЗ-ШТК-М</v>
      </c>
      <c r="D326" s="50" t="str">
        <f>Source!DW113</f>
        <v>шт.</v>
      </c>
      <c r="E326" s="51">
        <f>Source!K113</f>
        <v>1</v>
      </c>
      <c r="F326" s="51"/>
      <c r="G326" s="51">
        <f>Source!I113</f>
        <v>1</v>
      </c>
      <c r="H326" s="52">
        <f>Source!AL113</f>
        <v>946</v>
      </c>
      <c r="I326" s="53"/>
      <c r="J326" s="52">
        <f>ROUND(L326/K326, 2)</f>
        <v>131.21</v>
      </c>
      <c r="K326" s="53">
        <f>IF(Source!BC113&lt;&gt; 0, Source!BC113, 1)</f>
        <v>7.21</v>
      </c>
      <c r="L326" s="52">
        <f>Source!HG113</f>
        <v>946</v>
      </c>
      <c r="AG326" s="9">
        <f>ROUND((Source!AT113/100)*((ROUND(Source!AF113*Source!I113, 2)+ROUND(Source!AE113*Source!I113, 2))), 2)</f>
        <v>0</v>
      </c>
      <c r="AH326" s="9">
        <f>Source!X113</f>
        <v>0</v>
      </c>
      <c r="AI326" s="9">
        <f>ROUND((Source!AU113/100)*((ROUND(Source!AF113*Source!I113, 2)+ROUND(Source!AE113*Source!I113, 2))), 2)</f>
        <v>0</v>
      </c>
      <c r="AJ326" s="9">
        <f>Source!Y113</f>
        <v>0</v>
      </c>
      <c r="AS326" s="9">
        <f>IF(Source!BI113&lt;=1,AH326, 0)</f>
        <v>0</v>
      </c>
      <c r="AT326" s="9">
        <f>IF(Source!BI113&lt;=1,AJ326, 0)</f>
        <v>0</v>
      </c>
      <c r="BC326" s="9">
        <f>IF(Source!BI113=2,AH326, 0)</f>
        <v>0</v>
      </c>
      <c r="BD326" s="9">
        <f>IF(Source!BI113=2,AJ326, 0)</f>
        <v>0</v>
      </c>
    </row>
    <row r="327" spans="1:71">
      <c r="C327" s="69" t="s">
        <v>739</v>
      </c>
      <c r="D327" s="69"/>
      <c r="E327" s="69"/>
      <c r="F327" s="69"/>
      <c r="G327" s="69"/>
      <c r="H327" s="69"/>
      <c r="I327" s="69">
        <f>J326</f>
        <v>131.21</v>
      </c>
      <c r="J327" s="69"/>
      <c r="K327" s="69">
        <f>L326</f>
        <v>946</v>
      </c>
      <c r="L327" s="69"/>
      <c r="O327" s="22">
        <f>I327</f>
        <v>131.21</v>
      </c>
      <c r="P327" s="22">
        <f>K327</f>
        <v>946</v>
      </c>
      <c r="Q327" s="9">
        <f>0</f>
        <v>0</v>
      </c>
      <c r="R327" s="9">
        <f>0</f>
        <v>0</v>
      </c>
      <c r="U327" s="9">
        <f>0</f>
        <v>0</v>
      </c>
      <c r="X327" s="9">
        <f>0</f>
        <v>0</v>
      </c>
      <c r="Z327" s="9">
        <f>0</f>
        <v>0</v>
      </c>
      <c r="AB327" s="9">
        <f>0</f>
        <v>0</v>
      </c>
      <c r="AD327" s="9">
        <f>0</f>
        <v>0</v>
      </c>
      <c r="AF327" s="22">
        <f>I327</f>
        <v>131.21</v>
      </c>
      <c r="AN327" s="9">
        <f>IF(Source!BI113&lt;=1,J326, 0)</f>
        <v>131.21</v>
      </c>
      <c r="AO327" s="9">
        <f>IF(Source!BI113&lt;=1,I327, 0)</f>
        <v>131.21</v>
      </c>
      <c r="AP327" s="9">
        <f>IF(Source!BI113&lt;=1,0, 0)</f>
        <v>0</v>
      </c>
      <c r="AQ327" s="9">
        <f>IF(Source!BI113&lt;=1,0, 0)</f>
        <v>0</v>
      </c>
      <c r="AX327" s="9">
        <f>IF(Source!BI113=2,J326, 0)</f>
        <v>0</v>
      </c>
      <c r="AY327" s="9">
        <f>IF(Source!BI113=2,I327, 0)</f>
        <v>0</v>
      </c>
      <c r="AZ327" s="9">
        <f>IF(Source!BI113=2,0, 0)</f>
        <v>0</v>
      </c>
      <c r="BA327" s="9">
        <f>IF(Source!BI113=2,0, 0)</f>
        <v>0</v>
      </c>
      <c r="BQ327" s="22">
        <f>I327</f>
        <v>131.21</v>
      </c>
      <c r="BS327" s="22">
        <f>K327</f>
        <v>946</v>
      </c>
    </row>
    <row r="328" spans="1:71">
      <c r="A328" s="49">
        <v>45</v>
      </c>
      <c r="B328" s="49" t="str">
        <f>Source!BJ114</f>
        <v>прайс</v>
      </c>
      <c r="C328" s="49" t="str">
        <f>Source!G114</f>
        <v>Комплект уголков опорных УО-75У</v>
      </c>
      <c r="D328" s="50" t="str">
        <f>Source!DW114</f>
        <v>шт.</v>
      </c>
      <c r="E328" s="51">
        <f>Source!K114</f>
        <v>2</v>
      </c>
      <c r="F328" s="51"/>
      <c r="G328" s="51">
        <f>Source!I114</f>
        <v>2</v>
      </c>
      <c r="H328" s="52">
        <f>Source!AL114</f>
        <v>2145</v>
      </c>
      <c r="I328" s="53"/>
      <c r="J328" s="52">
        <f>ROUND(L328/K328, 2)</f>
        <v>595.01</v>
      </c>
      <c r="K328" s="53">
        <f>IF(Source!BC114&lt;&gt; 0, Source!BC114, 1)</f>
        <v>7.21</v>
      </c>
      <c r="L328" s="52">
        <f>Source!HG114</f>
        <v>4290</v>
      </c>
      <c r="AG328" s="9">
        <f>ROUND((Source!AT114/100)*((ROUND(Source!AF114*Source!I114, 2)+ROUND(Source!AE114*Source!I114, 2))), 2)</f>
        <v>0</v>
      </c>
      <c r="AH328" s="9">
        <f>Source!X114</f>
        <v>0</v>
      </c>
      <c r="AI328" s="9">
        <f>ROUND((Source!AU114/100)*((ROUND(Source!AF114*Source!I114, 2)+ROUND(Source!AE114*Source!I114, 2))), 2)</f>
        <v>0</v>
      </c>
      <c r="AJ328" s="9">
        <f>Source!Y114</f>
        <v>0</v>
      </c>
      <c r="AS328" s="9">
        <f>IF(Source!BI114&lt;=1,AH328, 0)</f>
        <v>0</v>
      </c>
      <c r="AT328" s="9">
        <f>IF(Source!BI114&lt;=1,AJ328, 0)</f>
        <v>0</v>
      </c>
      <c r="BC328" s="9">
        <f>IF(Source!BI114=2,AH328, 0)</f>
        <v>0</v>
      </c>
      <c r="BD328" s="9">
        <f>IF(Source!BI114=2,AJ328, 0)</f>
        <v>0</v>
      </c>
    </row>
    <row r="329" spans="1:71">
      <c r="C329" s="69" t="s">
        <v>739</v>
      </c>
      <c r="D329" s="69"/>
      <c r="E329" s="69"/>
      <c r="F329" s="69"/>
      <c r="G329" s="69"/>
      <c r="H329" s="69"/>
      <c r="I329" s="69">
        <f>J328</f>
        <v>595.01</v>
      </c>
      <c r="J329" s="69"/>
      <c r="K329" s="69">
        <f>L328</f>
        <v>4290</v>
      </c>
      <c r="L329" s="69"/>
      <c r="O329" s="22">
        <f>I329</f>
        <v>595.01</v>
      </c>
      <c r="P329" s="22">
        <f>K329</f>
        <v>4290</v>
      </c>
      <c r="Q329" s="9">
        <f>0</f>
        <v>0</v>
      </c>
      <c r="R329" s="9">
        <f>0</f>
        <v>0</v>
      </c>
      <c r="U329" s="9">
        <f>0</f>
        <v>0</v>
      </c>
      <c r="X329" s="9">
        <f>0</f>
        <v>0</v>
      </c>
      <c r="Z329" s="9">
        <f>0</f>
        <v>0</v>
      </c>
      <c r="AB329" s="9">
        <f>0</f>
        <v>0</v>
      </c>
      <c r="AD329" s="9">
        <f>0</f>
        <v>0</v>
      </c>
      <c r="AF329" s="22">
        <f>I329</f>
        <v>595.01</v>
      </c>
      <c r="AN329" s="9">
        <f>IF(Source!BI114&lt;=1,J328, 0)</f>
        <v>595.01</v>
      </c>
      <c r="AO329" s="9">
        <f>IF(Source!BI114&lt;=1,I329, 0)</f>
        <v>595.01</v>
      </c>
      <c r="AP329" s="9">
        <f>IF(Source!BI114&lt;=1,0, 0)</f>
        <v>0</v>
      </c>
      <c r="AQ329" s="9">
        <f>IF(Source!BI114&lt;=1,0, 0)</f>
        <v>0</v>
      </c>
      <c r="AX329" s="9">
        <f>IF(Source!BI114=2,J328, 0)</f>
        <v>0</v>
      </c>
      <c r="AY329" s="9">
        <f>IF(Source!BI114=2,I329, 0)</f>
        <v>0</v>
      </c>
      <c r="AZ329" s="9">
        <f>IF(Source!BI114=2,0, 0)</f>
        <v>0</v>
      </c>
      <c r="BA329" s="9">
        <f>IF(Source!BI114=2,0, 0)</f>
        <v>0</v>
      </c>
      <c r="BQ329" s="22">
        <f>I329</f>
        <v>595.01</v>
      </c>
      <c r="BS329" s="22">
        <f>K329</f>
        <v>4290</v>
      </c>
    </row>
    <row r="330" spans="1:71">
      <c r="A330" s="49">
        <v>46</v>
      </c>
      <c r="B330" s="49" t="str">
        <f>Source!BJ115</f>
        <v>прайс</v>
      </c>
      <c r="C330" s="49" t="str">
        <f>Source!G115</f>
        <v>Комплект роликов ШТК-М-150</v>
      </c>
      <c r="D330" s="50" t="str">
        <f>Source!DW115</f>
        <v>шт.</v>
      </c>
      <c r="E330" s="51">
        <f>Source!K115</f>
        <v>1</v>
      </c>
      <c r="F330" s="51"/>
      <c r="G330" s="51">
        <f>Source!I115</f>
        <v>1</v>
      </c>
      <c r="H330" s="52">
        <f>Source!AL115</f>
        <v>12430</v>
      </c>
      <c r="I330" s="53"/>
      <c r="J330" s="52">
        <f>ROUND(L330/K330, 2)</f>
        <v>1723.99</v>
      </c>
      <c r="K330" s="53">
        <f>IF(Source!BC115&lt;&gt; 0, Source!BC115, 1)</f>
        <v>7.21</v>
      </c>
      <c r="L330" s="52">
        <f>Source!HG115</f>
        <v>12430</v>
      </c>
      <c r="AG330" s="9">
        <f>ROUND((Source!AT115/100)*((ROUND(Source!AF115*Source!I115, 2)+ROUND(Source!AE115*Source!I115, 2))), 2)</f>
        <v>0</v>
      </c>
      <c r="AH330" s="9">
        <f>Source!X115</f>
        <v>0</v>
      </c>
      <c r="AI330" s="9">
        <f>ROUND((Source!AU115/100)*((ROUND(Source!AF115*Source!I115, 2)+ROUND(Source!AE115*Source!I115, 2))), 2)</f>
        <v>0</v>
      </c>
      <c r="AJ330" s="9">
        <f>Source!Y115</f>
        <v>0</v>
      </c>
      <c r="AS330" s="9">
        <f>IF(Source!BI115&lt;=1,AH330, 0)</f>
        <v>0</v>
      </c>
      <c r="AT330" s="9">
        <f>IF(Source!BI115&lt;=1,AJ330, 0)</f>
        <v>0</v>
      </c>
      <c r="BC330" s="9">
        <f>IF(Source!BI115=2,AH330, 0)</f>
        <v>0</v>
      </c>
      <c r="BD330" s="9">
        <f>IF(Source!BI115=2,AJ330, 0)</f>
        <v>0</v>
      </c>
    </row>
    <row r="331" spans="1:71">
      <c r="C331" s="69" t="s">
        <v>739</v>
      </c>
      <c r="D331" s="69"/>
      <c r="E331" s="69"/>
      <c r="F331" s="69"/>
      <c r="G331" s="69"/>
      <c r="H331" s="69"/>
      <c r="I331" s="69">
        <f>J330</f>
        <v>1723.99</v>
      </c>
      <c r="J331" s="69"/>
      <c r="K331" s="69">
        <f>L330</f>
        <v>12430</v>
      </c>
      <c r="L331" s="69"/>
      <c r="O331" s="22">
        <f>I331</f>
        <v>1723.99</v>
      </c>
      <c r="P331" s="22">
        <f>K331</f>
        <v>12430</v>
      </c>
      <c r="Q331" s="9">
        <f>0</f>
        <v>0</v>
      </c>
      <c r="R331" s="9">
        <f>0</f>
        <v>0</v>
      </c>
      <c r="U331" s="9">
        <f>0</f>
        <v>0</v>
      </c>
      <c r="X331" s="9">
        <f>0</f>
        <v>0</v>
      </c>
      <c r="Z331" s="9">
        <f>0</f>
        <v>0</v>
      </c>
      <c r="AB331" s="9">
        <f>0</f>
        <v>0</v>
      </c>
      <c r="AD331" s="9">
        <f>0</f>
        <v>0</v>
      </c>
      <c r="AF331" s="22">
        <f>I331</f>
        <v>1723.99</v>
      </c>
      <c r="AN331" s="9">
        <f>IF(Source!BI115&lt;=1,J330, 0)</f>
        <v>1723.99</v>
      </c>
      <c r="AO331" s="9">
        <f>IF(Source!BI115&lt;=1,I331, 0)</f>
        <v>1723.99</v>
      </c>
      <c r="AP331" s="9">
        <f>IF(Source!BI115&lt;=1,0, 0)</f>
        <v>0</v>
      </c>
      <c r="AQ331" s="9">
        <f>IF(Source!BI115&lt;=1,0, 0)</f>
        <v>0</v>
      </c>
      <c r="AX331" s="9">
        <f>IF(Source!BI115=2,J330, 0)</f>
        <v>0</v>
      </c>
      <c r="AY331" s="9">
        <f>IF(Source!BI115=2,I331, 0)</f>
        <v>0</v>
      </c>
      <c r="AZ331" s="9">
        <f>IF(Source!BI115=2,0, 0)</f>
        <v>0</v>
      </c>
      <c r="BA331" s="9">
        <f>IF(Source!BI115=2,0, 0)</f>
        <v>0</v>
      </c>
      <c r="BQ331" s="22">
        <f>I331</f>
        <v>1723.99</v>
      </c>
      <c r="BS331" s="22">
        <f>K331</f>
        <v>12430</v>
      </c>
    </row>
    <row r="332" spans="1:71">
      <c r="A332" s="49">
        <v>47</v>
      </c>
      <c r="B332" s="49" t="str">
        <f>Source!BJ116</f>
        <v>прайс</v>
      </c>
      <c r="C332" s="49" t="str">
        <f>Source!G116</f>
        <v>Комплект монтажный КМ-2-50</v>
      </c>
      <c r="D332" s="50" t="str">
        <f>Source!DW116</f>
        <v>шт.</v>
      </c>
      <c r="E332" s="51">
        <f>Source!K116</f>
        <v>1</v>
      </c>
      <c r="F332" s="51"/>
      <c r="G332" s="51">
        <f>Source!I116</f>
        <v>1</v>
      </c>
      <c r="H332" s="52">
        <f>Source!AL116</f>
        <v>2057</v>
      </c>
      <c r="I332" s="53"/>
      <c r="J332" s="52">
        <f>ROUND(L332/K332, 2)</f>
        <v>285.3</v>
      </c>
      <c r="K332" s="53">
        <f>IF(Source!BC116&lt;&gt; 0, Source!BC116, 1)</f>
        <v>7.21</v>
      </c>
      <c r="L332" s="52">
        <f>Source!HG116</f>
        <v>2057</v>
      </c>
      <c r="AG332" s="9">
        <f>ROUND((Source!AT116/100)*((ROUND(Source!AF116*Source!I116, 2)+ROUND(Source!AE116*Source!I116, 2))), 2)</f>
        <v>0</v>
      </c>
      <c r="AH332" s="9">
        <f>Source!X116</f>
        <v>0</v>
      </c>
      <c r="AI332" s="9">
        <f>ROUND((Source!AU116/100)*((ROUND(Source!AF116*Source!I116, 2)+ROUND(Source!AE116*Source!I116, 2))), 2)</f>
        <v>0</v>
      </c>
      <c r="AJ332" s="9">
        <f>Source!Y116</f>
        <v>0</v>
      </c>
      <c r="AS332" s="9">
        <f>IF(Source!BI116&lt;=1,AH332, 0)</f>
        <v>0</v>
      </c>
      <c r="AT332" s="9">
        <f>IF(Source!BI116&lt;=1,AJ332, 0)</f>
        <v>0</v>
      </c>
      <c r="BC332" s="9">
        <f>IF(Source!BI116=2,AH332, 0)</f>
        <v>0</v>
      </c>
      <c r="BD332" s="9">
        <f>IF(Source!BI116=2,AJ332, 0)</f>
        <v>0</v>
      </c>
    </row>
    <row r="333" spans="1:71">
      <c r="C333" s="69" t="s">
        <v>739</v>
      </c>
      <c r="D333" s="69"/>
      <c r="E333" s="69"/>
      <c r="F333" s="69"/>
      <c r="G333" s="69"/>
      <c r="H333" s="69"/>
      <c r="I333" s="69">
        <f>J332</f>
        <v>285.3</v>
      </c>
      <c r="J333" s="69"/>
      <c r="K333" s="69">
        <f>L332</f>
        <v>2057</v>
      </c>
      <c r="L333" s="69"/>
      <c r="O333" s="22">
        <f>I333</f>
        <v>285.3</v>
      </c>
      <c r="P333" s="22">
        <f>K333</f>
        <v>2057</v>
      </c>
      <c r="Q333" s="9">
        <f>0</f>
        <v>0</v>
      </c>
      <c r="R333" s="9">
        <f>0</f>
        <v>0</v>
      </c>
      <c r="U333" s="9">
        <f>0</f>
        <v>0</v>
      </c>
      <c r="X333" s="9">
        <f>0</f>
        <v>0</v>
      </c>
      <c r="Z333" s="9">
        <f>0</f>
        <v>0</v>
      </c>
      <c r="AB333" s="9">
        <f>0</f>
        <v>0</v>
      </c>
      <c r="AD333" s="9">
        <f>0</f>
        <v>0</v>
      </c>
      <c r="AF333" s="22">
        <f>I333</f>
        <v>285.3</v>
      </c>
      <c r="AN333" s="9">
        <f>IF(Source!BI116&lt;=1,J332, 0)</f>
        <v>285.3</v>
      </c>
      <c r="AO333" s="9">
        <f>IF(Source!BI116&lt;=1,I333, 0)</f>
        <v>285.3</v>
      </c>
      <c r="AP333" s="9">
        <f>IF(Source!BI116&lt;=1,0, 0)</f>
        <v>0</v>
      </c>
      <c r="AQ333" s="9">
        <f>IF(Source!BI116&lt;=1,0, 0)</f>
        <v>0</v>
      </c>
      <c r="AX333" s="9">
        <f>IF(Source!BI116=2,J332, 0)</f>
        <v>0</v>
      </c>
      <c r="AY333" s="9">
        <f>IF(Source!BI116=2,I333, 0)</f>
        <v>0</v>
      </c>
      <c r="AZ333" s="9">
        <f>IF(Source!BI116=2,0, 0)</f>
        <v>0</v>
      </c>
      <c r="BA333" s="9">
        <f>IF(Source!BI116=2,0, 0)</f>
        <v>0</v>
      </c>
      <c r="BQ333" s="22">
        <f>I333</f>
        <v>285.3</v>
      </c>
      <c r="BS333" s="22">
        <f>K333</f>
        <v>2057</v>
      </c>
    </row>
    <row r="334" spans="1:71">
      <c r="A334" s="49">
        <v>48</v>
      </c>
      <c r="B334" s="49" t="str">
        <f>Source!BJ117</f>
        <v>прайс</v>
      </c>
      <c r="C334" s="49" t="str">
        <f>Source!G117</f>
        <v>Панель 19" КП-АВ</v>
      </c>
      <c r="D334" s="50" t="str">
        <f>Source!DW117</f>
        <v>шт.</v>
      </c>
      <c r="E334" s="51">
        <f>Source!K117</f>
        <v>1</v>
      </c>
      <c r="F334" s="51"/>
      <c r="G334" s="51">
        <f>Source!I117</f>
        <v>1</v>
      </c>
      <c r="H334" s="52">
        <f>Source!AL117</f>
        <v>2398</v>
      </c>
      <c r="I334" s="53"/>
      <c r="J334" s="52">
        <f>ROUND(L334/K334, 2)</f>
        <v>332.59</v>
      </c>
      <c r="K334" s="53">
        <f>IF(Source!BC117&lt;&gt; 0, Source!BC117, 1)</f>
        <v>7.21</v>
      </c>
      <c r="L334" s="52">
        <f>Source!HG117</f>
        <v>2398</v>
      </c>
      <c r="AG334" s="9">
        <f>ROUND((Source!AT117/100)*((ROUND(Source!AF117*Source!I117, 2)+ROUND(Source!AE117*Source!I117, 2))), 2)</f>
        <v>0</v>
      </c>
      <c r="AH334" s="9">
        <f>Source!X117</f>
        <v>0</v>
      </c>
      <c r="AI334" s="9">
        <f>ROUND((Source!AU117/100)*((ROUND(Source!AF117*Source!I117, 2)+ROUND(Source!AE117*Source!I117, 2))), 2)</f>
        <v>0</v>
      </c>
      <c r="AJ334" s="9">
        <f>Source!Y117</f>
        <v>0</v>
      </c>
      <c r="AS334" s="9">
        <f>IF(Source!BI117&lt;=1,AH334, 0)</f>
        <v>0</v>
      </c>
      <c r="AT334" s="9">
        <f>IF(Source!BI117&lt;=1,AJ334, 0)</f>
        <v>0</v>
      </c>
      <c r="BC334" s="9">
        <f>IF(Source!BI117=2,AH334, 0)</f>
        <v>0</v>
      </c>
      <c r="BD334" s="9">
        <f>IF(Source!BI117=2,AJ334, 0)</f>
        <v>0</v>
      </c>
    </row>
    <row r="335" spans="1:71">
      <c r="C335" s="69" t="s">
        <v>739</v>
      </c>
      <c r="D335" s="69"/>
      <c r="E335" s="69"/>
      <c r="F335" s="69"/>
      <c r="G335" s="69"/>
      <c r="H335" s="69"/>
      <c r="I335" s="69">
        <f>J334</f>
        <v>332.59</v>
      </c>
      <c r="J335" s="69"/>
      <c r="K335" s="69">
        <f>L334</f>
        <v>2398</v>
      </c>
      <c r="L335" s="69"/>
      <c r="O335" s="22">
        <f>I335</f>
        <v>332.59</v>
      </c>
      <c r="P335" s="22">
        <f>K335</f>
        <v>2398</v>
      </c>
      <c r="Q335" s="9">
        <f>0</f>
        <v>0</v>
      </c>
      <c r="R335" s="9">
        <f>0</f>
        <v>0</v>
      </c>
      <c r="U335" s="9">
        <f>0</f>
        <v>0</v>
      </c>
      <c r="X335" s="9">
        <f>0</f>
        <v>0</v>
      </c>
      <c r="Z335" s="9">
        <f>0</f>
        <v>0</v>
      </c>
      <c r="AB335" s="9">
        <f>0</f>
        <v>0</v>
      </c>
      <c r="AD335" s="9">
        <f>0</f>
        <v>0</v>
      </c>
      <c r="AF335" s="22">
        <f>I335</f>
        <v>332.59</v>
      </c>
      <c r="AN335" s="9">
        <f>IF(Source!BI117&lt;=1,J334, 0)</f>
        <v>332.59</v>
      </c>
      <c r="AO335" s="9">
        <f>IF(Source!BI117&lt;=1,I335, 0)</f>
        <v>332.59</v>
      </c>
      <c r="AP335" s="9">
        <f>IF(Source!BI117&lt;=1,0, 0)</f>
        <v>0</v>
      </c>
      <c r="AQ335" s="9">
        <f>IF(Source!BI117&lt;=1,0, 0)</f>
        <v>0</v>
      </c>
      <c r="AX335" s="9">
        <f>IF(Source!BI117=2,J334, 0)</f>
        <v>0</v>
      </c>
      <c r="AY335" s="9">
        <f>IF(Source!BI117=2,I335, 0)</f>
        <v>0</v>
      </c>
      <c r="AZ335" s="9">
        <f>IF(Source!BI117=2,0, 0)</f>
        <v>0</v>
      </c>
      <c r="BA335" s="9">
        <f>IF(Source!BI117=2,0, 0)</f>
        <v>0</v>
      </c>
      <c r="BQ335" s="22">
        <f>I335</f>
        <v>332.59</v>
      </c>
      <c r="BS335" s="22">
        <f>K335</f>
        <v>2398</v>
      </c>
    </row>
    <row r="336" spans="1:71" ht="25.5">
      <c r="A336" s="49">
        <v>49</v>
      </c>
      <c r="B336" s="49" t="str">
        <f>Source!BJ118</f>
        <v>прайс</v>
      </c>
      <c r="C336" s="49" t="str">
        <f>Source!G118</f>
        <v>Источник бесперебойного питания 220В, 2000ВА SKAT UPS 2000 RACK</v>
      </c>
      <c r="D336" s="50" t="str">
        <f>Source!DW118</f>
        <v>шт.</v>
      </c>
      <c r="E336" s="51">
        <f>Source!K118</f>
        <v>1</v>
      </c>
      <c r="F336" s="51"/>
      <c r="G336" s="51">
        <f>Source!I118</f>
        <v>1</v>
      </c>
      <c r="H336" s="52">
        <f>Source!AL118</f>
        <v>96250</v>
      </c>
      <c r="I336" s="53"/>
      <c r="J336" s="52">
        <f>ROUND(L336/K336, 2)</f>
        <v>13349.51</v>
      </c>
      <c r="K336" s="53">
        <f>IF(Source!BC118&lt;&gt; 0, Source!BC118, 1)</f>
        <v>7.21</v>
      </c>
      <c r="L336" s="52">
        <f>Source!HG118</f>
        <v>96250</v>
      </c>
      <c r="AG336" s="9">
        <f>ROUND((Source!AT118/100)*((ROUND(Source!AF118*Source!I118, 2)+ROUND(Source!AE118*Source!I118, 2))), 2)</f>
        <v>0</v>
      </c>
      <c r="AH336" s="9">
        <f>Source!X118</f>
        <v>0</v>
      </c>
      <c r="AI336" s="9">
        <f>ROUND((Source!AU118/100)*((ROUND(Source!AF118*Source!I118, 2)+ROUND(Source!AE118*Source!I118, 2))), 2)</f>
        <v>0</v>
      </c>
      <c r="AJ336" s="9">
        <f>Source!Y118</f>
        <v>0</v>
      </c>
      <c r="AS336" s="9">
        <f>IF(Source!BI118&lt;=1,AH336, 0)</f>
        <v>0</v>
      </c>
      <c r="AT336" s="9">
        <f>IF(Source!BI118&lt;=1,AJ336, 0)</f>
        <v>0</v>
      </c>
      <c r="BC336" s="9">
        <f>IF(Source!BI118=2,AH336, 0)</f>
        <v>0</v>
      </c>
      <c r="BD336" s="9">
        <f>IF(Source!BI118=2,AJ336, 0)</f>
        <v>0</v>
      </c>
    </row>
    <row r="337" spans="1:71">
      <c r="C337" s="69" t="s">
        <v>739</v>
      </c>
      <c r="D337" s="69"/>
      <c r="E337" s="69"/>
      <c r="F337" s="69"/>
      <c r="G337" s="69"/>
      <c r="H337" s="69"/>
      <c r="I337" s="69">
        <f>J336</f>
        <v>13349.51</v>
      </c>
      <c r="J337" s="69"/>
      <c r="K337" s="69">
        <f>L336</f>
        <v>96250</v>
      </c>
      <c r="L337" s="69"/>
      <c r="O337" s="22">
        <f>I337</f>
        <v>13349.51</v>
      </c>
      <c r="P337" s="22">
        <f>K337</f>
        <v>96250</v>
      </c>
      <c r="Q337" s="9">
        <f>0</f>
        <v>0</v>
      </c>
      <c r="R337" s="9">
        <f>0</f>
        <v>0</v>
      </c>
      <c r="U337" s="9">
        <f>0</f>
        <v>0</v>
      </c>
      <c r="X337" s="9">
        <f>0</f>
        <v>0</v>
      </c>
      <c r="Z337" s="9">
        <f>0</f>
        <v>0</v>
      </c>
      <c r="AB337" s="9">
        <f>0</f>
        <v>0</v>
      </c>
      <c r="AD337" s="9">
        <f>0</f>
        <v>0</v>
      </c>
      <c r="AF337" s="22">
        <f>I337</f>
        <v>13349.51</v>
      </c>
      <c r="AN337" s="9">
        <f>IF(Source!BI118&lt;=1,J336, 0)</f>
        <v>13349.51</v>
      </c>
      <c r="AO337" s="9">
        <f>IF(Source!BI118&lt;=1,I337, 0)</f>
        <v>13349.51</v>
      </c>
      <c r="AP337" s="9">
        <f>IF(Source!BI118&lt;=1,0, 0)</f>
        <v>0</v>
      </c>
      <c r="AQ337" s="9">
        <f>IF(Source!BI118&lt;=1,0, 0)</f>
        <v>0</v>
      </c>
      <c r="AX337" s="9">
        <f>IF(Source!BI118=2,J336, 0)</f>
        <v>0</v>
      </c>
      <c r="AY337" s="9">
        <f>IF(Source!BI118=2,I337, 0)</f>
        <v>0</v>
      </c>
      <c r="AZ337" s="9">
        <f>IF(Source!BI118=2,0, 0)</f>
        <v>0</v>
      </c>
      <c r="BA337" s="9">
        <f>IF(Source!BI118=2,0, 0)</f>
        <v>0</v>
      </c>
      <c r="BQ337" s="22">
        <f>I337</f>
        <v>13349.51</v>
      </c>
      <c r="BS337" s="22">
        <f>K337</f>
        <v>96250</v>
      </c>
    </row>
    <row r="338" spans="1:71">
      <c r="A338" s="49">
        <v>50</v>
      </c>
      <c r="B338" s="49" t="str">
        <f>Source!BJ119</f>
        <v>прайс</v>
      </c>
      <c r="C338" s="49" t="str">
        <f>Source!G119</f>
        <v>Аккумулятор 40 А/ч АБ 1240С</v>
      </c>
      <c r="D338" s="50" t="str">
        <f>Source!DW119</f>
        <v>шт.</v>
      </c>
      <c r="E338" s="51">
        <f>Source!K119</f>
        <v>4</v>
      </c>
      <c r="F338" s="51"/>
      <c r="G338" s="51">
        <f>Source!I119</f>
        <v>4</v>
      </c>
      <c r="H338" s="52">
        <f>Source!AL119</f>
        <v>28580</v>
      </c>
      <c r="I338" s="53"/>
      <c r="J338" s="52">
        <f>ROUND(L338/K338, 2)</f>
        <v>15855.76</v>
      </c>
      <c r="K338" s="53">
        <f>IF(Source!BC119&lt;&gt; 0, Source!BC119, 1)</f>
        <v>7.21</v>
      </c>
      <c r="L338" s="52">
        <f>Source!HG119</f>
        <v>114320</v>
      </c>
      <c r="AG338" s="9">
        <f>ROUND((Source!AT119/100)*((ROUND(Source!AF119*Source!I119, 2)+ROUND(Source!AE119*Source!I119, 2))), 2)</f>
        <v>0</v>
      </c>
      <c r="AH338" s="9">
        <f>Source!X119</f>
        <v>0</v>
      </c>
      <c r="AI338" s="9">
        <f>ROUND((Source!AU119/100)*((ROUND(Source!AF119*Source!I119, 2)+ROUND(Source!AE119*Source!I119, 2))), 2)</f>
        <v>0</v>
      </c>
      <c r="AJ338" s="9">
        <f>Source!Y119</f>
        <v>0</v>
      </c>
      <c r="AS338" s="9">
        <f>IF(Source!BI119&lt;=1,AH338, 0)</f>
        <v>0</v>
      </c>
      <c r="AT338" s="9">
        <f>IF(Source!BI119&lt;=1,AJ338, 0)</f>
        <v>0</v>
      </c>
      <c r="BC338" s="9">
        <f>IF(Source!BI119=2,AH338, 0)</f>
        <v>0</v>
      </c>
      <c r="BD338" s="9">
        <f>IF(Source!BI119=2,AJ338, 0)</f>
        <v>0</v>
      </c>
    </row>
    <row r="339" spans="1:71">
      <c r="C339" s="69" t="s">
        <v>739</v>
      </c>
      <c r="D339" s="69"/>
      <c r="E339" s="69"/>
      <c r="F339" s="69"/>
      <c r="G339" s="69"/>
      <c r="H339" s="69"/>
      <c r="I339" s="69">
        <f>J338</f>
        <v>15855.76</v>
      </c>
      <c r="J339" s="69"/>
      <c r="K339" s="69">
        <f>L338</f>
        <v>114320</v>
      </c>
      <c r="L339" s="69"/>
      <c r="O339" s="22">
        <f>I339</f>
        <v>15855.76</v>
      </c>
      <c r="P339" s="22">
        <f>K339</f>
        <v>114320</v>
      </c>
      <c r="Q339" s="9">
        <f>0</f>
        <v>0</v>
      </c>
      <c r="R339" s="9">
        <f>0</f>
        <v>0</v>
      </c>
      <c r="U339" s="9">
        <f>0</f>
        <v>0</v>
      </c>
      <c r="X339" s="9">
        <f>0</f>
        <v>0</v>
      </c>
      <c r="Z339" s="9">
        <f>0</f>
        <v>0</v>
      </c>
      <c r="AB339" s="9">
        <f>0</f>
        <v>0</v>
      </c>
      <c r="AD339" s="9">
        <f>0</f>
        <v>0</v>
      </c>
      <c r="AF339" s="22">
        <f>I339</f>
        <v>15855.76</v>
      </c>
      <c r="AN339" s="9">
        <f>IF(Source!BI119&lt;=1,J338, 0)</f>
        <v>15855.76</v>
      </c>
      <c r="AO339" s="9">
        <f>IF(Source!BI119&lt;=1,I339, 0)</f>
        <v>15855.76</v>
      </c>
      <c r="AP339" s="9">
        <f>IF(Source!BI119&lt;=1,0, 0)</f>
        <v>0</v>
      </c>
      <c r="AQ339" s="9">
        <f>IF(Source!BI119&lt;=1,0, 0)</f>
        <v>0</v>
      </c>
      <c r="AX339" s="9">
        <f>IF(Source!BI119=2,J338, 0)</f>
        <v>0</v>
      </c>
      <c r="AY339" s="9">
        <f>IF(Source!BI119=2,I339, 0)</f>
        <v>0</v>
      </c>
      <c r="AZ339" s="9">
        <f>IF(Source!BI119=2,0, 0)</f>
        <v>0</v>
      </c>
      <c r="BA339" s="9">
        <f>IF(Source!BI119=2,0, 0)</f>
        <v>0</v>
      </c>
      <c r="BQ339" s="22">
        <f>I339</f>
        <v>15855.76</v>
      </c>
      <c r="BS339" s="22">
        <f>K339</f>
        <v>114320</v>
      </c>
    </row>
    <row r="340" spans="1:71">
      <c r="A340" s="49">
        <v>51</v>
      </c>
      <c r="B340" s="49" t="str">
        <f>Source!BJ120</f>
        <v>прайс</v>
      </c>
      <c r="C340" s="49" t="str">
        <f>Source!G120</f>
        <v>Кросс оптический 19" SNR-ODF-24R-T</v>
      </c>
      <c r="D340" s="50" t="str">
        <f>Source!DW120</f>
        <v>шт.</v>
      </c>
      <c r="E340" s="51">
        <f>Source!K120</f>
        <v>1</v>
      </c>
      <c r="F340" s="51"/>
      <c r="G340" s="51">
        <f>Source!I120</f>
        <v>1</v>
      </c>
      <c r="H340" s="52">
        <f>Source!AL120</f>
        <v>913</v>
      </c>
      <c r="I340" s="53"/>
      <c r="J340" s="52">
        <f>ROUND(L340/K340, 2)</f>
        <v>126.63</v>
      </c>
      <c r="K340" s="53">
        <f>IF(Source!BC120&lt;&gt; 0, Source!BC120, 1)</f>
        <v>7.21</v>
      </c>
      <c r="L340" s="52">
        <f>Source!HG120</f>
        <v>913</v>
      </c>
      <c r="AG340" s="9">
        <f>ROUND((Source!AT120/100)*((ROUND(Source!AF120*Source!I120, 2)+ROUND(Source!AE120*Source!I120, 2))), 2)</f>
        <v>0</v>
      </c>
      <c r="AH340" s="9">
        <f>Source!X120</f>
        <v>0</v>
      </c>
      <c r="AI340" s="9">
        <f>ROUND((Source!AU120/100)*((ROUND(Source!AF120*Source!I120, 2)+ROUND(Source!AE120*Source!I120, 2))), 2)</f>
        <v>0</v>
      </c>
      <c r="AJ340" s="9">
        <f>Source!Y120</f>
        <v>0</v>
      </c>
      <c r="AS340" s="9">
        <f>IF(Source!BI120&lt;=1,AH340, 0)</f>
        <v>0</v>
      </c>
      <c r="AT340" s="9">
        <f>IF(Source!BI120&lt;=1,AJ340, 0)</f>
        <v>0</v>
      </c>
      <c r="BC340" s="9">
        <f>IF(Source!BI120=2,AH340, 0)</f>
        <v>0</v>
      </c>
      <c r="BD340" s="9">
        <f>IF(Source!BI120=2,AJ340, 0)</f>
        <v>0</v>
      </c>
    </row>
    <row r="341" spans="1:71">
      <c r="C341" s="69" t="s">
        <v>739</v>
      </c>
      <c r="D341" s="69"/>
      <c r="E341" s="69"/>
      <c r="F341" s="69"/>
      <c r="G341" s="69"/>
      <c r="H341" s="69"/>
      <c r="I341" s="69">
        <f>J340</f>
        <v>126.63</v>
      </c>
      <c r="J341" s="69"/>
      <c r="K341" s="69">
        <f>L340</f>
        <v>913</v>
      </c>
      <c r="L341" s="69"/>
      <c r="O341" s="22">
        <f>I341</f>
        <v>126.63</v>
      </c>
      <c r="P341" s="22">
        <f>K341</f>
        <v>913</v>
      </c>
      <c r="Q341" s="9">
        <f>0</f>
        <v>0</v>
      </c>
      <c r="R341" s="9">
        <f>0</f>
        <v>0</v>
      </c>
      <c r="U341" s="9">
        <f>0</f>
        <v>0</v>
      </c>
      <c r="X341" s="9">
        <f>0</f>
        <v>0</v>
      </c>
      <c r="Z341" s="9">
        <f>0</f>
        <v>0</v>
      </c>
      <c r="AB341" s="9">
        <f>0</f>
        <v>0</v>
      </c>
      <c r="AD341" s="9">
        <f>0</f>
        <v>0</v>
      </c>
      <c r="AF341" s="22">
        <f>I341</f>
        <v>126.63</v>
      </c>
      <c r="AN341" s="9">
        <f>IF(Source!BI120&lt;=1,J340, 0)</f>
        <v>126.63</v>
      </c>
      <c r="AO341" s="9">
        <f>IF(Source!BI120&lt;=1,I341, 0)</f>
        <v>126.63</v>
      </c>
      <c r="AP341" s="9">
        <f>IF(Source!BI120&lt;=1,0, 0)</f>
        <v>0</v>
      </c>
      <c r="AQ341" s="9">
        <f>IF(Source!BI120&lt;=1,0, 0)</f>
        <v>0</v>
      </c>
      <c r="AX341" s="9">
        <f>IF(Source!BI120=2,J340, 0)</f>
        <v>0</v>
      </c>
      <c r="AY341" s="9">
        <f>IF(Source!BI120=2,I341, 0)</f>
        <v>0</v>
      </c>
      <c r="AZ341" s="9">
        <f>IF(Source!BI120=2,0, 0)</f>
        <v>0</v>
      </c>
      <c r="BA341" s="9">
        <f>IF(Source!BI120=2,0, 0)</f>
        <v>0</v>
      </c>
      <c r="BQ341" s="22">
        <f>I341</f>
        <v>126.63</v>
      </c>
      <c r="BS341" s="22">
        <f>K341</f>
        <v>913</v>
      </c>
    </row>
    <row r="342" spans="1:71">
      <c r="A342" s="49">
        <v>52</v>
      </c>
      <c r="B342" s="49" t="str">
        <f>Source!BJ121</f>
        <v>прайс</v>
      </c>
      <c r="C342" s="49" t="str">
        <f>Source!G121</f>
        <v>Планка адаптерная SNR-ODF-AP-SC</v>
      </c>
      <c r="D342" s="50" t="str">
        <f>Source!DW121</f>
        <v>шт.</v>
      </c>
      <c r="E342" s="51">
        <f>Source!K121</f>
        <v>2</v>
      </c>
      <c r="F342" s="51"/>
      <c r="G342" s="51">
        <f>Source!I121</f>
        <v>2</v>
      </c>
      <c r="H342" s="52">
        <f>Source!AL121</f>
        <v>27.5</v>
      </c>
      <c r="I342" s="53"/>
      <c r="J342" s="52">
        <f>ROUND(L342/K342, 2)</f>
        <v>7.63</v>
      </c>
      <c r="K342" s="53">
        <f>IF(Source!BC121&lt;&gt; 0, Source!BC121, 1)</f>
        <v>7.21</v>
      </c>
      <c r="L342" s="52">
        <f>Source!HG121</f>
        <v>55</v>
      </c>
      <c r="AG342" s="9">
        <f>ROUND((Source!AT121/100)*((ROUND(Source!AF121*Source!I121, 2)+ROUND(Source!AE121*Source!I121, 2))), 2)</f>
        <v>0</v>
      </c>
      <c r="AH342" s="9">
        <f>Source!X121</f>
        <v>0</v>
      </c>
      <c r="AI342" s="9">
        <f>ROUND((Source!AU121/100)*((ROUND(Source!AF121*Source!I121, 2)+ROUND(Source!AE121*Source!I121, 2))), 2)</f>
        <v>0</v>
      </c>
      <c r="AJ342" s="9">
        <f>Source!Y121</f>
        <v>0</v>
      </c>
      <c r="AS342" s="9">
        <f>IF(Source!BI121&lt;=1,AH342, 0)</f>
        <v>0</v>
      </c>
      <c r="AT342" s="9">
        <f>IF(Source!BI121&lt;=1,AJ342, 0)</f>
        <v>0</v>
      </c>
      <c r="BC342" s="9">
        <f>IF(Source!BI121=2,AH342, 0)</f>
        <v>0</v>
      </c>
      <c r="BD342" s="9">
        <f>IF(Source!BI121=2,AJ342, 0)</f>
        <v>0</v>
      </c>
    </row>
    <row r="343" spans="1:71">
      <c r="C343" s="69" t="s">
        <v>739</v>
      </c>
      <c r="D343" s="69"/>
      <c r="E343" s="69"/>
      <c r="F343" s="69"/>
      <c r="G343" s="69"/>
      <c r="H343" s="69"/>
      <c r="I343" s="69">
        <f>J342</f>
        <v>7.63</v>
      </c>
      <c r="J343" s="69"/>
      <c r="K343" s="69">
        <f>L342</f>
        <v>55</v>
      </c>
      <c r="L343" s="69"/>
      <c r="O343" s="22">
        <f>I343</f>
        <v>7.63</v>
      </c>
      <c r="P343" s="22">
        <f>K343</f>
        <v>55</v>
      </c>
      <c r="Q343" s="9">
        <f>0</f>
        <v>0</v>
      </c>
      <c r="R343" s="9">
        <f>0</f>
        <v>0</v>
      </c>
      <c r="U343" s="9">
        <f>0</f>
        <v>0</v>
      </c>
      <c r="X343" s="9">
        <f>0</f>
        <v>0</v>
      </c>
      <c r="Z343" s="9">
        <f>0</f>
        <v>0</v>
      </c>
      <c r="AB343" s="9">
        <f>0</f>
        <v>0</v>
      </c>
      <c r="AD343" s="9">
        <f>0</f>
        <v>0</v>
      </c>
      <c r="AF343" s="22">
        <f>I343</f>
        <v>7.63</v>
      </c>
      <c r="AN343" s="9">
        <f>IF(Source!BI121&lt;=1,J342, 0)</f>
        <v>7.63</v>
      </c>
      <c r="AO343" s="9">
        <f>IF(Source!BI121&lt;=1,I343, 0)</f>
        <v>7.63</v>
      </c>
      <c r="AP343" s="9">
        <f>IF(Source!BI121&lt;=1,0, 0)</f>
        <v>0</v>
      </c>
      <c r="AQ343" s="9">
        <f>IF(Source!BI121&lt;=1,0, 0)</f>
        <v>0</v>
      </c>
      <c r="AX343" s="9">
        <f>IF(Source!BI121=2,J342, 0)</f>
        <v>0</v>
      </c>
      <c r="AY343" s="9">
        <f>IF(Source!BI121=2,I343, 0)</f>
        <v>0</v>
      </c>
      <c r="AZ343" s="9">
        <f>IF(Source!BI121=2,0, 0)</f>
        <v>0</v>
      </c>
      <c r="BA343" s="9">
        <f>IF(Source!BI121=2,0, 0)</f>
        <v>0</v>
      </c>
      <c r="BQ343" s="22">
        <f>I343</f>
        <v>7.63</v>
      </c>
      <c r="BS343" s="22">
        <f>K343</f>
        <v>55</v>
      </c>
    </row>
    <row r="344" spans="1:71">
      <c r="A344" s="49">
        <v>53</v>
      </c>
      <c r="B344" s="49" t="str">
        <f>Source!BJ122</f>
        <v>прайс</v>
      </c>
      <c r="C344" s="49" t="str">
        <f>Source!G122</f>
        <v>Шнур монтажный SNR-PC-SC/UPC-A-3м</v>
      </c>
      <c r="D344" s="50" t="str">
        <f>Source!DW122</f>
        <v>шт.</v>
      </c>
      <c r="E344" s="51">
        <f>Source!K122</f>
        <v>6</v>
      </c>
      <c r="F344" s="51"/>
      <c r="G344" s="51">
        <f>Source!I122</f>
        <v>6</v>
      </c>
      <c r="H344" s="52">
        <f>Source!AL122</f>
        <v>7.7</v>
      </c>
      <c r="I344" s="53"/>
      <c r="J344" s="52">
        <f>ROUND(L344/K344, 2)</f>
        <v>6.41</v>
      </c>
      <c r="K344" s="53">
        <f>IF(Source!BC122&lt;&gt; 0, Source!BC122, 1)</f>
        <v>7.21</v>
      </c>
      <c r="L344" s="52">
        <f>Source!HG122</f>
        <v>46.2</v>
      </c>
      <c r="AG344" s="9">
        <f>ROUND((Source!AT122/100)*((ROUND(Source!AF122*Source!I122, 2)+ROUND(Source!AE122*Source!I122, 2))), 2)</f>
        <v>0</v>
      </c>
      <c r="AH344" s="9">
        <f>Source!X122</f>
        <v>0</v>
      </c>
      <c r="AI344" s="9">
        <f>ROUND((Source!AU122/100)*((ROUND(Source!AF122*Source!I122, 2)+ROUND(Source!AE122*Source!I122, 2))), 2)</f>
        <v>0</v>
      </c>
      <c r="AJ344" s="9">
        <f>Source!Y122</f>
        <v>0</v>
      </c>
      <c r="AS344" s="9">
        <f>IF(Source!BI122&lt;=1,AH344, 0)</f>
        <v>0</v>
      </c>
      <c r="AT344" s="9">
        <f>IF(Source!BI122&lt;=1,AJ344, 0)</f>
        <v>0</v>
      </c>
      <c r="BC344" s="9">
        <f>IF(Source!BI122=2,AH344, 0)</f>
        <v>0</v>
      </c>
      <c r="BD344" s="9">
        <f>IF(Source!BI122=2,AJ344, 0)</f>
        <v>0</v>
      </c>
    </row>
    <row r="345" spans="1:71">
      <c r="C345" s="69" t="s">
        <v>739</v>
      </c>
      <c r="D345" s="69"/>
      <c r="E345" s="69"/>
      <c r="F345" s="69"/>
      <c r="G345" s="69"/>
      <c r="H345" s="69"/>
      <c r="I345" s="69">
        <f>J344</f>
        <v>6.41</v>
      </c>
      <c r="J345" s="69"/>
      <c r="K345" s="69">
        <f>L344</f>
        <v>46.2</v>
      </c>
      <c r="L345" s="69"/>
      <c r="O345" s="22">
        <f>I345</f>
        <v>6.41</v>
      </c>
      <c r="P345" s="22">
        <f>K345</f>
        <v>46.2</v>
      </c>
      <c r="Q345" s="9">
        <f>0</f>
        <v>0</v>
      </c>
      <c r="R345" s="9">
        <f>0</f>
        <v>0</v>
      </c>
      <c r="U345" s="9">
        <f>0</f>
        <v>0</v>
      </c>
      <c r="X345" s="9">
        <f>0</f>
        <v>0</v>
      </c>
      <c r="Z345" s="9">
        <f>0</f>
        <v>0</v>
      </c>
      <c r="AB345" s="9">
        <f>0</f>
        <v>0</v>
      </c>
      <c r="AD345" s="9">
        <f>0</f>
        <v>0</v>
      </c>
      <c r="AF345" s="22">
        <f>I345</f>
        <v>6.41</v>
      </c>
      <c r="AN345" s="9">
        <f>IF(Source!BI122&lt;=1,J344, 0)</f>
        <v>6.41</v>
      </c>
      <c r="AO345" s="9">
        <f>IF(Source!BI122&lt;=1,I345, 0)</f>
        <v>6.41</v>
      </c>
      <c r="AP345" s="9">
        <f>IF(Source!BI122&lt;=1,0, 0)</f>
        <v>0</v>
      </c>
      <c r="AQ345" s="9">
        <f>IF(Source!BI122&lt;=1,0, 0)</f>
        <v>0</v>
      </c>
      <c r="AX345" s="9">
        <f>IF(Source!BI122=2,J344, 0)</f>
        <v>0</v>
      </c>
      <c r="AY345" s="9">
        <f>IF(Source!BI122=2,I345, 0)</f>
        <v>0</v>
      </c>
      <c r="AZ345" s="9">
        <f>IF(Source!BI122=2,0, 0)</f>
        <v>0</v>
      </c>
      <c r="BA345" s="9">
        <f>IF(Source!BI122=2,0, 0)</f>
        <v>0</v>
      </c>
      <c r="BQ345" s="22">
        <f>I345</f>
        <v>6.41</v>
      </c>
      <c r="BS345" s="22">
        <f>K345</f>
        <v>46.2</v>
      </c>
    </row>
    <row r="346" spans="1:71">
      <c r="A346" s="49">
        <v>54</v>
      </c>
      <c r="B346" s="49" t="str">
        <f>Source!BJ123</f>
        <v>прайс</v>
      </c>
      <c r="C346" s="49" t="str">
        <f>Source!G123</f>
        <v>Адаптер проходной SNR-ADP-SC SM</v>
      </c>
      <c r="D346" s="50" t="str">
        <f>Source!DW123</f>
        <v>шт.</v>
      </c>
      <c r="E346" s="51">
        <f>Source!K123</f>
        <v>14</v>
      </c>
      <c r="F346" s="51"/>
      <c r="G346" s="51">
        <f>Source!I123</f>
        <v>14</v>
      </c>
      <c r="H346" s="52">
        <f>Source!AL123</f>
        <v>7.7</v>
      </c>
      <c r="I346" s="53"/>
      <c r="J346" s="52">
        <f>ROUND(L346/K346, 2)</f>
        <v>14.95</v>
      </c>
      <c r="K346" s="53">
        <f>IF(Source!BC123&lt;&gt; 0, Source!BC123, 1)</f>
        <v>7.21</v>
      </c>
      <c r="L346" s="52">
        <f>Source!HG123</f>
        <v>107.8</v>
      </c>
      <c r="AG346" s="9">
        <f>ROUND((Source!AT123/100)*((ROUND(Source!AF123*Source!I123, 2)+ROUND(Source!AE123*Source!I123, 2))), 2)</f>
        <v>0</v>
      </c>
      <c r="AH346" s="9">
        <f>Source!X123</f>
        <v>0</v>
      </c>
      <c r="AI346" s="9">
        <f>ROUND((Source!AU123/100)*((ROUND(Source!AF123*Source!I123, 2)+ROUND(Source!AE123*Source!I123, 2))), 2)</f>
        <v>0</v>
      </c>
      <c r="AJ346" s="9">
        <f>Source!Y123</f>
        <v>0</v>
      </c>
      <c r="AS346" s="9">
        <f>IF(Source!BI123&lt;=1,AH346, 0)</f>
        <v>0</v>
      </c>
      <c r="AT346" s="9">
        <f>IF(Source!BI123&lt;=1,AJ346, 0)</f>
        <v>0</v>
      </c>
      <c r="BC346" s="9">
        <f>IF(Source!BI123=2,AH346, 0)</f>
        <v>0</v>
      </c>
      <c r="BD346" s="9">
        <f>IF(Source!BI123=2,AJ346, 0)</f>
        <v>0</v>
      </c>
    </row>
    <row r="347" spans="1:71">
      <c r="C347" s="69" t="s">
        <v>739</v>
      </c>
      <c r="D347" s="69"/>
      <c r="E347" s="69"/>
      <c r="F347" s="69"/>
      <c r="G347" s="69"/>
      <c r="H347" s="69"/>
      <c r="I347" s="69">
        <f>J346</f>
        <v>14.95</v>
      </c>
      <c r="J347" s="69"/>
      <c r="K347" s="69">
        <f>L346</f>
        <v>107.8</v>
      </c>
      <c r="L347" s="69"/>
      <c r="O347" s="22">
        <f>I347</f>
        <v>14.95</v>
      </c>
      <c r="P347" s="22">
        <f>K347</f>
        <v>107.8</v>
      </c>
      <c r="Q347" s="9">
        <f>0</f>
        <v>0</v>
      </c>
      <c r="R347" s="9">
        <f>0</f>
        <v>0</v>
      </c>
      <c r="U347" s="9">
        <f>0</f>
        <v>0</v>
      </c>
      <c r="X347" s="9">
        <f>0</f>
        <v>0</v>
      </c>
      <c r="Z347" s="9">
        <f>0</f>
        <v>0</v>
      </c>
      <c r="AB347" s="9">
        <f>0</f>
        <v>0</v>
      </c>
      <c r="AD347" s="9">
        <f>0</f>
        <v>0</v>
      </c>
      <c r="AF347" s="22">
        <f>I347</f>
        <v>14.95</v>
      </c>
      <c r="AN347" s="9">
        <f>IF(Source!BI123&lt;=1,J346, 0)</f>
        <v>14.95</v>
      </c>
      <c r="AO347" s="9">
        <f>IF(Source!BI123&lt;=1,I347, 0)</f>
        <v>14.95</v>
      </c>
      <c r="AP347" s="9">
        <f>IF(Source!BI123&lt;=1,0, 0)</f>
        <v>0</v>
      </c>
      <c r="AQ347" s="9">
        <f>IF(Source!BI123&lt;=1,0, 0)</f>
        <v>0</v>
      </c>
      <c r="AX347" s="9">
        <f>IF(Source!BI123=2,J346, 0)</f>
        <v>0</v>
      </c>
      <c r="AY347" s="9">
        <f>IF(Source!BI123=2,I347, 0)</f>
        <v>0</v>
      </c>
      <c r="AZ347" s="9">
        <f>IF(Source!BI123=2,0, 0)</f>
        <v>0</v>
      </c>
      <c r="BA347" s="9">
        <f>IF(Source!BI123=2,0, 0)</f>
        <v>0</v>
      </c>
      <c r="BQ347" s="22">
        <f>I347</f>
        <v>14.95</v>
      </c>
      <c r="BS347" s="22">
        <f>K347</f>
        <v>107.8</v>
      </c>
    </row>
    <row r="348" spans="1:71">
      <c r="A348" s="49">
        <v>55</v>
      </c>
      <c r="B348" s="49" t="str">
        <f>Source!BJ124</f>
        <v>прайс</v>
      </c>
      <c r="C348" s="49" t="str">
        <f>Source!G124</f>
        <v>Патчкорд оптический SNR-PC-SC/UPC-2м</v>
      </c>
      <c r="D348" s="50" t="str">
        <f>Source!DW124</f>
        <v>шт.</v>
      </c>
      <c r="E348" s="51">
        <f>Source!K124</f>
        <v>7</v>
      </c>
      <c r="F348" s="51"/>
      <c r="G348" s="51">
        <f>Source!I124</f>
        <v>7</v>
      </c>
      <c r="H348" s="52">
        <f>Source!AL124</f>
        <v>132</v>
      </c>
      <c r="I348" s="53"/>
      <c r="J348" s="52">
        <f>ROUND(L348/K348, 2)</f>
        <v>128.16</v>
      </c>
      <c r="K348" s="53">
        <f>IF(Source!BC124&lt;&gt; 0, Source!BC124, 1)</f>
        <v>7.21</v>
      </c>
      <c r="L348" s="52">
        <f>Source!HG124</f>
        <v>924</v>
      </c>
      <c r="AG348" s="9">
        <f>ROUND((Source!AT124/100)*((ROUND(Source!AF124*Source!I124, 2)+ROUND(Source!AE124*Source!I124, 2))), 2)</f>
        <v>0</v>
      </c>
      <c r="AH348" s="9">
        <f>Source!X124</f>
        <v>0</v>
      </c>
      <c r="AI348" s="9">
        <f>ROUND((Source!AU124/100)*((ROUND(Source!AF124*Source!I124, 2)+ROUND(Source!AE124*Source!I124, 2))), 2)</f>
        <v>0</v>
      </c>
      <c r="AJ348" s="9">
        <f>Source!Y124</f>
        <v>0</v>
      </c>
      <c r="AS348" s="9">
        <f>IF(Source!BI124&lt;=1,AH348, 0)</f>
        <v>0</v>
      </c>
      <c r="AT348" s="9">
        <f>IF(Source!BI124&lt;=1,AJ348, 0)</f>
        <v>0</v>
      </c>
      <c r="BC348" s="9">
        <f>IF(Source!BI124=2,AH348, 0)</f>
        <v>0</v>
      </c>
      <c r="BD348" s="9">
        <f>IF(Source!BI124=2,AJ348, 0)</f>
        <v>0</v>
      </c>
    </row>
    <row r="349" spans="1:71">
      <c r="C349" s="69" t="s">
        <v>739</v>
      </c>
      <c r="D349" s="69"/>
      <c r="E349" s="69"/>
      <c r="F349" s="69"/>
      <c r="G349" s="69"/>
      <c r="H349" s="69"/>
      <c r="I349" s="69">
        <f>J348</f>
        <v>128.16</v>
      </c>
      <c r="J349" s="69"/>
      <c r="K349" s="69">
        <f>L348</f>
        <v>924</v>
      </c>
      <c r="L349" s="69"/>
      <c r="O349" s="22">
        <f>I349</f>
        <v>128.16</v>
      </c>
      <c r="P349" s="22">
        <f>K349</f>
        <v>924</v>
      </c>
      <c r="Q349" s="9">
        <f>0</f>
        <v>0</v>
      </c>
      <c r="R349" s="9">
        <f>0</f>
        <v>0</v>
      </c>
      <c r="U349" s="9">
        <f>0</f>
        <v>0</v>
      </c>
      <c r="X349" s="9">
        <f>0</f>
        <v>0</v>
      </c>
      <c r="Z349" s="9">
        <f>0</f>
        <v>0</v>
      </c>
      <c r="AB349" s="9">
        <f>0</f>
        <v>0</v>
      </c>
      <c r="AD349" s="9">
        <f>0</f>
        <v>0</v>
      </c>
      <c r="AF349" s="22">
        <f>I349</f>
        <v>128.16</v>
      </c>
      <c r="AN349" s="9">
        <f>IF(Source!BI124&lt;=1,J348, 0)</f>
        <v>128.16</v>
      </c>
      <c r="AO349" s="9">
        <f>IF(Source!BI124&lt;=1,I349, 0)</f>
        <v>128.16</v>
      </c>
      <c r="AP349" s="9">
        <f>IF(Source!BI124&lt;=1,0, 0)</f>
        <v>0</v>
      </c>
      <c r="AQ349" s="9">
        <f>IF(Source!BI124&lt;=1,0, 0)</f>
        <v>0</v>
      </c>
      <c r="AX349" s="9">
        <f>IF(Source!BI124=2,J348, 0)</f>
        <v>0</v>
      </c>
      <c r="AY349" s="9">
        <f>IF(Source!BI124=2,I349, 0)</f>
        <v>0</v>
      </c>
      <c r="AZ349" s="9">
        <f>IF(Source!BI124=2,0, 0)</f>
        <v>0</v>
      </c>
      <c r="BA349" s="9">
        <f>IF(Source!BI124=2,0, 0)</f>
        <v>0</v>
      </c>
      <c r="BQ349" s="22">
        <f>I349</f>
        <v>128.16</v>
      </c>
      <c r="BS349" s="22">
        <f>K349</f>
        <v>924</v>
      </c>
    </row>
    <row r="350" spans="1:71" ht="25.5">
      <c r="A350" s="49">
        <v>56</v>
      </c>
      <c r="B350" s="49" t="str">
        <f>Source!BJ125</f>
        <v>прайс</v>
      </c>
      <c r="C350" s="49" t="str">
        <f>Source!G125</f>
        <v>Патч-корды PC-LPM-UTP-RJ45-REV-RJ45-C5e-2m</v>
      </c>
      <c r="D350" s="50" t="str">
        <f>Source!DW125</f>
        <v>шт.</v>
      </c>
      <c r="E350" s="51">
        <f>Source!K125</f>
        <v>3</v>
      </c>
      <c r="F350" s="51"/>
      <c r="G350" s="51">
        <f>Source!I125</f>
        <v>3</v>
      </c>
      <c r="H350" s="52">
        <f>Source!AL125</f>
        <v>388.3</v>
      </c>
      <c r="I350" s="53"/>
      <c r="J350" s="52">
        <f>ROUND(L350/K350, 2)</f>
        <v>161.57</v>
      </c>
      <c r="K350" s="53">
        <f>IF(Source!BC125&lt;&gt; 0, Source!BC125, 1)</f>
        <v>7.21</v>
      </c>
      <c r="L350" s="52">
        <f>Source!HG125</f>
        <v>1164.9000000000001</v>
      </c>
      <c r="AG350" s="9">
        <f>ROUND((Source!AT125/100)*((ROUND(Source!AF125*Source!I125, 2)+ROUND(Source!AE125*Source!I125, 2))), 2)</f>
        <v>0</v>
      </c>
      <c r="AH350" s="9">
        <f>Source!X125</f>
        <v>0</v>
      </c>
      <c r="AI350" s="9">
        <f>ROUND((Source!AU125/100)*((ROUND(Source!AF125*Source!I125, 2)+ROUND(Source!AE125*Source!I125, 2))), 2)</f>
        <v>0</v>
      </c>
      <c r="AJ350" s="9">
        <f>Source!Y125</f>
        <v>0</v>
      </c>
      <c r="AS350" s="9">
        <f>IF(Source!BI125&lt;=1,AH350, 0)</f>
        <v>0</v>
      </c>
      <c r="AT350" s="9">
        <f>IF(Source!BI125&lt;=1,AJ350, 0)</f>
        <v>0</v>
      </c>
      <c r="BC350" s="9">
        <f>IF(Source!BI125=2,AH350, 0)</f>
        <v>0</v>
      </c>
      <c r="BD350" s="9">
        <f>IF(Source!BI125=2,AJ350, 0)</f>
        <v>0</v>
      </c>
    </row>
    <row r="351" spans="1:71">
      <c r="C351" s="69" t="s">
        <v>739</v>
      </c>
      <c r="D351" s="69"/>
      <c r="E351" s="69"/>
      <c r="F351" s="69"/>
      <c r="G351" s="69"/>
      <c r="H351" s="69"/>
      <c r="I351" s="69">
        <f>J350</f>
        <v>161.57</v>
      </c>
      <c r="J351" s="69"/>
      <c r="K351" s="69">
        <f>L350</f>
        <v>1164.9000000000001</v>
      </c>
      <c r="L351" s="69"/>
      <c r="O351" s="22">
        <f>I351</f>
        <v>161.57</v>
      </c>
      <c r="P351" s="22">
        <f>K351</f>
        <v>1164.9000000000001</v>
      </c>
      <c r="Q351" s="9">
        <f>0</f>
        <v>0</v>
      </c>
      <c r="R351" s="9">
        <f>0</f>
        <v>0</v>
      </c>
      <c r="U351" s="9">
        <f>0</f>
        <v>0</v>
      </c>
      <c r="X351" s="9">
        <f>0</f>
        <v>0</v>
      </c>
      <c r="Z351" s="9">
        <f>0</f>
        <v>0</v>
      </c>
      <c r="AB351" s="9">
        <f>0</f>
        <v>0</v>
      </c>
      <c r="AD351" s="9">
        <f>0</f>
        <v>0</v>
      </c>
      <c r="AF351" s="22">
        <f>I351</f>
        <v>161.57</v>
      </c>
      <c r="AN351" s="9">
        <f>IF(Source!BI125&lt;=1,J350, 0)</f>
        <v>161.57</v>
      </c>
      <c r="AO351" s="9">
        <f>IF(Source!BI125&lt;=1,I351, 0)</f>
        <v>161.57</v>
      </c>
      <c r="AP351" s="9">
        <f>IF(Source!BI125&lt;=1,0, 0)</f>
        <v>0</v>
      </c>
      <c r="AQ351" s="9">
        <f>IF(Source!BI125&lt;=1,0, 0)</f>
        <v>0</v>
      </c>
      <c r="AX351" s="9">
        <f>IF(Source!BI125=2,J350, 0)</f>
        <v>0</v>
      </c>
      <c r="AY351" s="9">
        <f>IF(Source!BI125=2,I351, 0)</f>
        <v>0</v>
      </c>
      <c r="AZ351" s="9">
        <f>IF(Source!BI125=2,0, 0)</f>
        <v>0</v>
      </c>
      <c r="BA351" s="9">
        <f>IF(Source!BI125=2,0, 0)</f>
        <v>0</v>
      </c>
      <c r="BQ351" s="22">
        <f>I351</f>
        <v>161.57</v>
      </c>
      <c r="BS351" s="22">
        <f>K351</f>
        <v>1164.9000000000001</v>
      </c>
    </row>
    <row r="352" spans="1:71" ht="25.5">
      <c r="A352" s="49">
        <v>57</v>
      </c>
      <c r="B352" s="49" t="str">
        <f>Source!BJ126</f>
        <v>прайс</v>
      </c>
      <c r="C352" s="49" t="str">
        <f>Source!G126</f>
        <v>Патч-корды PC-LPM-UTP-RJ45-REV-RJ45-C5e-0,5m</v>
      </c>
      <c r="D352" s="50" t="str">
        <f>Source!DW126</f>
        <v>шт.</v>
      </c>
      <c r="E352" s="51">
        <f>Source!K126</f>
        <v>1</v>
      </c>
      <c r="F352" s="51"/>
      <c r="G352" s="51">
        <f>Source!I126</f>
        <v>1</v>
      </c>
      <c r="H352" s="52">
        <f>Source!AL126</f>
        <v>150.69999999999999</v>
      </c>
      <c r="I352" s="53"/>
      <c r="J352" s="52">
        <f>ROUND(L352/K352, 2)</f>
        <v>20.9</v>
      </c>
      <c r="K352" s="53">
        <f>IF(Source!BC126&lt;&gt; 0, Source!BC126, 1)</f>
        <v>7.21</v>
      </c>
      <c r="L352" s="52">
        <f>Source!HG126</f>
        <v>150.69999999999999</v>
      </c>
      <c r="AG352" s="9">
        <f>ROUND((Source!AT126/100)*((ROUND(Source!AF126*Source!I126, 2)+ROUND(Source!AE126*Source!I126, 2))), 2)</f>
        <v>0</v>
      </c>
      <c r="AH352" s="9">
        <f>Source!X126</f>
        <v>0</v>
      </c>
      <c r="AI352" s="9">
        <f>ROUND((Source!AU126/100)*((ROUND(Source!AF126*Source!I126, 2)+ROUND(Source!AE126*Source!I126, 2))), 2)</f>
        <v>0</v>
      </c>
      <c r="AJ352" s="9">
        <f>Source!Y126</f>
        <v>0</v>
      </c>
      <c r="AS352" s="9">
        <f>IF(Source!BI126&lt;=1,AH352, 0)</f>
        <v>0</v>
      </c>
      <c r="AT352" s="9">
        <f>IF(Source!BI126&lt;=1,AJ352, 0)</f>
        <v>0</v>
      </c>
      <c r="BC352" s="9">
        <f>IF(Source!BI126=2,AH352, 0)</f>
        <v>0</v>
      </c>
      <c r="BD352" s="9">
        <f>IF(Source!BI126=2,AJ352, 0)</f>
        <v>0</v>
      </c>
    </row>
    <row r="353" spans="1:71">
      <c r="C353" s="69" t="s">
        <v>739</v>
      </c>
      <c r="D353" s="69"/>
      <c r="E353" s="69"/>
      <c r="F353" s="69"/>
      <c r="G353" s="69"/>
      <c r="H353" s="69"/>
      <c r="I353" s="69">
        <f>J352</f>
        <v>20.9</v>
      </c>
      <c r="J353" s="69"/>
      <c r="K353" s="69">
        <f>L352</f>
        <v>150.69999999999999</v>
      </c>
      <c r="L353" s="69"/>
      <c r="O353" s="22">
        <f>I353</f>
        <v>20.9</v>
      </c>
      <c r="P353" s="22">
        <f>K353</f>
        <v>150.69999999999999</v>
      </c>
      <c r="Q353" s="9">
        <f>0</f>
        <v>0</v>
      </c>
      <c r="R353" s="9">
        <f>0</f>
        <v>0</v>
      </c>
      <c r="U353" s="9">
        <f>0</f>
        <v>0</v>
      </c>
      <c r="X353" s="9">
        <f>0</f>
        <v>0</v>
      </c>
      <c r="Z353" s="9">
        <f>0</f>
        <v>0</v>
      </c>
      <c r="AB353" s="9">
        <f>0</f>
        <v>0</v>
      </c>
      <c r="AD353" s="9">
        <f>0</f>
        <v>0</v>
      </c>
      <c r="AF353" s="22">
        <f>I353</f>
        <v>20.9</v>
      </c>
      <c r="AN353" s="9">
        <f>IF(Source!BI126&lt;=1,J352, 0)</f>
        <v>20.9</v>
      </c>
      <c r="AO353" s="9">
        <f>IF(Source!BI126&lt;=1,I353, 0)</f>
        <v>20.9</v>
      </c>
      <c r="AP353" s="9">
        <f>IF(Source!BI126&lt;=1,0, 0)</f>
        <v>0</v>
      </c>
      <c r="AQ353" s="9">
        <f>IF(Source!BI126&lt;=1,0, 0)</f>
        <v>0</v>
      </c>
      <c r="AX353" s="9">
        <f>IF(Source!BI126=2,J352, 0)</f>
        <v>0</v>
      </c>
      <c r="AY353" s="9">
        <f>IF(Source!BI126=2,I353, 0)</f>
        <v>0</v>
      </c>
      <c r="AZ353" s="9">
        <f>IF(Source!BI126=2,0, 0)</f>
        <v>0</v>
      </c>
      <c r="BA353" s="9">
        <f>IF(Source!BI126=2,0, 0)</f>
        <v>0</v>
      </c>
      <c r="BQ353" s="22">
        <f>I353</f>
        <v>20.9</v>
      </c>
      <c r="BS353" s="22">
        <f>K353</f>
        <v>150.69999999999999</v>
      </c>
    </row>
    <row r="354" spans="1:71" ht="25.5">
      <c r="A354" s="49">
        <v>58</v>
      </c>
      <c r="B354" s="49" t="str">
        <f>Source!BJ127</f>
        <v>прайс</v>
      </c>
      <c r="C354" s="49" t="str">
        <f>Source!G127</f>
        <v>Выключатель автоматический MVA20-2-016-C</v>
      </c>
      <c r="D354" s="50" t="str">
        <f>Source!DW127</f>
        <v>шт.</v>
      </c>
      <c r="E354" s="51">
        <f>Source!K127</f>
        <v>2</v>
      </c>
      <c r="F354" s="51"/>
      <c r="G354" s="51">
        <f>Source!I127</f>
        <v>2</v>
      </c>
      <c r="H354" s="52">
        <f>Source!AL127</f>
        <v>390</v>
      </c>
      <c r="I354" s="53"/>
      <c r="J354" s="52">
        <f>ROUND(L354/K354, 2)</f>
        <v>108.18</v>
      </c>
      <c r="K354" s="53">
        <f>IF(Source!BC127&lt;&gt; 0, Source!BC127, 1)</f>
        <v>7.21</v>
      </c>
      <c r="L354" s="52">
        <f>Source!HG127</f>
        <v>780</v>
      </c>
      <c r="AG354" s="9">
        <f>ROUND((Source!AT127/100)*((ROUND(Source!AF127*Source!I127, 2)+ROUND(Source!AE127*Source!I127, 2))), 2)</f>
        <v>0</v>
      </c>
      <c r="AH354" s="9">
        <f>Source!X127</f>
        <v>0</v>
      </c>
      <c r="AI354" s="9">
        <f>ROUND((Source!AU127/100)*((ROUND(Source!AF127*Source!I127, 2)+ROUND(Source!AE127*Source!I127, 2))), 2)</f>
        <v>0</v>
      </c>
      <c r="AJ354" s="9">
        <f>Source!Y127</f>
        <v>0</v>
      </c>
      <c r="AS354" s="9">
        <f>IF(Source!BI127&lt;=1,AH354, 0)</f>
        <v>0</v>
      </c>
      <c r="AT354" s="9">
        <f>IF(Source!BI127&lt;=1,AJ354, 0)</f>
        <v>0</v>
      </c>
      <c r="BC354" s="9">
        <f>IF(Source!BI127=2,AH354, 0)</f>
        <v>0</v>
      </c>
      <c r="BD354" s="9">
        <f>IF(Source!BI127=2,AJ354, 0)</f>
        <v>0</v>
      </c>
    </row>
    <row r="355" spans="1:71">
      <c r="C355" s="69" t="s">
        <v>739</v>
      </c>
      <c r="D355" s="69"/>
      <c r="E355" s="69"/>
      <c r="F355" s="69"/>
      <c r="G355" s="69"/>
      <c r="H355" s="69"/>
      <c r="I355" s="69">
        <f>J354</f>
        <v>108.18</v>
      </c>
      <c r="J355" s="69"/>
      <c r="K355" s="69">
        <f>L354</f>
        <v>780</v>
      </c>
      <c r="L355" s="69"/>
      <c r="O355" s="22">
        <f>I355</f>
        <v>108.18</v>
      </c>
      <c r="P355" s="22">
        <f>K355</f>
        <v>780</v>
      </c>
      <c r="Q355" s="9">
        <f>0</f>
        <v>0</v>
      </c>
      <c r="R355" s="9">
        <f>0</f>
        <v>0</v>
      </c>
      <c r="U355" s="9">
        <f>0</f>
        <v>0</v>
      </c>
      <c r="X355" s="9">
        <f>0</f>
        <v>0</v>
      </c>
      <c r="Z355" s="9">
        <f>0</f>
        <v>0</v>
      </c>
      <c r="AB355" s="9">
        <f>0</f>
        <v>0</v>
      </c>
      <c r="AD355" s="9">
        <f>0</f>
        <v>0</v>
      </c>
      <c r="AF355" s="22">
        <f>I355</f>
        <v>108.18</v>
      </c>
      <c r="AN355" s="9">
        <f>IF(Source!BI127&lt;=1,J354, 0)</f>
        <v>108.18</v>
      </c>
      <c r="AO355" s="9">
        <f>IF(Source!BI127&lt;=1,I355, 0)</f>
        <v>108.18</v>
      </c>
      <c r="AP355" s="9">
        <f>IF(Source!BI127&lt;=1,0, 0)</f>
        <v>0</v>
      </c>
      <c r="AQ355" s="9">
        <f>IF(Source!BI127&lt;=1,0, 0)</f>
        <v>0</v>
      </c>
      <c r="AX355" s="9">
        <f>IF(Source!BI127=2,J354, 0)</f>
        <v>0</v>
      </c>
      <c r="AY355" s="9">
        <f>IF(Source!BI127=2,I355, 0)</f>
        <v>0</v>
      </c>
      <c r="AZ355" s="9">
        <f>IF(Source!BI127=2,0, 0)</f>
        <v>0</v>
      </c>
      <c r="BA355" s="9">
        <f>IF(Source!BI127=2,0, 0)</f>
        <v>0</v>
      </c>
      <c r="BQ355" s="22">
        <f>I355</f>
        <v>108.18</v>
      </c>
      <c r="BS355" s="22">
        <f>K355</f>
        <v>780</v>
      </c>
    </row>
    <row r="356" spans="1:71" ht="25.5">
      <c r="A356" s="49">
        <v>59</v>
      </c>
      <c r="B356" s="49" t="str">
        <f>Source!BJ128</f>
        <v>прайс</v>
      </c>
      <c r="C356" s="49" t="str">
        <f>Source!G128</f>
        <v>Выключатель автоматический MVA20-2-025-C</v>
      </c>
      <c r="D356" s="50" t="str">
        <f>Source!DW128</f>
        <v>шт.</v>
      </c>
      <c r="E356" s="51">
        <f>Source!K128</f>
        <v>1</v>
      </c>
      <c r="F356" s="51"/>
      <c r="G356" s="51">
        <f>Source!I128</f>
        <v>1</v>
      </c>
      <c r="H356" s="52">
        <f>Source!AL128</f>
        <v>390</v>
      </c>
      <c r="I356" s="53"/>
      <c r="J356" s="52">
        <f>ROUND(L356/K356, 2)</f>
        <v>54.09</v>
      </c>
      <c r="K356" s="53">
        <f>IF(Source!BC128&lt;&gt; 0, Source!BC128, 1)</f>
        <v>7.21</v>
      </c>
      <c r="L356" s="52">
        <f>Source!HG128</f>
        <v>390</v>
      </c>
      <c r="AG356" s="9">
        <f>ROUND((Source!AT128/100)*((ROUND(Source!AF128*Source!I128, 2)+ROUND(Source!AE128*Source!I128, 2))), 2)</f>
        <v>0</v>
      </c>
      <c r="AH356" s="9">
        <f>Source!X128</f>
        <v>0</v>
      </c>
      <c r="AI356" s="9">
        <f>ROUND((Source!AU128/100)*((ROUND(Source!AF128*Source!I128, 2)+ROUND(Source!AE128*Source!I128, 2))), 2)</f>
        <v>0</v>
      </c>
      <c r="AJ356" s="9">
        <f>Source!Y128</f>
        <v>0</v>
      </c>
      <c r="AS356" s="9">
        <f>IF(Source!BI128&lt;=1,AH356, 0)</f>
        <v>0</v>
      </c>
      <c r="AT356" s="9">
        <f>IF(Source!BI128&lt;=1,AJ356, 0)</f>
        <v>0</v>
      </c>
      <c r="BC356" s="9">
        <f>IF(Source!BI128=2,AH356, 0)</f>
        <v>0</v>
      </c>
      <c r="BD356" s="9">
        <f>IF(Source!BI128=2,AJ356, 0)</f>
        <v>0</v>
      </c>
    </row>
    <row r="357" spans="1:71">
      <c r="C357" s="69" t="s">
        <v>739</v>
      </c>
      <c r="D357" s="69"/>
      <c r="E357" s="69"/>
      <c r="F357" s="69"/>
      <c r="G357" s="69"/>
      <c r="H357" s="69"/>
      <c r="I357" s="69">
        <f>J356</f>
        <v>54.09</v>
      </c>
      <c r="J357" s="69"/>
      <c r="K357" s="69">
        <f>L356</f>
        <v>390</v>
      </c>
      <c r="L357" s="69"/>
      <c r="O357" s="22">
        <f>I357</f>
        <v>54.09</v>
      </c>
      <c r="P357" s="22">
        <f>K357</f>
        <v>390</v>
      </c>
      <c r="Q357" s="9">
        <f>0</f>
        <v>0</v>
      </c>
      <c r="R357" s="9">
        <f>0</f>
        <v>0</v>
      </c>
      <c r="U357" s="9">
        <f>0</f>
        <v>0</v>
      </c>
      <c r="X357" s="9">
        <f>0</f>
        <v>0</v>
      </c>
      <c r="Z357" s="9">
        <f>0</f>
        <v>0</v>
      </c>
      <c r="AB357" s="9">
        <f>0</f>
        <v>0</v>
      </c>
      <c r="AD357" s="9">
        <f>0</f>
        <v>0</v>
      </c>
      <c r="AF357" s="22">
        <f>I357</f>
        <v>54.09</v>
      </c>
      <c r="AN357" s="9">
        <f>IF(Source!BI128&lt;=1,J356, 0)</f>
        <v>54.09</v>
      </c>
      <c r="AO357" s="9">
        <f>IF(Source!BI128&lt;=1,I357, 0)</f>
        <v>54.09</v>
      </c>
      <c r="AP357" s="9">
        <f>IF(Source!BI128&lt;=1,0, 0)</f>
        <v>0</v>
      </c>
      <c r="AQ357" s="9">
        <f>IF(Source!BI128&lt;=1,0, 0)</f>
        <v>0</v>
      </c>
      <c r="AX357" s="9">
        <f>IF(Source!BI128=2,J356, 0)</f>
        <v>0</v>
      </c>
      <c r="AY357" s="9">
        <f>IF(Source!BI128=2,I357, 0)</f>
        <v>0</v>
      </c>
      <c r="AZ357" s="9">
        <f>IF(Source!BI128=2,0, 0)</f>
        <v>0</v>
      </c>
      <c r="BA357" s="9">
        <f>IF(Source!BI128=2,0, 0)</f>
        <v>0</v>
      </c>
      <c r="BQ357" s="22">
        <f>I357</f>
        <v>54.09</v>
      </c>
      <c r="BS357" s="22">
        <f>K357</f>
        <v>390</v>
      </c>
    </row>
    <row r="358" spans="1:71">
      <c r="A358" s="49">
        <v>60</v>
      </c>
      <c r="B358" s="49" t="str">
        <f>Source!BJ129</f>
        <v>прайс</v>
      </c>
      <c r="C358" s="49" t="str">
        <f>Source!G129</f>
        <v>Розетка mdse-47-pro</v>
      </c>
      <c r="D358" s="50" t="str">
        <f>Source!DW129</f>
        <v>шт.</v>
      </c>
      <c r="E358" s="51">
        <f>Source!K129</f>
        <v>1</v>
      </c>
      <c r="F358" s="51"/>
      <c r="G358" s="51">
        <f>Source!I129</f>
        <v>1</v>
      </c>
      <c r="H358" s="52">
        <f>Source!AL129</f>
        <v>420</v>
      </c>
      <c r="I358" s="53"/>
      <c r="J358" s="52">
        <f>ROUND(L358/K358, 2)</f>
        <v>58.25</v>
      </c>
      <c r="K358" s="53">
        <f>IF(Source!BC129&lt;&gt; 0, Source!BC129, 1)</f>
        <v>7.21</v>
      </c>
      <c r="L358" s="52">
        <f>Source!HG129</f>
        <v>420</v>
      </c>
      <c r="AG358" s="9">
        <f>ROUND((Source!AT129/100)*((ROUND(Source!AF129*Source!I129, 2)+ROUND(Source!AE129*Source!I129, 2))), 2)</f>
        <v>0</v>
      </c>
      <c r="AH358" s="9">
        <f>Source!X129</f>
        <v>0</v>
      </c>
      <c r="AI358" s="9">
        <f>ROUND((Source!AU129/100)*((ROUND(Source!AF129*Source!I129, 2)+ROUND(Source!AE129*Source!I129, 2))), 2)</f>
        <v>0</v>
      </c>
      <c r="AJ358" s="9">
        <f>Source!Y129</f>
        <v>0</v>
      </c>
      <c r="AS358" s="9">
        <f>IF(Source!BI129&lt;=1,AH358, 0)</f>
        <v>0</v>
      </c>
      <c r="AT358" s="9">
        <f>IF(Source!BI129&lt;=1,AJ358, 0)</f>
        <v>0</v>
      </c>
      <c r="BC358" s="9">
        <f>IF(Source!BI129=2,AH358, 0)</f>
        <v>0</v>
      </c>
      <c r="BD358" s="9">
        <f>IF(Source!BI129=2,AJ358, 0)</f>
        <v>0</v>
      </c>
    </row>
    <row r="359" spans="1:71">
      <c r="C359" s="69" t="s">
        <v>739</v>
      </c>
      <c r="D359" s="69"/>
      <c r="E359" s="69"/>
      <c r="F359" s="69"/>
      <c r="G359" s="69"/>
      <c r="H359" s="69"/>
      <c r="I359" s="69">
        <f>J358</f>
        <v>58.25</v>
      </c>
      <c r="J359" s="69"/>
      <c r="K359" s="69">
        <f>L358</f>
        <v>420</v>
      </c>
      <c r="L359" s="69"/>
      <c r="O359" s="22">
        <f>I359</f>
        <v>58.25</v>
      </c>
      <c r="P359" s="22">
        <f>K359</f>
        <v>420</v>
      </c>
      <c r="Q359" s="9">
        <f>0</f>
        <v>0</v>
      </c>
      <c r="R359" s="9">
        <f>0</f>
        <v>0</v>
      </c>
      <c r="U359" s="9">
        <f>0</f>
        <v>0</v>
      </c>
      <c r="X359" s="9">
        <f>0</f>
        <v>0</v>
      </c>
      <c r="Z359" s="9">
        <f>0</f>
        <v>0</v>
      </c>
      <c r="AB359" s="9">
        <f>0</f>
        <v>0</v>
      </c>
      <c r="AD359" s="9">
        <f>0</f>
        <v>0</v>
      </c>
      <c r="AF359" s="22">
        <f>I359</f>
        <v>58.25</v>
      </c>
      <c r="AN359" s="9">
        <f>IF(Source!BI129&lt;=1,J358, 0)</f>
        <v>58.25</v>
      </c>
      <c r="AO359" s="9">
        <f>IF(Source!BI129&lt;=1,I359, 0)</f>
        <v>58.25</v>
      </c>
      <c r="AP359" s="9">
        <f>IF(Source!BI129&lt;=1,0, 0)</f>
        <v>0</v>
      </c>
      <c r="AQ359" s="9">
        <f>IF(Source!BI129&lt;=1,0, 0)</f>
        <v>0</v>
      </c>
      <c r="AX359" s="9">
        <f>IF(Source!BI129=2,J358, 0)</f>
        <v>0</v>
      </c>
      <c r="AY359" s="9">
        <f>IF(Source!BI129=2,I359, 0)</f>
        <v>0</v>
      </c>
      <c r="AZ359" s="9">
        <f>IF(Source!BI129=2,0, 0)</f>
        <v>0</v>
      </c>
      <c r="BA359" s="9">
        <f>IF(Source!BI129=2,0, 0)</f>
        <v>0</v>
      </c>
      <c r="BQ359" s="22">
        <f>I359</f>
        <v>58.25</v>
      </c>
      <c r="BS359" s="22">
        <f>K359</f>
        <v>420</v>
      </c>
    </row>
    <row r="360" spans="1:71">
      <c r="A360" s="49">
        <v>61</v>
      </c>
      <c r="B360" s="49" t="str">
        <f>Source!BJ130</f>
        <v>прайс</v>
      </c>
      <c r="C360" s="49" t="str">
        <f>Source!G130</f>
        <v>Кабель питания PWC-SHM-OE-3.0-BK</v>
      </c>
      <c r="D360" s="50" t="str">
        <f>Source!DW130</f>
        <v>шт.</v>
      </c>
      <c r="E360" s="51">
        <f>Source!K130</f>
        <v>1</v>
      </c>
      <c r="F360" s="51"/>
      <c r="G360" s="51">
        <f>Source!I130</f>
        <v>1</v>
      </c>
      <c r="H360" s="52">
        <f>Source!AL130</f>
        <v>650</v>
      </c>
      <c r="I360" s="53"/>
      <c r="J360" s="52">
        <f>ROUND(L360/K360, 2)</f>
        <v>90.15</v>
      </c>
      <c r="K360" s="53">
        <f>IF(Source!BC130&lt;&gt; 0, Source!BC130, 1)</f>
        <v>7.21</v>
      </c>
      <c r="L360" s="52">
        <f>Source!HG130</f>
        <v>650</v>
      </c>
      <c r="AG360" s="9">
        <f>ROUND((Source!AT130/100)*((ROUND(Source!AF130*Source!I130, 2)+ROUND(Source!AE130*Source!I130, 2))), 2)</f>
        <v>0</v>
      </c>
      <c r="AH360" s="9">
        <f>Source!X130</f>
        <v>0</v>
      </c>
      <c r="AI360" s="9">
        <f>ROUND((Source!AU130/100)*((ROUND(Source!AF130*Source!I130, 2)+ROUND(Source!AE130*Source!I130, 2))), 2)</f>
        <v>0</v>
      </c>
      <c r="AJ360" s="9">
        <f>Source!Y130</f>
        <v>0</v>
      </c>
      <c r="AS360" s="9">
        <f>IF(Source!BI130&lt;=1,AH360, 0)</f>
        <v>0</v>
      </c>
      <c r="AT360" s="9">
        <f>IF(Source!BI130&lt;=1,AJ360, 0)</f>
        <v>0</v>
      </c>
      <c r="BC360" s="9">
        <f>IF(Source!BI130=2,AH360, 0)</f>
        <v>0</v>
      </c>
      <c r="BD360" s="9">
        <f>IF(Source!BI130=2,AJ360, 0)</f>
        <v>0</v>
      </c>
    </row>
    <row r="361" spans="1:71">
      <c r="C361" s="69" t="s">
        <v>739</v>
      </c>
      <c r="D361" s="69"/>
      <c r="E361" s="69"/>
      <c r="F361" s="69"/>
      <c r="G361" s="69"/>
      <c r="H361" s="69"/>
      <c r="I361" s="69">
        <f>J360</f>
        <v>90.15</v>
      </c>
      <c r="J361" s="69"/>
      <c r="K361" s="69">
        <f>L360</f>
        <v>650</v>
      </c>
      <c r="L361" s="69"/>
      <c r="O361" s="22">
        <f>I361</f>
        <v>90.15</v>
      </c>
      <c r="P361" s="22">
        <f>K361</f>
        <v>650</v>
      </c>
      <c r="Q361" s="9">
        <f>0</f>
        <v>0</v>
      </c>
      <c r="R361" s="9">
        <f>0</f>
        <v>0</v>
      </c>
      <c r="U361" s="9">
        <f>0</f>
        <v>0</v>
      </c>
      <c r="X361" s="9">
        <f>0</f>
        <v>0</v>
      </c>
      <c r="Z361" s="9">
        <f>0</f>
        <v>0</v>
      </c>
      <c r="AB361" s="9">
        <f>0</f>
        <v>0</v>
      </c>
      <c r="AD361" s="9">
        <f>0</f>
        <v>0</v>
      </c>
      <c r="AF361" s="22">
        <f>I361</f>
        <v>90.15</v>
      </c>
      <c r="AN361" s="9">
        <f>IF(Source!BI130&lt;=1,J360, 0)</f>
        <v>90.15</v>
      </c>
      <c r="AO361" s="9">
        <f>IF(Source!BI130&lt;=1,I361, 0)</f>
        <v>90.15</v>
      </c>
      <c r="AP361" s="9">
        <f>IF(Source!BI130&lt;=1,0, 0)</f>
        <v>0</v>
      </c>
      <c r="AQ361" s="9">
        <f>IF(Source!BI130&lt;=1,0, 0)</f>
        <v>0</v>
      </c>
      <c r="AX361" s="9">
        <f>IF(Source!BI130=2,J360, 0)</f>
        <v>0</v>
      </c>
      <c r="AY361" s="9">
        <f>IF(Source!BI130=2,I361, 0)</f>
        <v>0</v>
      </c>
      <c r="AZ361" s="9">
        <f>IF(Source!BI130=2,0, 0)</f>
        <v>0</v>
      </c>
      <c r="BA361" s="9">
        <f>IF(Source!BI130=2,0, 0)</f>
        <v>0</v>
      </c>
      <c r="BQ361" s="22">
        <f>I361</f>
        <v>90.15</v>
      </c>
      <c r="BS361" s="22">
        <f>K361</f>
        <v>650</v>
      </c>
    </row>
    <row r="362" spans="1:71" ht="25.5">
      <c r="A362" s="49">
        <v>62</v>
      </c>
      <c r="B362" s="49" t="str">
        <f>Source!BJ131</f>
        <v>прайс</v>
      </c>
      <c r="C362" s="49" t="str">
        <f>Source!G131</f>
        <v>Органайзер кабельный горизонтальный ГКО-4.62</v>
      </c>
      <c r="D362" s="50" t="str">
        <f>Source!DW131</f>
        <v>шт.</v>
      </c>
      <c r="E362" s="51">
        <f>Source!K131</f>
        <v>2</v>
      </c>
      <c r="F362" s="51"/>
      <c r="G362" s="51">
        <f>Source!I131</f>
        <v>2</v>
      </c>
      <c r="H362" s="52">
        <f>Source!AL131</f>
        <v>682</v>
      </c>
      <c r="I362" s="53"/>
      <c r="J362" s="52">
        <f>ROUND(L362/K362, 2)</f>
        <v>189.18</v>
      </c>
      <c r="K362" s="53">
        <f>IF(Source!BC131&lt;&gt; 0, Source!BC131, 1)</f>
        <v>7.21</v>
      </c>
      <c r="L362" s="52">
        <f>Source!HG131</f>
        <v>1364</v>
      </c>
      <c r="AG362" s="9">
        <f>ROUND((Source!AT131/100)*((ROUND(Source!AF131*Source!I131, 2)+ROUND(Source!AE131*Source!I131, 2))), 2)</f>
        <v>0</v>
      </c>
      <c r="AH362" s="9">
        <f>Source!X131</f>
        <v>0</v>
      </c>
      <c r="AI362" s="9">
        <f>ROUND((Source!AU131/100)*((ROUND(Source!AF131*Source!I131, 2)+ROUND(Source!AE131*Source!I131, 2))), 2)</f>
        <v>0</v>
      </c>
      <c r="AJ362" s="9">
        <f>Source!Y131</f>
        <v>0</v>
      </c>
      <c r="AS362" s="9">
        <f>IF(Source!BI131&lt;=1,AH362, 0)</f>
        <v>0</v>
      </c>
      <c r="AT362" s="9">
        <f>IF(Source!BI131&lt;=1,AJ362, 0)</f>
        <v>0</v>
      </c>
      <c r="BC362" s="9">
        <f>IF(Source!BI131=2,AH362, 0)</f>
        <v>0</v>
      </c>
      <c r="BD362" s="9">
        <f>IF(Source!BI131=2,AJ362, 0)</f>
        <v>0</v>
      </c>
    </row>
    <row r="363" spans="1:71">
      <c r="C363" s="69" t="s">
        <v>739</v>
      </c>
      <c r="D363" s="69"/>
      <c r="E363" s="69"/>
      <c r="F363" s="69"/>
      <c r="G363" s="69"/>
      <c r="H363" s="69"/>
      <c r="I363" s="69">
        <f>J362</f>
        <v>189.18</v>
      </c>
      <c r="J363" s="69"/>
      <c r="K363" s="69">
        <f>L362</f>
        <v>1364</v>
      </c>
      <c r="L363" s="69"/>
      <c r="O363" s="22">
        <f>I363</f>
        <v>189.18</v>
      </c>
      <c r="P363" s="22">
        <f>K363</f>
        <v>1364</v>
      </c>
      <c r="Q363" s="9">
        <f>0</f>
        <v>0</v>
      </c>
      <c r="R363" s="9">
        <f>0</f>
        <v>0</v>
      </c>
      <c r="U363" s="9">
        <f>0</f>
        <v>0</v>
      </c>
      <c r="X363" s="9">
        <f>0</f>
        <v>0</v>
      </c>
      <c r="Z363" s="9">
        <f>0</f>
        <v>0</v>
      </c>
      <c r="AB363" s="9">
        <f>0</f>
        <v>0</v>
      </c>
      <c r="AD363" s="9">
        <f>0</f>
        <v>0</v>
      </c>
      <c r="AF363" s="22">
        <f>I363</f>
        <v>189.18</v>
      </c>
      <c r="AN363" s="9">
        <f>IF(Source!BI131&lt;=1,J362, 0)</f>
        <v>189.18</v>
      </c>
      <c r="AO363" s="9">
        <f>IF(Source!BI131&lt;=1,I363, 0)</f>
        <v>189.18</v>
      </c>
      <c r="AP363" s="9">
        <f>IF(Source!BI131&lt;=1,0, 0)</f>
        <v>0</v>
      </c>
      <c r="AQ363" s="9">
        <f>IF(Source!BI131&lt;=1,0, 0)</f>
        <v>0</v>
      </c>
      <c r="AX363" s="9">
        <f>IF(Source!BI131=2,J362, 0)</f>
        <v>0</v>
      </c>
      <c r="AY363" s="9">
        <f>IF(Source!BI131=2,I363, 0)</f>
        <v>0</v>
      </c>
      <c r="AZ363" s="9">
        <f>IF(Source!BI131=2,0, 0)</f>
        <v>0</v>
      </c>
      <c r="BA363" s="9">
        <f>IF(Source!BI131=2,0, 0)</f>
        <v>0</v>
      </c>
      <c r="BQ363" s="22">
        <f>I363</f>
        <v>189.18</v>
      </c>
      <c r="BS363" s="22">
        <f>K363</f>
        <v>1364</v>
      </c>
    </row>
    <row r="364" spans="1:71">
      <c r="A364" s="49">
        <v>63</v>
      </c>
      <c r="B364" s="49" t="str">
        <f>Source!BJ132</f>
        <v>прайс</v>
      </c>
      <c r="C364" s="49" t="str">
        <f>Source!G132</f>
        <v>Панель заземления ПЗ-19-500.200А</v>
      </c>
      <c r="D364" s="50" t="str">
        <f>Source!DW132</f>
        <v>шт.</v>
      </c>
      <c r="E364" s="51">
        <f>Source!K132</f>
        <v>1</v>
      </c>
      <c r="F364" s="51"/>
      <c r="G364" s="51">
        <f>Source!I132</f>
        <v>1</v>
      </c>
      <c r="H364" s="52">
        <f>Source!AL132</f>
        <v>2827</v>
      </c>
      <c r="I364" s="53"/>
      <c r="J364" s="52">
        <f>ROUND(L364/K364, 2)</f>
        <v>392.09</v>
      </c>
      <c r="K364" s="53">
        <f>IF(Source!BC132&lt;&gt; 0, Source!BC132, 1)</f>
        <v>7.21</v>
      </c>
      <c r="L364" s="52">
        <f>Source!HG132</f>
        <v>2827</v>
      </c>
      <c r="AG364" s="9">
        <f>ROUND((Source!AT132/100)*((ROUND(Source!AF132*Source!I132, 2)+ROUND(Source!AE132*Source!I132, 2))), 2)</f>
        <v>0</v>
      </c>
      <c r="AH364" s="9">
        <f>Source!X132</f>
        <v>0</v>
      </c>
      <c r="AI364" s="9">
        <f>ROUND((Source!AU132/100)*((ROUND(Source!AF132*Source!I132, 2)+ROUND(Source!AE132*Source!I132, 2))), 2)</f>
        <v>0</v>
      </c>
      <c r="AJ364" s="9">
        <f>Source!Y132</f>
        <v>0</v>
      </c>
      <c r="AS364" s="9">
        <f>IF(Source!BI132&lt;=1,AH364, 0)</f>
        <v>0</v>
      </c>
      <c r="AT364" s="9">
        <f>IF(Source!BI132&lt;=1,AJ364, 0)</f>
        <v>0</v>
      </c>
      <c r="BC364" s="9">
        <f>IF(Source!BI132=2,AH364, 0)</f>
        <v>0</v>
      </c>
      <c r="BD364" s="9">
        <f>IF(Source!BI132=2,AJ364, 0)</f>
        <v>0</v>
      </c>
    </row>
    <row r="365" spans="1:71">
      <c r="C365" s="69" t="s">
        <v>739</v>
      </c>
      <c r="D365" s="69"/>
      <c r="E365" s="69"/>
      <c r="F365" s="69"/>
      <c r="G365" s="69"/>
      <c r="H365" s="69"/>
      <c r="I365" s="69">
        <f>J364</f>
        <v>392.09</v>
      </c>
      <c r="J365" s="69"/>
      <c r="K365" s="69">
        <f>L364</f>
        <v>2827</v>
      </c>
      <c r="L365" s="69"/>
      <c r="O365" s="22">
        <f>I365</f>
        <v>392.09</v>
      </c>
      <c r="P365" s="22">
        <f>K365</f>
        <v>2827</v>
      </c>
      <c r="Q365" s="9">
        <f>0</f>
        <v>0</v>
      </c>
      <c r="R365" s="9">
        <f>0</f>
        <v>0</v>
      </c>
      <c r="U365" s="9">
        <f>0</f>
        <v>0</v>
      </c>
      <c r="X365" s="9">
        <f>0</f>
        <v>0</v>
      </c>
      <c r="Z365" s="9">
        <f>0</f>
        <v>0</v>
      </c>
      <c r="AB365" s="9">
        <f>0</f>
        <v>0</v>
      </c>
      <c r="AD365" s="9">
        <f>0</f>
        <v>0</v>
      </c>
      <c r="AF365" s="22">
        <f>I365</f>
        <v>392.09</v>
      </c>
      <c r="AN365" s="9">
        <f>IF(Source!BI132&lt;=1,J364, 0)</f>
        <v>392.09</v>
      </c>
      <c r="AO365" s="9">
        <f>IF(Source!BI132&lt;=1,I365, 0)</f>
        <v>392.09</v>
      </c>
      <c r="AP365" s="9">
        <f>IF(Source!BI132&lt;=1,0, 0)</f>
        <v>0</v>
      </c>
      <c r="AQ365" s="9">
        <f>IF(Source!BI132&lt;=1,0, 0)</f>
        <v>0</v>
      </c>
      <c r="AX365" s="9">
        <f>IF(Source!BI132=2,J364, 0)</f>
        <v>0</v>
      </c>
      <c r="AY365" s="9">
        <f>IF(Source!BI132=2,I365, 0)</f>
        <v>0</v>
      </c>
      <c r="AZ365" s="9">
        <f>IF(Source!BI132=2,0, 0)</f>
        <v>0</v>
      </c>
      <c r="BA365" s="9">
        <f>IF(Source!BI132=2,0, 0)</f>
        <v>0</v>
      </c>
      <c r="BQ365" s="22">
        <f>I365</f>
        <v>392.09</v>
      </c>
      <c r="BS365" s="22">
        <f>K365</f>
        <v>2827</v>
      </c>
    </row>
    <row r="366" spans="1:71">
      <c r="C366" s="55" t="str">
        <f>Source!G133</f>
        <v>1.3. Кабельная продукция</v>
      </c>
    </row>
    <row r="367" spans="1:71" ht="25.5">
      <c r="A367" s="49">
        <v>64</v>
      </c>
      <c r="B367" s="49" t="str">
        <f>Source!BJ134</f>
        <v>прайс</v>
      </c>
      <c r="C367" s="49" t="str">
        <f>Source!G134</f>
        <v>Кабель передачи данных ParLan F/UTP Cat5e PVC/PE 4х2х0,52</v>
      </c>
      <c r="D367" s="50" t="str">
        <f>Source!DW134</f>
        <v>м</v>
      </c>
      <c r="E367" s="51">
        <f>Source!K134</f>
        <v>2745</v>
      </c>
      <c r="F367" s="51"/>
      <c r="G367" s="51">
        <f>Source!I134</f>
        <v>2745</v>
      </c>
      <c r="H367" s="52">
        <f>Source!AL134</f>
        <v>63.8</v>
      </c>
      <c r="I367" s="53"/>
      <c r="J367" s="52">
        <f>ROUND(L367/K367, 2)</f>
        <v>24290.01</v>
      </c>
      <c r="K367" s="53">
        <f>IF(Source!BC134&lt;&gt; 0, Source!BC134, 1)</f>
        <v>7.21</v>
      </c>
      <c r="L367" s="52">
        <f>Source!HG134</f>
        <v>175131</v>
      </c>
      <c r="AG367" s="9">
        <f>ROUND((Source!AT134/100)*((ROUND(Source!AF134*Source!I134, 2)+ROUND(Source!AE134*Source!I134, 2))), 2)</f>
        <v>0</v>
      </c>
      <c r="AH367" s="9">
        <f>Source!X134</f>
        <v>0</v>
      </c>
      <c r="AI367" s="9">
        <f>ROUND((Source!AU134/100)*((ROUND(Source!AF134*Source!I134, 2)+ROUND(Source!AE134*Source!I134, 2))), 2)</f>
        <v>0</v>
      </c>
      <c r="AJ367" s="9">
        <f>Source!Y134</f>
        <v>0</v>
      </c>
      <c r="AS367" s="9">
        <f>IF(Source!BI134&lt;=1,AH367, 0)</f>
        <v>0</v>
      </c>
      <c r="AT367" s="9">
        <f>IF(Source!BI134&lt;=1,AJ367, 0)</f>
        <v>0</v>
      </c>
      <c r="BC367" s="9">
        <f>IF(Source!BI134=2,AH367, 0)</f>
        <v>0</v>
      </c>
      <c r="BD367" s="9">
        <f>IF(Source!BI134=2,AJ367, 0)</f>
        <v>0</v>
      </c>
    </row>
    <row r="368" spans="1:71">
      <c r="C368" s="69" t="s">
        <v>739</v>
      </c>
      <c r="D368" s="69"/>
      <c r="E368" s="69"/>
      <c r="F368" s="69"/>
      <c r="G368" s="69"/>
      <c r="H368" s="69"/>
      <c r="I368" s="69">
        <f>J367</f>
        <v>24290.01</v>
      </c>
      <c r="J368" s="69"/>
      <c r="K368" s="69">
        <f>L367</f>
        <v>175131</v>
      </c>
      <c r="L368" s="69"/>
      <c r="O368" s="22">
        <f>I368</f>
        <v>24290.01</v>
      </c>
      <c r="P368" s="22">
        <f>K368</f>
        <v>175131</v>
      </c>
      <c r="Q368" s="9">
        <f>0</f>
        <v>0</v>
      </c>
      <c r="R368" s="9">
        <f>0</f>
        <v>0</v>
      </c>
      <c r="U368" s="9">
        <f>0</f>
        <v>0</v>
      </c>
      <c r="X368" s="9">
        <f>0</f>
        <v>0</v>
      </c>
      <c r="Z368" s="9">
        <f>0</f>
        <v>0</v>
      </c>
      <c r="AB368" s="9">
        <f>0</f>
        <v>0</v>
      </c>
      <c r="AD368" s="9">
        <f>0</f>
        <v>0</v>
      </c>
      <c r="AF368" s="22">
        <f>I368</f>
        <v>24290.01</v>
      </c>
      <c r="AN368" s="9">
        <f>IF(Source!BI134&lt;=1,J367, 0)</f>
        <v>24290.01</v>
      </c>
      <c r="AO368" s="9">
        <f>IF(Source!BI134&lt;=1,I368, 0)</f>
        <v>24290.01</v>
      </c>
      <c r="AP368" s="9">
        <f>IF(Source!BI134&lt;=1,0, 0)</f>
        <v>0</v>
      </c>
      <c r="AQ368" s="9">
        <f>IF(Source!BI134&lt;=1,0, 0)</f>
        <v>0</v>
      </c>
      <c r="AX368" s="9">
        <f>IF(Source!BI134=2,J367, 0)</f>
        <v>0</v>
      </c>
      <c r="AY368" s="9">
        <f>IF(Source!BI134=2,I368, 0)</f>
        <v>0</v>
      </c>
      <c r="AZ368" s="9">
        <f>IF(Source!BI134=2,0, 0)</f>
        <v>0</v>
      </c>
      <c r="BA368" s="9">
        <f>IF(Source!BI134=2,0, 0)</f>
        <v>0</v>
      </c>
      <c r="BQ368" s="22">
        <f>I368</f>
        <v>24290.01</v>
      </c>
      <c r="BS368" s="22">
        <f>K368</f>
        <v>175131</v>
      </c>
    </row>
    <row r="369" spans="1:71">
      <c r="A369" s="49">
        <v>65</v>
      </c>
      <c r="B369" s="49" t="str">
        <f>Source!BJ135</f>
        <v>прайс</v>
      </c>
      <c r="C369" s="49" t="str">
        <f>Source!G135</f>
        <v>Разъем RJ-458P8C PLUG-8P8C-U-C5-SH</v>
      </c>
      <c r="D369" s="50" t="str">
        <f>Source!DW135</f>
        <v>шт.</v>
      </c>
      <c r="E369" s="51">
        <f>Source!K135</f>
        <v>100</v>
      </c>
      <c r="F369" s="51"/>
      <c r="G369" s="51">
        <f>Source!I135</f>
        <v>100</v>
      </c>
      <c r="H369" s="52">
        <f>Source!AL135</f>
        <v>52.8</v>
      </c>
      <c r="I369" s="53"/>
      <c r="J369" s="52">
        <f>ROUND(L369/K369, 2)</f>
        <v>732.32</v>
      </c>
      <c r="K369" s="53">
        <f>IF(Source!BC135&lt;&gt; 0, Source!BC135, 1)</f>
        <v>7.21</v>
      </c>
      <c r="L369" s="52">
        <f>Source!HG135</f>
        <v>5280</v>
      </c>
      <c r="AG369" s="9">
        <f>ROUND((Source!AT135/100)*((ROUND(Source!AF135*Source!I135, 2)+ROUND(Source!AE135*Source!I135, 2))), 2)</f>
        <v>0</v>
      </c>
      <c r="AH369" s="9">
        <f>Source!X135</f>
        <v>0</v>
      </c>
      <c r="AI369" s="9">
        <f>ROUND((Source!AU135/100)*((ROUND(Source!AF135*Source!I135, 2)+ROUND(Source!AE135*Source!I135, 2))), 2)</f>
        <v>0</v>
      </c>
      <c r="AJ369" s="9">
        <f>Source!Y135</f>
        <v>0</v>
      </c>
      <c r="AS369" s="9">
        <f>IF(Source!BI135&lt;=1,AH369, 0)</f>
        <v>0</v>
      </c>
      <c r="AT369" s="9">
        <f>IF(Source!BI135&lt;=1,AJ369, 0)</f>
        <v>0</v>
      </c>
      <c r="BC369" s="9">
        <f>IF(Source!BI135=2,AH369, 0)</f>
        <v>0</v>
      </c>
      <c r="BD369" s="9">
        <f>IF(Source!BI135=2,AJ369, 0)</f>
        <v>0</v>
      </c>
    </row>
    <row r="370" spans="1:71">
      <c r="C370" s="69" t="s">
        <v>739</v>
      </c>
      <c r="D370" s="69"/>
      <c r="E370" s="69"/>
      <c r="F370" s="69"/>
      <c r="G370" s="69"/>
      <c r="H370" s="69"/>
      <c r="I370" s="69">
        <f>J369</f>
        <v>732.32</v>
      </c>
      <c r="J370" s="69"/>
      <c r="K370" s="69">
        <f>L369</f>
        <v>5280</v>
      </c>
      <c r="L370" s="69"/>
      <c r="O370" s="22">
        <f>I370</f>
        <v>732.32</v>
      </c>
      <c r="P370" s="22">
        <f>K370</f>
        <v>5280</v>
      </c>
      <c r="Q370" s="9">
        <f>0</f>
        <v>0</v>
      </c>
      <c r="R370" s="9">
        <f>0</f>
        <v>0</v>
      </c>
      <c r="U370" s="9">
        <f>0</f>
        <v>0</v>
      </c>
      <c r="X370" s="9">
        <f>0</f>
        <v>0</v>
      </c>
      <c r="Z370" s="9">
        <f>0</f>
        <v>0</v>
      </c>
      <c r="AB370" s="9">
        <f>0</f>
        <v>0</v>
      </c>
      <c r="AD370" s="9">
        <f>0</f>
        <v>0</v>
      </c>
      <c r="AF370" s="22">
        <f>I370</f>
        <v>732.32</v>
      </c>
      <c r="AN370" s="9">
        <f>IF(Source!BI135&lt;=1,J369, 0)</f>
        <v>732.32</v>
      </c>
      <c r="AO370" s="9">
        <f>IF(Source!BI135&lt;=1,I370, 0)</f>
        <v>732.32</v>
      </c>
      <c r="AP370" s="9">
        <f>IF(Source!BI135&lt;=1,0, 0)</f>
        <v>0</v>
      </c>
      <c r="AQ370" s="9">
        <f>IF(Source!BI135&lt;=1,0, 0)</f>
        <v>0</v>
      </c>
      <c r="AX370" s="9">
        <f>IF(Source!BI135=2,J369, 0)</f>
        <v>0</v>
      </c>
      <c r="AY370" s="9">
        <f>IF(Source!BI135=2,I370, 0)</f>
        <v>0</v>
      </c>
      <c r="AZ370" s="9">
        <f>IF(Source!BI135=2,0, 0)</f>
        <v>0</v>
      </c>
      <c r="BA370" s="9">
        <f>IF(Source!BI135=2,0, 0)</f>
        <v>0</v>
      </c>
      <c r="BQ370" s="22">
        <f>I370</f>
        <v>732.32</v>
      </c>
      <c r="BS370" s="22">
        <f>K370</f>
        <v>5280</v>
      </c>
    </row>
    <row r="371" spans="1:71" ht="25.5">
      <c r="A371" s="49">
        <v>66</v>
      </c>
      <c r="B371" s="49" t="str">
        <f>Source!BJ136</f>
        <v>прайс</v>
      </c>
      <c r="C371" s="49" t="str">
        <f>Source!G136</f>
        <v>Кабель волоконно-оптический FO-SRA-OUT-9S-8-PE-BK</v>
      </c>
      <c r="D371" s="50" t="str">
        <f>Source!DW136</f>
        <v>м</v>
      </c>
      <c r="E371" s="51">
        <f>Source!K136</f>
        <v>2000</v>
      </c>
      <c r="F371" s="51"/>
      <c r="G371" s="51">
        <f>Source!I136</f>
        <v>2000</v>
      </c>
      <c r="H371" s="52">
        <f>Source!AL136</f>
        <v>139.69999999999999</v>
      </c>
      <c r="I371" s="53"/>
      <c r="J371" s="52">
        <f>ROUND(L371/K371, 2)</f>
        <v>38751.730000000003</v>
      </c>
      <c r="K371" s="53">
        <f>IF(Source!BC136&lt;&gt; 0, Source!BC136, 1)</f>
        <v>7.21</v>
      </c>
      <c r="L371" s="52">
        <f>Source!HG136</f>
        <v>279400</v>
      </c>
      <c r="AG371" s="9">
        <f>ROUND((Source!AT136/100)*((ROUND(Source!AF136*Source!I136, 2)+ROUND(Source!AE136*Source!I136, 2))), 2)</f>
        <v>0</v>
      </c>
      <c r="AH371" s="9">
        <f>Source!X136</f>
        <v>0</v>
      </c>
      <c r="AI371" s="9">
        <f>ROUND((Source!AU136/100)*((ROUND(Source!AF136*Source!I136, 2)+ROUND(Source!AE136*Source!I136, 2))), 2)</f>
        <v>0</v>
      </c>
      <c r="AJ371" s="9">
        <f>Source!Y136</f>
        <v>0</v>
      </c>
      <c r="AS371" s="9">
        <f>IF(Source!BI136&lt;=1,AH371, 0)</f>
        <v>0</v>
      </c>
      <c r="AT371" s="9">
        <f>IF(Source!BI136&lt;=1,AJ371, 0)</f>
        <v>0</v>
      </c>
      <c r="BC371" s="9">
        <f>IF(Source!BI136=2,AH371, 0)</f>
        <v>0</v>
      </c>
      <c r="BD371" s="9">
        <f>IF(Source!BI136=2,AJ371, 0)</f>
        <v>0</v>
      </c>
    </row>
    <row r="372" spans="1:71">
      <c r="C372" s="69" t="s">
        <v>739</v>
      </c>
      <c r="D372" s="69"/>
      <c r="E372" s="69"/>
      <c r="F372" s="69"/>
      <c r="G372" s="69"/>
      <c r="H372" s="69"/>
      <c r="I372" s="69">
        <f>J371</f>
        <v>38751.730000000003</v>
      </c>
      <c r="J372" s="69"/>
      <c r="K372" s="69">
        <f>L371</f>
        <v>279400</v>
      </c>
      <c r="L372" s="69"/>
      <c r="O372" s="22">
        <f>I372</f>
        <v>38751.730000000003</v>
      </c>
      <c r="P372" s="22">
        <f>K372</f>
        <v>279400</v>
      </c>
      <c r="Q372" s="9">
        <f>0</f>
        <v>0</v>
      </c>
      <c r="R372" s="9">
        <f>0</f>
        <v>0</v>
      </c>
      <c r="U372" s="9">
        <f>0</f>
        <v>0</v>
      </c>
      <c r="X372" s="9">
        <f>0</f>
        <v>0</v>
      </c>
      <c r="Z372" s="9">
        <f>0</f>
        <v>0</v>
      </c>
      <c r="AB372" s="9">
        <f>0</f>
        <v>0</v>
      </c>
      <c r="AD372" s="9">
        <f>0</f>
        <v>0</v>
      </c>
      <c r="AF372" s="22">
        <f>I372</f>
        <v>38751.730000000003</v>
      </c>
      <c r="AN372" s="9">
        <f>IF(Source!BI136&lt;=1,J371, 0)</f>
        <v>38751.730000000003</v>
      </c>
      <c r="AO372" s="9">
        <f>IF(Source!BI136&lt;=1,I372, 0)</f>
        <v>38751.730000000003</v>
      </c>
      <c r="AP372" s="9">
        <f>IF(Source!BI136&lt;=1,0, 0)</f>
        <v>0</v>
      </c>
      <c r="AQ372" s="9">
        <f>IF(Source!BI136&lt;=1,0, 0)</f>
        <v>0</v>
      </c>
      <c r="AX372" s="9">
        <f>IF(Source!BI136=2,J371, 0)</f>
        <v>0</v>
      </c>
      <c r="AY372" s="9">
        <f>IF(Source!BI136=2,I372, 0)</f>
        <v>0</v>
      </c>
      <c r="AZ372" s="9">
        <f>IF(Source!BI136=2,0, 0)</f>
        <v>0</v>
      </c>
      <c r="BA372" s="9">
        <f>IF(Source!BI136=2,0, 0)</f>
        <v>0</v>
      </c>
      <c r="BQ372" s="22">
        <f>I372</f>
        <v>38751.730000000003</v>
      </c>
      <c r="BS372" s="22">
        <f>K372</f>
        <v>279400</v>
      </c>
    </row>
    <row r="373" spans="1:71">
      <c r="A373" s="49">
        <v>67</v>
      </c>
      <c r="B373" s="49" t="str">
        <f>Source!BJ137</f>
        <v>прайс</v>
      </c>
      <c r="C373" s="49" t="str">
        <f>Source!G137</f>
        <v>Кабель силовой ВВГнг(А)-LS 3х1,5</v>
      </c>
      <c r="D373" s="50" t="str">
        <f>Source!DW137</f>
        <v>м</v>
      </c>
      <c r="E373" s="51">
        <f>Source!K137</f>
        <v>20</v>
      </c>
      <c r="F373" s="51"/>
      <c r="G373" s="51">
        <f>Source!I137</f>
        <v>20</v>
      </c>
      <c r="H373" s="52">
        <f>Source!AL137</f>
        <v>77</v>
      </c>
      <c r="I373" s="53"/>
      <c r="J373" s="52">
        <f>ROUND(L373/K373, 2)</f>
        <v>213.59</v>
      </c>
      <c r="K373" s="53">
        <f>IF(Source!BC137&lt;&gt; 0, Source!BC137, 1)</f>
        <v>7.21</v>
      </c>
      <c r="L373" s="52">
        <f>Source!HG137</f>
        <v>1540</v>
      </c>
      <c r="AG373" s="9">
        <f>ROUND((Source!AT137/100)*((ROUND(Source!AF137*Source!I137, 2)+ROUND(Source!AE137*Source!I137, 2))), 2)</f>
        <v>0</v>
      </c>
      <c r="AH373" s="9">
        <f>Source!X137</f>
        <v>0</v>
      </c>
      <c r="AI373" s="9">
        <f>ROUND((Source!AU137/100)*((ROUND(Source!AF137*Source!I137, 2)+ROUND(Source!AE137*Source!I137, 2))), 2)</f>
        <v>0</v>
      </c>
      <c r="AJ373" s="9">
        <f>Source!Y137</f>
        <v>0</v>
      </c>
      <c r="AS373" s="9">
        <f>IF(Source!BI137&lt;=1,AH373, 0)</f>
        <v>0</v>
      </c>
      <c r="AT373" s="9">
        <f>IF(Source!BI137&lt;=1,AJ373, 0)</f>
        <v>0</v>
      </c>
      <c r="BC373" s="9">
        <f>IF(Source!BI137=2,AH373, 0)</f>
        <v>0</v>
      </c>
      <c r="BD373" s="9">
        <f>IF(Source!BI137=2,AJ373, 0)</f>
        <v>0</v>
      </c>
    </row>
    <row r="374" spans="1:71">
      <c r="C374" s="69" t="s">
        <v>739</v>
      </c>
      <c r="D374" s="69"/>
      <c r="E374" s="69"/>
      <c r="F374" s="69"/>
      <c r="G374" s="69"/>
      <c r="H374" s="69"/>
      <c r="I374" s="69">
        <f>J373</f>
        <v>213.59</v>
      </c>
      <c r="J374" s="69"/>
      <c r="K374" s="69">
        <f>L373</f>
        <v>1540</v>
      </c>
      <c r="L374" s="69"/>
      <c r="O374" s="22">
        <f>I374</f>
        <v>213.59</v>
      </c>
      <c r="P374" s="22">
        <f>K374</f>
        <v>1540</v>
      </c>
      <c r="Q374" s="9">
        <f>0</f>
        <v>0</v>
      </c>
      <c r="R374" s="9">
        <f>0</f>
        <v>0</v>
      </c>
      <c r="U374" s="9">
        <f>0</f>
        <v>0</v>
      </c>
      <c r="X374" s="9">
        <f>0</f>
        <v>0</v>
      </c>
      <c r="Z374" s="9">
        <f>0</f>
        <v>0</v>
      </c>
      <c r="AB374" s="9">
        <f>0</f>
        <v>0</v>
      </c>
      <c r="AD374" s="9">
        <f>0</f>
        <v>0</v>
      </c>
      <c r="AF374" s="22">
        <f>I374</f>
        <v>213.59</v>
      </c>
      <c r="AN374" s="9">
        <f>IF(Source!BI137&lt;=1,J373, 0)</f>
        <v>213.59</v>
      </c>
      <c r="AO374" s="9">
        <f>IF(Source!BI137&lt;=1,I374, 0)</f>
        <v>213.59</v>
      </c>
      <c r="AP374" s="9">
        <f>IF(Source!BI137&lt;=1,0, 0)</f>
        <v>0</v>
      </c>
      <c r="AQ374" s="9">
        <f>IF(Source!BI137&lt;=1,0, 0)</f>
        <v>0</v>
      </c>
      <c r="AX374" s="9">
        <f>IF(Source!BI137=2,J373, 0)</f>
        <v>0</v>
      </c>
      <c r="AY374" s="9">
        <f>IF(Source!BI137=2,I374, 0)</f>
        <v>0</v>
      </c>
      <c r="AZ374" s="9">
        <f>IF(Source!BI137=2,0, 0)</f>
        <v>0</v>
      </c>
      <c r="BA374" s="9">
        <f>IF(Source!BI137=2,0, 0)</f>
        <v>0</v>
      </c>
      <c r="BQ374" s="22">
        <f>I374</f>
        <v>213.59</v>
      </c>
      <c r="BS374" s="22">
        <f>K374</f>
        <v>1540</v>
      </c>
    </row>
    <row r="375" spans="1:71">
      <c r="A375" s="49">
        <v>68</v>
      </c>
      <c r="B375" s="49" t="str">
        <f>Source!BJ138</f>
        <v>прайс</v>
      </c>
      <c r="C375" s="49" t="str">
        <f>Source!G138</f>
        <v>Кабель силовой ВВГнг(А)-LS 3х6</v>
      </c>
      <c r="D375" s="50" t="str">
        <f>Source!DW138</f>
        <v>м</v>
      </c>
      <c r="E375" s="51">
        <f>Source!K138</f>
        <v>2000</v>
      </c>
      <c r="F375" s="51"/>
      <c r="G375" s="51">
        <f>Source!I138</f>
        <v>2000</v>
      </c>
      <c r="H375" s="52">
        <f>Source!AL138</f>
        <v>302.5</v>
      </c>
      <c r="I375" s="53"/>
      <c r="J375" s="52">
        <f>ROUND(L375/K375, 2)</f>
        <v>83911.23</v>
      </c>
      <c r="K375" s="53">
        <f>IF(Source!BC138&lt;&gt; 0, Source!BC138, 1)</f>
        <v>7.21</v>
      </c>
      <c r="L375" s="52">
        <f>Source!HG138</f>
        <v>605000</v>
      </c>
      <c r="AG375" s="9">
        <f>ROUND((Source!AT138/100)*((ROUND(Source!AF138*Source!I138, 2)+ROUND(Source!AE138*Source!I138, 2))), 2)</f>
        <v>0</v>
      </c>
      <c r="AH375" s="9">
        <f>Source!X138</f>
        <v>0</v>
      </c>
      <c r="AI375" s="9">
        <f>ROUND((Source!AU138/100)*((ROUND(Source!AF138*Source!I138, 2)+ROUND(Source!AE138*Source!I138, 2))), 2)</f>
        <v>0</v>
      </c>
      <c r="AJ375" s="9">
        <f>Source!Y138</f>
        <v>0</v>
      </c>
      <c r="AS375" s="9">
        <f>IF(Source!BI138&lt;=1,AH375, 0)</f>
        <v>0</v>
      </c>
      <c r="AT375" s="9">
        <f>IF(Source!BI138&lt;=1,AJ375, 0)</f>
        <v>0</v>
      </c>
      <c r="BC375" s="9">
        <f>IF(Source!BI138=2,AH375, 0)</f>
        <v>0</v>
      </c>
      <c r="BD375" s="9">
        <f>IF(Source!BI138=2,AJ375, 0)</f>
        <v>0</v>
      </c>
    </row>
    <row r="376" spans="1:71">
      <c r="C376" s="69" t="s">
        <v>739</v>
      </c>
      <c r="D376" s="69"/>
      <c r="E376" s="69"/>
      <c r="F376" s="69"/>
      <c r="G376" s="69"/>
      <c r="H376" s="69"/>
      <c r="I376" s="69">
        <f>J375</f>
        <v>83911.23</v>
      </c>
      <c r="J376" s="69"/>
      <c r="K376" s="69">
        <f>L375</f>
        <v>605000</v>
      </c>
      <c r="L376" s="69"/>
      <c r="O376" s="22">
        <f>I376</f>
        <v>83911.23</v>
      </c>
      <c r="P376" s="22">
        <f>K376</f>
        <v>605000</v>
      </c>
      <c r="Q376" s="9">
        <f>0</f>
        <v>0</v>
      </c>
      <c r="R376" s="9">
        <f>0</f>
        <v>0</v>
      </c>
      <c r="U376" s="9">
        <f>0</f>
        <v>0</v>
      </c>
      <c r="X376" s="9">
        <f>0</f>
        <v>0</v>
      </c>
      <c r="Z376" s="9">
        <f>0</f>
        <v>0</v>
      </c>
      <c r="AB376" s="9">
        <f>0</f>
        <v>0</v>
      </c>
      <c r="AD376" s="9">
        <f>0</f>
        <v>0</v>
      </c>
      <c r="AF376" s="22">
        <f>I376</f>
        <v>83911.23</v>
      </c>
      <c r="AN376" s="9">
        <f>IF(Source!BI138&lt;=1,J375, 0)</f>
        <v>83911.23</v>
      </c>
      <c r="AO376" s="9">
        <f>IF(Source!BI138&lt;=1,I376, 0)</f>
        <v>83911.23</v>
      </c>
      <c r="AP376" s="9">
        <f>IF(Source!BI138&lt;=1,0, 0)</f>
        <v>0</v>
      </c>
      <c r="AQ376" s="9">
        <f>IF(Source!BI138&lt;=1,0, 0)</f>
        <v>0</v>
      </c>
      <c r="AX376" s="9">
        <f>IF(Source!BI138=2,J375, 0)</f>
        <v>0</v>
      </c>
      <c r="AY376" s="9">
        <f>IF(Source!BI138=2,I376, 0)</f>
        <v>0</v>
      </c>
      <c r="AZ376" s="9">
        <f>IF(Source!BI138=2,0, 0)</f>
        <v>0</v>
      </c>
      <c r="BA376" s="9">
        <f>IF(Source!BI138=2,0, 0)</f>
        <v>0</v>
      </c>
      <c r="BQ376" s="22">
        <f>I376</f>
        <v>83911.23</v>
      </c>
      <c r="BS376" s="22">
        <f>K376</f>
        <v>605000</v>
      </c>
    </row>
    <row r="377" spans="1:71">
      <c r="C377" s="55" t="str">
        <f>Source!G139</f>
        <v>1.4. Кабеленесущие системы</v>
      </c>
    </row>
    <row r="378" spans="1:71" ht="25.5">
      <c r="A378" s="49">
        <v>69</v>
      </c>
      <c r="B378" s="49" t="str">
        <f>Source!BJ140</f>
        <v>прайс</v>
      </c>
      <c r="C378" s="49" t="str">
        <f>Source!G140</f>
        <v>Лоток неперфорированный LN50-50-0.55-3000</v>
      </c>
      <c r="D378" s="50" t="str">
        <f>Source!DW140</f>
        <v>м</v>
      </c>
      <c r="E378" s="51">
        <f>Source!K140</f>
        <v>590</v>
      </c>
      <c r="F378" s="51"/>
      <c r="G378" s="51">
        <f>Source!I140</f>
        <v>590</v>
      </c>
      <c r="H378" s="52">
        <f>Source!AL140</f>
        <v>520</v>
      </c>
      <c r="I378" s="53"/>
      <c r="J378" s="52">
        <f>ROUND(L378/K378, 2)</f>
        <v>42552.01</v>
      </c>
      <c r="K378" s="53">
        <f>IF(Source!BC140&lt;&gt; 0, Source!BC140, 1)</f>
        <v>7.21</v>
      </c>
      <c r="L378" s="52">
        <f>Source!HG140</f>
        <v>306800</v>
      </c>
      <c r="AG378" s="9">
        <f>ROUND((Source!AT140/100)*((ROUND(Source!AF140*Source!I140, 2)+ROUND(Source!AE140*Source!I140, 2))), 2)</f>
        <v>0</v>
      </c>
      <c r="AH378" s="9">
        <f>Source!X140</f>
        <v>0</v>
      </c>
      <c r="AI378" s="9">
        <f>ROUND((Source!AU140/100)*((ROUND(Source!AF140*Source!I140, 2)+ROUND(Source!AE140*Source!I140, 2))), 2)</f>
        <v>0</v>
      </c>
      <c r="AJ378" s="9">
        <f>Source!Y140</f>
        <v>0</v>
      </c>
      <c r="AS378" s="9">
        <f>IF(Source!BI140&lt;=1,AH378, 0)</f>
        <v>0</v>
      </c>
      <c r="AT378" s="9">
        <f>IF(Source!BI140&lt;=1,AJ378, 0)</f>
        <v>0</v>
      </c>
      <c r="BC378" s="9">
        <f>IF(Source!BI140=2,AH378, 0)</f>
        <v>0</v>
      </c>
      <c r="BD378" s="9">
        <f>IF(Source!BI140=2,AJ378, 0)</f>
        <v>0</v>
      </c>
    </row>
    <row r="379" spans="1:71">
      <c r="C379" s="69" t="s">
        <v>739</v>
      </c>
      <c r="D379" s="69"/>
      <c r="E379" s="69"/>
      <c r="F379" s="69"/>
      <c r="G379" s="69"/>
      <c r="H379" s="69"/>
      <c r="I379" s="69">
        <f>J378</f>
        <v>42552.01</v>
      </c>
      <c r="J379" s="69"/>
      <c r="K379" s="69">
        <f>L378</f>
        <v>306800</v>
      </c>
      <c r="L379" s="69"/>
      <c r="O379" s="22">
        <f>I379</f>
        <v>42552.01</v>
      </c>
      <c r="P379" s="22">
        <f>K379</f>
        <v>306800</v>
      </c>
      <c r="Q379" s="9">
        <f>0</f>
        <v>0</v>
      </c>
      <c r="R379" s="9">
        <f>0</f>
        <v>0</v>
      </c>
      <c r="U379" s="9">
        <f>0</f>
        <v>0</v>
      </c>
      <c r="X379" s="9">
        <f>0</f>
        <v>0</v>
      </c>
      <c r="Z379" s="9">
        <f>0</f>
        <v>0</v>
      </c>
      <c r="AB379" s="9">
        <f>0</f>
        <v>0</v>
      </c>
      <c r="AD379" s="9">
        <f>0</f>
        <v>0</v>
      </c>
      <c r="AF379" s="22">
        <f>I379</f>
        <v>42552.01</v>
      </c>
      <c r="AN379" s="9">
        <f>IF(Source!BI140&lt;=1,J378, 0)</f>
        <v>42552.01</v>
      </c>
      <c r="AO379" s="9">
        <f>IF(Source!BI140&lt;=1,I379, 0)</f>
        <v>42552.01</v>
      </c>
      <c r="AP379" s="9">
        <f>IF(Source!BI140&lt;=1,0, 0)</f>
        <v>0</v>
      </c>
      <c r="AQ379" s="9">
        <f>IF(Source!BI140&lt;=1,0, 0)</f>
        <v>0</v>
      </c>
      <c r="AX379" s="9">
        <f>IF(Source!BI140=2,J378, 0)</f>
        <v>0</v>
      </c>
      <c r="AY379" s="9">
        <f>IF(Source!BI140=2,I379, 0)</f>
        <v>0</v>
      </c>
      <c r="AZ379" s="9">
        <f>IF(Source!BI140=2,0, 0)</f>
        <v>0</v>
      </c>
      <c r="BA379" s="9">
        <f>IF(Source!BI140=2,0, 0)</f>
        <v>0</v>
      </c>
      <c r="BQ379" s="22">
        <f>I379</f>
        <v>42552.01</v>
      </c>
      <c r="BS379" s="22">
        <f>K379</f>
        <v>306800</v>
      </c>
    </row>
    <row r="380" spans="1:71">
      <c r="A380" s="49">
        <v>70</v>
      </c>
      <c r="B380" s="49" t="str">
        <f>Source!BJ141</f>
        <v>прайс</v>
      </c>
      <c r="C380" s="49" t="str">
        <f>Source!G141</f>
        <v>Крышка на лоток KL50-3000</v>
      </c>
      <c r="D380" s="50" t="str">
        <f>Source!DW141</f>
        <v>м</v>
      </c>
      <c r="E380" s="51">
        <f>Source!K141</f>
        <v>590</v>
      </c>
      <c r="F380" s="51"/>
      <c r="G380" s="51">
        <f>Source!I141</f>
        <v>590</v>
      </c>
      <c r="H380" s="52">
        <f>Source!AL141</f>
        <v>253</v>
      </c>
      <c r="I380" s="53"/>
      <c r="J380" s="52">
        <f>ROUND(L380/K380, 2)</f>
        <v>20703.189999999999</v>
      </c>
      <c r="K380" s="53">
        <f>IF(Source!BC141&lt;&gt; 0, Source!BC141, 1)</f>
        <v>7.21</v>
      </c>
      <c r="L380" s="52">
        <f>Source!HG141</f>
        <v>149270</v>
      </c>
      <c r="AG380" s="9">
        <f>ROUND((Source!AT141/100)*((ROUND(Source!AF141*Source!I141, 2)+ROUND(Source!AE141*Source!I141, 2))), 2)</f>
        <v>0</v>
      </c>
      <c r="AH380" s="9">
        <f>Source!X141</f>
        <v>0</v>
      </c>
      <c r="AI380" s="9">
        <f>ROUND((Source!AU141/100)*((ROUND(Source!AF141*Source!I141, 2)+ROUND(Source!AE141*Source!I141, 2))), 2)</f>
        <v>0</v>
      </c>
      <c r="AJ380" s="9">
        <f>Source!Y141</f>
        <v>0</v>
      </c>
      <c r="AS380" s="9">
        <f>IF(Source!BI141&lt;=1,AH380, 0)</f>
        <v>0</v>
      </c>
      <c r="AT380" s="9">
        <f>IF(Source!BI141&lt;=1,AJ380, 0)</f>
        <v>0</v>
      </c>
      <c r="BC380" s="9">
        <f>IF(Source!BI141=2,AH380, 0)</f>
        <v>0</v>
      </c>
      <c r="BD380" s="9">
        <f>IF(Source!BI141=2,AJ380, 0)</f>
        <v>0</v>
      </c>
    </row>
    <row r="381" spans="1:71">
      <c r="C381" s="69" t="s">
        <v>739</v>
      </c>
      <c r="D381" s="69"/>
      <c r="E381" s="69"/>
      <c r="F381" s="69"/>
      <c r="G381" s="69"/>
      <c r="H381" s="69"/>
      <c r="I381" s="69">
        <f>J380</f>
        <v>20703.189999999999</v>
      </c>
      <c r="J381" s="69"/>
      <c r="K381" s="69">
        <f>L380</f>
        <v>149270</v>
      </c>
      <c r="L381" s="69"/>
      <c r="O381" s="22">
        <f>I381</f>
        <v>20703.189999999999</v>
      </c>
      <c r="P381" s="22">
        <f>K381</f>
        <v>149270</v>
      </c>
      <c r="Q381" s="9">
        <f>0</f>
        <v>0</v>
      </c>
      <c r="R381" s="9">
        <f>0</f>
        <v>0</v>
      </c>
      <c r="U381" s="9">
        <f>0</f>
        <v>0</v>
      </c>
      <c r="X381" s="9">
        <f>0</f>
        <v>0</v>
      </c>
      <c r="Z381" s="9">
        <f>0</f>
        <v>0</v>
      </c>
      <c r="AB381" s="9">
        <f>0</f>
        <v>0</v>
      </c>
      <c r="AD381" s="9">
        <f>0</f>
        <v>0</v>
      </c>
      <c r="AF381" s="22">
        <f>I381</f>
        <v>20703.189999999999</v>
      </c>
      <c r="AN381" s="9">
        <f>IF(Source!BI141&lt;=1,J380, 0)</f>
        <v>20703.189999999999</v>
      </c>
      <c r="AO381" s="9">
        <f>IF(Source!BI141&lt;=1,I381, 0)</f>
        <v>20703.189999999999</v>
      </c>
      <c r="AP381" s="9">
        <f>IF(Source!BI141&lt;=1,0, 0)</f>
        <v>0</v>
      </c>
      <c r="AQ381" s="9">
        <f>IF(Source!BI141&lt;=1,0, 0)</f>
        <v>0</v>
      </c>
      <c r="AX381" s="9">
        <f>IF(Source!BI141=2,J380, 0)</f>
        <v>0</v>
      </c>
      <c r="AY381" s="9">
        <f>IF(Source!BI141=2,I381, 0)</f>
        <v>0</v>
      </c>
      <c r="AZ381" s="9">
        <f>IF(Source!BI141=2,0, 0)</f>
        <v>0</v>
      </c>
      <c r="BA381" s="9">
        <f>IF(Source!BI141=2,0, 0)</f>
        <v>0</v>
      </c>
      <c r="BQ381" s="22">
        <f>I381</f>
        <v>20703.189999999999</v>
      </c>
      <c r="BS381" s="22">
        <f>K381</f>
        <v>149270</v>
      </c>
    </row>
    <row r="382" spans="1:71">
      <c r="A382" s="49">
        <v>71</v>
      </c>
      <c r="B382" s="49" t="str">
        <f>Source!BJ142</f>
        <v>прайс</v>
      </c>
      <c r="C382" s="49" t="str">
        <f>Source!G142</f>
        <v>Консоль с опорой KSP200</v>
      </c>
      <c r="D382" s="50" t="str">
        <f>Source!DW142</f>
        <v>шт.</v>
      </c>
      <c r="E382" s="51">
        <f>Source!K142</f>
        <v>350</v>
      </c>
      <c r="F382" s="51"/>
      <c r="G382" s="51">
        <f>Source!I142</f>
        <v>350</v>
      </c>
      <c r="H382" s="52">
        <f>Source!AL142</f>
        <v>385</v>
      </c>
      <c r="I382" s="53"/>
      <c r="J382" s="52">
        <f>ROUND(L382/K382, 2)</f>
        <v>18689.32</v>
      </c>
      <c r="K382" s="53">
        <f>IF(Source!BC142&lt;&gt; 0, Source!BC142, 1)</f>
        <v>7.21</v>
      </c>
      <c r="L382" s="52">
        <f>Source!HG142</f>
        <v>134750</v>
      </c>
      <c r="AG382" s="9">
        <f>ROUND((Source!AT142/100)*((ROUND(Source!AF142*Source!I142, 2)+ROUND(Source!AE142*Source!I142, 2))), 2)</f>
        <v>0</v>
      </c>
      <c r="AH382" s="9">
        <f>Source!X142</f>
        <v>0</v>
      </c>
      <c r="AI382" s="9">
        <f>ROUND((Source!AU142/100)*((ROUND(Source!AF142*Source!I142, 2)+ROUND(Source!AE142*Source!I142, 2))), 2)</f>
        <v>0</v>
      </c>
      <c r="AJ382" s="9">
        <f>Source!Y142</f>
        <v>0</v>
      </c>
      <c r="AS382" s="9">
        <f>IF(Source!BI142&lt;=1,AH382, 0)</f>
        <v>0</v>
      </c>
      <c r="AT382" s="9">
        <f>IF(Source!BI142&lt;=1,AJ382, 0)</f>
        <v>0</v>
      </c>
      <c r="BC382" s="9">
        <f>IF(Source!BI142=2,AH382, 0)</f>
        <v>0</v>
      </c>
      <c r="BD382" s="9">
        <f>IF(Source!BI142=2,AJ382, 0)</f>
        <v>0</v>
      </c>
    </row>
    <row r="383" spans="1:71">
      <c r="C383" s="69" t="s">
        <v>739</v>
      </c>
      <c r="D383" s="69"/>
      <c r="E383" s="69"/>
      <c r="F383" s="69"/>
      <c r="G383" s="69"/>
      <c r="H383" s="69"/>
      <c r="I383" s="69">
        <f>J382</f>
        <v>18689.32</v>
      </c>
      <c r="J383" s="69"/>
      <c r="K383" s="69">
        <f>L382</f>
        <v>134750</v>
      </c>
      <c r="L383" s="69"/>
      <c r="O383" s="22">
        <f>I383</f>
        <v>18689.32</v>
      </c>
      <c r="P383" s="22">
        <f>K383</f>
        <v>134750</v>
      </c>
      <c r="Q383" s="9">
        <f>0</f>
        <v>0</v>
      </c>
      <c r="R383" s="9">
        <f>0</f>
        <v>0</v>
      </c>
      <c r="U383" s="9">
        <f>0</f>
        <v>0</v>
      </c>
      <c r="X383" s="9">
        <f>0</f>
        <v>0</v>
      </c>
      <c r="Z383" s="9">
        <f>0</f>
        <v>0</v>
      </c>
      <c r="AB383" s="9">
        <f>0</f>
        <v>0</v>
      </c>
      <c r="AD383" s="9">
        <f>0</f>
        <v>0</v>
      </c>
      <c r="AF383" s="22">
        <f>I383</f>
        <v>18689.32</v>
      </c>
      <c r="AN383" s="9">
        <f>IF(Source!BI142&lt;=1,J382, 0)</f>
        <v>18689.32</v>
      </c>
      <c r="AO383" s="9">
        <f>IF(Source!BI142&lt;=1,I383, 0)</f>
        <v>18689.32</v>
      </c>
      <c r="AP383" s="9">
        <f>IF(Source!BI142&lt;=1,0, 0)</f>
        <v>0</v>
      </c>
      <c r="AQ383" s="9">
        <f>IF(Source!BI142&lt;=1,0, 0)</f>
        <v>0</v>
      </c>
      <c r="AX383" s="9">
        <f>IF(Source!BI142=2,J382, 0)</f>
        <v>0</v>
      </c>
      <c r="AY383" s="9">
        <f>IF(Source!BI142=2,I383, 0)</f>
        <v>0</v>
      </c>
      <c r="AZ383" s="9">
        <f>IF(Source!BI142=2,0, 0)</f>
        <v>0</v>
      </c>
      <c r="BA383" s="9">
        <f>IF(Source!BI142=2,0, 0)</f>
        <v>0</v>
      </c>
      <c r="BQ383" s="22">
        <f>I383</f>
        <v>18689.32</v>
      </c>
      <c r="BS383" s="22">
        <f>K383</f>
        <v>134750</v>
      </c>
    </row>
    <row r="384" spans="1:71">
      <c r="A384" s="49">
        <v>72</v>
      </c>
      <c r="B384" s="49" t="str">
        <f>Source!BJ143</f>
        <v>прайс</v>
      </c>
      <c r="C384" s="49" t="str">
        <f>Source!G143</f>
        <v>Болт анкерный 8х60 оцинкованный 1753</v>
      </c>
      <c r="D384" s="50" t="str">
        <f>Source!DW143</f>
        <v>шт.</v>
      </c>
      <c r="E384" s="51">
        <f>Source!K143</f>
        <v>700</v>
      </c>
      <c r="F384" s="51"/>
      <c r="G384" s="51">
        <f>Source!I143</f>
        <v>700</v>
      </c>
      <c r="H384" s="52">
        <f>Source!AL143</f>
        <v>17.489999999999998</v>
      </c>
      <c r="I384" s="53"/>
      <c r="J384" s="52">
        <f>ROUND(L384/K384, 2)</f>
        <v>1698.06</v>
      </c>
      <c r="K384" s="53">
        <f>IF(Source!BC143&lt;&gt; 0, Source!BC143, 1)</f>
        <v>7.21</v>
      </c>
      <c r="L384" s="52">
        <f>Source!HG143</f>
        <v>12243</v>
      </c>
      <c r="AG384" s="9">
        <f>ROUND((Source!AT143/100)*((ROUND(Source!AF143*Source!I143, 2)+ROUND(Source!AE143*Source!I143, 2))), 2)</f>
        <v>0</v>
      </c>
      <c r="AH384" s="9">
        <f>Source!X143</f>
        <v>0</v>
      </c>
      <c r="AI384" s="9">
        <f>ROUND((Source!AU143/100)*((ROUND(Source!AF143*Source!I143, 2)+ROUND(Source!AE143*Source!I143, 2))), 2)</f>
        <v>0</v>
      </c>
      <c r="AJ384" s="9">
        <f>Source!Y143</f>
        <v>0</v>
      </c>
      <c r="AS384" s="9">
        <f>IF(Source!BI143&lt;=1,AH384, 0)</f>
        <v>0</v>
      </c>
      <c r="AT384" s="9">
        <f>IF(Source!BI143&lt;=1,AJ384, 0)</f>
        <v>0</v>
      </c>
      <c r="BC384" s="9">
        <f>IF(Source!BI143=2,AH384, 0)</f>
        <v>0</v>
      </c>
      <c r="BD384" s="9">
        <f>IF(Source!BI143=2,AJ384, 0)</f>
        <v>0</v>
      </c>
    </row>
    <row r="385" spans="1:71">
      <c r="C385" s="69" t="s">
        <v>739</v>
      </c>
      <c r="D385" s="69"/>
      <c r="E385" s="69"/>
      <c r="F385" s="69"/>
      <c r="G385" s="69"/>
      <c r="H385" s="69"/>
      <c r="I385" s="69">
        <f>J384</f>
        <v>1698.06</v>
      </c>
      <c r="J385" s="69"/>
      <c r="K385" s="69">
        <f>L384</f>
        <v>12243</v>
      </c>
      <c r="L385" s="69"/>
      <c r="O385" s="22">
        <f>I385</f>
        <v>1698.06</v>
      </c>
      <c r="P385" s="22">
        <f>K385</f>
        <v>12243</v>
      </c>
      <c r="Q385" s="9">
        <f>0</f>
        <v>0</v>
      </c>
      <c r="R385" s="9">
        <f>0</f>
        <v>0</v>
      </c>
      <c r="U385" s="9">
        <f>0</f>
        <v>0</v>
      </c>
      <c r="X385" s="9">
        <f>0</f>
        <v>0</v>
      </c>
      <c r="Z385" s="9">
        <f>0</f>
        <v>0</v>
      </c>
      <c r="AB385" s="9">
        <f>0</f>
        <v>0</v>
      </c>
      <c r="AD385" s="9">
        <f>0</f>
        <v>0</v>
      </c>
      <c r="AF385" s="22">
        <f>I385</f>
        <v>1698.06</v>
      </c>
      <c r="AN385" s="9">
        <f>IF(Source!BI143&lt;=1,J384, 0)</f>
        <v>1698.06</v>
      </c>
      <c r="AO385" s="9">
        <f>IF(Source!BI143&lt;=1,I385, 0)</f>
        <v>1698.06</v>
      </c>
      <c r="AP385" s="9">
        <f>IF(Source!BI143&lt;=1,0, 0)</f>
        <v>0</v>
      </c>
      <c r="AQ385" s="9">
        <f>IF(Source!BI143&lt;=1,0, 0)</f>
        <v>0</v>
      </c>
      <c r="AX385" s="9">
        <f>IF(Source!BI143=2,J384, 0)</f>
        <v>0</v>
      </c>
      <c r="AY385" s="9">
        <f>IF(Source!BI143=2,I385, 0)</f>
        <v>0</v>
      </c>
      <c r="AZ385" s="9">
        <f>IF(Source!BI143=2,0, 0)</f>
        <v>0</v>
      </c>
      <c r="BA385" s="9">
        <f>IF(Source!BI143=2,0, 0)</f>
        <v>0</v>
      </c>
      <c r="BQ385" s="22">
        <f>I385</f>
        <v>1698.06</v>
      </c>
      <c r="BS385" s="22">
        <f>K385</f>
        <v>12243</v>
      </c>
    </row>
    <row r="386" spans="1:71">
      <c r="A386" s="49">
        <v>73</v>
      </c>
      <c r="B386" s="49" t="str">
        <f>Source!BJ144</f>
        <v>прайс</v>
      </c>
      <c r="C386" s="49" t="str">
        <f>Source!G144</f>
        <v>Болт анкерный 10х60 оцинкованный 1754</v>
      </c>
      <c r="D386" s="50" t="str">
        <f>Source!DW144</f>
        <v>шт.</v>
      </c>
      <c r="E386" s="51">
        <f>Source!K144</f>
        <v>200</v>
      </c>
      <c r="F386" s="51"/>
      <c r="G386" s="51">
        <f>Source!I144</f>
        <v>200</v>
      </c>
      <c r="H386" s="52">
        <f>Source!AL144</f>
        <v>24</v>
      </c>
      <c r="I386" s="53"/>
      <c r="J386" s="52">
        <f>ROUND(L386/K386, 2)</f>
        <v>665.74</v>
      </c>
      <c r="K386" s="53">
        <f>IF(Source!BC144&lt;&gt; 0, Source!BC144, 1)</f>
        <v>7.21</v>
      </c>
      <c r="L386" s="52">
        <f>Source!HG144</f>
        <v>4800</v>
      </c>
      <c r="AG386" s="9">
        <f>ROUND((Source!AT144/100)*((ROUND(Source!AF144*Source!I144, 2)+ROUND(Source!AE144*Source!I144, 2))), 2)</f>
        <v>0</v>
      </c>
      <c r="AH386" s="9">
        <f>Source!X144</f>
        <v>0</v>
      </c>
      <c r="AI386" s="9">
        <f>ROUND((Source!AU144/100)*((ROUND(Source!AF144*Source!I144, 2)+ROUND(Source!AE144*Source!I144, 2))), 2)</f>
        <v>0</v>
      </c>
      <c r="AJ386" s="9">
        <f>Source!Y144</f>
        <v>0</v>
      </c>
      <c r="AS386" s="9">
        <f>IF(Source!BI144&lt;=1,AH386, 0)</f>
        <v>0</v>
      </c>
      <c r="AT386" s="9">
        <f>IF(Source!BI144&lt;=1,AJ386, 0)</f>
        <v>0</v>
      </c>
      <c r="BC386" s="9">
        <f>IF(Source!BI144=2,AH386, 0)</f>
        <v>0</v>
      </c>
      <c r="BD386" s="9">
        <f>IF(Source!BI144=2,AJ386, 0)</f>
        <v>0</v>
      </c>
    </row>
    <row r="387" spans="1:71">
      <c r="C387" s="69" t="s">
        <v>739</v>
      </c>
      <c r="D387" s="69"/>
      <c r="E387" s="69"/>
      <c r="F387" s="69"/>
      <c r="G387" s="69"/>
      <c r="H387" s="69"/>
      <c r="I387" s="69">
        <f>J386</f>
        <v>665.74</v>
      </c>
      <c r="J387" s="69"/>
      <c r="K387" s="69">
        <f>L386</f>
        <v>4800</v>
      </c>
      <c r="L387" s="69"/>
      <c r="O387" s="22">
        <f>I387</f>
        <v>665.74</v>
      </c>
      <c r="P387" s="22">
        <f>K387</f>
        <v>4800</v>
      </c>
      <c r="Q387" s="9">
        <f>0</f>
        <v>0</v>
      </c>
      <c r="R387" s="9">
        <f>0</f>
        <v>0</v>
      </c>
      <c r="U387" s="9">
        <f>0</f>
        <v>0</v>
      </c>
      <c r="X387" s="9">
        <f>0</f>
        <v>0</v>
      </c>
      <c r="Z387" s="9">
        <f>0</f>
        <v>0</v>
      </c>
      <c r="AB387" s="9">
        <f>0</f>
        <v>0</v>
      </c>
      <c r="AD387" s="9">
        <f>0</f>
        <v>0</v>
      </c>
      <c r="AF387" s="22">
        <f>I387</f>
        <v>665.74</v>
      </c>
      <c r="AN387" s="9">
        <f>IF(Source!BI144&lt;=1,J386, 0)</f>
        <v>665.74</v>
      </c>
      <c r="AO387" s="9">
        <f>IF(Source!BI144&lt;=1,I387, 0)</f>
        <v>665.74</v>
      </c>
      <c r="AP387" s="9">
        <f>IF(Source!BI144&lt;=1,0, 0)</f>
        <v>0</v>
      </c>
      <c r="AQ387" s="9">
        <f>IF(Source!BI144&lt;=1,0, 0)</f>
        <v>0</v>
      </c>
      <c r="AX387" s="9">
        <f>IF(Source!BI144=2,J386, 0)</f>
        <v>0</v>
      </c>
      <c r="AY387" s="9">
        <f>IF(Source!BI144=2,I387, 0)</f>
        <v>0</v>
      </c>
      <c r="AZ387" s="9">
        <f>IF(Source!BI144=2,0, 0)</f>
        <v>0</v>
      </c>
      <c r="BA387" s="9">
        <f>IF(Source!BI144=2,0, 0)</f>
        <v>0</v>
      </c>
      <c r="BQ387" s="22">
        <f>I387</f>
        <v>665.74</v>
      </c>
      <c r="BS387" s="22">
        <f>K387</f>
        <v>4800</v>
      </c>
    </row>
    <row r="388" spans="1:71">
      <c r="A388" s="49">
        <v>74</v>
      </c>
      <c r="B388" s="49" t="str">
        <f>Source!BJ145</f>
        <v>прайс</v>
      </c>
      <c r="C388" s="49" t="str">
        <f>Source!G145</f>
        <v>Винт 6х10 с шлицем LO0684</v>
      </c>
      <c r="D388" s="50" t="str">
        <f>Source!DW145</f>
        <v>шт.</v>
      </c>
      <c r="E388" s="51">
        <f>Source!K145</f>
        <v>950</v>
      </c>
      <c r="F388" s="51"/>
      <c r="G388" s="51">
        <f>Source!I145</f>
        <v>950</v>
      </c>
      <c r="H388" s="52">
        <f>Source!AL145</f>
        <v>5.5</v>
      </c>
      <c r="I388" s="53"/>
      <c r="J388" s="52">
        <f>ROUND(L388/K388, 2)</f>
        <v>724.69</v>
      </c>
      <c r="K388" s="53">
        <f>IF(Source!BC145&lt;&gt; 0, Source!BC145, 1)</f>
        <v>7.21</v>
      </c>
      <c r="L388" s="52">
        <f>Source!HG145</f>
        <v>5225</v>
      </c>
      <c r="AG388" s="9">
        <f>ROUND((Source!AT145/100)*((ROUND(Source!AF145*Source!I145, 2)+ROUND(Source!AE145*Source!I145, 2))), 2)</f>
        <v>0</v>
      </c>
      <c r="AH388" s="9">
        <f>Source!X145</f>
        <v>0</v>
      </c>
      <c r="AI388" s="9">
        <f>ROUND((Source!AU145/100)*((ROUND(Source!AF145*Source!I145, 2)+ROUND(Source!AE145*Source!I145, 2))), 2)</f>
        <v>0</v>
      </c>
      <c r="AJ388" s="9">
        <f>Source!Y145</f>
        <v>0</v>
      </c>
      <c r="AS388" s="9">
        <f>IF(Source!BI145&lt;=1,AH388, 0)</f>
        <v>0</v>
      </c>
      <c r="AT388" s="9">
        <f>IF(Source!BI145&lt;=1,AJ388, 0)</f>
        <v>0</v>
      </c>
      <c r="BC388" s="9">
        <f>IF(Source!BI145=2,AH388, 0)</f>
        <v>0</v>
      </c>
      <c r="BD388" s="9">
        <f>IF(Source!BI145=2,AJ388, 0)</f>
        <v>0</v>
      </c>
    </row>
    <row r="389" spans="1:71">
      <c r="C389" s="69" t="s">
        <v>739</v>
      </c>
      <c r="D389" s="69"/>
      <c r="E389" s="69"/>
      <c r="F389" s="69"/>
      <c r="G389" s="69"/>
      <c r="H389" s="69"/>
      <c r="I389" s="69">
        <f>J388</f>
        <v>724.69</v>
      </c>
      <c r="J389" s="69"/>
      <c r="K389" s="69">
        <f>L388</f>
        <v>5225</v>
      </c>
      <c r="L389" s="69"/>
      <c r="O389" s="22">
        <f>I389</f>
        <v>724.69</v>
      </c>
      <c r="P389" s="22">
        <f>K389</f>
        <v>5225</v>
      </c>
      <c r="Q389" s="9">
        <f>0</f>
        <v>0</v>
      </c>
      <c r="R389" s="9">
        <f>0</f>
        <v>0</v>
      </c>
      <c r="U389" s="9">
        <f>0</f>
        <v>0</v>
      </c>
      <c r="X389" s="9">
        <f>0</f>
        <v>0</v>
      </c>
      <c r="Z389" s="9">
        <f>0</f>
        <v>0</v>
      </c>
      <c r="AB389" s="9">
        <f>0</f>
        <v>0</v>
      </c>
      <c r="AD389" s="9">
        <f>0</f>
        <v>0</v>
      </c>
      <c r="AF389" s="22">
        <f>I389</f>
        <v>724.69</v>
      </c>
      <c r="AN389" s="9">
        <f>IF(Source!BI145&lt;=1,J388, 0)</f>
        <v>724.69</v>
      </c>
      <c r="AO389" s="9">
        <f>IF(Source!BI145&lt;=1,I389, 0)</f>
        <v>724.69</v>
      </c>
      <c r="AP389" s="9">
        <f>IF(Source!BI145&lt;=1,0, 0)</f>
        <v>0</v>
      </c>
      <c r="AQ389" s="9">
        <f>IF(Source!BI145&lt;=1,0, 0)</f>
        <v>0</v>
      </c>
      <c r="AX389" s="9">
        <f>IF(Source!BI145=2,J388, 0)</f>
        <v>0</v>
      </c>
      <c r="AY389" s="9">
        <f>IF(Source!BI145=2,I389, 0)</f>
        <v>0</v>
      </c>
      <c r="AZ389" s="9">
        <f>IF(Source!BI145=2,0, 0)</f>
        <v>0</v>
      </c>
      <c r="BA389" s="9">
        <f>IF(Source!BI145=2,0, 0)</f>
        <v>0</v>
      </c>
      <c r="BQ389" s="22">
        <f>I389</f>
        <v>724.69</v>
      </c>
      <c r="BS389" s="22">
        <f>K389</f>
        <v>5225</v>
      </c>
    </row>
    <row r="390" spans="1:71">
      <c r="A390" s="49">
        <v>75</v>
      </c>
      <c r="B390" s="49" t="str">
        <f>Source!BJ146</f>
        <v>прайс</v>
      </c>
      <c r="C390" s="49" t="str">
        <f>Source!G146</f>
        <v>Гайка шестигранная М6 LO0689</v>
      </c>
      <c r="D390" s="50" t="str">
        <f>Source!DW146</f>
        <v>шт.</v>
      </c>
      <c r="E390" s="51">
        <f>Source!K146</f>
        <v>950</v>
      </c>
      <c r="F390" s="51"/>
      <c r="G390" s="51">
        <f>Source!I146</f>
        <v>950</v>
      </c>
      <c r="H390" s="52">
        <f>Source!AL146</f>
        <v>3.3</v>
      </c>
      <c r="I390" s="53"/>
      <c r="J390" s="52">
        <f>ROUND(L390/K390, 2)</f>
        <v>434.81</v>
      </c>
      <c r="K390" s="53">
        <f>IF(Source!BC146&lt;&gt; 0, Source!BC146, 1)</f>
        <v>7.21</v>
      </c>
      <c r="L390" s="52">
        <f>Source!HG146</f>
        <v>3135</v>
      </c>
      <c r="AG390" s="9">
        <f>ROUND((Source!AT146/100)*((ROUND(Source!AF146*Source!I146, 2)+ROUND(Source!AE146*Source!I146, 2))), 2)</f>
        <v>0</v>
      </c>
      <c r="AH390" s="9">
        <f>Source!X146</f>
        <v>0</v>
      </c>
      <c r="AI390" s="9">
        <f>ROUND((Source!AU146/100)*((ROUND(Source!AF146*Source!I146, 2)+ROUND(Source!AE146*Source!I146, 2))), 2)</f>
        <v>0</v>
      </c>
      <c r="AJ390" s="9">
        <f>Source!Y146</f>
        <v>0</v>
      </c>
      <c r="AS390" s="9">
        <f>IF(Source!BI146&lt;=1,AH390, 0)</f>
        <v>0</v>
      </c>
      <c r="AT390" s="9">
        <f>IF(Source!BI146&lt;=1,AJ390, 0)</f>
        <v>0</v>
      </c>
      <c r="BC390" s="9">
        <f>IF(Source!BI146=2,AH390, 0)</f>
        <v>0</v>
      </c>
      <c r="BD390" s="9">
        <f>IF(Source!BI146=2,AJ390, 0)</f>
        <v>0</v>
      </c>
    </row>
    <row r="391" spans="1:71">
      <c r="C391" s="69" t="s">
        <v>739</v>
      </c>
      <c r="D391" s="69"/>
      <c r="E391" s="69"/>
      <c r="F391" s="69"/>
      <c r="G391" s="69"/>
      <c r="H391" s="69"/>
      <c r="I391" s="69">
        <f>J390</f>
        <v>434.81</v>
      </c>
      <c r="J391" s="69"/>
      <c r="K391" s="69">
        <f>L390</f>
        <v>3135</v>
      </c>
      <c r="L391" s="69"/>
      <c r="O391" s="22">
        <f>I391</f>
        <v>434.81</v>
      </c>
      <c r="P391" s="22">
        <f>K391</f>
        <v>3135</v>
      </c>
      <c r="Q391" s="9">
        <f>0</f>
        <v>0</v>
      </c>
      <c r="R391" s="9">
        <f>0</f>
        <v>0</v>
      </c>
      <c r="U391" s="9">
        <f>0</f>
        <v>0</v>
      </c>
      <c r="X391" s="9">
        <f>0</f>
        <v>0</v>
      </c>
      <c r="Z391" s="9">
        <f>0</f>
        <v>0</v>
      </c>
      <c r="AB391" s="9">
        <f>0</f>
        <v>0</v>
      </c>
      <c r="AD391" s="9">
        <f>0</f>
        <v>0</v>
      </c>
      <c r="AF391" s="22">
        <f>I391</f>
        <v>434.81</v>
      </c>
      <c r="AN391" s="9">
        <f>IF(Source!BI146&lt;=1,J390, 0)</f>
        <v>434.81</v>
      </c>
      <c r="AO391" s="9">
        <f>IF(Source!BI146&lt;=1,I391, 0)</f>
        <v>434.81</v>
      </c>
      <c r="AP391" s="9">
        <f>IF(Source!BI146&lt;=1,0, 0)</f>
        <v>0</v>
      </c>
      <c r="AQ391" s="9">
        <f>IF(Source!BI146&lt;=1,0, 0)</f>
        <v>0</v>
      </c>
      <c r="AX391" s="9">
        <f>IF(Source!BI146=2,J390, 0)</f>
        <v>0</v>
      </c>
      <c r="AY391" s="9">
        <f>IF(Source!BI146=2,I391, 0)</f>
        <v>0</v>
      </c>
      <c r="AZ391" s="9">
        <f>IF(Source!BI146=2,0, 0)</f>
        <v>0</v>
      </c>
      <c r="BA391" s="9">
        <f>IF(Source!BI146=2,0, 0)</f>
        <v>0</v>
      </c>
      <c r="BQ391" s="22">
        <f>I391</f>
        <v>434.81</v>
      </c>
      <c r="BS391" s="22">
        <f>K391</f>
        <v>3135</v>
      </c>
    </row>
    <row r="392" spans="1:71">
      <c r="A392" s="49">
        <v>76</v>
      </c>
      <c r="B392" s="49" t="str">
        <f>Source!BJ147</f>
        <v>прайс</v>
      </c>
      <c r="C392" s="49" t="str">
        <f>Source!G147</f>
        <v>Шайба плоская усиленная LO0801</v>
      </c>
      <c r="D392" s="50" t="str">
        <f>Source!DW147</f>
        <v>шт.</v>
      </c>
      <c r="E392" s="51">
        <f>Source!K147</f>
        <v>950</v>
      </c>
      <c r="F392" s="51"/>
      <c r="G392" s="51">
        <f>Source!I147</f>
        <v>950</v>
      </c>
      <c r="H392" s="52">
        <f>Source!AL147</f>
        <v>2.75</v>
      </c>
      <c r="I392" s="53"/>
      <c r="J392" s="52">
        <f>ROUND(L392/K392, 2)</f>
        <v>362.34</v>
      </c>
      <c r="K392" s="53">
        <f>IF(Source!BC147&lt;&gt; 0, Source!BC147, 1)</f>
        <v>7.21</v>
      </c>
      <c r="L392" s="52">
        <f>Source!HG147</f>
        <v>2612.5</v>
      </c>
      <c r="AG392" s="9">
        <f>ROUND((Source!AT147/100)*((ROUND(Source!AF147*Source!I147, 2)+ROUND(Source!AE147*Source!I147, 2))), 2)</f>
        <v>0</v>
      </c>
      <c r="AH392" s="9">
        <f>Source!X147</f>
        <v>0</v>
      </c>
      <c r="AI392" s="9">
        <f>ROUND((Source!AU147/100)*((ROUND(Source!AF147*Source!I147, 2)+ROUND(Source!AE147*Source!I147, 2))), 2)</f>
        <v>0</v>
      </c>
      <c r="AJ392" s="9">
        <f>Source!Y147</f>
        <v>0</v>
      </c>
      <c r="AS392" s="9">
        <f>IF(Source!BI147&lt;=1,AH392, 0)</f>
        <v>0</v>
      </c>
      <c r="AT392" s="9">
        <f>IF(Source!BI147&lt;=1,AJ392, 0)</f>
        <v>0</v>
      </c>
      <c r="BC392" s="9">
        <f>IF(Source!BI147=2,AH392, 0)</f>
        <v>0</v>
      </c>
      <c r="BD392" s="9">
        <f>IF(Source!BI147=2,AJ392, 0)</f>
        <v>0</v>
      </c>
    </row>
    <row r="393" spans="1:71">
      <c r="C393" s="69" t="s">
        <v>739</v>
      </c>
      <c r="D393" s="69"/>
      <c r="E393" s="69"/>
      <c r="F393" s="69"/>
      <c r="G393" s="69"/>
      <c r="H393" s="69"/>
      <c r="I393" s="69">
        <f>J392</f>
        <v>362.34</v>
      </c>
      <c r="J393" s="69"/>
      <c r="K393" s="69">
        <f>L392</f>
        <v>2612.5</v>
      </c>
      <c r="L393" s="69"/>
      <c r="O393" s="22">
        <f>I393</f>
        <v>362.34</v>
      </c>
      <c r="P393" s="22">
        <f>K393</f>
        <v>2612.5</v>
      </c>
      <c r="Q393" s="9">
        <f>0</f>
        <v>0</v>
      </c>
      <c r="R393" s="9">
        <f>0</f>
        <v>0</v>
      </c>
      <c r="U393" s="9">
        <f>0</f>
        <v>0</v>
      </c>
      <c r="X393" s="9">
        <f>0</f>
        <v>0</v>
      </c>
      <c r="Z393" s="9">
        <f>0</f>
        <v>0</v>
      </c>
      <c r="AB393" s="9">
        <f>0</f>
        <v>0</v>
      </c>
      <c r="AD393" s="9">
        <f>0</f>
        <v>0</v>
      </c>
      <c r="AF393" s="22">
        <f>I393</f>
        <v>362.34</v>
      </c>
      <c r="AN393" s="9">
        <f>IF(Source!BI147&lt;=1,J392, 0)</f>
        <v>362.34</v>
      </c>
      <c r="AO393" s="9">
        <f>IF(Source!BI147&lt;=1,I393, 0)</f>
        <v>362.34</v>
      </c>
      <c r="AP393" s="9">
        <f>IF(Source!BI147&lt;=1,0, 0)</f>
        <v>0</v>
      </c>
      <c r="AQ393" s="9">
        <f>IF(Source!BI147&lt;=1,0, 0)</f>
        <v>0</v>
      </c>
      <c r="AX393" s="9">
        <f>IF(Source!BI147=2,J392, 0)</f>
        <v>0</v>
      </c>
      <c r="AY393" s="9">
        <f>IF(Source!BI147=2,I393, 0)</f>
        <v>0</v>
      </c>
      <c r="AZ393" s="9">
        <f>IF(Source!BI147=2,0, 0)</f>
        <v>0</v>
      </c>
      <c r="BA393" s="9">
        <f>IF(Source!BI147=2,0, 0)</f>
        <v>0</v>
      </c>
      <c r="BQ393" s="22">
        <f>I393</f>
        <v>362.34</v>
      </c>
      <c r="BS393" s="22">
        <f>K393</f>
        <v>2612.5</v>
      </c>
    </row>
    <row r="394" spans="1:71">
      <c r="A394" s="49">
        <v>77</v>
      </c>
      <c r="B394" s="49" t="str">
        <f>Source!BJ148</f>
        <v>прайс</v>
      </c>
      <c r="C394" s="49" t="str">
        <f>Source!G148</f>
        <v>Дюбель-гвоздь 6х40 312606</v>
      </c>
      <c r="D394" s="50" t="str">
        <f>Source!DW148</f>
        <v>шт.</v>
      </c>
      <c r="E394" s="51">
        <f>Source!K148</f>
        <v>1500</v>
      </c>
      <c r="F394" s="51"/>
      <c r="G394" s="51">
        <f>Source!I148</f>
        <v>1500</v>
      </c>
      <c r="H394" s="52">
        <f>Source!AL148</f>
        <v>1.87</v>
      </c>
      <c r="I394" s="53"/>
      <c r="J394" s="52">
        <f>ROUND(L394/K394, 2)</f>
        <v>389.04</v>
      </c>
      <c r="K394" s="53">
        <f>IF(Source!BC148&lt;&gt; 0, Source!BC148, 1)</f>
        <v>7.21</v>
      </c>
      <c r="L394" s="52">
        <f>Source!HG148</f>
        <v>2805</v>
      </c>
      <c r="AG394" s="9">
        <f>ROUND((Source!AT148/100)*((ROUND(Source!AF148*Source!I148, 2)+ROUND(Source!AE148*Source!I148, 2))), 2)</f>
        <v>0</v>
      </c>
      <c r="AH394" s="9">
        <f>Source!X148</f>
        <v>0</v>
      </c>
      <c r="AI394" s="9">
        <f>ROUND((Source!AU148/100)*((ROUND(Source!AF148*Source!I148, 2)+ROUND(Source!AE148*Source!I148, 2))), 2)</f>
        <v>0</v>
      </c>
      <c r="AJ394" s="9">
        <f>Source!Y148</f>
        <v>0</v>
      </c>
      <c r="AS394" s="9">
        <f>IF(Source!BI148&lt;=1,AH394, 0)</f>
        <v>0</v>
      </c>
      <c r="AT394" s="9">
        <f>IF(Source!BI148&lt;=1,AJ394, 0)</f>
        <v>0</v>
      </c>
      <c r="BC394" s="9">
        <f>IF(Source!BI148=2,AH394, 0)</f>
        <v>0</v>
      </c>
      <c r="BD394" s="9">
        <f>IF(Source!BI148=2,AJ394, 0)</f>
        <v>0</v>
      </c>
    </row>
    <row r="395" spans="1:71">
      <c r="C395" s="69" t="s">
        <v>739</v>
      </c>
      <c r="D395" s="69"/>
      <c r="E395" s="69"/>
      <c r="F395" s="69"/>
      <c r="G395" s="69"/>
      <c r="H395" s="69"/>
      <c r="I395" s="69">
        <f>J394</f>
        <v>389.04</v>
      </c>
      <c r="J395" s="69"/>
      <c r="K395" s="69">
        <f>L394</f>
        <v>2805</v>
      </c>
      <c r="L395" s="69"/>
      <c r="O395" s="22">
        <f>I395</f>
        <v>389.04</v>
      </c>
      <c r="P395" s="22">
        <f>K395</f>
        <v>2805</v>
      </c>
      <c r="Q395" s="9">
        <f>0</f>
        <v>0</v>
      </c>
      <c r="R395" s="9">
        <f>0</f>
        <v>0</v>
      </c>
      <c r="U395" s="9">
        <f>0</f>
        <v>0</v>
      </c>
      <c r="X395" s="9">
        <f>0</f>
        <v>0</v>
      </c>
      <c r="Z395" s="9">
        <f>0</f>
        <v>0</v>
      </c>
      <c r="AB395" s="9">
        <f>0</f>
        <v>0</v>
      </c>
      <c r="AD395" s="9">
        <f>0</f>
        <v>0</v>
      </c>
      <c r="AF395" s="22">
        <f>I395</f>
        <v>389.04</v>
      </c>
      <c r="AN395" s="9">
        <f>IF(Source!BI148&lt;=1,J394, 0)</f>
        <v>389.04</v>
      </c>
      <c r="AO395" s="9">
        <f>IF(Source!BI148&lt;=1,I395, 0)</f>
        <v>389.04</v>
      </c>
      <c r="AP395" s="9">
        <f>IF(Source!BI148&lt;=1,0, 0)</f>
        <v>0</v>
      </c>
      <c r="AQ395" s="9">
        <f>IF(Source!BI148&lt;=1,0, 0)</f>
        <v>0</v>
      </c>
      <c r="AX395" s="9">
        <f>IF(Source!BI148=2,J394, 0)</f>
        <v>0</v>
      </c>
      <c r="AY395" s="9">
        <f>IF(Source!BI148=2,I395, 0)</f>
        <v>0</v>
      </c>
      <c r="AZ395" s="9">
        <f>IF(Source!BI148=2,0, 0)</f>
        <v>0</v>
      </c>
      <c r="BA395" s="9">
        <f>IF(Source!BI148=2,0, 0)</f>
        <v>0</v>
      </c>
      <c r="BQ395" s="22">
        <f>I395</f>
        <v>389.04</v>
      </c>
      <c r="BS395" s="22">
        <f>K395</f>
        <v>2805</v>
      </c>
    </row>
    <row r="396" spans="1:71">
      <c r="A396" s="49">
        <v>78</v>
      </c>
      <c r="B396" s="49" t="str">
        <f>Source!BJ149</f>
        <v>прайс</v>
      </c>
      <c r="C396" s="49" t="str">
        <f>Source!G149</f>
        <v>Металлорукав РЗ-ЦПнг-LS 20</v>
      </c>
      <c r="D396" s="50" t="str">
        <f>Source!DW149</f>
        <v>м</v>
      </c>
      <c r="E396" s="51">
        <f>Source!K149</f>
        <v>150</v>
      </c>
      <c r="F396" s="51"/>
      <c r="G396" s="51">
        <f>Source!I149</f>
        <v>150</v>
      </c>
      <c r="H396" s="52">
        <f>Source!AL149</f>
        <v>132</v>
      </c>
      <c r="I396" s="53"/>
      <c r="J396" s="52">
        <f>ROUND(L396/K396, 2)</f>
        <v>2746.19</v>
      </c>
      <c r="K396" s="53">
        <f>IF(Source!BC149&lt;&gt; 0, Source!BC149, 1)</f>
        <v>7.21</v>
      </c>
      <c r="L396" s="52">
        <f>Source!HG149</f>
        <v>19800</v>
      </c>
      <c r="AG396" s="9">
        <f>ROUND((Source!AT149/100)*((ROUND(Source!AF149*Source!I149, 2)+ROUND(Source!AE149*Source!I149, 2))), 2)</f>
        <v>0</v>
      </c>
      <c r="AH396" s="9">
        <f>Source!X149</f>
        <v>0</v>
      </c>
      <c r="AI396" s="9">
        <f>ROUND((Source!AU149/100)*((ROUND(Source!AF149*Source!I149, 2)+ROUND(Source!AE149*Source!I149, 2))), 2)</f>
        <v>0</v>
      </c>
      <c r="AJ396" s="9">
        <f>Source!Y149</f>
        <v>0</v>
      </c>
      <c r="AS396" s="9">
        <f>IF(Source!BI149&lt;=1,AH396, 0)</f>
        <v>0</v>
      </c>
      <c r="AT396" s="9">
        <f>IF(Source!BI149&lt;=1,AJ396, 0)</f>
        <v>0</v>
      </c>
      <c r="BC396" s="9">
        <f>IF(Source!BI149=2,AH396, 0)</f>
        <v>0</v>
      </c>
      <c r="BD396" s="9">
        <f>IF(Source!BI149=2,AJ396, 0)</f>
        <v>0</v>
      </c>
    </row>
    <row r="397" spans="1:71">
      <c r="C397" s="69" t="s">
        <v>739</v>
      </c>
      <c r="D397" s="69"/>
      <c r="E397" s="69"/>
      <c r="F397" s="69"/>
      <c r="G397" s="69"/>
      <c r="H397" s="69"/>
      <c r="I397" s="69">
        <f>J396</f>
        <v>2746.19</v>
      </c>
      <c r="J397" s="69"/>
      <c r="K397" s="69">
        <f>L396</f>
        <v>19800</v>
      </c>
      <c r="L397" s="69"/>
      <c r="O397" s="22">
        <f>I397</f>
        <v>2746.19</v>
      </c>
      <c r="P397" s="22">
        <f>K397</f>
        <v>19800</v>
      </c>
      <c r="Q397" s="9">
        <f>0</f>
        <v>0</v>
      </c>
      <c r="R397" s="9">
        <f>0</f>
        <v>0</v>
      </c>
      <c r="U397" s="9">
        <f>0</f>
        <v>0</v>
      </c>
      <c r="X397" s="9">
        <f>0</f>
        <v>0</v>
      </c>
      <c r="Z397" s="9">
        <f>0</f>
        <v>0</v>
      </c>
      <c r="AB397" s="9">
        <f>0</f>
        <v>0</v>
      </c>
      <c r="AD397" s="9">
        <f>0</f>
        <v>0</v>
      </c>
      <c r="AF397" s="22">
        <f>I397</f>
        <v>2746.19</v>
      </c>
      <c r="AN397" s="9">
        <f>IF(Source!BI149&lt;=1,J396, 0)</f>
        <v>2746.19</v>
      </c>
      <c r="AO397" s="9">
        <f>IF(Source!BI149&lt;=1,I397, 0)</f>
        <v>2746.19</v>
      </c>
      <c r="AP397" s="9">
        <f>IF(Source!BI149&lt;=1,0, 0)</f>
        <v>0</v>
      </c>
      <c r="AQ397" s="9">
        <f>IF(Source!BI149&lt;=1,0, 0)</f>
        <v>0</v>
      </c>
      <c r="AX397" s="9">
        <f>IF(Source!BI149=2,J396, 0)</f>
        <v>0</v>
      </c>
      <c r="AY397" s="9">
        <f>IF(Source!BI149=2,I397, 0)</f>
        <v>0</v>
      </c>
      <c r="AZ397" s="9">
        <f>IF(Source!BI149=2,0, 0)</f>
        <v>0</v>
      </c>
      <c r="BA397" s="9">
        <f>IF(Source!BI149=2,0, 0)</f>
        <v>0</v>
      </c>
      <c r="BQ397" s="22">
        <f>I397</f>
        <v>2746.19</v>
      </c>
      <c r="BS397" s="22">
        <f>K397</f>
        <v>19800</v>
      </c>
    </row>
    <row r="398" spans="1:71">
      <c r="A398" s="49">
        <v>79</v>
      </c>
      <c r="B398" s="49" t="str">
        <f>Source!BJ150</f>
        <v>прайс</v>
      </c>
      <c r="C398" s="49" t="str">
        <f>Source!G150</f>
        <v>Металлорукав РЗ-ЦПнг-LS 10</v>
      </c>
      <c r="D398" s="50" t="str">
        <f>Source!DW150</f>
        <v>м</v>
      </c>
      <c r="E398" s="51">
        <f>Source!K150</f>
        <v>250</v>
      </c>
      <c r="F398" s="51"/>
      <c r="G398" s="51">
        <f>Source!I150</f>
        <v>250</v>
      </c>
      <c r="H398" s="52">
        <f>Source!AL150</f>
        <v>78.099999999999994</v>
      </c>
      <c r="I398" s="53"/>
      <c r="J398" s="52">
        <f>ROUND(L398/K398, 2)</f>
        <v>2708.04</v>
      </c>
      <c r="K398" s="53">
        <f>IF(Source!BC150&lt;&gt; 0, Source!BC150, 1)</f>
        <v>7.21</v>
      </c>
      <c r="L398" s="52">
        <f>Source!HG150</f>
        <v>19525</v>
      </c>
      <c r="AG398" s="9">
        <f>ROUND((Source!AT150/100)*((ROUND(Source!AF150*Source!I150, 2)+ROUND(Source!AE150*Source!I150, 2))), 2)</f>
        <v>0</v>
      </c>
      <c r="AH398" s="9">
        <f>Source!X150</f>
        <v>0</v>
      </c>
      <c r="AI398" s="9">
        <f>ROUND((Source!AU150/100)*((ROUND(Source!AF150*Source!I150, 2)+ROUND(Source!AE150*Source!I150, 2))), 2)</f>
        <v>0</v>
      </c>
      <c r="AJ398" s="9">
        <f>Source!Y150</f>
        <v>0</v>
      </c>
      <c r="AS398" s="9">
        <f>IF(Source!BI150&lt;=1,AH398, 0)</f>
        <v>0</v>
      </c>
      <c r="AT398" s="9">
        <f>IF(Source!BI150&lt;=1,AJ398, 0)</f>
        <v>0</v>
      </c>
      <c r="BC398" s="9">
        <f>IF(Source!BI150=2,AH398, 0)</f>
        <v>0</v>
      </c>
      <c r="BD398" s="9">
        <f>IF(Source!BI150=2,AJ398, 0)</f>
        <v>0</v>
      </c>
    </row>
    <row r="399" spans="1:71">
      <c r="C399" s="69" t="s">
        <v>739</v>
      </c>
      <c r="D399" s="69"/>
      <c r="E399" s="69"/>
      <c r="F399" s="69"/>
      <c r="G399" s="69"/>
      <c r="H399" s="69"/>
      <c r="I399" s="69">
        <f>J398</f>
        <v>2708.04</v>
      </c>
      <c r="J399" s="69"/>
      <c r="K399" s="69">
        <f>L398</f>
        <v>19525</v>
      </c>
      <c r="L399" s="69"/>
      <c r="O399" s="22">
        <f>I399</f>
        <v>2708.04</v>
      </c>
      <c r="P399" s="22">
        <f>K399</f>
        <v>19525</v>
      </c>
      <c r="Q399" s="9">
        <f>0</f>
        <v>0</v>
      </c>
      <c r="R399" s="9">
        <f>0</f>
        <v>0</v>
      </c>
      <c r="U399" s="9">
        <f>0</f>
        <v>0</v>
      </c>
      <c r="X399" s="9">
        <f>0</f>
        <v>0</v>
      </c>
      <c r="Z399" s="9">
        <f>0</f>
        <v>0</v>
      </c>
      <c r="AB399" s="9">
        <f>0</f>
        <v>0</v>
      </c>
      <c r="AD399" s="9">
        <f>0</f>
        <v>0</v>
      </c>
      <c r="AF399" s="22">
        <f>I399</f>
        <v>2708.04</v>
      </c>
      <c r="AN399" s="9">
        <f>IF(Source!BI150&lt;=1,J398, 0)</f>
        <v>2708.04</v>
      </c>
      <c r="AO399" s="9">
        <f>IF(Source!BI150&lt;=1,I399, 0)</f>
        <v>2708.04</v>
      </c>
      <c r="AP399" s="9">
        <f>IF(Source!BI150&lt;=1,0, 0)</f>
        <v>0</v>
      </c>
      <c r="AQ399" s="9">
        <f>IF(Source!BI150&lt;=1,0, 0)</f>
        <v>0</v>
      </c>
      <c r="AX399" s="9">
        <f>IF(Source!BI150=2,J398, 0)</f>
        <v>0</v>
      </c>
      <c r="AY399" s="9">
        <f>IF(Source!BI150=2,I399, 0)</f>
        <v>0</v>
      </c>
      <c r="AZ399" s="9">
        <f>IF(Source!BI150=2,0, 0)</f>
        <v>0</v>
      </c>
      <c r="BA399" s="9">
        <f>IF(Source!BI150=2,0, 0)</f>
        <v>0</v>
      </c>
      <c r="BQ399" s="22">
        <f>I399</f>
        <v>2708.04</v>
      </c>
      <c r="BS399" s="22">
        <f>K399</f>
        <v>19525</v>
      </c>
    </row>
    <row r="400" spans="1:71">
      <c r="A400" s="49">
        <v>80</v>
      </c>
      <c r="B400" s="49" t="str">
        <f>Source!BJ151</f>
        <v>прайс</v>
      </c>
      <c r="C400" s="49" t="str">
        <f>Source!G151</f>
        <v>Трубка СТТК-33/8 1,22м</v>
      </c>
      <c r="D400" s="50" t="str">
        <f>Source!DW151</f>
        <v>м</v>
      </c>
      <c r="E400" s="51">
        <f>Source!K151</f>
        <v>5</v>
      </c>
      <c r="F400" s="51"/>
      <c r="G400" s="51">
        <f>Source!I151</f>
        <v>5</v>
      </c>
      <c r="H400" s="52">
        <f>Source!AL151</f>
        <v>506</v>
      </c>
      <c r="I400" s="53"/>
      <c r="J400" s="52">
        <f>ROUND(L400/K400, 2)</f>
        <v>350.9</v>
      </c>
      <c r="K400" s="53">
        <f>IF(Source!BC151&lt;&gt; 0, Source!BC151, 1)</f>
        <v>7.21</v>
      </c>
      <c r="L400" s="52">
        <f>Source!HG151</f>
        <v>2530</v>
      </c>
      <c r="AG400" s="9">
        <f>ROUND((Source!AT151/100)*((ROUND(Source!AF151*Source!I151, 2)+ROUND(Source!AE151*Source!I151, 2))), 2)</f>
        <v>0</v>
      </c>
      <c r="AH400" s="9">
        <f>Source!X151</f>
        <v>0</v>
      </c>
      <c r="AI400" s="9">
        <f>ROUND((Source!AU151/100)*((ROUND(Source!AF151*Source!I151, 2)+ROUND(Source!AE151*Source!I151, 2))), 2)</f>
        <v>0</v>
      </c>
      <c r="AJ400" s="9">
        <f>Source!Y151</f>
        <v>0</v>
      </c>
      <c r="AS400" s="9">
        <f>IF(Source!BI151&lt;=1,AH400, 0)</f>
        <v>0</v>
      </c>
      <c r="AT400" s="9">
        <f>IF(Source!BI151&lt;=1,AJ400, 0)</f>
        <v>0</v>
      </c>
      <c r="BC400" s="9">
        <f>IF(Source!BI151=2,AH400, 0)</f>
        <v>0</v>
      </c>
      <c r="BD400" s="9">
        <f>IF(Source!BI151=2,AJ400, 0)</f>
        <v>0</v>
      </c>
    </row>
    <row r="401" spans="1:71">
      <c r="C401" s="69" t="s">
        <v>739</v>
      </c>
      <c r="D401" s="69"/>
      <c r="E401" s="69"/>
      <c r="F401" s="69"/>
      <c r="G401" s="69"/>
      <c r="H401" s="69"/>
      <c r="I401" s="69">
        <f>J400</f>
        <v>350.9</v>
      </c>
      <c r="J401" s="69"/>
      <c r="K401" s="69">
        <f>L400</f>
        <v>2530</v>
      </c>
      <c r="L401" s="69"/>
      <c r="O401" s="22">
        <f>I401</f>
        <v>350.9</v>
      </c>
      <c r="P401" s="22">
        <f>K401</f>
        <v>2530</v>
      </c>
      <c r="Q401" s="9">
        <f>0</f>
        <v>0</v>
      </c>
      <c r="R401" s="9">
        <f>0</f>
        <v>0</v>
      </c>
      <c r="U401" s="9">
        <f>0</f>
        <v>0</v>
      </c>
      <c r="X401" s="9">
        <f>0</f>
        <v>0</v>
      </c>
      <c r="Z401" s="9">
        <f>0</f>
        <v>0</v>
      </c>
      <c r="AB401" s="9">
        <f>0</f>
        <v>0</v>
      </c>
      <c r="AD401" s="9">
        <f>0</f>
        <v>0</v>
      </c>
      <c r="AF401" s="22">
        <f>I401</f>
        <v>350.9</v>
      </c>
      <c r="AN401" s="9">
        <f>IF(Source!BI151&lt;=1,J400, 0)</f>
        <v>350.9</v>
      </c>
      <c r="AO401" s="9">
        <f>IF(Source!BI151&lt;=1,I401, 0)</f>
        <v>350.9</v>
      </c>
      <c r="AP401" s="9">
        <f>IF(Source!BI151&lt;=1,0, 0)</f>
        <v>0</v>
      </c>
      <c r="AQ401" s="9">
        <f>IF(Source!BI151&lt;=1,0, 0)</f>
        <v>0</v>
      </c>
      <c r="AX401" s="9">
        <f>IF(Source!BI151=2,J400, 0)</f>
        <v>0</v>
      </c>
      <c r="AY401" s="9">
        <f>IF(Source!BI151=2,I401, 0)</f>
        <v>0</v>
      </c>
      <c r="AZ401" s="9">
        <f>IF(Source!BI151=2,0, 0)</f>
        <v>0</v>
      </c>
      <c r="BA401" s="9">
        <f>IF(Source!BI151=2,0, 0)</f>
        <v>0</v>
      </c>
      <c r="BQ401" s="22">
        <f>I401</f>
        <v>350.9</v>
      </c>
      <c r="BS401" s="22">
        <f>K401</f>
        <v>2530</v>
      </c>
    </row>
    <row r="402" spans="1:71">
      <c r="A402" s="49">
        <v>81</v>
      </c>
      <c r="B402" s="49" t="str">
        <f>Source!BJ152</f>
        <v>прайс</v>
      </c>
      <c r="C402" s="49" t="str">
        <f>Source!G152</f>
        <v>Трубка СТТК-22/6 1,22м</v>
      </c>
      <c r="D402" s="50" t="str">
        <f>Source!DW152</f>
        <v>м</v>
      </c>
      <c r="E402" s="51">
        <f>Source!K152</f>
        <v>10</v>
      </c>
      <c r="F402" s="51"/>
      <c r="G402" s="51">
        <f>Source!I152</f>
        <v>10</v>
      </c>
      <c r="H402" s="52">
        <f>Source!AL152</f>
        <v>445.5</v>
      </c>
      <c r="I402" s="53"/>
      <c r="J402" s="52">
        <f>ROUND(L402/K402, 2)</f>
        <v>617.89</v>
      </c>
      <c r="K402" s="53">
        <f>IF(Source!BC152&lt;&gt; 0, Source!BC152, 1)</f>
        <v>7.21</v>
      </c>
      <c r="L402" s="52">
        <f>Source!HG152</f>
        <v>4455</v>
      </c>
      <c r="AG402" s="9">
        <f>ROUND((Source!AT152/100)*((ROUND(Source!AF152*Source!I152, 2)+ROUND(Source!AE152*Source!I152, 2))), 2)</f>
        <v>0</v>
      </c>
      <c r="AH402" s="9">
        <f>Source!X152</f>
        <v>0</v>
      </c>
      <c r="AI402" s="9">
        <f>ROUND((Source!AU152/100)*((ROUND(Source!AF152*Source!I152, 2)+ROUND(Source!AE152*Source!I152, 2))), 2)</f>
        <v>0</v>
      </c>
      <c r="AJ402" s="9">
        <f>Source!Y152</f>
        <v>0</v>
      </c>
      <c r="AS402" s="9">
        <f>IF(Source!BI152&lt;=1,AH402, 0)</f>
        <v>0</v>
      </c>
      <c r="AT402" s="9">
        <f>IF(Source!BI152&lt;=1,AJ402, 0)</f>
        <v>0</v>
      </c>
      <c r="BC402" s="9">
        <f>IF(Source!BI152=2,AH402, 0)</f>
        <v>0</v>
      </c>
      <c r="BD402" s="9">
        <f>IF(Source!BI152=2,AJ402, 0)</f>
        <v>0</v>
      </c>
    </row>
    <row r="403" spans="1:71">
      <c r="C403" s="69" t="s">
        <v>739</v>
      </c>
      <c r="D403" s="69"/>
      <c r="E403" s="69"/>
      <c r="F403" s="69"/>
      <c r="G403" s="69"/>
      <c r="H403" s="69"/>
      <c r="I403" s="69">
        <f>J402</f>
        <v>617.89</v>
      </c>
      <c r="J403" s="69"/>
      <c r="K403" s="69">
        <f>L402</f>
        <v>4455</v>
      </c>
      <c r="L403" s="69"/>
      <c r="O403" s="22">
        <f>I403</f>
        <v>617.89</v>
      </c>
      <c r="P403" s="22">
        <f>K403</f>
        <v>4455</v>
      </c>
      <c r="Q403" s="9">
        <f>0</f>
        <v>0</v>
      </c>
      <c r="R403" s="9">
        <f>0</f>
        <v>0</v>
      </c>
      <c r="U403" s="9">
        <f>0</f>
        <v>0</v>
      </c>
      <c r="X403" s="9">
        <f>0</f>
        <v>0</v>
      </c>
      <c r="Z403" s="9">
        <f>0</f>
        <v>0</v>
      </c>
      <c r="AB403" s="9">
        <f>0</f>
        <v>0</v>
      </c>
      <c r="AD403" s="9">
        <f>0</f>
        <v>0</v>
      </c>
      <c r="AF403" s="22">
        <f>I403</f>
        <v>617.89</v>
      </c>
      <c r="AN403" s="9">
        <f>IF(Source!BI152&lt;=1,J402, 0)</f>
        <v>617.89</v>
      </c>
      <c r="AO403" s="9">
        <f>IF(Source!BI152&lt;=1,I403, 0)</f>
        <v>617.89</v>
      </c>
      <c r="AP403" s="9">
        <f>IF(Source!BI152&lt;=1,0, 0)</f>
        <v>0</v>
      </c>
      <c r="AQ403" s="9">
        <f>IF(Source!BI152&lt;=1,0, 0)</f>
        <v>0</v>
      </c>
      <c r="AX403" s="9">
        <f>IF(Source!BI152=2,J402, 0)</f>
        <v>0</v>
      </c>
      <c r="AY403" s="9">
        <f>IF(Source!BI152=2,I403, 0)</f>
        <v>0</v>
      </c>
      <c r="AZ403" s="9">
        <f>IF(Source!BI152=2,0, 0)</f>
        <v>0</v>
      </c>
      <c r="BA403" s="9">
        <f>IF(Source!BI152=2,0, 0)</f>
        <v>0</v>
      </c>
      <c r="BQ403" s="22">
        <f>I403</f>
        <v>617.89</v>
      </c>
      <c r="BS403" s="22">
        <f>K403</f>
        <v>4455</v>
      </c>
    </row>
    <row r="404" spans="1:71">
      <c r="A404" s="49">
        <v>82</v>
      </c>
      <c r="B404" s="49" t="str">
        <f>Source!BJ153</f>
        <v>прайс</v>
      </c>
      <c r="C404" s="49" t="str">
        <f>Source!G153</f>
        <v>Скоба металлическая двухлапковая 62984</v>
      </c>
      <c r="D404" s="50" t="str">
        <f>Source!DW153</f>
        <v>шт.</v>
      </c>
      <c r="E404" s="51">
        <f>Source!K153</f>
        <v>100</v>
      </c>
      <c r="F404" s="51"/>
      <c r="G404" s="51">
        <f>Source!I153</f>
        <v>100</v>
      </c>
      <c r="H404" s="52">
        <f>Source!AL153</f>
        <v>26.4</v>
      </c>
      <c r="I404" s="53"/>
      <c r="J404" s="52">
        <f>ROUND(L404/K404, 2)</f>
        <v>366.16</v>
      </c>
      <c r="K404" s="53">
        <f>IF(Source!BC153&lt;&gt; 0, Source!BC153, 1)</f>
        <v>7.21</v>
      </c>
      <c r="L404" s="52">
        <f>Source!HG153</f>
        <v>2640</v>
      </c>
      <c r="AG404" s="9">
        <f>ROUND((Source!AT153/100)*((ROUND(Source!AF153*Source!I153, 2)+ROUND(Source!AE153*Source!I153, 2))), 2)</f>
        <v>0</v>
      </c>
      <c r="AH404" s="9">
        <f>Source!X153</f>
        <v>0</v>
      </c>
      <c r="AI404" s="9">
        <f>ROUND((Source!AU153/100)*((ROUND(Source!AF153*Source!I153, 2)+ROUND(Source!AE153*Source!I153, 2))), 2)</f>
        <v>0</v>
      </c>
      <c r="AJ404" s="9">
        <f>Source!Y153</f>
        <v>0</v>
      </c>
      <c r="AS404" s="9">
        <f>IF(Source!BI153&lt;=1,AH404, 0)</f>
        <v>0</v>
      </c>
      <c r="AT404" s="9">
        <f>IF(Source!BI153&lt;=1,AJ404, 0)</f>
        <v>0</v>
      </c>
      <c r="BC404" s="9">
        <f>IF(Source!BI153=2,AH404, 0)</f>
        <v>0</v>
      </c>
      <c r="BD404" s="9">
        <f>IF(Source!BI153=2,AJ404, 0)</f>
        <v>0</v>
      </c>
    </row>
    <row r="405" spans="1:71">
      <c r="C405" s="69" t="s">
        <v>739</v>
      </c>
      <c r="D405" s="69"/>
      <c r="E405" s="69"/>
      <c r="F405" s="69"/>
      <c r="G405" s="69"/>
      <c r="H405" s="69"/>
      <c r="I405" s="69">
        <f>J404</f>
        <v>366.16</v>
      </c>
      <c r="J405" s="69"/>
      <c r="K405" s="69">
        <f>L404</f>
        <v>2640</v>
      </c>
      <c r="L405" s="69"/>
      <c r="O405" s="22">
        <f>I405</f>
        <v>366.16</v>
      </c>
      <c r="P405" s="22">
        <f>K405</f>
        <v>2640</v>
      </c>
      <c r="Q405" s="9">
        <f>0</f>
        <v>0</v>
      </c>
      <c r="R405" s="9">
        <f>0</f>
        <v>0</v>
      </c>
      <c r="U405" s="9">
        <f>0</f>
        <v>0</v>
      </c>
      <c r="X405" s="9">
        <f>0</f>
        <v>0</v>
      </c>
      <c r="Z405" s="9">
        <f>0</f>
        <v>0</v>
      </c>
      <c r="AB405" s="9">
        <f>0</f>
        <v>0</v>
      </c>
      <c r="AD405" s="9">
        <f>0</f>
        <v>0</v>
      </c>
      <c r="AF405" s="22">
        <f>I405</f>
        <v>366.16</v>
      </c>
      <c r="AN405" s="9">
        <f>IF(Source!BI153&lt;=1,J404, 0)</f>
        <v>366.16</v>
      </c>
      <c r="AO405" s="9">
        <f>IF(Source!BI153&lt;=1,I405, 0)</f>
        <v>366.16</v>
      </c>
      <c r="AP405" s="9">
        <f>IF(Source!BI153&lt;=1,0, 0)</f>
        <v>0</v>
      </c>
      <c r="AQ405" s="9">
        <f>IF(Source!BI153&lt;=1,0, 0)</f>
        <v>0</v>
      </c>
      <c r="AX405" s="9">
        <f>IF(Source!BI153=2,J404, 0)</f>
        <v>0</v>
      </c>
      <c r="AY405" s="9">
        <f>IF(Source!BI153=2,I405, 0)</f>
        <v>0</v>
      </c>
      <c r="AZ405" s="9">
        <f>IF(Source!BI153=2,0, 0)</f>
        <v>0</v>
      </c>
      <c r="BA405" s="9">
        <f>IF(Source!BI153=2,0, 0)</f>
        <v>0</v>
      </c>
      <c r="BQ405" s="22">
        <f>I405</f>
        <v>366.16</v>
      </c>
      <c r="BS405" s="22">
        <f>K405</f>
        <v>2640</v>
      </c>
    </row>
    <row r="406" spans="1:71">
      <c r="A406" s="49">
        <v>83</v>
      </c>
      <c r="B406" s="49" t="str">
        <f>Source!BJ154</f>
        <v>прайс</v>
      </c>
      <c r="C406" s="49" t="str">
        <f>Source!G154</f>
        <v>Скоба металлическая двухлапковая 62980</v>
      </c>
      <c r="D406" s="50" t="str">
        <f>Source!DW154</f>
        <v>шт.</v>
      </c>
      <c r="E406" s="51">
        <f>Source!K154</f>
        <v>400</v>
      </c>
      <c r="F406" s="51"/>
      <c r="G406" s="51">
        <f>Source!I154</f>
        <v>400</v>
      </c>
      <c r="H406" s="52">
        <f>Source!AL154</f>
        <v>17.600000000000001</v>
      </c>
      <c r="I406" s="53"/>
      <c r="J406" s="52">
        <f>ROUND(L406/K406, 2)</f>
        <v>976.42</v>
      </c>
      <c r="K406" s="53">
        <f>IF(Source!BC154&lt;&gt; 0, Source!BC154, 1)</f>
        <v>7.21</v>
      </c>
      <c r="L406" s="52">
        <f>Source!HG154</f>
        <v>7040</v>
      </c>
      <c r="AG406" s="9">
        <f>ROUND((Source!AT154/100)*((ROUND(Source!AF154*Source!I154, 2)+ROUND(Source!AE154*Source!I154, 2))), 2)</f>
        <v>0</v>
      </c>
      <c r="AH406" s="9">
        <f>Source!X154</f>
        <v>0</v>
      </c>
      <c r="AI406" s="9">
        <f>ROUND((Source!AU154/100)*((ROUND(Source!AF154*Source!I154, 2)+ROUND(Source!AE154*Source!I154, 2))), 2)</f>
        <v>0</v>
      </c>
      <c r="AJ406" s="9">
        <f>Source!Y154</f>
        <v>0</v>
      </c>
      <c r="AS406" s="9">
        <f>IF(Source!BI154&lt;=1,AH406, 0)</f>
        <v>0</v>
      </c>
      <c r="AT406" s="9">
        <f>IF(Source!BI154&lt;=1,AJ406, 0)</f>
        <v>0</v>
      </c>
      <c r="BC406" s="9">
        <f>IF(Source!BI154=2,AH406, 0)</f>
        <v>0</v>
      </c>
      <c r="BD406" s="9">
        <f>IF(Source!BI154=2,AJ406, 0)</f>
        <v>0</v>
      </c>
    </row>
    <row r="407" spans="1:71">
      <c r="C407" s="69" t="s">
        <v>739</v>
      </c>
      <c r="D407" s="69"/>
      <c r="E407" s="69"/>
      <c r="F407" s="69"/>
      <c r="G407" s="69"/>
      <c r="H407" s="69"/>
      <c r="I407" s="69">
        <f>J406</f>
        <v>976.42</v>
      </c>
      <c r="J407" s="69"/>
      <c r="K407" s="69">
        <f>L406</f>
        <v>7040</v>
      </c>
      <c r="L407" s="69"/>
      <c r="O407" s="22">
        <f>I407</f>
        <v>976.42</v>
      </c>
      <c r="P407" s="22">
        <f>K407</f>
        <v>7040</v>
      </c>
      <c r="Q407" s="9">
        <f>0</f>
        <v>0</v>
      </c>
      <c r="R407" s="9">
        <f>0</f>
        <v>0</v>
      </c>
      <c r="U407" s="9">
        <f>0</f>
        <v>0</v>
      </c>
      <c r="X407" s="9">
        <f>0</f>
        <v>0</v>
      </c>
      <c r="Z407" s="9">
        <f>0</f>
        <v>0</v>
      </c>
      <c r="AB407" s="9">
        <f>0</f>
        <v>0</v>
      </c>
      <c r="AD407" s="9">
        <f>0</f>
        <v>0</v>
      </c>
      <c r="AF407" s="22">
        <f>I407</f>
        <v>976.42</v>
      </c>
      <c r="AN407" s="9">
        <f>IF(Source!BI154&lt;=1,J406, 0)</f>
        <v>976.42</v>
      </c>
      <c r="AO407" s="9">
        <f>IF(Source!BI154&lt;=1,I407, 0)</f>
        <v>976.42</v>
      </c>
      <c r="AP407" s="9">
        <f>IF(Source!BI154&lt;=1,0, 0)</f>
        <v>0</v>
      </c>
      <c r="AQ407" s="9">
        <f>IF(Source!BI154&lt;=1,0, 0)</f>
        <v>0</v>
      </c>
      <c r="AX407" s="9">
        <f>IF(Source!BI154=2,J406, 0)</f>
        <v>0</v>
      </c>
      <c r="AY407" s="9">
        <f>IF(Source!BI154=2,I407, 0)</f>
        <v>0</v>
      </c>
      <c r="AZ407" s="9">
        <f>IF(Source!BI154=2,0, 0)</f>
        <v>0</v>
      </c>
      <c r="BA407" s="9">
        <f>IF(Source!BI154=2,0, 0)</f>
        <v>0</v>
      </c>
      <c r="BQ407" s="22">
        <f>I407</f>
        <v>976.42</v>
      </c>
      <c r="BS407" s="22">
        <f>K407</f>
        <v>7040</v>
      </c>
    </row>
    <row r="408" spans="1:71">
      <c r="A408" s="49">
        <v>84</v>
      </c>
      <c r="B408" s="49" t="str">
        <f>Source!BJ155</f>
        <v>прайс</v>
      </c>
      <c r="C408" s="49" t="str">
        <f>Source!G155</f>
        <v>Сальник PG-9</v>
      </c>
      <c r="D408" s="50" t="str">
        <f>Source!DW155</f>
        <v>шт.</v>
      </c>
      <c r="E408" s="51">
        <f>Source!K155</f>
        <v>100</v>
      </c>
      <c r="F408" s="51"/>
      <c r="G408" s="51">
        <f>Source!I155</f>
        <v>100</v>
      </c>
      <c r="H408" s="52">
        <f>Source!AL155</f>
        <v>52.8</v>
      </c>
      <c r="I408" s="53"/>
      <c r="J408" s="52">
        <f>ROUND(L408/K408, 2)</f>
        <v>732.32</v>
      </c>
      <c r="K408" s="53">
        <f>IF(Source!BC155&lt;&gt; 0, Source!BC155, 1)</f>
        <v>7.21</v>
      </c>
      <c r="L408" s="52">
        <f>Source!HG155</f>
        <v>5280</v>
      </c>
      <c r="AG408" s="9">
        <f>ROUND((Source!AT155/100)*((ROUND(Source!AF155*Source!I155, 2)+ROUND(Source!AE155*Source!I155, 2))), 2)</f>
        <v>0</v>
      </c>
      <c r="AH408" s="9">
        <f>Source!X155</f>
        <v>0</v>
      </c>
      <c r="AI408" s="9">
        <f>ROUND((Source!AU155/100)*((ROUND(Source!AF155*Source!I155, 2)+ROUND(Source!AE155*Source!I155, 2))), 2)</f>
        <v>0</v>
      </c>
      <c r="AJ408" s="9">
        <f>Source!Y155</f>
        <v>0</v>
      </c>
      <c r="AS408" s="9">
        <f>IF(Source!BI155&lt;=1,AH408, 0)</f>
        <v>0</v>
      </c>
      <c r="AT408" s="9">
        <f>IF(Source!BI155&lt;=1,AJ408, 0)</f>
        <v>0</v>
      </c>
      <c r="BC408" s="9">
        <f>IF(Source!BI155=2,AH408, 0)</f>
        <v>0</v>
      </c>
      <c r="BD408" s="9">
        <f>IF(Source!BI155=2,AJ408, 0)</f>
        <v>0</v>
      </c>
    </row>
    <row r="409" spans="1:71">
      <c r="C409" s="69" t="s">
        <v>739</v>
      </c>
      <c r="D409" s="69"/>
      <c r="E409" s="69"/>
      <c r="F409" s="69"/>
      <c r="G409" s="69"/>
      <c r="H409" s="69"/>
      <c r="I409" s="69">
        <f>J408</f>
        <v>732.32</v>
      </c>
      <c r="J409" s="69"/>
      <c r="K409" s="69">
        <f>L408</f>
        <v>5280</v>
      </c>
      <c r="L409" s="69"/>
      <c r="O409" s="22">
        <f>I409</f>
        <v>732.32</v>
      </c>
      <c r="P409" s="22">
        <f>K409</f>
        <v>5280</v>
      </c>
      <c r="Q409" s="9">
        <f>0</f>
        <v>0</v>
      </c>
      <c r="R409" s="9">
        <f>0</f>
        <v>0</v>
      </c>
      <c r="U409" s="9">
        <f>0</f>
        <v>0</v>
      </c>
      <c r="X409" s="9">
        <f>0</f>
        <v>0</v>
      </c>
      <c r="Z409" s="9">
        <f>0</f>
        <v>0</v>
      </c>
      <c r="AB409" s="9">
        <f>0</f>
        <v>0</v>
      </c>
      <c r="AD409" s="9">
        <f>0</f>
        <v>0</v>
      </c>
      <c r="AF409" s="22">
        <f>I409</f>
        <v>732.32</v>
      </c>
      <c r="AN409" s="9">
        <f>IF(Source!BI155&lt;=1,J408, 0)</f>
        <v>732.32</v>
      </c>
      <c r="AO409" s="9">
        <f>IF(Source!BI155&lt;=1,I409, 0)</f>
        <v>732.32</v>
      </c>
      <c r="AP409" s="9">
        <f>IF(Source!BI155&lt;=1,0, 0)</f>
        <v>0</v>
      </c>
      <c r="AQ409" s="9">
        <f>IF(Source!BI155&lt;=1,0, 0)</f>
        <v>0</v>
      </c>
      <c r="AX409" s="9">
        <f>IF(Source!BI155=2,J408, 0)</f>
        <v>0</v>
      </c>
      <c r="AY409" s="9">
        <f>IF(Source!BI155=2,I409, 0)</f>
        <v>0</v>
      </c>
      <c r="AZ409" s="9">
        <f>IF(Source!BI155=2,0, 0)</f>
        <v>0</v>
      </c>
      <c r="BA409" s="9">
        <f>IF(Source!BI155=2,0, 0)</f>
        <v>0</v>
      </c>
      <c r="BQ409" s="22">
        <f>I409</f>
        <v>732.32</v>
      </c>
      <c r="BS409" s="22">
        <f>K409</f>
        <v>5280</v>
      </c>
    </row>
    <row r="410" spans="1:71">
      <c r="A410" s="49">
        <v>85</v>
      </c>
      <c r="B410" s="49" t="str">
        <f>Source!BJ156</f>
        <v>прайс</v>
      </c>
      <c r="C410" s="49" t="str">
        <f>Source!G156</f>
        <v>Сальник PG-13,5</v>
      </c>
      <c r="D410" s="50" t="str">
        <f>Source!DW156</f>
        <v>шт.</v>
      </c>
      <c r="E410" s="51">
        <f>Source!K156</f>
        <v>30</v>
      </c>
      <c r="F410" s="51"/>
      <c r="G410" s="51">
        <f>Source!I156</f>
        <v>30</v>
      </c>
      <c r="H410" s="52">
        <f>Source!AL156</f>
        <v>72.599999999999994</v>
      </c>
      <c r="I410" s="53"/>
      <c r="J410" s="52">
        <f>ROUND(L410/K410, 2)</f>
        <v>302.08</v>
      </c>
      <c r="K410" s="53">
        <f>IF(Source!BC156&lt;&gt; 0, Source!BC156, 1)</f>
        <v>7.21</v>
      </c>
      <c r="L410" s="52">
        <f>Source!HG156</f>
        <v>2178</v>
      </c>
      <c r="AG410" s="9">
        <f>ROUND((Source!AT156/100)*((ROUND(Source!AF156*Source!I156, 2)+ROUND(Source!AE156*Source!I156, 2))), 2)</f>
        <v>0</v>
      </c>
      <c r="AH410" s="9">
        <f>Source!X156</f>
        <v>0</v>
      </c>
      <c r="AI410" s="9">
        <f>ROUND((Source!AU156/100)*((ROUND(Source!AF156*Source!I156, 2)+ROUND(Source!AE156*Source!I156, 2))), 2)</f>
        <v>0</v>
      </c>
      <c r="AJ410" s="9">
        <f>Source!Y156</f>
        <v>0</v>
      </c>
      <c r="AS410" s="9">
        <f>IF(Source!BI156&lt;=1,AH410, 0)</f>
        <v>0</v>
      </c>
      <c r="AT410" s="9">
        <f>IF(Source!BI156&lt;=1,AJ410, 0)</f>
        <v>0</v>
      </c>
      <c r="BC410" s="9">
        <f>IF(Source!BI156=2,AH410, 0)</f>
        <v>0</v>
      </c>
      <c r="BD410" s="9">
        <f>IF(Source!BI156=2,AJ410, 0)</f>
        <v>0</v>
      </c>
    </row>
    <row r="411" spans="1:71">
      <c r="C411" s="69" t="s">
        <v>739</v>
      </c>
      <c r="D411" s="69"/>
      <c r="E411" s="69"/>
      <c r="F411" s="69"/>
      <c r="G411" s="69"/>
      <c r="H411" s="69"/>
      <c r="I411" s="69">
        <f>J410</f>
        <v>302.08</v>
      </c>
      <c r="J411" s="69"/>
      <c r="K411" s="69">
        <f>L410</f>
        <v>2178</v>
      </c>
      <c r="L411" s="69"/>
      <c r="O411" s="22">
        <f>I411</f>
        <v>302.08</v>
      </c>
      <c r="P411" s="22">
        <f>K411</f>
        <v>2178</v>
      </c>
      <c r="Q411" s="9">
        <f>0</f>
        <v>0</v>
      </c>
      <c r="R411" s="9">
        <f>0</f>
        <v>0</v>
      </c>
      <c r="U411" s="9">
        <f>0</f>
        <v>0</v>
      </c>
      <c r="X411" s="9">
        <f>0</f>
        <v>0</v>
      </c>
      <c r="Z411" s="9">
        <f>0</f>
        <v>0</v>
      </c>
      <c r="AB411" s="9">
        <f>0</f>
        <v>0</v>
      </c>
      <c r="AD411" s="9">
        <f>0</f>
        <v>0</v>
      </c>
      <c r="AF411" s="22">
        <f>I411</f>
        <v>302.08</v>
      </c>
      <c r="AN411" s="9">
        <f>IF(Source!BI156&lt;=1,J410, 0)</f>
        <v>302.08</v>
      </c>
      <c r="AO411" s="9">
        <f>IF(Source!BI156&lt;=1,I411, 0)</f>
        <v>302.08</v>
      </c>
      <c r="AP411" s="9">
        <f>IF(Source!BI156&lt;=1,0, 0)</f>
        <v>0</v>
      </c>
      <c r="AQ411" s="9">
        <f>IF(Source!BI156&lt;=1,0, 0)</f>
        <v>0</v>
      </c>
      <c r="AX411" s="9">
        <f>IF(Source!BI156=2,J410, 0)</f>
        <v>0</v>
      </c>
      <c r="AY411" s="9">
        <f>IF(Source!BI156=2,I411, 0)</f>
        <v>0</v>
      </c>
      <c r="AZ411" s="9">
        <f>IF(Source!BI156=2,0, 0)</f>
        <v>0</v>
      </c>
      <c r="BA411" s="9">
        <f>IF(Source!BI156=2,0, 0)</f>
        <v>0</v>
      </c>
      <c r="BQ411" s="22">
        <f>I411</f>
        <v>302.08</v>
      </c>
      <c r="BS411" s="22">
        <f>K411</f>
        <v>2178</v>
      </c>
    </row>
    <row r="412" spans="1:71">
      <c r="A412" s="49">
        <v>86</v>
      </c>
      <c r="B412" s="49" t="str">
        <f>Source!BJ157</f>
        <v>прайс</v>
      </c>
      <c r="C412" s="49" t="str">
        <f>Source!G157</f>
        <v>Коробка протяжная IP54 У-995У2</v>
      </c>
      <c r="D412" s="50" t="str">
        <f>Source!DW157</f>
        <v>шт.</v>
      </c>
      <c r="E412" s="51">
        <f>Source!K157</f>
        <v>2</v>
      </c>
      <c r="F412" s="51"/>
      <c r="G412" s="51">
        <f>Source!I157</f>
        <v>2</v>
      </c>
      <c r="H412" s="52">
        <f>Source!AL157</f>
        <v>510</v>
      </c>
      <c r="I412" s="53"/>
      <c r="J412" s="52">
        <f>ROUND(L412/K412, 2)</f>
        <v>141.47</v>
      </c>
      <c r="K412" s="53">
        <f>IF(Source!BC157&lt;&gt; 0, Source!BC157, 1)</f>
        <v>7.21</v>
      </c>
      <c r="L412" s="52">
        <f>Source!HG157</f>
        <v>1020</v>
      </c>
      <c r="AG412" s="9">
        <f>ROUND((Source!AT157/100)*((ROUND(Source!AF157*Source!I157, 2)+ROUND(Source!AE157*Source!I157, 2))), 2)</f>
        <v>0</v>
      </c>
      <c r="AH412" s="9">
        <f>Source!X157</f>
        <v>0</v>
      </c>
      <c r="AI412" s="9">
        <f>ROUND((Source!AU157/100)*((ROUND(Source!AF157*Source!I157, 2)+ROUND(Source!AE157*Source!I157, 2))), 2)</f>
        <v>0</v>
      </c>
      <c r="AJ412" s="9">
        <f>Source!Y157</f>
        <v>0</v>
      </c>
      <c r="AS412" s="9">
        <f>IF(Source!BI157&lt;=1,AH412, 0)</f>
        <v>0</v>
      </c>
      <c r="AT412" s="9">
        <f>IF(Source!BI157&lt;=1,AJ412, 0)</f>
        <v>0</v>
      </c>
      <c r="BC412" s="9">
        <f>IF(Source!BI157=2,AH412, 0)</f>
        <v>0</v>
      </c>
      <c r="BD412" s="9">
        <f>IF(Source!BI157=2,AJ412, 0)</f>
        <v>0</v>
      </c>
    </row>
    <row r="413" spans="1:71">
      <c r="C413" s="69" t="s">
        <v>739</v>
      </c>
      <c r="D413" s="69"/>
      <c r="E413" s="69"/>
      <c r="F413" s="69"/>
      <c r="G413" s="69"/>
      <c r="H413" s="69"/>
      <c r="I413" s="69">
        <f>J412</f>
        <v>141.47</v>
      </c>
      <c r="J413" s="69"/>
      <c r="K413" s="69">
        <f>L412</f>
        <v>1020</v>
      </c>
      <c r="L413" s="69"/>
      <c r="O413" s="22">
        <f>I413</f>
        <v>141.47</v>
      </c>
      <c r="P413" s="22">
        <f>K413</f>
        <v>1020</v>
      </c>
      <c r="Q413" s="9">
        <f>0</f>
        <v>0</v>
      </c>
      <c r="R413" s="9">
        <f>0</f>
        <v>0</v>
      </c>
      <c r="U413" s="9">
        <f>0</f>
        <v>0</v>
      </c>
      <c r="X413" s="9">
        <f>0</f>
        <v>0</v>
      </c>
      <c r="Z413" s="9">
        <f>0</f>
        <v>0</v>
      </c>
      <c r="AB413" s="9">
        <f>0</f>
        <v>0</v>
      </c>
      <c r="AD413" s="9">
        <f>0</f>
        <v>0</v>
      </c>
      <c r="AF413" s="22">
        <f>I413</f>
        <v>141.47</v>
      </c>
      <c r="AN413" s="9">
        <f>IF(Source!BI157&lt;=1,J412, 0)</f>
        <v>141.47</v>
      </c>
      <c r="AO413" s="9">
        <f>IF(Source!BI157&lt;=1,I413, 0)</f>
        <v>141.47</v>
      </c>
      <c r="AP413" s="9">
        <f>IF(Source!BI157&lt;=1,0, 0)</f>
        <v>0</v>
      </c>
      <c r="AQ413" s="9">
        <f>IF(Source!BI157&lt;=1,0, 0)</f>
        <v>0</v>
      </c>
      <c r="AX413" s="9">
        <f>IF(Source!BI157=2,J412, 0)</f>
        <v>0</v>
      </c>
      <c r="AY413" s="9">
        <f>IF(Source!BI157=2,I413, 0)</f>
        <v>0</v>
      </c>
      <c r="AZ413" s="9">
        <f>IF(Source!BI157=2,0, 0)</f>
        <v>0</v>
      </c>
      <c r="BA413" s="9">
        <f>IF(Source!BI157=2,0, 0)</f>
        <v>0</v>
      </c>
      <c r="BQ413" s="22">
        <f>I413</f>
        <v>141.47</v>
      </c>
      <c r="BS413" s="22">
        <f>K413</f>
        <v>1020</v>
      </c>
    </row>
    <row r="414" spans="1:71">
      <c r="A414" s="49">
        <v>87</v>
      </c>
      <c r="B414" s="49" t="str">
        <f>Source!BJ158</f>
        <v>прайс</v>
      </c>
      <c r="C414" s="49" t="str">
        <f>Source!G158</f>
        <v>Труба вгп 50х3 ГОСТ</v>
      </c>
      <c r="D414" s="50" t="str">
        <f>Source!DW158</f>
        <v>м</v>
      </c>
      <c r="E414" s="51">
        <f>Source!K158</f>
        <v>1</v>
      </c>
      <c r="F414" s="51"/>
      <c r="G414" s="51">
        <f>Source!I158</f>
        <v>1</v>
      </c>
      <c r="H414" s="52">
        <f>Source!AL158</f>
        <v>450</v>
      </c>
      <c r="I414" s="53"/>
      <c r="J414" s="52">
        <f>ROUND(L414/K414, 2)</f>
        <v>62.41</v>
      </c>
      <c r="K414" s="53">
        <f>IF(Source!BC158&lt;&gt; 0, Source!BC158, 1)</f>
        <v>7.21</v>
      </c>
      <c r="L414" s="52">
        <f>Source!HG158</f>
        <v>450</v>
      </c>
      <c r="AG414" s="9">
        <f>ROUND((Source!AT158/100)*((ROUND(Source!AF158*Source!I158, 2)+ROUND(Source!AE158*Source!I158, 2))), 2)</f>
        <v>0</v>
      </c>
      <c r="AH414" s="9">
        <f>Source!X158</f>
        <v>0</v>
      </c>
      <c r="AI414" s="9">
        <f>ROUND((Source!AU158/100)*((ROUND(Source!AF158*Source!I158, 2)+ROUND(Source!AE158*Source!I158, 2))), 2)</f>
        <v>0</v>
      </c>
      <c r="AJ414" s="9">
        <f>Source!Y158</f>
        <v>0</v>
      </c>
      <c r="AS414" s="9">
        <f>IF(Source!BI158&lt;=1,AH414, 0)</f>
        <v>0</v>
      </c>
      <c r="AT414" s="9">
        <f>IF(Source!BI158&lt;=1,AJ414, 0)</f>
        <v>0</v>
      </c>
      <c r="BC414" s="9">
        <f>IF(Source!BI158=2,AH414, 0)</f>
        <v>0</v>
      </c>
      <c r="BD414" s="9">
        <f>IF(Source!BI158=2,AJ414, 0)</f>
        <v>0</v>
      </c>
    </row>
    <row r="415" spans="1:71">
      <c r="C415" s="69" t="s">
        <v>739</v>
      </c>
      <c r="D415" s="69"/>
      <c r="E415" s="69"/>
      <c r="F415" s="69"/>
      <c r="G415" s="69"/>
      <c r="H415" s="69"/>
      <c r="I415" s="69">
        <f>J414</f>
        <v>62.41</v>
      </c>
      <c r="J415" s="69"/>
      <c r="K415" s="69">
        <f>L414</f>
        <v>450</v>
      </c>
      <c r="L415" s="69"/>
      <c r="O415" s="22">
        <f>I415</f>
        <v>62.41</v>
      </c>
      <c r="P415" s="22">
        <f>K415</f>
        <v>450</v>
      </c>
      <c r="Q415" s="9">
        <f>0</f>
        <v>0</v>
      </c>
      <c r="R415" s="9">
        <f>0</f>
        <v>0</v>
      </c>
      <c r="U415" s="9">
        <f>0</f>
        <v>0</v>
      </c>
      <c r="X415" s="9">
        <f>0</f>
        <v>0</v>
      </c>
      <c r="Z415" s="9">
        <f>0</f>
        <v>0</v>
      </c>
      <c r="AB415" s="9">
        <f>0</f>
        <v>0</v>
      </c>
      <c r="AD415" s="9">
        <f>0</f>
        <v>0</v>
      </c>
      <c r="AF415" s="22">
        <f>I415</f>
        <v>62.41</v>
      </c>
      <c r="AN415" s="9">
        <f>IF(Source!BI158&lt;=1,J414, 0)</f>
        <v>62.41</v>
      </c>
      <c r="AO415" s="9">
        <f>IF(Source!BI158&lt;=1,I415, 0)</f>
        <v>62.41</v>
      </c>
      <c r="AP415" s="9">
        <f>IF(Source!BI158&lt;=1,0, 0)</f>
        <v>0</v>
      </c>
      <c r="AQ415" s="9">
        <f>IF(Source!BI158&lt;=1,0, 0)</f>
        <v>0</v>
      </c>
      <c r="AX415" s="9">
        <f>IF(Source!BI158=2,J414, 0)</f>
        <v>0</v>
      </c>
      <c r="AY415" s="9">
        <f>IF(Source!BI158=2,I415, 0)</f>
        <v>0</v>
      </c>
      <c r="AZ415" s="9">
        <f>IF(Source!BI158=2,0, 0)</f>
        <v>0</v>
      </c>
      <c r="BA415" s="9">
        <f>IF(Source!BI158=2,0, 0)</f>
        <v>0</v>
      </c>
      <c r="BQ415" s="22">
        <f>I415</f>
        <v>62.41</v>
      </c>
      <c r="BS415" s="22">
        <f>K415</f>
        <v>450</v>
      </c>
    </row>
    <row r="416" spans="1:71">
      <c r="A416" s="49">
        <v>88</v>
      </c>
      <c r="B416" s="49" t="str">
        <f>Source!BJ159</f>
        <v>прайс</v>
      </c>
      <c r="C416" s="49" t="str">
        <f>Source!G159</f>
        <v>Пена однокомпонентная DF1201</v>
      </c>
      <c r="D416" s="50" t="str">
        <f>Source!DW159</f>
        <v>шт.</v>
      </c>
      <c r="E416" s="51">
        <f>Source!K159</f>
        <v>1</v>
      </c>
      <c r="F416" s="51"/>
      <c r="G416" s="51">
        <f>Source!I159</f>
        <v>1</v>
      </c>
      <c r="H416" s="52">
        <f>Source!AL159</f>
        <v>3150</v>
      </c>
      <c r="I416" s="53"/>
      <c r="J416" s="52">
        <f>ROUND(L416/K416, 2)</f>
        <v>436.89</v>
      </c>
      <c r="K416" s="53">
        <f>IF(Source!BC159&lt;&gt; 0, Source!BC159, 1)</f>
        <v>7.21</v>
      </c>
      <c r="L416" s="52">
        <f>Source!HG159</f>
        <v>3150</v>
      </c>
      <c r="AG416" s="9">
        <f>ROUND((Source!AT159/100)*((ROUND(Source!AF159*Source!I159, 2)+ROUND(Source!AE159*Source!I159, 2))), 2)</f>
        <v>0</v>
      </c>
      <c r="AH416" s="9">
        <f>Source!X159</f>
        <v>0</v>
      </c>
      <c r="AI416" s="9">
        <f>ROUND((Source!AU159/100)*((ROUND(Source!AF159*Source!I159, 2)+ROUND(Source!AE159*Source!I159, 2))), 2)</f>
        <v>0</v>
      </c>
      <c r="AJ416" s="9">
        <f>Source!Y159</f>
        <v>0</v>
      </c>
      <c r="AS416" s="9">
        <f>IF(Source!BI159&lt;=1,AH416, 0)</f>
        <v>0</v>
      </c>
      <c r="AT416" s="9">
        <f>IF(Source!BI159&lt;=1,AJ416, 0)</f>
        <v>0</v>
      </c>
      <c r="BC416" s="9">
        <f>IF(Source!BI159=2,AH416, 0)</f>
        <v>0</v>
      </c>
      <c r="BD416" s="9">
        <f>IF(Source!BI159=2,AJ416, 0)</f>
        <v>0</v>
      </c>
    </row>
    <row r="417" spans="1:71">
      <c r="C417" s="69" t="s">
        <v>739</v>
      </c>
      <c r="D417" s="69"/>
      <c r="E417" s="69"/>
      <c r="F417" s="69"/>
      <c r="G417" s="69"/>
      <c r="H417" s="69"/>
      <c r="I417" s="69">
        <f>J416</f>
        <v>436.89</v>
      </c>
      <c r="J417" s="69"/>
      <c r="K417" s="69">
        <f>L416</f>
        <v>3150</v>
      </c>
      <c r="L417" s="69"/>
      <c r="O417" s="22">
        <f>I417</f>
        <v>436.89</v>
      </c>
      <c r="P417" s="22">
        <f>K417</f>
        <v>3150</v>
      </c>
      <c r="Q417" s="9">
        <f>0</f>
        <v>0</v>
      </c>
      <c r="R417" s="9">
        <f>0</f>
        <v>0</v>
      </c>
      <c r="U417" s="9">
        <f>0</f>
        <v>0</v>
      </c>
      <c r="X417" s="9">
        <f>0</f>
        <v>0</v>
      </c>
      <c r="Z417" s="9">
        <f>0</f>
        <v>0</v>
      </c>
      <c r="AB417" s="9">
        <f>0</f>
        <v>0</v>
      </c>
      <c r="AD417" s="9">
        <f>0</f>
        <v>0</v>
      </c>
      <c r="AF417" s="22">
        <f>I417</f>
        <v>436.89</v>
      </c>
      <c r="AN417" s="9">
        <f>IF(Source!BI159&lt;=1,J416, 0)</f>
        <v>436.89</v>
      </c>
      <c r="AO417" s="9">
        <f>IF(Source!BI159&lt;=1,I417, 0)</f>
        <v>436.89</v>
      </c>
      <c r="AP417" s="9">
        <f>IF(Source!BI159&lt;=1,0, 0)</f>
        <v>0</v>
      </c>
      <c r="AQ417" s="9">
        <f>IF(Source!BI159&lt;=1,0, 0)</f>
        <v>0</v>
      </c>
      <c r="AX417" s="9">
        <f>IF(Source!BI159=2,J416, 0)</f>
        <v>0</v>
      </c>
      <c r="AY417" s="9">
        <f>IF(Source!BI159=2,I417, 0)</f>
        <v>0</v>
      </c>
      <c r="AZ417" s="9">
        <f>IF(Source!BI159=2,0, 0)</f>
        <v>0</v>
      </c>
      <c r="BA417" s="9">
        <f>IF(Source!BI159=2,0, 0)</f>
        <v>0</v>
      </c>
      <c r="BQ417" s="22">
        <f>I417</f>
        <v>436.89</v>
      </c>
      <c r="BS417" s="22">
        <f>K417</f>
        <v>3150</v>
      </c>
    </row>
    <row r="418" spans="1:71">
      <c r="A418" s="49">
        <v>89</v>
      </c>
      <c r="B418" s="49" t="str">
        <f>Source!BJ160</f>
        <v>прайс</v>
      </c>
      <c r="C418" s="49" t="str">
        <f>Source!G160</f>
        <v>Стяжки кабельные стальные 74910</v>
      </c>
      <c r="D418" s="50" t="str">
        <f>Source!DW160</f>
        <v>шт.</v>
      </c>
      <c r="E418" s="51">
        <f>Source!K160</f>
        <v>1000</v>
      </c>
      <c r="F418" s="51"/>
      <c r="G418" s="51">
        <f>Source!I160</f>
        <v>1000</v>
      </c>
      <c r="H418" s="52">
        <f>Source!AL160</f>
        <v>15.4</v>
      </c>
      <c r="I418" s="53"/>
      <c r="J418" s="52">
        <f>ROUND(L418/K418, 2)</f>
        <v>2135.92</v>
      </c>
      <c r="K418" s="53">
        <f>IF(Source!BC160&lt;&gt; 0, Source!BC160, 1)</f>
        <v>7.21</v>
      </c>
      <c r="L418" s="52">
        <f>Source!HG160</f>
        <v>15400</v>
      </c>
      <c r="AG418" s="9">
        <f>ROUND((Source!AT160/100)*((ROUND(Source!AF160*Source!I160, 2)+ROUND(Source!AE160*Source!I160, 2))), 2)</f>
        <v>0</v>
      </c>
      <c r="AH418" s="9">
        <f>Source!X160</f>
        <v>0</v>
      </c>
      <c r="AI418" s="9">
        <f>ROUND((Source!AU160/100)*((ROUND(Source!AF160*Source!I160, 2)+ROUND(Source!AE160*Source!I160, 2))), 2)</f>
        <v>0</v>
      </c>
      <c r="AJ418" s="9">
        <f>Source!Y160</f>
        <v>0</v>
      </c>
      <c r="AS418" s="9">
        <f>IF(Source!BI160&lt;=1,AH418, 0)</f>
        <v>0</v>
      </c>
      <c r="AT418" s="9">
        <f>IF(Source!BI160&lt;=1,AJ418, 0)</f>
        <v>0</v>
      </c>
      <c r="BC418" s="9">
        <f>IF(Source!BI160=2,AH418, 0)</f>
        <v>0</v>
      </c>
      <c r="BD418" s="9">
        <f>IF(Source!BI160=2,AJ418, 0)</f>
        <v>0</v>
      </c>
    </row>
    <row r="419" spans="1:71">
      <c r="C419" s="69" t="s">
        <v>739</v>
      </c>
      <c r="D419" s="69"/>
      <c r="E419" s="69"/>
      <c r="F419" s="69"/>
      <c r="G419" s="69"/>
      <c r="H419" s="69"/>
      <c r="I419" s="69">
        <f>J418</f>
        <v>2135.92</v>
      </c>
      <c r="J419" s="69"/>
      <c r="K419" s="69">
        <f>L418</f>
        <v>15400</v>
      </c>
      <c r="L419" s="69"/>
      <c r="O419" s="22">
        <f>I419</f>
        <v>2135.92</v>
      </c>
      <c r="P419" s="22">
        <f>K419</f>
        <v>15400</v>
      </c>
      <c r="Q419" s="9">
        <f>0</f>
        <v>0</v>
      </c>
      <c r="R419" s="9">
        <f>0</f>
        <v>0</v>
      </c>
      <c r="U419" s="9">
        <f>0</f>
        <v>0</v>
      </c>
      <c r="X419" s="9">
        <f>0</f>
        <v>0</v>
      </c>
      <c r="Z419" s="9">
        <f>0</f>
        <v>0</v>
      </c>
      <c r="AB419" s="9">
        <f>0</f>
        <v>0</v>
      </c>
      <c r="AD419" s="9">
        <f>0</f>
        <v>0</v>
      </c>
      <c r="AF419" s="22">
        <f>I419</f>
        <v>2135.92</v>
      </c>
      <c r="AN419" s="9">
        <f>IF(Source!BI160&lt;=1,J418, 0)</f>
        <v>2135.92</v>
      </c>
      <c r="AO419" s="9">
        <f>IF(Source!BI160&lt;=1,I419, 0)</f>
        <v>2135.92</v>
      </c>
      <c r="AP419" s="9">
        <f>IF(Source!BI160&lt;=1,0, 0)</f>
        <v>0</v>
      </c>
      <c r="AQ419" s="9">
        <f>IF(Source!BI160&lt;=1,0, 0)</f>
        <v>0</v>
      </c>
      <c r="AX419" s="9">
        <f>IF(Source!BI160=2,J418, 0)</f>
        <v>0</v>
      </c>
      <c r="AY419" s="9">
        <f>IF(Source!BI160=2,I419, 0)</f>
        <v>0</v>
      </c>
      <c r="AZ419" s="9">
        <f>IF(Source!BI160=2,0, 0)</f>
        <v>0</v>
      </c>
      <c r="BA419" s="9">
        <f>IF(Source!BI160=2,0, 0)</f>
        <v>0</v>
      </c>
      <c r="BQ419" s="22">
        <f>I419</f>
        <v>2135.92</v>
      </c>
      <c r="BS419" s="22">
        <f>K419</f>
        <v>15400</v>
      </c>
    </row>
    <row r="420" spans="1:71">
      <c r="A420" s="49">
        <v>90</v>
      </c>
      <c r="B420" s="49" t="str">
        <f>Source!BJ161</f>
        <v>прайс</v>
      </c>
      <c r="C420" s="49" t="str">
        <f>Source!G161</f>
        <v>Щит монтажный ЩМП YKP40-N-642-54</v>
      </c>
      <c r="D420" s="50" t="str">
        <f>Source!DW161</f>
        <v>шт.</v>
      </c>
      <c r="E420" s="51">
        <f>Source!K161</f>
        <v>6</v>
      </c>
      <c r="F420" s="51"/>
      <c r="G420" s="51">
        <f>Source!I161</f>
        <v>6</v>
      </c>
      <c r="H420" s="52">
        <f>Source!AL161</f>
        <v>17930</v>
      </c>
      <c r="I420" s="53"/>
      <c r="J420" s="52">
        <f>ROUND(L420/K420, 2)</f>
        <v>14920.94</v>
      </c>
      <c r="K420" s="53">
        <f>IF(Source!BC161&lt;&gt; 0, Source!BC161, 1)</f>
        <v>7.21</v>
      </c>
      <c r="L420" s="52">
        <f>Source!HG161</f>
        <v>107580</v>
      </c>
      <c r="AG420" s="9">
        <f>ROUND((Source!AT161/100)*((ROUND(Source!AF161*Source!I161, 2)+ROUND(Source!AE161*Source!I161, 2))), 2)</f>
        <v>0</v>
      </c>
      <c r="AH420" s="9">
        <f>Source!X161</f>
        <v>0</v>
      </c>
      <c r="AI420" s="9">
        <f>ROUND((Source!AU161/100)*((ROUND(Source!AF161*Source!I161, 2)+ROUND(Source!AE161*Source!I161, 2))), 2)</f>
        <v>0</v>
      </c>
      <c r="AJ420" s="9">
        <f>Source!Y161</f>
        <v>0</v>
      </c>
      <c r="AS420" s="9">
        <f>IF(Source!BI161&lt;=1,AH420, 0)</f>
        <v>0</v>
      </c>
      <c r="AT420" s="9">
        <f>IF(Source!BI161&lt;=1,AJ420, 0)</f>
        <v>0</v>
      </c>
      <c r="BC420" s="9">
        <f>IF(Source!BI161=2,AH420, 0)</f>
        <v>0</v>
      </c>
      <c r="BD420" s="9">
        <f>IF(Source!BI161=2,AJ420, 0)</f>
        <v>0</v>
      </c>
    </row>
    <row r="421" spans="1:71">
      <c r="C421" s="69" t="s">
        <v>739</v>
      </c>
      <c r="D421" s="69"/>
      <c r="E421" s="69"/>
      <c r="F421" s="69"/>
      <c r="G421" s="69"/>
      <c r="H421" s="69"/>
      <c r="I421" s="69">
        <f>J420</f>
        <v>14920.94</v>
      </c>
      <c r="J421" s="69"/>
      <c r="K421" s="69">
        <f>L420</f>
        <v>107580</v>
      </c>
      <c r="L421" s="69"/>
      <c r="O421" s="22">
        <f>I421</f>
        <v>14920.94</v>
      </c>
      <c r="P421" s="22">
        <f>K421</f>
        <v>107580</v>
      </c>
      <c r="Q421" s="9">
        <f>0</f>
        <v>0</v>
      </c>
      <c r="R421" s="9">
        <f>0</f>
        <v>0</v>
      </c>
      <c r="U421" s="9">
        <f>0</f>
        <v>0</v>
      </c>
      <c r="X421" s="9">
        <f>0</f>
        <v>0</v>
      </c>
      <c r="Z421" s="9">
        <f>0</f>
        <v>0</v>
      </c>
      <c r="AB421" s="9">
        <f>0</f>
        <v>0</v>
      </c>
      <c r="AD421" s="9">
        <f>0</f>
        <v>0</v>
      </c>
      <c r="AF421" s="22">
        <f>I421</f>
        <v>14920.94</v>
      </c>
      <c r="AN421" s="9">
        <f>IF(Source!BI161&lt;=1,J420, 0)</f>
        <v>14920.94</v>
      </c>
      <c r="AO421" s="9">
        <f>IF(Source!BI161&lt;=1,I421, 0)</f>
        <v>14920.94</v>
      </c>
      <c r="AP421" s="9">
        <f>IF(Source!BI161&lt;=1,0, 0)</f>
        <v>0</v>
      </c>
      <c r="AQ421" s="9">
        <f>IF(Source!BI161&lt;=1,0, 0)</f>
        <v>0</v>
      </c>
      <c r="AX421" s="9">
        <f>IF(Source!BI161=2,J420, 0)</f>
        <v>0</v>
      </c>
      <c r="AY421" s="9">
        <f>IF(Source!BI161=2,I421, 0)</f>
        <v>0</v>
      </c>
      <c r="AZ421" s="9">
        <f>IF(Source!BI161=2,0, 0)</f>
        <v>0</v>
      </c>
      <c r="BA421" s="9">
        <f>IF(Source!BI161=2,0, 0)</f>
        <v>0</v>
      </c>
      <c r="BQ421" s="22">
        <f>I421</f>
        <v>14920.94</v>
      </c>
      <c r="BS421" s="22">
        <f>K421</f>
        <v>107580</v>
      </c>
    </row>
    <row r="422" spans="1:71">
      <c r="A422" s="49">
        <v>91</v>
      </c>
      <c r="B422" s="49" t="str">
        <f>Source!BJ162</f>
        <v>прайс</v>
      </c>
      <c r="C422" s="49" t="str">
        <f>Source!G162</f>
        <v>Муфта гибкая труба-коробка 57132</v>
      </c>
      <c r="D422" s="50" t="str">
        <f>Source!DW162</f>
        <v>шт.</v>
      </c>
      <c r="E422" s="51">
        <f>Source!K162</f>
        <v>12</v>
      </c>
      <c r="F422" s="51"/>
      <c r="G422" s="51">
        <f>Source!I162</f>
        <v>12</v>
      </c>
      <c r="H422" s="52">
        <f>Source!AL162</f>
        <v>690.8</v>
      </c>
      <c r="I422" s="53"/>
      <c r="J422" s="52">
        <f>ROUND(L422/K422, 2)</f>
        <v>1149.74</v>
      </c>
      <c r="K422" s="53">
        <f>IF(Source!BC162&lt;&gt; 0, Source!BC162, 1)</f>
        <v>7.21</v>
      </c>
      <c r="L422" s="52">
        <f>Source!HG162</f>
        <v>8289.6</v>
      </c>
      <c r="AG422" s="9">
        <f>ROUND((Source!AT162/100)*((ROUND(Source!AF162*Source!I162, 2)+ROUND(Source!AE162*Source!I162, 2))), 2)</f>
        <v>0</v>
      </c>
      <c r="AH422" s="9">
        <f>Source!X162</f>
        <v>0</v>
      </c>
      <c r="AI422" s="9">
        <f>ROUND((Source!AU162/100)*((ROUND(Source!AF162*Source!I162, 2)+ROUND(Source!AE162*Source!I162, 2))), 2)</f>
        <v>0</v>
      </c>
      <c r="AJ422" s="9">
        <f>Source!Y162</f>
        <v>0</v>
      </c>
      <c r="AS422" s="9">
        <f>IF(Source!BI162&lt;=1,AH422, 0)</f>
        <v>0</v>
      </c>
      <c r="AT422" s="9">
        <f>IF(Source!BI162&lt;=1,AJ422, 0)</f>
        <v>0</v>
      </c>
      <c r="BC422" s="9">
        <f>IF(Source!BI162=2,AH422, 0)</f>
        <v>0</v>
      </c>
      <c r="BD422" s="9">
        <f>IF(Source!BI162=2,AJ422, 0)</f>
        <v>0</v>
      </c>
    </row>
    <row r="423" spans="1:71">
      <c r="C423" s="69" t="s">
        <v>739</v>
      </c>
      <c r="D423" s="69"/>
      <c r="E423" s="69"/>
      <c r="F423" s="69"/>
      <c r="G423" s="69"/>
      <c r="H423" s="69"/>
      <c r="I423" s="69">
        <f>J422</f>
        <v>1149.74</v>
      </c>
      <c r="J423" s="69"/>
      <c r="K423" s="69">
        <f>L422</f>
        <v>8289.6</v>
      </c>
      <c r="L423" s="69"/>
      <c r="O423" s="22">
        <f>I423</f>
        <v>1149.74</v>
      </c>
      <c r="P423" s="22">
        <f>K423</f>
        <v>8289.6</v>
      </c>
      <c r="Q423" s="9">
        <f>0</f>
        <v>0</v>
      </c>
      <c r="R423" s="9">
        <f>0</f>
        <v>0</v>
      </c>
      <c r="U423" s="9">
        <f>0</f>
        <v>0</v>
      </c>
      <c r="X423" s="9">
        <f>0</f>
        <v>0</v>
      </c>
      <c r="Z423" s="9">
        <f>0</f>
        <v>0</v>
      </c>
      <c r="AB423" s="9">
        <f>0</f>
        <v>0</v>
      </c>
      <c r="AD423" s="9">
        <f>0</f>
        <v>0</v>
      </c>
      <c r="AF423" s="22">
        <f>I423</f>
        <v>1149.74</v>
      </c>
      <c r="AN423" s="9">
        <f>IF(Source!BI162&lt;=1,J422, 0)</f>
        <v>1149.74</v>
      </c>
      <c r="AO423" s="9">
        <f>IF(Source!BI162&lt;=1,I423, 0)</f>
        <v>1149.74</v>
      </c>
      <c r="AP423" s="9">
        <f>IF(Source!BI162&lt;=1,0, 0)</f>
        <v>0</v>
      </c>
      <c r="AQ423" s="9">
        <f>IF(Source!BI162&lt;=1,0, 0)</f>
        <v>0</v>
      </c>
      <c r="AX423" s="9">
        <f>IF(Source!BI162=2,J422, 0)</f>
        <v>0</v>
      </c>
      <c r="AY423" s="9">
        <f>IF(Source!BI162=2,I423, 0)</f>
        <v>0</v>
      </c>
      <c r="AZ423" s="9">
        <f>IF(Source!BI162=2,0, 0)</f>
        <v>0</v>
      </c>
      <c r="BA423" s="9">
        <f>IF(Source!BI162=2,0, 0)</f>
        <v>0</v>
      </c>
      <c r="BQ423" s="22">
        <f>I423</f>
        <v>1149.74</v>
      </c>
      <c r="BS423" s="22">
        <f>K423</f>
        <v>8289.6</v>
      </c>
    </row>
    <row r="424" spans="1:71">
      <c r="A424" s="49">
        <v>92</v>
      </c>
      <c r="B424" s="49" t="str">
        <f>Source!BJ163</f>
        <v>прайс</v>
      </c>
      <c r="C424" s="49" t="str">
        <f>Source!G163</f>
        <v>Труба гладкая ПНД 32мм</v>
      </c>
      <c r="D424" s="50" t="str">
        <f>Source!DW163</f>
        <v>м</v>
      </c>
      <c r="E424" s="51">
        <f>Source!K163</f>
        <v>32</v>
      </c>
      <c r="F424" s="51"/>
      <c r="G424" s="51">
        <f>Source!I163</f>
        <v>32</v>
      </c>
      <c r="H424" s="52">
        <f>Source!AL163</f>
        <v>86.9</v>
      </c>
      <c r="I424" s="53"/>
      <c r="J424" s="52">
        <f>ROUND(L424/K424, 2)</f>
        <v>385.69</v>
      </c>
      <c r="K424" s="53">
        <f>IF(Source!BC163&lt;&gt; 0, Source!BC163, 1)</f>
        <v>7.21</v>
      </c>
      <c r="L424" s="52">
        <f>Source!HG163</f>
        <v>2780.8</v>
      </c>
      <c r="AG424" s="9">
        <f>ROUND((Source!AT163/100)*((ROUND(Source!AF163*Source!I163, 2)+ROUND(Source!AE163*Source!I163, 2))), 2)</f>
        <v>0</v>
      </c>
      <c r="AH424" s="9">
        <f>Source!X163</f>
        <v>0</v>
      </c>
      <c r="AI424" s="9">
        <f>ROUND((Source!AU163/100)*((ROUND(Source!AF163*Source!I163, 2)+ROUND(Source!AE163*Source!I163, 2))), 2)</f>
        <v>0</v>
      </c>
      <c r="AJ424" s="9">
        <f>Source!Y163</f>
        <v>0</v>
      </c>
      <c r="AS424" s="9">
        <f>IF(Source!BI163&lt;=1,AH424, 0)</f>
        <v>0</v>
      </c>
      <c r="AT424" s="9">
        <f>IF(Source!BI163&lt;=1,AJ424, 0)</f>
        <v>0</v>
      </c>
      <c r="BC424" s="9">
        <f>IF(Source!BI163=2,AH424, 0)</f>
        <v>0</v>
      </c>
      <c r="BD424" s="9">
        <f>IF(Source!BI163=2,AJ424, 0)</f>
        <v>0</v>
      </c>
    </row>
    <row r="425" spans="1:71">
      <c r="C425" s="69" t="s">
        <v>739</v>
      </c>
      <c r="D425" s="69"/>
      <c r="E425" s="69"/>
      <c r="F425" s="69"/>
      <c r="G425" s="69"/>
      <c r="H425" s="69"/>
      <c r="I425" s="69">
        <f>J424</f>
        <v>385.69</v>
      </c>
      <c r="J425" s="69"/>
      <c r="K425" s="69">
        <f>L424</f>
        <v>2780.8</v>
      </c>
      <c r="L425" s="69"/>
      <c r="O425" s="22">
        <f>I425</f>
        <v>385.69</v>
      </c>
      <c r="P425" s="22">
        <f>K425</f>
        <v>2780.8</v>
      </c>
      <c r="Q425" s="9">
        <f>0</f>
        <v>0</v>
      </c>
      <c r="R425" s="9">
        <f>0</f>
        <v>0</v>
      </c>
      <c r="U425" s="9">
        <f>0</f>
        <v>0</v>
      </c>
      <c r="X425" s="9">
        <f>0</f>
        <v>0</v>
      </c>
      <c r="Z425" s="9">
        <f>0</f>
        <v>0</v>
      </c>
      <c r="AB425" s="9">
        <f>0</f>
        <v>0</v>
      </c>
      <c r="AD425" s="9">
        <f>0</f>
        <v>0</v>
      </c>
      <c r="AF425" s="22">
        <f>I425</f>
        <v>385.69</v>
      </c>
      <c r="AN425" s="9">
        <f>IF(Source!BI163&lt;=1,J424, 0)</f>
        <v>385.69</v>
      </c>
      <c r="AO425" s="9">
        <f>IF(Source!BI163&lt;=1,I425, 0)</f>
        <v>385.69</v>
      </c>
      <c r="AP425" s="9">
        <f>IF(Source!BI163&lt;=1,0, 0)</f>
        <v>0</v>
      </c>
      <c r="AQ425" s="9">
        <f>IF(Source!BI163&lt;=1,0, 0)</f>
        <v>0</v>
      </c>
      <c r="AX425" s="9">
        <f>IF(Source!BI163=2,J424, 0)</f>
        <v>0</v>
      </c>
      <c r="AY425" s="9">
        <f>IF(Source!BI163=2,I425, 0)</f>
        <v>0</v>
      </c>
      <c r="AZ425" s="9">
        <f>IF(Source!BI163=2,0, 0)</f>
        <v>0</v>
      </c>
      <c r="BA425" s="9">
        <f>IF(Source!BI163=2,0, 0)</f>
        <v>0</v>
      </c>
      <c r="BQ425" s="22">
        <f>I425</f>
        <v>385.69</v>
      </c>
      <c r="BS425" s="22">
        <f>K425</f>
        <v>2780.8</v>
      </c>
    </row>
    <row r="426" spans="1:71">
      <c r="A426" s="49">
        <v>93</v>
      </c>
      <c r="B426" s="49" t="str">
        <f>Source!BJ164</f>
        <v>прайс</v>
      </c>
      <c r="C426" s="49" t="str">
        <f>Source!G164</f>
        <v>Труба жесткая двустенная 110мм</v>
      </c>
      <c r="D426" s="50" t="str">
        <f>Source!DW164</f>
        <v>м</v>
      </c>
      <c r="E426" s="51">
        <f>Source!K164</f>
        <v>18</v>
      </c>
      <c r="F426" s="51"/>
      <c r="G426" s="51">
        <f>Source!I164</f>
        <v>18</v>
      </c>
      <c r="H426" s="52">
        <f>Source!AL164</f>
        <v>429</v>
      </c>
      <c r="I426" s="53"/>
      <c r="J426" s="52">
        <f>ROUND(L426/K426, 2)</f>
        <v>1071.01</v>
      </c>
      <c r="K426" s="53">
        <f>IF(Source!BC164&lt;&gt; 0, Source!BC164, 1)</f>
        <v>7.21</v>
      </c>
      <c r="L426" s="52">
        <f>Source!HG164</f>
        <v>7722</v>
      </c>
      <c r="AG426" s="9">
        <f>ROUND((Source!AT164/100)*((ROUND(Source!AF164*Source!I164, 2)+ROUND(Source!AE164*Source!I164, 2))), 2)</f>
        <v>0</v>
      </c>
      <c r="AH426" s="9">
        <f>Source!X164</f>
        <v>0</v>
      </c>
      <c r="AI426" s="9">
        <f>ROUND((Source!AU164/100)*((ROUND(Source!AF164*Source!I164, 2)+ROUND(Source!AE164*Source!I164, 2))), 2)</f>
        <v>0</v>
      </c>
      <c r="AJ426" s="9">
        <f>Source!Y164</f>
        <v>0</v>
      </c>
      <c r="AS426" s="9">
        <f>IF(Source!BI164&lt;=1,AH426, 0)</f>
        <v>0</v>
      </c>
      <c r="AT426" s="9">
        <f>IF(Source!BI164&lt;=1,AJ426, 0)</f>
        <v>0</v>
      </c>
      <c r="BC426" s="9">
        <f>IF(Source!BI164=2,AH426, 0)</f>
        <v>0</v>
      </c>
      <c r="BD426" s="9">
        <f>IF(Source!BI164=2,AJ426, 0)</f>
        <v>0</v>
      </c>
    </row>
    <row r="427" spans="1:71">
      <c r="C427" s="69" t="s">
        <v>739</v>
      </c>
      <c r="D427" s="69"/>
      <c r="E427" s="69"/>
      <c r="F427" s="69"/>
      <c r="G427" s="69"/>
      <c r="H427" s="69"/>
      <c r="I427" s="69">
        <f>J426</f>
        <v>1071.01</v>
      </c>
      <c r="J427" s="69"/>
      <c r="K427" s="69">
        <f>L426</f>
        <v>7722</v>
      </c>
      <c r="L427" s="69"/>
      <c r="O427" s="22">
        <f>I427</f>
        <v>1071.01</v>
      </c>
      <c r="P427" s="22">
        <f>K427</f>
        <v>7722</v>
      </c>
      <c r="Q427" s="9">
        <f>0</f>
        <v>0</v>
      </c>
      <c r="R427" s="9">
        <f>0</f>
        <v>0</v>
      </c>
      <c r="U427" s="9">
        <f>0</f>
        <v>0</v>
      </c>
      <c r="X427" s="9">
        <f>0</f>
        <v>0</v>
      </c>
      <c r="Z427" s="9">
        <f>0</f>
        <v>0</v>
      </c>
      <c r="AB427" s="9">
        <f>0</f>
        <v>0</v>
      </c>
      <c r="AD427" s="9">
        <f>0</f>
        <v>0</v>
      </c>
      <c r="AF427" s="22">
        <f>I427</f>
        <v>1071.01</v>
      </c>
      <c r="AN427" s="9">
        <f>IF(Source!BI164&lt;=1,J426, 0)</f>
        <v>1071.01</v>
      </c>
      <c r="AO427" s="9">
        <f>IF(Source!BI164&lt;=1,I427, 0)</f>
        <v>1071.01</v>
      </c>
      <c r="AP427" s="9">
        <f>IF(Source!BI164&lt;=1,0, 0)</f>
        <v>0</v>
      </c>
      <c r="AQ427" s="9">
        <f>IF(Source!BI164&lt;=1,0, 0)</f>
        <v>0</v>
      </c>
      <c r="AX427" s="9">
        <f>IF(Source!BI164=2,J426, 0)</f>
        <v>0</v>
      </c>
      <c r="AY427" s="9">
        <f>IF(Source!BI164=2,I427, 0)</f>
        <v>0</v>
      </c>
      <c r="AZ427" s="9">
        <f>IF(Source!BI164=2,0, 0)</f>
        <v>0</v>
      </c>
      <c r="BA427" s="9">
        <f>IF(Source!BI164=2,0, 0)</f>
        <v>0</v>
      </c>
      <c r="BQ427" s="22">
        <f>I427</f>
        <v>1071.01</v>
      </c>
      <c r="BS427" s="22">
        <f>K427</f>
        <v>7722</v>
      </c>
    </row>
    <row r="428" spans="1:71">
      <c r="C428" s="55" t="str">
        <f>Source!G165</f>
        <v>1.5. Защитное  заземление</v>
      </c>
    </row>
    <row r="429" spans="1:71">
      <c r="A429" s="49">
        <v>94</v>
      </c>
      <c r="B429" s="49" t="str">
        <f>Source!BJ166</f>
        <v>прайс</v>
      </c>
      <c r="C429" s="49" t="str">
        <f>Source!G166</f>
        <v>Комплект заземления gc-21300</v>
      </c>
      <c r="D429" s="50" t="str">
        <f>Source!DW166</f>
        <v>шт.</v>
      </c>
      <c r="E429" s="51">
        <f>Source!K166</f>
        <v>7</v>
      </c>
      <c r="F429" s="51"/>
      <c r="G429" s="51">
        <f>Source!I166</f>
        <v>7</v>
      </c>
      <c r="H429" s="52">
        <f>Source!AL166</f>
        <v>7150</v>
      </c>
      <c r="I429" s="53"/>
      <c r="J429" s="52">
        <f>ROUND(L429/K429, 2)</f>
        <v>6941.75</v>
      </c>
      <c r="K429" s="53">
        <f>IF(Source!BC166&lt;&gt; 0, Source!BC166, 1)</f>
        <v>7.21</v>
      </c>
      <c r="L429" s="52">
        <f>Source!HG166</f>
        <v>50050</v>
      </c>
      <c r="AG429" s="9">
        <f>ROUND((Source!AT166/100)*((ROUND(Source!AF166*Source!I166, 2)+ROUND(Source!AE166*Source!I166, 2))), 2)</f>
        <v>0</v>
      </c>
      <c r="AH429" s="9">
        <f>Source!X166</f>
        <v>0</v>
      </c>
      <c r="AI429" s="9">
        <f>ROUND((Source!AU166/100)*((ROUND(Source!AF166*Source!I166, 2)+ROUND(Source!AE166*Source!I166, 2))), 2)</f>
        <v>0</v>
      </c>
      <c r="AJ429" s="9">
        <f>Source!Y166</f>
        <v>0</v>
      </c>
      <c r="AS429" s="9">
        <f>IF(Source!BI166&lt;=1,AH429, 0)</f>
        <v>0</v>
      </c>
      <c r="AT429" s="9">
        <f>IF(Source!BI166&lt;=1,AJ429, 0)</f>
        <v>0</v>
      </c>
      <c r="BC429" s="9">
        <f>IF(Source!BI166=2,AH429, 0)</f>
        <v>0</v>
      </c>
      <c r="BD429" s="9">
        <f>IF(Source!BI166=2,AJ429, 0)</f>
        <v>0</v>
      </c>
    </row>
    <row r="430" spans="1:71">
      <c r="C430" s="69" t="s">
        <v>739</v>
      </c>
      <c r="D430" s="69"/>
      <c r="E430" s="69"/>
      <c r="F430" s="69"/>
      <c r="G430" s="69"/>
      <c r="H430" s="69"/>
      <c r="I430" s="69">
        <f>J429</f>
        <v>6941.75</v>
      </c>
      <c r="J430" s="69"/>
      <c r="K430" s="69">
        <f>L429</f>
        <v>50050</v>
      </c>
      <c r="L430" s="69"/>
      <c r="O430" s="22">
        <f>I430</f>
        <v>6941.75</v>
      </c>
      <c r="P430" s="22">
        <f>K430</f>
        <v>50050</v>
      </c>
      <c r="Q430" s="9">
        <f>0</f>
        <v>0</v>
      </c>
      <c r="R430" s="9">
        <f>0</f>
        <v>0</v>
      </c>
      <c r="U430" s="9">
        <f>0</f>
        <v>0</v>
      </c>
      <c r="X430" s="9">
        <f>0</f>
        <v>0</v>
      </c>
      <c r="Z430" s="9">
        <f>0</f>
        <v>0</v>
      </c>
      <c r="AB430" s="9">
        <f>0</f>
        <v>0</v>
      </c>
      <c r="AD430" s="9">
        <f>0</f>
        <v>0</v>
      </c>
      <c r="AF430" s="22">
        <f>I430</f>
        <v>6941.75</v>
      </c>
      <c r="AN430" s="9">
        <f>IF(Source!BI166&lt;=1,J429, 0)</f>
        <v>6941.75</v>
      </c>
      <c r="AO430" s="9">
        <f>IF(Source!BI166&lt;=1,I430, 0)</f>
        <v>6941.75</v>
      </c>
      <c r="AP430" s="9">
        <f>IF(Source!BI166&lt;=1,0, 0)</f>
        <v>0</v>
      </c>
      <c r="AQ430" s="9">
        <f>IF(Source!BI166&lt;=1,0, 0)</f>
        <v>0</v>
      </c>
      <c r="AX430" s="9">
        <f>IF(Source!BI166=2,J429, 0)</f>
        <v>0</v>
      </c>
      <c r="AY430" s="9">
        <f>IF(Source!BI166=2,I430, 0)</f>
        <v>0</v>
      </c>
      <c r="AZ430" s="9">
        <f>IF(Source!BI166=2,0, 0)</f>
        <v>0</v>
      </c>
      <c r="BA430" s="9">
        <f>IF(Source!BI166=2,0, 0)</f>
        <v>0</v>
      </c>
      <c r="BQ430" s="22">
        <f>I430</f>
        <v>6941.75</v>
      </c>
      <c r="BS430" s="22">
        <f>K430</f>
        <v>50050</v>
      </c>
    </row>
    <row r="431" spans="1:71">
      <c r="A431" s="49">
        <v>95</v>
      </c>
      <c r="B431" s="49" t="str">
        <f>Source!BJ167</f>
        <v>прайс</v>
      </c>
      <c r="C431" s="49" t="str">
        <f>Source!G167</f>
        <v>Полоса из оцинкованной стали 5052DIN 40х5</v>
      </c>
      <c r="D431" s="50" t="str">
        <f>Source!DW167</f>
        <v>шт.</v>
      </c>
      <c r="E431" s="51">
        <f>Source!K167</f>
        <v>7</v>
      </c>
      <c r="F431" s="51"/>
      <c r="G431" s="51">
        <f>Source!I167</f>
        <v>7</v>
      </c>
      <c r="H431" s="52">
        <f>Source!AL167</f>
        <v>1496</v>
      </c>
      <c r="I431" s="53"/>
      <c r="J431" s="52">
        <f>ROUND(L431/K431, 2)</f>
        <v>1452.43</v>
      </c>
      <c r="K431" s="53">
        <f>IF(Source!BC167&lt;&gt; 0, Source!BC167, 1)</f>
        <v>7.21</v>
      </c>
      <c r="L431" s="52">
        <f>Source!HG167</f>
        <v>10472</v>
      </c>
      <c r="AG431" s="9">
        <f>ROUND((Source!AT167/100)*((ROUND(Source!AF167*Source!I167, 2)+ROUND(Source!AE167*Source!I167, 2))), 2)</f>
        <v>0</v>
      </c>
      <c r="AH431" s="9">
        <f>Source!X167</f>
        <v>0</v>
      </c>
      <c r="AI431" s="9">
        <f>ROUND((Source!AU167/100)*((ROUND(Source!AF167*Source!I167, 2)+ROUND(Source!AE167*Source!I167, 2))), 2)</f>
        <v>0</v>
      </c>
      <c r="AJ431" s="9">
        <f>Source!Y167</f>
        <v>0</v>
      </c>
      <c r="AS431" s="9">
        <f>IF(Source!BI167&lt;=1,AH431, 0)</f>
        <v>0</v>
      </c>
      <c r="AT431" s="9">
        <f>IF(Source!BI167&lt;=1,AJ431, 0)</f>
        <v>0</v>
      </c>
      <c r="BC431" s="9">
        <f>IF(Source!BI167=2,AH431, 0)</f>
        <v>0</v>
      </c>
      <c r="BD431" s="9">
        <f>IF(Source!BI167=2,AJ431, 0)</f>
        <v>0</v>
      </c>
    </row>
    <row r="432" spans="1:71">
      <c r="C432" s="69" t="s">
        <v>739</v>
      </c>
      <c r="D432" s="69"/>
      <c r="E432" s="69"/>
      <c r="F432" s="69"/>
      <c r="G432" s="69"/>
      <c r="H432" s="69"/>
      <c r="I432" s="69">
        <f>J431</f>
        <v>1452.43</v>
      </c>
      <c r="J432" s="69"/>
      <c r="K432" s="69">
        <f>L431</f>
        <v>10472</v>
      </c>
      <c r="L432" s="69"/>
      <c r="O432" s="22">
        <f>I432</f>
        <v>1452.43</v>
      </c>
      <c r="P432" s="22">
        <f>K432</f>
        <v>10472</v>
      </c>
      <c r="Q432" s="9">
        <f>0</f>
        <v>0</v>
      </c>
      <c r="R432" s="9">
        <f>0</f>
        <v>0</v>
      </c>
      <c r="U432" s="9">
        <f>0</f>
        <v>0</v>
      </c>
      <c r="X432" s="9">
        <f>0</f>
        <v>0</v>
      </c>
      <c r="Z432" s="9">
        <f>0</f>
        <v>0</v>
      </c>
      <c r="AB432" s="9">
        <f>0</f>
        <v>0</v>
      </c>
      <c r="AD432" s="9">
        <f>0</f>
        <v>0</v>
      </c>
      <c r="AF432" s="22">
        <f>I432</f>
        <v>1452.43</v>
      </c>
      <c r="AN432" s="9">
        <f>IF(Source!BI167&lt;=1,J431, 0)</f>
        <v>1452.43</v>
      </c>
      <c r="AO432" s="9">
        <f>IF(Source!BI167&lt;=1,I432, 0)</f>
        <v>1452.43</v>
      </c>
      <c r="AP432" s="9">
        <f>IF(Source!BI167&lt;=1,0, 0)</f>
        <v>0</v>
      </c>
      <c r="AQ432" s="9">
        <f>IF(Source!BI167&lt;=1,0, 0)</f>
        <v>0</v>
      </c>
      <c r="AX432" s="9">
        <f>IF(Source!BI167=2,J431, 0)</f>
        <v>0</v>
      </c>
      <c r="AY432" s="9">
        <f>IF(Source!BI167=2,I432, 0)</f>
        <v>0</v>
      </c>
      <c r="AZ432" s="9">
        <f>IF(Source!BI167=2,0, 0)</f>
        <v>0</v>
      </c>
      <c r="BA432" s="9">
        <f>IF(Source!BI167=2,0, 0)</f>
        <v>0</v>
      </c>
      <c r="BQ432" s="22">
        <f>I432</f>
        <v>1452.43</v>
      </c>
      <c r="BS432" s="22">
        <f>K432</f>
        <v>10472</v>
      </c>
    </row>
    <row r="433" spans="1:71">
      <c r="A433" s="49">
        <v>96</v>
      </c>
      <c r="B433" s="49" t="str">
        <f>Source!BJ168</f>
        <v>прайс</v>
      </c>
      <c r="C433" s="49" t="str">
        <f>Source!G168</f>
        <v>Лента антикоррозийная GL-10355</v>
      </c>
      <c r="D433" s="50" t="str">
        <f>Source!DW168</f>
        <v>шт.</v>
      </c>
      <c r="E433" s="51">
        <f>Source!K168</f>
        <v>2</v>
      </c>
      <c r="F433" s="51"/>
      <c r="G433" s="51">
        <f>Source!I168</f>
        <v>2</v>
      </c>
      <c r="H433" s="52">
        <f>Source!AL168</f>
        <v>1650</v>
      </c>
      <c r="I433" s="53"/>
      <c r="J433" s="52">
        <f>ROUND(L433/K433, 2)</f>
        <v>457.7</v>
      </c>
      <c r="K433" s="53">
        <f>IF(Source!BC168&lt;&gt; 0, Source!BC168, 1)</f>
        <v>7.21</v>
      </c>
      <c r="L433" s="52">
        <f>Source!HG168</f>
        <v>3300</v>
      </c>
      <c r="AG433" s="9">
        <f>ROUND((Source!AT168/100)*((ROUND(Source!AF168*Source!I168, 2)+ROUND(Source!AE168*Source!I168, 2))), 2)</f>
        <v>0</v>
      </c>
      <c r="AH433" s="9">
        <f>Source!X168</f>
        <v>0</v>
      </c>
      <c r="AI433" s="9">
        <f>ROUND((Source!AU168/100)*((ROUND(Source!AF168*Source!I168, 2)+ROUND(Source!AE168*Source!I168, 2))), 2)</f>
        <v>0</v>
      </c>
      <c r="AJ433" s="9">
        <f>Source!Y168</f>
        <v>0</v>
      </c>
      <c r="AS433" s="9">
        <f>IF(Source!BI168&lt;=1,AH433, 0)</f>
        <v>0</v>
      </c>
      <c r="AT433" s="9">
        <f>IF(Source!BI168&lt;=1,AJ433, 0)</f>
        <v>0</v>
      </c>
      <c r="BC433" s="9">
        <f>IF(Source!BI168=2,AH433, 0)</f>
        <v>0</v>
      </c>
      <c r="BD433" s="9">
        <f>IF(Source!BI168=2,AJ433, 0)</f>
        <v>0</v>
      </c>
    </row>
    <row r="434" spans="1:71">
      <c r="C434" s="69" t="s">
        <v>739</v>
      </c>
      <c r="D434" s="69"/>
      <c r="E434" s="69"/>
      <c r="F434" s="69"/>
      <c r="G434" s="69"/>
      <c r="H434" s="69"/>
      <c r="I434" s="69">
        <f>J433</f>
        <v>457.7</v>
      </c>
      <c r="J434" s="69"/>
      <c r="K434" s="69">
        <f>L433</f>
        <v>3300</v>
      </c>
      <c r="L434" s="69"/>
      <c r="O434" s="22">
        <f>I434</f>
        <v>457.7</v>
      </c>
      <c r="P434" s="22">
        <f>K434</f>
        <v>3300</v>
      </c>
      <c r="Q434" s="9">
        <f>0</f>
        <v>0</v>
      </c>
      <c r="R434" s="9">
        <f>0</f>
        <v>0</v>
      </c>
      <c r="U434" s="9">
        <f>0</f>
        <v>0</v>
      </c>
      <c r="X434" s="9">
        <f>0</f>
        <v>0</v>
      </c>
      <c r="Z434" s="9">
        <f>0</f>
        <v>0</v>
      </c>
      <c r="AB434" s="9">
        <f>0</f>
        <v>0</v>
      </c>
      <c r="AD434" s="9">
        <f>0</f>
        <v>0</v>
      </c>
      <c r="AF434" s="22">
        <f>I434</f>
        <v>457.7</v>
      </c>
      <c r="AN434" s="9">
        <f>IF(Source!BI168&lt;=1,J433, 0)</f>
        <v>457.7</v>
      </c>
      <c r="AO434" s="9">
        <f>IF(Source!BI168&lt;=1,I434, 0)</f>
        <v>457.7</v>
      </c>
      <c r="AP434" s="9">
        <f>IF(Source!BI168&lt;=1,0, 0)</f>
        <v>0</v>
      </c>
      <c r="AQ434" s="9">
        <f>IF(Source!BI168&lt;=1,0, 0)</f>
        <v>0</v>
      </c>
      <c r="AX434" s="9">
        <f>IF(Source!BI168=2,J433, 0)</f>
        <v>0</v>
      </c>
      <c r="AY434" s="9">
        <f>IF(Source!BI168=2,I434, 0)</f>
        <v>0</v>
      </c>
      <c r="AZ434" s="9">
        <f>IF(Source!BI168=2,0, 0)</f>
        <v>0</v>
      </c>
      <c r="BA434" s="9">
        <f>IF(Source!BI168=2,0, 0)</f>
        <v>0</v>
      </c>
      <c r="BQ434" s="22">
        <f>I434</f>
        <v>457.7</v>
      </c>
      <c r="BS434" s="22">
        <f>K434</f>
        <v>3300</v>
      </c>
    </row>
    <row r="435" spans="1:71">
      <c r="A435" s="49">
        <v>97</v>
      </c>
      <c r="B435" s="49" t="str">
        <f>Source!BJ169</f>
        <v>прайс</v>
      </c>
      <c r="C435" s="49" t="str">
        <f>Source!G169</f>
        <v>Паста контактная gc-cg-pro</v>
      </c>
      <c r="D435" s="50" t="str">
        <f>Source!DW169</f>
        <v>шт.</v>
      </c>
      <c r="E435" s="51">
        <f>Source!K169</f>
        <v>1</v>
      </c>
      <c r="F435" s="51"/>
      <c r="G435" s="51">
        <f>Source!I169</f>
        <v>1</v>
      </c>
      <c r="H435" s="52">
        <f>Source!AL169</f>
        <v>935</v>
      </c>
      <c r="I435" s="53"/>
      <c r="J435" s="52">
        <f>ROUND(L435/K435, 2)</f>
        <v>129.68</v>
      </c>
      <c r="K435" s="53">
        <f>IF(Source!BC169&lt;&gt; 0, Source!BC169, 1)</f>
        <v>7.21</v>
      </c>
      <c r="L435" s="52">
        <f>Source!HG169</f>
        <v>935</v>
      </c>
      <c r="AG435" s="9">
        <f>ROUND((Source!AT169/100)*((ROUND(Source!AF169*Source!I169, 2)+ROUND(Source!AE169*Source!I169, 2))), 2)</f>
        <v>0</v>
      </c>
      <c r="AH435" s="9">
        <f>Source!X169</f>
        <v>0</v>
      </c>
      <c r="AI435" s="9">
        <f>ROUND((Source!AU169/100)*((ROUND(Source!AF169*Source!I169, 2)+ROUND(Source!AE169*Source!I169, 2))), 2)</f>
        <v>0</v>
      </c>
      <c r="AJ435" s="9">
        <f>Source!Y169</f>
        <v>0</v>
      </c>
      <c r="AS435" s="9">
        <f>IF(Source!BI169&lt;=1,AH435, 0)</f>
        <v>0</v>
      </c>
      <c r="AT435" s="9">
        <f>IF(Source!BI169&lt;=1,AJ435, 0)</f>
        <v>0</v>
      </c>
      <c r="BC435" s="9">
        <f>IF(Source!BI169=2,AH435, 0)</f>
        <v>0</v>
      </c>
      <c r="BD435" s="9">
        <f>IF(Source!BI169=2,AJ435, 0)</f>
        <v>0</v>
      </c>
    </row>
    <row r="436" spans="1:71">
      <c r="C436" s="69" t="s">
        <v>739</v>
      </c>
      <c r="D436" s="69"/>
      <c r="E436" s="69"/>
      <c r="F436" s="69"/>
      <c r="G436" s="69"/>
      <c r="H436" s="69"/>
      <c r="I436" s="69">
        <f>J435</f>
        <v>129.68</v>
      </c>
      <c r="J436" s="69"/>
      <c r="K436" s="69">
        <f>L435</f>
        <v>935</v>
      </c>
      <c r="L436" s="69"/>
      <c r="O436" s="22">
        <f>I436</f>
        <v>129.68</v>
      </c>
      <c r="P436" s="22">
        <f>K436</f>
        <v>935</v>
      </c>
      <c r="Q436" s="9">
        <f>0</f>
        <v>0</v>
      </c>
      <c r="R436" s="9">
        <f>0</f>
        <v>0</v>
      </c>
      <c r="U436" s="9">
        <f>0</f>
        <v>0</v>
      </c>
      <c r="X436" s="9">
        <f>0</f>
        <v>0</v>
      </c>
      <c r="Z436" s="9">
        <f>0</f>
        <v>0</v>
      </c>
      <c r="AB436" s="9">
        <f>0</f>
        <v>0</v>
      </c>
      <c r="AD436" s="9">
        <f>0</f>
        <v>0</v>
      </c>
      <c r="AF436" s="22">
        <f>I436</f>
        <v>129.68</v>
      </c>
      <c r="AN436" s="9">
        <f>IF(Source!BI169&lt;=1,J435, 0)</f>
        <v>129.68</v>
      </c>
      <c r="AO436" s="9">
        <f>IF(Source!BI169&lt;=1,I436, 0)</f>
        <v>129.68</v>
      </c>
      <c r="AP436" s="9">
        <f>IF(Source!BI169&lt;=1,0, 0)</f>
        <v>0</v>
      </c>
      <c r="AQ436" s="9">
        <f>IF(Source!BI169&lt;=1,0, 0)</f>
        <v>0</v>
      </c>
      <c r="AX436" s="9">
        <f>IF(Source!BI169=2,J435, 0)</f>
        <v>0</v>
      </c>
      <c r="AY436" s="9">
        <f>IF(Source!BI169=2,I436, 0)</f>
        <v>0</v>
      </c>
      <c r="AZ436" s="9">
        <f>IF(Source!BI169=2,0, 0)</f>
        <v>0</v>
      </c>
      <c r="BA436" s="9">
        <f>IF(Source!BI169=2,0, 0)</f>
        <v>0</v>
      </c>
      <c r="BQ436" s="22">
        <f>I436</f>
        <v>129.68</v>
      </c>
      <c r="BS436" s="22">
        <f>K436</f>
        <v>935</v>
      </c>
    </row>
    <row r="437" spans="1:71" ht="25.5">
      <c r="A437" s="49">
        <v>98</v>
      </c>
      <c r="B437" s="49" t="str">
        <f>Source!BJ170</f>
        <v>прайс</v>
      </c>
      <c r="C437" s="49" t="str">
        <f>Source!G170</f>
        <v>Наконечник медный луженый UNP40-006-04-04</v>
      </c>
      <c r="D437" s="50" t="str">
        <f>Source!DW170</f>
        <v>шт.</v>
      </c>
      <c r="E437" s="51">
        <f>Source!K170</f>
        <v>7</v>
      </c>
      <c r="F437" s="51"/>
      <c r="G437" s="51">
        <f>Source!I170</f>
        <v>7</v>
      </c>
      <c r="H437" s="52">
        <f>Source!AL170</f>
        <v>22</v>
      </c>
      <c r="I437" s="53"/>
      <c r="J437" s="52">
        <f>ROUND(L437/K437, 2)</f>
        <v>21.36</v>
      </c>
      <c r="K437" s="53">
        <f>IF(Source!BC170&lt;&gt; 0, Source!BC170, 1)</f>
        <v>7.21</v>
      </c>
      <c r="L437" s="52">
        <f>Source!HG170</f>
        <v>154</v>
      </c>
      <c r="AG437" s="9">
        <f>ROUND((Source!AT170/100)*((ROUND(Source!AF170*Source!I170, 2)+ROUND(Source!AE170*Source!I170, 2))), 2)</f>
        <v>0</v>
      </c>
      <c r="AH437" s="9">
        <f>Source!X170</f>
        <v>0</v>
      </c>
      <c r="AI437" s="9">
        <f>ROUND((Source!AU170/100)*((ROUND(Source!AF170*Source!I170, 2)+ROUND(Source!AE170*Source!I170, 2))), 2)</f>
        <v>0</v>
      </c>
      <c r="AJ437" s="9">
        <f>Source!Y170</f>
        <v>0</v>
      </c>
      <c r="AS437" s="9">
        <f>IF(Source!BI170&lt;=1,AH437, 0)</f>
        <v>0</v>
      </c>
      <c r="AT437" s="9">
        <f>IF(Source!BI170&lt;=1,AJ437, 0)</f>
        <v>0</v>
      </c>
      <c r="BC437" s="9">
        <f>IF(Source!BI170=2,AH437, 0)</f>
        <v>0</v>
      </c>
      <c r="BD437" s="9">
        <f>IF(Source!BI170=2,AJ437, 0)</f>
        <v>0</v>
      </c>
    </row>
    <row r="438" spans="1:71">
      <c r="C438" s="69" t="s">
        <v>739</v>
      </c>
      <c r="D438" s="69"/>
      <c r="E438" s="69"/>
      <c r="F438" s="69"/>
      <c r="G438" s="69"/>
      <c r="H438" s="69"/>
      <c r="I438" s="69">
        <f>J437</f>
        <v>21.36</v>
      </c>
      <c r="J438" s="69"/>
      <c r="K438" s="69">
        <f>L437</f>
        <v>154</v>
      </c>
      <c r="L438" s="69"/>
      <c r="O438" s="22">
        <f>I438</f>
        <v>21.36</v>
      </c>
      <c r="P438" s="22">
        <f>K438</f>
        <v>154</v>
      </c>
      <c r="Q438" s="9">
        <f>0</f>
        <v>0</v>
      </c>
      <c r="R438" s="9">
        <f>0</f>
        <v>0</v>
      </c>
      <c r="U438" s="9">
        <f>0</f>
        <v>0</v>
      </c>
      <c r="X438" s="9">
        <f>0</f>
        <v>0</v>
      </c>
      <c r="Z438" s="9">
        <f>0</f>
        <v>0</v>
      </c>
      <c r="AB438" s="9">
        <f>0</f>
        <v>0</v>
      </c>
      <c r="AD438" s="9">
        <f>0</f>
        <v>0</v>
      </c>
      <c r="AF438" s="22">
        <f>I438</f>
        <v>21.36</v>
      </c>
      <c r="AN438" s="9">
        <f>IF(Source!BI170&lt;=1,J437, 0)</f>
        <v>21.36</v>
      </c>
      <c r="AO438" s="9">
        <f>IF(Source!BI170&lt;=1,I438, 0)</f>
        <v>21.36</v>
      </c>
      <c r="AP438" s="9">
        <f>IF(Source!BI170&lt;=1,0, 0)</f>
        <v>0</v>
      </c>
      <c r="AQ438" s="9">
        <f>IF(Source!BI170&lt;=1,0, 0)</f>
        <v>0</v>
      </c>
      <c r="AX438" s="9">
        <f>IF(Source!BI170=2,J437, 0)</f>
        <v>0</v>
      </c>
      <c r="AY438" s="9">
        <f>IF(Source!BI170=2,I438, 0)</f>
        <v>0</v>
      </c>
      <c r="AZ438" s="9">
        <f>IF(Source!BI170=2,0, 0)</f>
        <v>0</v>
      </c>
      <c r="BA438" s="9">
        <f>IF(Source!BI170=2,0, 0)</f>
        <v>0</v>
      </c>
      <c r="BQ438" s="22">
        <f>I438</f>
        <v>21.36</v>
      </c>
      <c r="BS438" s="22">
        <f>K438</f>
        <v>154</v>
      </c>
    </row>
    <row r="439" spans="1:71">
      <c r="A439" s="49">
        <v>99</v>
      </c>
      <c r="B439" s="49" t="str">
        <f>Source!BJ171</f>
        <v>прайс</v>
      </c>
      <c r="C439" s="49" t="str">
        <f>Source!G171</f>
        <v>Болт М10-6gx ГОСТ</v>
      </c>
      <c r="D439" s="50" t="str">
        <f>Source!DW171</f>
        <v>шт.</v>
      </c>
      <c r="E439" s="51">
        <f>Source!K171</f>
        <v>7</v>
      </c>
      <c r="F439" s="51"/>
      <c r="G439" s="51">
        <f>Source!I171</f>
        <v>7</v>
      </c>
      <c r="H439" s="52">
        <f>Source!AL171</f>
        <v>17.600000000000001</v>
      </c>
      <c r="I439" s="53"/>
      <c r="J439" s="52">
        <f>ROUND(L439/K439, 2)</f>
        <v>17.09</v>
      </c>
      <c r="K439" s="53">
        <f>IF(Source!BC171&lt;&gt; 0, Source!BC171, 1)</f>
        <v>7.21</v>
      </c>
      <c r="L439" s="52">
        <f>Source!HG171</f>
        <v>123.2</v>
      </c>
      <c r="AG439" s="9">
        <f>ROUND((Source!AT171/100)*((ROUND(Source!AF171*Source!I171, 2)+ROUND(Source!AE171*Source!I171, 2))), 2)</f>
        <v>0</v>
      </c>
      <c r="AH439" s="9">
        <f>Source!X171</f>
        <v>0</v>
      </c>
      <c r="AI439" s="9">
        <f>ROUND((Source!AU171/100)*((ROUND(Source!AF171*Source!I171, 2)+ROUND(Source!AE171*Source!I171, 2))), 2)</f>
        <v>0</v>
      </c>
      <c r="AJ439" s="9">
        <f>Source!Y171</f>
        <v>0</v>
      </c>
      <c r="AS439" s="9">
        <f>IF(Source!BI171&lt;=1,AH439, 0)</f>
        <v>0</v>
      </c>
      <c r="AT439" s="9">
        <f>IF(Source!BI171&lt;=1,AJ439, 0)</f>
        <v>0</v>
      </c>
      <c r="BC439" s="9">
        <f>IF(Source!BI171=2,AH439, 0)</f>
        <v>0</v>
      </c>
      <c r="BD439" s="9">
        <f>IF(Source!BI171=2,AJ439, 0)</f>
        <v>0</v>
      </c>
    </row>
    <row r="440" spans="1:71">
      <c r="C440" s="69" t="s">
        <v>739</v>
      </c>
      <c r="D440" s="69"/>
      <c r="E440" s="69"/>
      <c r="F440" s="69"/>
      <c r="G440" s="69"/>
      <c r="H440" s="69"/>
      <c r="I440" s="69">
        <f>J439</f>
        <v>17.09</v>
      </c>
      <c r="J440" s="69"/>
      <c r="K440" s="69">
        <f>L439</f>
        <v>123.2</v>
      </c>
      <c r="L440" s="69"/>
      <c r="O440" s="22">
        <f>I440</f>
        <v>17.09</v>
      </c>
      <c r="P440" s="22">
        <f>K440</f>
        <v>123.2</v>
      </c>
      <c r="Q440" s="9">
        <f>0</f>
        <v>0</v>
      </c>
      <c r="R440" s="9">
        <f>0</f>
        <v>0</v>
      </c>
      <c r="U440" s="9">
        <f>0</f>
        <v>0</v>
      </c>
      <c r="X440" s="9">
        <f>0</f>
        <v>0</v>
      </c>
      <c r="Z440" s="9">
        <f>0</f>
        <v>0</v>
      </c>
      <c r="AB440" s="9">
        <f>0</f>
        <v>0</v>
      </c>
      <c r="AD440" s="9">
        <f>0</f>
        <v>0</v>
      </c>
      <c r="AF440" s="22">
        <f>I440</f>
        <v>17.09</v>
      </c>
      <c r="AN440" s="9">
        <f>IF(Source!BI171&lt;=1,J439, 0)</f>
        <v>17.09</v>
      </c>
      <c r="AO440" s="9">
        <f>IF(Source!BI171&lt;=1,I440, 0)</f>
        <v>17.09</v>
      </c>
      <c r="AP440" s="9">
        <f>IF(Source!BI171&lt;=1,0, 0)</f>
        <v>0</v>
      </c>
      <c r="AQ440" s="9">
        <f>IF(Source!BI171&lt;=1,0, 0)</f>
        <v>0</v>
      </c>
      <c r="AX440" s="9">
        <f>IF(Source!BI171=2,J439, 0)</f>
        <v>0</v>
      </c>
      <c r="AY440" s="9">
        <f>IF(Source!BI171=2,I440, 0)</f>
        <v>0</v>
      </c>
      <c r="AZ440" s="9">
        <f>IF(Source!BI171=2,0, 0)</f>
        <v>0</v>
      </c>
      <c r="BA440" s="9">
        <f>IF(Source!BI171=2,0, 0)</f>
        <v>0</v>
      </c>
      <c r="BQ440" s="22">
        <f>I440</f>
        <v>17.09</v>
      </c>
      <c r="BS440" s="22">
        <f>K440</f>
        <v>123.2</v>
      </c>
    </row>
    <row r="441" spans="1:71">
      <c r="A441" s="49">
        <v>100</v>
      </c>
      <c r="B441" s="49" t="str">
        <f>Source!BJ172</f>
        <v>прайс</v>
      </c>
      <c r="C441" s="49" t="str">
        <f>Source!G172</f>
        <v>Гайка М10-6Н ГОСТ</v>
      </c>
      <c r="D441" s="50" t="str">
        <f>Source!DW172</f>
        <v>шт.</v>
      </c>
      <c r="E441" s="51">
        <f>Source!K172</f>
        <v>7</v>
      </c>
      <c r="F441" s="51"/>
      <c r="G441" s="51">
        <f>Source!I172</f>
        <v>7</v>
      </c>
      <c r="H441" s="52">
        <f>Source!AL172</f>
        <v>7.7</v>
      </c>
      <c r="I441" s="53"/>
      <c r="J441" s="52">
        <f>ROUND(L441/K441, 2)</f>
        <v>7.48</v>
      </c>
      <c r="K441" s="53">
        <f>IF(Source!BC172&lt;&gt; 0, Source!BC172, 1)</f>
        <v>7.21</v>
      </c>
      <c r="L441" s="52">
        <f>Source!HG172</f>
        <v>53.9</v>
      </c>
      <c r="AG441" s="9">
        <f>ROUND((Source!AT172/100)*((ROUND(Source!AF172*Source!I172, 2)+ROUND(Source!AE172*Source!I172, 2))), 2)</f>
        <v>0</v>
      </c>
      <c r="AH441" s="9">
        <f>Source!X172</f>
        <v>0</v>
      </c>
      <c r="AI441" s="9">
        <f>ROUND((Source!AU172/100)*((ROUND(Source!AF172*Source!I172, 2)+ROUND(Source!AE172*Source!I172, 2))), 2)</f>
        <v>0</v>
      </c>
      <c r="AJ441" s="9">
        <f>Source!Y172</f>
        <v>0</v>
      </c>
      <c r="AS441" s="9">
        <f>IF(Source!BI172&lt;=1,AH441, 0)</f>
        <v>0</v>
      </c>
      <c r="AT441" s="9">
        <f>IF(Source!BI172&lt;=1,AJ441, 0)</f>
        <v>0</v>
      </c>
      <c r="BC441" s="9">
        <f>IF(Source!BI172=2,AH441, 0)</f>
        <v>0</v>
      </c>
      <c r="BD441" s="9">
        <f>IF(Source!BI172=2,AJ441, 0)</f>
        <v>0</v>
      </c>
    </row>
    <row r="442" spans="1:71">
      <c r="C442" s="69" t="s">
        <v>739</v>
      </c>
      <c r="D442" s="69"/>
      <c r="E442" s="69"/>
      <c r="F442" s="69"/>
      <c r="G442" s="69"/>
      <c r="H442" s="69"/>
      <c r="I442" s="69">
        <f>J441</f>
        <v>7.48</v>
      </c>
      <c r="J442" s="69"/>
      <c r="K442" s="69">
        <f>L441</f>
        <v>53.9</v>
      </c>
      <c r="L442" s="69"/>
      <c r="O442" s="22">
        <f>I442</f>
        <v>7.48</v>
      </c>
      <c r="P442" s="22">
        <f>K442</f>
        <v>53.9</v>
      </c>
      <c r="Q442" s="9">
        <f>0</f>
        <v>0</v>
      </c>
      <c r="R442" s="9">
        <f>0</f>
        <v>0</v>
      </c>
      <c r="U442" s="9">
        <f>0</f>
        <v>0</v>
      </c>
      <c r="X442" s="9">
        <f>0</f>
        <v>0</v>
      </c>
      <c r="Z442" s="9">
        <f>0</f>
        <v>0</v>
      </c>
      <c r="AB442" s="9">
        <f>0</f>
        <v>0</v>
      </c>
      <c r="AD442" s="9">
        <f>0</f>
        <v>0</v>
      </c>
      <c r="AF442" s="22">
        <f>I442</f>
        <v>7.48</v>
      </c>
      <c r="AN442" s="9">
        <f>IF(Source!BI172&lt;=1,J441, 0)</f>
        <v>7.48</v>
      </c>
      <c r="AO442" s="9">
        <f>IF(Source!BI172&lt;=1,I442, 0)</f>
        <v>7.48</v>
      </c>
      <c r="AP442" s="9">
        <f>IF(Source!BI172&lt;=1,0, 0)</f>
        <v>0</v>
      </c>
      <c r="AQ442" s="9">
        <f>IF(Source!BI172&lt;=1,0, 0)</f>
        <v>0</v>
      </c>
      <c r="AX442" s="9">
        <f>IF(Source!BI172=2,J441, 0)</f>
        <v>0</v>
      </c>
      <c r="AY442" s="9">
        <f>IF(Source!BI172=2,I442, 0)</f>
        <v>0</v>
      </c>
      <c r="AZ442" s="9">
        <f>IF(Source!BI172=2,0, 0)</f>
        <v>0</v>
      </c>
      <c r="BA442" s="9">
        <f>IF(Source!BI172=2,0, 0)</f>
        <v>0</v>
      </c>
      <c r="BQ442" s="22">
        <f>I442</f>
        <v>7.48</v>
      </c>
      <c r="BS442" s="22">
        <f>K442</f>
        <v>53.9</v>
      </c>
    </row>
    <row r="443" spans="1:71">
      <c r="A443" s="49">
        <v>101</v>
      </c>
      <c r="B443" s="49" t="str">
        <f>Source!BJ173</f>
        <v>прайс</v>
      </c>
      <c r="C443" s="49" t="str">
        <f>Source!G173</f>
        <v>Шайба 10.01.016 ГОСТ</v>
      </c>
      <c r="D443" s="50" t="str">
        <f>Source!DW173</f>
        <v>шт.</v>
      </c>
      <c r="E443" s="51">
        <f>Source!K173</f>
        <v>7</v>
      </c>
      <c r="F443" s="51"/>
      <c r="G443" s="51">
        <f>Source!I173</f>
        <v>7</v>
      </c>
      <c r="H443" s="52">
        <f>Source!AL173</f>
        <v>5.5</v>
      </c>
      <c r="I443" s="53"/>
      <c r="J443" s="52">
        <f>ROUND(L443/K443, 2)</f>
        <v>5.34</v>
      </c>
      <c r="K443" s="53">
        <f>IF(Source!BC173&lt;&gt; 0, Source!BC173, 1)</f>
        <v>7.21</v>
      </c>
      <c r="L443" s="52">
        <f>Source!HG173</f>
        <v>38.5</v>
      </c>
      <c r="AG443" s="9">
        <f>ROUND((Source!AT173/100)*((ROUND(Source!AF173*Source!I173, 2)+ROUND(Source!AE173*Source!I173, 2))), 2)</f>
        <v>0</v>
      </c>
      <c r="AH443" s="9">
        <f>Source!X173</f>
        <v>0</v>
      </c>
      <c r="AI443" s="9">
        <f>ROUND((Source!AU173/100)*((ROUND(Source!AF173*Source!I173, 2)+ROUND(Source!AE173*Source!I173, 2))), 2)</f>
        <v>0</v>
      </c>
      <c r="AJ443" s="9">
        <f>Source!Y173</f>
        <v>0</v>
      </c>
      <c r="AS443" s="9">
        <f>IF(Source!BI173&lt;=1,AH443, 0)</f>
        <v>0</v>
      </c>
      <c r="AT443" s="9">
        <f>IF(Source!BI173&lt;=1,AJ443, 0)</f>
        <v>0</v>
      </c>
      <c r="BC443" s="9">
        <f>IF(Source!BI173=2,AH443, 0)</f>
        <v>0</v>
      </c>
      <c r="BD443" s="9">
        <f>IF(Source!BI173=2,AJ443, 0)</f>
        <v>0</v>
      </c>
    </row>
    <row r="444" spans="1:71">
      <c r="C444" s="69" t="s">
        <v>739</v>
      </c>
      <c r="D444" s="69"/>
      <c r="E444" s="69"/>
      <c r="F444" s="69"/>
      <c r="G444" s="69"/>
      <c r="H444" s="69"/>
      <c r="I444" s="69">
        <f>J443</f>
        <v>5.34</v>
      </c>
      <c r="J444" s="69"/>
      <c r="K444" s="69">
        <f>L443</f>
        <v>38.5</v>
      </c>
      <c r="L444" s="69"/>
      <c r="O444" s="22">
        <f>I444</f>
        <v>5.34</v>
      </c>
      <c r="P444" s="22">
        <f>K444</f>
        <v>38.5</v>
      </c>
      <c r="Q444" s="9">
        <f>0</f>
        <v>0</v>
      </c>
      <c r="R444" s="9">
        <f>0</f>
        <v>0</v>
      </c>
      <c r="U444" s="9">
        <f>0</f>
        <v>0</v>
      </c>
      <c r="X444" s="9">
        <f>0</f>
        <v>0</v>
      </c>
      <c r="Z444" s="9">
        <f>0</f>
        <v>0</v>
      </c>
      <c r="AB444" s="9">
        <f>0</f>
        <v>0</v>
      </c>
      <c r="AD444" s="9">
        <f>0</f>
        <v>0</v>
      </c>
      <c r="AF444" s="22">
        <f>I444</f>
        <v>5.34</v>
      </c>
      <c r="AN444" s="9">
        <f>IF(Source!BI173&lt;=1,J443, 0)</f>
        <v>5.34</v>
      </c>
      <c r="AO444" s="9">
        <f>IF(Source!BI173&lt;=1,I444, 0)</f>
        <v>5.34</v>
      </c>
      <c r="AP444" s="9">
        <f>IF(Source!BI173&lt;=1,0, 0)</f>
        <v>0</v>
      </c>
      <c r="AQ444" s="9">
        <f>IF(Source!BI173&lt;=1,0, 0)</f>
        <v>0</v>
      </c>
      <c r="AX444" s="9">
        <f>IF(Source!BI173=2,J443, 0)</f>
        <v>0</v>
      </c>
      <c r="AY444" s="9">
        <f>IF(Source!BI173=2,I444, 0)</f>
        <v>0</v>
      </c>
      <c r="AZ444" s="9">
        <f>IF(Source!BI173=2,0, 0)</f>
        <v>0</v>
      </c>
      <c r="BA444" s="9">
        <f>IF(Source!BI173=2,0, 0)</f>
        <v>0</v>
      </c>
      <c r="BQ444" s="22">
        <f>I444</f>
        <v>5.34</v>
      </c>
      <c r="BS444" s="22">
        <f>K444</f>
        <v>38.5</v>
      </c>
    </row>
    <row r="445" spans="1:71">
      <c r="A445" s="49">
        <v>102</v>
      </c>
      <c r="B445" s="49" t="str">
        <f>Source!BJ174</f>
        <v>прайс</v>
      </c>
      <c r="C445" s="49" t="str">
        <f>Source!G174</f>
        <v>Провод силовой ПУГВнг(А)-LS 1х6</v>
      </c>
      <c r="D445" s="50" t="str">
        <f>Source!DW174</f>
        <v>м</v>
      </c>
      <c r="E445" s="51">
        <f>Source!K174</f>
        <v>30</v>
      </c>
      <c r="F445" s="51"/>
      <c r="G445" s="51">
        <f>Source!I174</f>
        <v>30</v>
      </c>
      <c r="H445" s="52">
        <f>Source!AL174</f>
        <v>77</v>
      </c>
      <c r="I445" s="53"/>
      <c r="J445" s="52">
        <f>ROUND(L445/K445, 2)</f>
        <v>320.39</v>
      </c>
      <c r="K445" s="53">
        <f>IF(Source!BC174&lt;&gt; 0, Source!BC174, 1)</f>
        <v>7.21</v>
      </c>
      <c r="L445" s="52">
        <f>Source!HG174</f>
        <v>2310</v>
      </c>
      <c r="AG445" s="9">
        <f>ROUND((Source!AT174/100)*((ROUND(Source!AF174*Source!I174, 2)+ROUND(Source!AE174*Source!I174, 2))), 2)</f>
        <v>0</v>
      </c>
      <c r="AH445" s="9">
        <f>Source!X174</f>
        <v>0</v>
      </c>
      <c r="AI445" s="9">
        <f>ROUND((Source!AU174/100)*((ROUND(Source!AF174*Source!I174, 2)+ROUND(Source!AE174*Source!I174, 2))), 2)</f>
        <v>0</v>
      </c>
      <c r="AJ445" s="9">
        <f>Source!Y174</f>
        <v>0</v>
      </c>
      <c r="AS445" s="9">
        <f>IF(Source!BI174&lt;=1,AH445, 0)</f>
        <v>0</v>
      </c>
      <c r="AT445" s="9">
        <f>IF(Source!BI174&lt;=1,AJ445, 0)</f>
        <v>0</v>
      </c>
      <c r="BC445" s="9">
        <f>IF(Source!BI174=2,AH445, 0)</f>
        <v>0</v>
      </c>
      <c r="BD445" s="9">
        <f>IF(Source!BI174=2,AJ445, 0)</f>
        <v>0</v>
      </c>
    </row>
    <row r="446" spans="1:71">
      <c r="C446" s="69" t="s">
        <v>739</v>
      </c>
      <c r="D446" s="69"/>
      <c r="E446" s="69"/>
      <c r="F446" s="69"/>
      <c r="G446" s="69"/>
      <c r="H446" s="69"/>
      <c r="I446" s="69">
        <f>J445</f>
        <v>320.39</v>
      </c>
      <c r="J446" s="69"/>
      <c r="K446" s="69">
        <f>L445</f>
        <v>2310</v>
      </c>
      <c r="L446" s="69"/>
      <c r="O446" s="22">
        <f>I446</f>
        <v>320.39</v>
      </c>
      <c r="P446" s="22">
        <f>K446</f>
        <v>2310</v>
      </c>
      <c r="Q446" s="9">
        <f>0</f>
        <v>0</v>
      </c>
      <c r="R446" s="9">
        <f>0</f>
        <v>0</v>
      </c>
      <c r="U446" s="9">
        <f>0</f>
        <v>0</v>
      </c>
      <c r="X446" s="9">
        <f>0</f>
        <v>0</v>
      </c>
      <c r="Z446" s="9">
        <f>0</f>
        <v>0</v>
      </c>
      <c r="AB446" s="9">
        <f>0</f>
        <v>0</v>
      </c>
      <c r="AD446" s="9">
        <f>0</f>
        <v>0</v>
      </c>
      <c r="AF446" s="22">
        <f>I446</f>
        <v>320.39</v>
      </c>
      <c r="AN446" s="9">
        <f>IF(Source!BI174&lt;=1,J445, 0)</f>
        <v>320.39</v>
      </c>
      <c r="AO446" s="9">
        <f>IF(Source!BI174&lt;=1,I446, 0)</f>
        <v>320.39</v>
      </c>
      <c r="AP446" s="9">
        <f>IF(Source!BI174&lt;=1,0, 0)</f>
        <v>0</v>
      </c>
      <c r="AQ446" s="9">
        <f>IF(Source!BI174&lt;=1,0, 0)</f>
        <v>0</v>
      </c>
      <c r="AX446" s="9">
        <f>IF(Source!BI174=2,J445, 0)</f>
        <v>0</v>
      </c>
      <c r="AY446" s="9">
        <f>IF(Source!BI174=2,I446, 0)</f>
        <v>0</v>
      </c>
      <c r="AZ446" s="9">
        <f>IF(Source!BI174=2,0, 0)</f>
        <v>0</v>
      </c>
      <c r="BA446" s="9">
        <f>IF(Source!BI174=2,0, 0)</f>
        <v>0</v>
      </c>
      <c r="BQ446" s="22">
        <f>I446</f>
        <v>320.39</v>
      </c>
      <c r="BS446" s="22">
        <f>K446</f>
        <v>2310</v>
      </c>
    </row>
    <row r="447" spans="1:71" ht="25.5" customHeight="1">
      <c r="C447" s="65" t="str">
        <f>Source!G175</f>
        <v>1.6. Оборудование для прокладки кабеля в здании</v>
      </c>
      <c r="D447" s="65"/>
    </row>
    <row r="448" spans="1:71">
      <c r="A448" s="49">
        <v>103</v>
      </c>
      <c r="B448" s="49" t="str">
        <f>Source!BJ176</f>
        <v>прайс</v>
      </c>
      <c r="C448" s="49" t="str">
        <f>Source!G176</f>
        <v>Кабель-канал DLP 105х50</v>
      </c>
      <c r="D448" s="50" t="str">
        <f>Source!DW176</f>
        <v>м</v>
      </c>
      <c r="E448" s="51">
        <f>Source!K176</f>
        <v>10</v>
      </c>
      <c r="F448" s="51"/>
      <c r="G448" s="51">
        <f>Source!I176</f>
        <v>10</v>
      </c>
      <c r="H448" s="52">
        <f>Source!AL176</f>
        <v>1650</v>
      </c>
      <c r="I448" s="53"/>
      <c r="J448" s="52">
        <f>ROUND(L448/K448, 2)</f>
        <v>2288.4899999999998</v>
      </c>
      <c r="K448" s="53">
        <f>IF(Source!BC176&lt;&gt; 0, Source!BC176, 1)</f>
        <v>7.21</v>
      </c>
      <c r="L448" s="52">
        <f>Source!HG176</f>
        <v>16500</v>
      </c>
      <c r="AG448" s="9">
        <f>ROUND((Source!AT176/100)*((ROUND(Source!AF176*Source!I176, 2)+ROUND(Source!AE176*Source!I176, 2))), 2)</f>
        <v>0</v>
      </c>
      <c r="AH448" s="9">
        <f>Source!X176</f>
        <v>0</v>
      </c>
      <c r="AI448" s="9">
        <f>ROUND((Source!AU176/100)*((ROUND(Source!AF176*Source!I176, 2)+ROUND(Source!AE176*Source!I176, 2))), 2)</f>
        <v>0</v>
      </c>
      <c r="AJ448" s="9">
        <f>Source!Y176</f>
        <v>0</v>
      </c>
      <c r="AS448" s="9">
        <f>IF(Source!BI176&lt;=1,AH448, 0)</f>
        <v>0</v>
      </c>
      <c r="AT448" s="9">
        <f>IF(Source!BI176&lt;=1,AJ448, 0)</f>
        <v>0</v>
      </c>
      <c r="BC448" s="9">
        <f>IF(Source!BI176=2,AH448, 0)</f>
        <v>0</v>
      </c>
      <c r="BD448" s="9">
        <f>IF(Source!BI176=2,AJ448, 0)</f>
        <v>0</v>
      </c>
    </row>
    <row r="449" spans="1:71">
      <c r="C449" s="69" t="s">
        <v>739</v>
      </c>
      <c r="D449" s="69"/>
      <c r="E449" s="69"/>
      <c r="F449" s="69"/>
      <c r="G449" s="69"/>
      <c r="H449" s="69"/>
      <c r="I449" s="69">
        <f>J448</f>
        <v>2288.4899999999998</v>
      </c>
      <c r="J449" s="69"/>
      <c r="K449" s="69">
        <f>L448</f>
        <v>16500</v>
      </c>
      <c r="L449" s="69"/>
      <c r="O449" s="22">
        <f>I449</f>
        <v>2288.4899999999998</v>
      </c>
      <c r="P449" s="22">
        <f>K449</f>
        <v>16500</v>
      </c>
      <c r="Q449" s="9">
        <f>0</f>
        <v>0</v>
      </c>
      <c r="R449" s="9">
        <f>0</f>
        <v>0</v>
      </c>
      <c r="U449" s="9">
        <f>0</f>
        <v>0</v>
      </c>
      <c r="X449" s="9">
        <f>0</f>
        <v>0</v>
      </c>
      <c r="Z449" s="9">
        <f>0</f>
        <v>0</v>
      </c>
      <c r="AB449" s="9">
        <f>0</f>
        <v>0</v>
      </c>
      <c r="AD449" s="9">
        <f>0</f>
        <v>0</v>
      </c>
      <c r="AF449" s="22">
        <f>I449</f>
        <v>2288.4899999999998</v>
      </c>
      <c r="AN449" s="9">
        <f>IF(Source!BI176&lt;=1,J448, 0)</f>
        <v>2288.4899999999998</v>
      </c>
      <c r="AO449" s="9">
        <f>IF(Source!BI176&lt;=1,I449, 0)</f>
        <v>2288.4899999999998</v>
      </c>
      <c r="AP449" s="9">
        <f>IF(Source!BI176&lt;=1,0, 0)</f>
        <v>0</v>
      </c>
      <c r="AQ449" s="9">
        <f>IF(Source!BI176&lt;=1,0, 0)</f>
        <v>0</v>
      </c>
      <c r="AX449" s="9">
        <f>IF(Source!BI176=2,J448, 0)</f>
        <v>0</v>
      </c>
      <c r="AY449" s="9">
        <f>IF(Source!BI176=2,I449, 0)</f>
        <v>0</v>
      </c>
      <c r="AZ449" s="9">
        <f>IF(Source!BI176=2,0, 0)</f>
        <v>0</v>
      </c>
      <c r="BA449" s="9">
        <f>IF(Source!BI176=2,0, 0)</f>
        <v>0</v>
      </c>
      <c r="BQ449" s="22">
        <f>I449</f>
        <v>2288.4899999999998</v>
      </c>
      <c r="BS449" s="22">
        <f>K449</f>
        <v>16500</v>
      </c>
    </row>
    <row r="450" spans="1:71">
      <c r="A450" s="49">
        <v>104</v>
      </c>
      <c r="B450" s="49" t="str">
        <f>Source!BJ177</f>
        <v>прайс</v>
      </c>
      <c r="C450" s="49" t="str">
        <f>Source!G177</f>
        <v>Накладка на стык профиля 50DLP</v>
      </c>
      <c r="D450" s="50" t="str">
        <f>Source!DW177</f>
        <v>шт.</v>
      </c>
      <c r="E450" s="51">
        <f>Source!K177</f>
        <v>5</v>
      </c>
      <c r="F450" s="51"/>
      <c r="G450" s="51">
        <f>Source!I177</f>
        <v>5</v>
      </c>
      <c r="H450" s="52">
        <f>Source!AL177</f>
        <v>77</v>
      </c>
      <c r="I450" s="53"/>
      <c r="J450" s="52">
        <f>ROUND(L450/K450, 2)</f>
        <v>53.4</v>
      </c>
      <c r="K450" s="53">
        <f>IF(Source!BC177&lt;&gt; 0, Source!BC177, 1)</f>
        <v>7.21</v>
      </c>
      <c r="L450" s="52">
        <f>Source!HG177</f>
        <v>385</v>
      </c>
      <c r="AG450" s="9">
        <f>ROUND((Source!AT177/100)*((ROUND(Source!AF177*Source!I177, 2)+ROUND(Source!AE177*Source!I177, 2))), 2)</f>
        <v>0</v>
      </c>
      <c r="AH450" s="9">
        <f>Source!X177</f>
        <v>0</v>
      </c>
      <c r="AI450" s="9">
        <f>ROUND((Source!AU177/100)*((ROUND(Source!AF177*Source!I177, 2)+ROUND(Source!AE177*Source!I177, 2))), 2)</f>
        <v>0</v>
      </c>
      <c r="AJ450" s="9">
        <f>Source!Y177</f>
        <v>0</v>
      </c>
      <c r="AS450" s="9">
        <f>IF(Source!BI177&lt;=1,AH450, 0)</f>
        <v>0</v>
      </c>
      <c r="AT450" s="9">
        <f>IF(Source!BI177&lt;=1,AJ450, 0)</f>
        <v>0</v>
      </c>
      <c r="BC450" s="9">
        <f>IF(Source!BI177=2,AH450, 0)</f>
        <v>0</v>
      </c>
      <c r="BD450" s="9">
        <f>IF(Source!BI177=2,AJ450, 0)</f>
        <v>0</v>
      </c>
    </row>
    <row r="451" spans="1:71">
      <c r="C451" s="69" t="s">
        <v>739</v>
      </c>
      <c r="D451" s="69"/>
      <c r="E451" s="69"/>
      <c r="F451" s="69"/>
      <c r="G451" s="69"/>
      <c r="H451" s="69"/>
      <c r="I451" s="69">
        <f>J450</f>
        <v>53.4</v>
      </c>
      <c r="J451" s="69"/>
      <c r="K451" s="69">
        <f>L450</f>
        <v>385</v>
      </c>
      <c r="L451" s="69"/>
      <c r="O451" s="22">
        <f>I451</f>
        <v>53.4</v>
      </c>
      <c r="P451" s="22">
        <f>K451</f>
        <v>385</v>
      </c>
      <c r="Q451" s="9">
        <f>0</f>
        <v>0</v>
      </c>
      <c r="R451" s="9">
        <f>0</f>
        <v>0</v>
      </c>
      <c r="U451" s="9">
        <f>0</f>
        <v>0</v>
      </c>
      <c r="X451" s="9">
        <f>0</f>
        <v>0</v>
      </c>
      <c r="Z451" s="9">
        <f>0</f>
        <v>0</v>
      </c>
      <c r="AB451" s="9">
        <f>0</f>
        <v>0</v>
      </c>
      <c r="AD451" s="9">
        <f>0</f>
        <v>0</v>
      </c>
      <c r="AF451" s="22">
        <f>I451</f>
        <v>53.4</v>
      </c>
      <c r="AN451" s="9">
        <f>IF(Source!BI177&lt;=1,J450, 0)</f>
        <v>53.4</v>
      </c>
      <c r="AO451" s="9">
        <f>IF(Source!BI177&lt;=1,I451, 0)</f>
        <v>53.4</v>
      </c>
      <c r="AP451" s="9">
        <f>IF(Source!BI177&lt;=1,0, 0)</f>
        <v>0</v>
      </c>
      <c r="AQ451" s="9">
        <f>IF(Source!BI177&lt;=1,0, 0)</f>
        <v>0</v>
      </c>
      <c r="AX451" s="9">
        <f>IF(Source!BI177=2,J450, 0)</f>
        <v>0</v>
      </c>
      <c r="AY451" s="9">
        <f>IF(Source!BI177=2,I451, 0)</f>
        <v>0</v>
      </c>
      <c r="AZ451" s="9">
        <f>IF(Source!BI177=2,0, 0)</f>
        <v>0</v>
      </c>
      <c r="BA451" s="9">
        <f>IF(Source!BI177=2,0, 0)</f>
        <v>0</v>
      </c>
      <c r="BQ451" s="22">
        <f>I451</f>
        <v>53.4</v>
      </c>
      <c r="BS451" s="22">
        <f>K451</f>
        <v>385</v>
      </c>
    </row>
    <row r="452" spans="1:71">
      <c r="A452" s="49">
        <v>105</v>
      </c>
      <c r="B452" s="49" t="str">
        <f>Source!BJ178</f>
        <v>прайс</v>
      </c>
      <c r="C452" s="49" t="str">
        <f>Source!G178</f>
        <v>Накладка на стык профиля 65DLP</v>
      </c>
      <c r="D452" s="50" t="str">
        <f>Source!DW178</f>
        <v>шт.</v>
      </c>
      <c r="E452" s="51">
        <f>Source!K178</f>
        <v>5</v>
      </c>
      <c r="F452" s="51"/>
      <c r="G452" s="51">
        <f>Source!I178</f>
        <v>5</v>
      </c>
      <c r="H452" s="52">
        <f>Source!AL178</f>
        <v>231</v>
      </c>
      <c r="I452" s="53"/>
      <c r="J452" s="52">
        <f>ROUND(L452/K452, 2)</f>
        <v>160.19</v>
      </c>
      <c r="K452" s="53">
        <f>IF(Source!BC178&lt;&gt; 0, Source!BC178, 1)</f>
        <v>7.21</v>
      </c>
      <c r="L452" s="52">
        <f>Source!HG178</f>
        <v>1155</v>
      </c>
      <c r="AG452" s="9">
        <f>ROUND((Source!AT178/100)*((ROUND(Source!AF178*Source!I178, 2)+ROUND(Source!AE178*Source!I178, 2))), 2)</f>
        <v>0</v>
      </c>
      <c r="AH452" s="9">
        <f>Source!X178</f>
        <v>0</v>
      </c>
      <c r="AI452" s="9">
        <f>ROUND((Source!AU178/100)*((ROUND(Source!AF178*Source!I178, 2)+ROUND(Source!AE178*Source!I178, 2))), 2)</f>
        <v>0</v>
      </c>
      <c r="AJ452" s="9">
        <f>Source!Y178</f>
        <v>0</v>
      </c>
      <c r="AS452" s="9">
        <f>IF(Source!BI178&lt;=1,AH452, 0)</f>
        <v>0</v>
      </c>
      <c r="AT452" s="9">
        <f>IF(Source!BI178&lt;=1,AJ452, 0)</f>
        <v>0</v>
      </c>
      <c r="BC452" s="9">
        <f>IF(Source!BI178=2,AH452, 0)</f>
        <v>0</v>
      </c>
      <c r="BD452" s="9">
        <f>IF(Source!BI178=2,AJ452, 0)</f>
        <v>0</v>
      </c>
    </row>
    <row r="453" spans="1:71">
      <c r="C453" s="69" t="s">
        <v>739</v>
      </c>
      <c r="D453" s="69"/>
      <c r="E453" s="69"/>
      <c r="F453" s="69"/>
      <c r="G453" s="69"/>
      <c r="H453" s="69"/>
      <c r="I453" s="69">
        <f>J452</f>
        <v>160.19</v>
      </c>
      <c r="J453" s="69"/>
      <c r="K453" s="69">
        <f>L452</f>
        <v>1155</v>
      </c>
      <c r="L453" s="69"/>
      <c r="O453" s="22">
        <f>I453</f>
        <v>160.19</v>
      </c>
      <c r="P453" s="22">
        <f>K453</f>
        <v>1155</v>
      </c>
      <c r="Q453" s="9">
        <f>0</f>
        <v>0</v>
      </c>
      <c r="R453" s="9">
        <f>0</f>
        <v>0</v>
      </c>
      <c r="U453" s="9">
        <f>0</f>
        <v>0</v>
      </c>
      <c r="X453" s="9">
        <f>0</f>
        <v>0</v>
      </c>
      <c r="Z453" s="9">
        <f>0</f>
        <v>0</v>
      </c>
      <c r="AB453" s="9">
        <f>0</f>
        <v>0</v>
      </c>
      <c r="AD453" s="9">
        <f>0</f>
        <v>0</v>
      </c>
      <c r="AF453" s="22">
        <f>I453</f>
        <v>160.19</v>
      </c>
      <c r="AN453" s="9">
        <f>IF(Source!BI178&lt;=1,J452, 0)</f>
        <v>160.19</v>
      </c>
      <c r="AO453" s="9">
        <f>IF(Source!BI178&lt;=1,I453, 0)</f>
        <v>160.19</v>
      </c>
      <c r="AP453" s="9">
        <f>IF(Source!BI178&lt;=1,0, 0)</f>
        <v>0</v>
      </c>
      <c r="AQ453" s="9">
        <f>IF(Source!BI178&lt;=1,0, 0)</f>
        <v>0</v>
      </c>
      <c r="AX453" s="9">
        <f>IF(Source!BI178=2,J452, 0)</f>
        <v>0</v>
      </c>
      <c r="AY453" s="9">
        <f>IF(Source!BI178=2,I453, 0)</f>
        <v>0</v>
      </c>
      <c r="AZ453" s="9">
        <f>IF(Source!BI178=2,0, 0)</f>
        <v>0</v>
      </c>
      <c r="BA453" s="9">
        <f>IF(Source!BI178=2,0, 0)</f>
        <v>0</v>
      </c>
      <c r="BQ453" s="22">
        <f>I453</f>
        <v>160.19</v>
      </c>
      <c r="BS453" s="22">
        <f>K453</f>
        <v>1155</v>
      </c>
    </row>
    <row r="454" spans="1:71">
      <c r="A454" s="49">
        <v>106</v>
      </c>
      <c r="B454" s="49" t="str">
        <f>Source!BJ179</f>
        <v>прайс</v>
      </c>
      <c r="C454" s="49" t="str">
        <f>Source!G179</f>
        <v>Угол внутренний DLP 50х105</v>
      </c>
      <c r="D454" s="50" t="str">
        <f>Source!DW179</f>
        <v>шт.</v>
      </c>
      <c r="E454" s="51">
        <f>Source!K179</f>
        <v>3</v>
      </c>
      <c r="F454" s="51"/>
      <c r="G454" s="51">
        <f>Source!I179</f>
        <v>3</v>
      </c>
      <c r="H454" s="52">
        <f>Source!AL179</f>
        <v>968</v>
      </c>
      <c r="I454" s="53"/>
      <c r="J454" s="52">
        <f>ROUND(L454/K454, 2)</f>
        <v>402.77</v>
      </c>
      <c r="K454" s="53">
        <f>IF(Source!BC179&lt;&gt; 0, Source!BC179, 1)</f>
        <v>7.21</v>
      </c>
      <c r="L454" s="52">
        <f>Source!HG179</f>
        <v>2904</v>
      </c>
      <c r="AG454" s="9">
        <f>ROUND((Source!AT179/100)*((ROUND(Source!AF179*Source!I179, 2)+ROUND(Source!AE179*Source!I179, 2))), 2)</f>
        <v>0</v>
      </c>
      <c r="AH454" s="9">
        <f>Source!X179</f>
        <v>0</v>
      </c>
      <c r="AI454" s="9">
        <f>ROUND((Source!AU179/100)*((ROUND(Source!AF179*Source!I179, 2)+ROUND(Source!AE179*Source!I179, 2))), 2)</f>
        <v>0</v>
      </c>
      <c r="AJ454" s="9">
        <f>Source!Y179</f>
        <v>0</v>
      </c>
      <c r="AS454" s="9">
        <f>IF(Source!BI179&lt;=1,AH454, 0)</f>
        <v>0</v>
      </c>
      <c r="AT454" s="9">
        <f>IF(Source!BI179&lt;=1,AJ454, 0)</f>
        <v>0</v>
      </c>
      <c r="BC454" s="9">
        <f>IF(Source!BI179=2,AH454, 0)</f>
        <v>0</v>
      </c>
      <c r="BD454" s="9">
        <f>IF(Source!BI179=2,AJ454, 0)</f>
        <v>0</v>
      </c>
    </row>
    <row r="455" spans="1:71">
      <c r="C455" s="69" t="s">
        <v>739</v>
      </c>
      <c r="D455" s="69"/>
      <c r="E455" s="69"/>
      <c r="F455" s="69"/>
      <c r="G455" s="69"/>
      <c r="H455" s="69"/>
      <c r="I455" s="69">
        <f>J454</f>
        <v>402.77</v>
      </c>
      <c r="J455" s="69"/>
      <c r="K455" s="69">
        <f>L454</f>
        <v>2904</v>
      </c>
      <c r="L455" s="69"/>
      <c r="O455" s="22">
        <f>I455</f>
        <v>402.77</v>
      </c>
      <c r="P455" s="22">
        <f>K455</f>
        <v>2904</v>
      </c>
      <c r="Q455" s="9">
        <f>0</f>
        <v>0</v>
      </c>
      <c r="R455" s="9">
        <f>0</f>
        <v>0</v>
      </c>
      <c r="U455" s="9">
        <f>0</f>
        <v>0</v>
      </c>
      <c r="X455" s="9">
        <f>0</f>
        <v>0</v>
      </c>
      <c r="Z455" s="9">
        <f>0</f>
        <v>0</v>
      </c>
      <c r="AB455" s="9">
        <f>0</f>
        <v>0</v>
      </c>
      <c r="AD455" s="9">
        <f>0</f>
        <v>0</v>
      </c>
      <c r="AF455" s="22">
        <f>I455</f>
        <v>402.77</v>
      </c>
      <c r="AN455" s="9">
        <f>IF(Source!BI179&lt;=1,J454, 0)</f>
        <v>402.77</v>
      </c>
      <c r="AO455" s="9">
        <f>IF(Source!BI179&lt;=1,I455, 0)</f>
        <v>402.77</v>
      </c>
      <c r="AP455" s="9">
        <f>IF(Source!BI179&lt;=1,0, 0)</f>
        <v>0</v>
      </c>
      <c r="AQ455" s="9">
        <f>IF(Source!BI179&lt;=1,0, 0)</f>
        <v>0</v>
      </c>
      <c r="AX455" s="9">
        <f>IF(Source!BI179=2,J454, 0)</f>
        <v>0</v>
      </c>
      <c r="AY455" s="9">
        <f>IF(Source!BI179=2,I455, 0)</f>
        <v>0</v>
      </c>
      <c r="AZ455" s="9">
        <f>IF(Source!BI179=2,0, 0)</f>
        <v>0</v>
      </c>
      <c r="BA455" s="9">
        <f>IF(Source!BI179=2,0, 0)</f>
        <v>0</v>
      </c>
      <c r="BQ455" s="22">
        <f>I455</f>
        <v>402.77</v>
      </c>
      <c r="BS455" s="22">
        <f>K455</f>
        <v>2904</v>
      </c>
    </row>
    <row r="456" spans="1:71">
      <c r="A456" s="49">
        <v>107</v>
      </c>
      <c r="B456" s="49" t="str">
        <f>Source!BJ180</f>
        <v>прайс</v>
      </c>
      <c r="C456" s="49" t="str">
        <f>Source!G180</f>
        <v>Угол плоский T-образный DLP</v>
      </c>
      <c r="D456" s="50" t="str">
        <f>Source!DW180</f>
        <v>шт.</v>
      </c>
      <c r="E456" s="51">
        <f>Source!K180</f>
        <v>2</v>
      </c>
      <c r="F456" s="51"/>
      <c r="G456" s="51">
        <f>Source!I180</f>
        <v>2</v>
      </c>
      <c r="H456" s="52">
        <f>Source!AL180</f>
        <v>2750</v>
      </c>
      <c r="I456" s="53"/>
      <c r="J456" s="52">
        <f>ROUND(L456/K456, 2)</f>
        <v>762.83</v>
      </c>
      <c r="K456" s="53">
        <f>IF(Source!BC180&lt;&gt; 0, Source!BC180, 1)</f>
        <v>7.21</v>
      </c>
      <c r="L456" s="52">
        <f>Source!HG180</f>
        <v>5500</v>
      </c>
      <c r="AG456" s="9">
        <f>ROUND((Source!AT180/100)*((ROUND(Source!AF180*Source!I180, 2)+ROUND(Source!AE180*Source!I180, 2))), 2)</f>
        <v>0</v>
      </c>
      <c r="AH456" s="9">
        <f>Source!X180</f>
        <v>0</v>
      </c>
      <c r="AI456" s="9">
        <f>ROUND((Source!AU180/100)*((ROUND(Source!AF180*Source!I180, 2)+ROUND(Source!AE180*Source!I180, 2))), 2)</f>
        <v>0</v>
      </c>
      <c r="AJ456" s="9">
        <f>Source!Y180</f>
        <v>0</v>
      </c>
      <c r="AS456" s="9">
        <f>IF(Source!BI180&lt;=1,AH456, 0)</f>
        <v>0</v>
      </c>
      <c r="AT456" s="9">
        <f>IF(Source!BI180&lt;=1,AJ456, 0)</f>
        <v>0</v>
      </c>
      <c r="BC456" s="9">
        <f>IF(Source!BI180=2,AH456, 0)</f>
        <v>0</v>
      </c>
      <c r="BD456" s="9">
        <f>IF(Source!BI180=2,AJ456, 0)</f>
        <v>0</v>
      </c>
    </row>
    <row r="457" spans="1:71">
      <c r="C457" s="69" t="s">
        <v>739</v>
      </c>
      <c r="D457" s="69"/>
      <c r="E457" s="69"/>
      <c r="F457" s="69"/>
      <c r="G457" s="69"/>
      <c r="H457" s="69"/>
      <c r="I457" s="69">
        <f>J456</f>
        <v>762.83</v>
      </c>
      <c r="J457" s="69"/>
      <c r="K457" s="69">
        <f>L456</f>
        <v>5500</v>
      </c>
      <c r="L457" s="69"/>
      <c r="O457" s="22">
        <f>I457</f>
        <v>762.83</v>
      </c>
      <c r="P457" s="22">
        <f>K457</f>
        <v>5500</v>
      </c>
      <c r="Q457" s="9">
        <f>0</f>
        <v>0</v>
      </c>
      <c r="R457" s="9">
        <f>0</f>
        <v>0</v>
      </c>
      <c r="U457" s="9">
        <f>0</f>
        <v>0</v>
      </c>
      <c r="X457" s="9">
        <f>0</f>
        <v>0</v>
      </c>
      <c r="Z457" s="9">
        <f>0</f>
        <v>0</v>
      </c>
      <c r="AB457" s="9">
        <f>0</f>
        <v>0</v>
      </c>
      <c r="AD457" s="9">
        <f>0</f>
        <v>0</v>
      </c>
      <c r="AF457" s="22">
        <f>I457</f>
        <v>762.83</v>
      </c>
      <c r="AN457" s="9">
        <f>IF(Source!BI180&lt;=1,J456, 0)</f>
        <v>762.83</v>
      </c>
      <c r="AO457" s="9">
        <f>IF(Source!BI180&lt;=1,I457, 0)</f>
        <v>762.83</v>
      </c>
      <c r="AP457" s="9">
        <f>IF(Source!BI180&lt;=1,0, 0)</f>
        <v>0</v>
      </c>
      <c r="AQ457" s="9">
        <f>IF(Source!BI180&lt;=1,0, 0)</f>
        <v>0</v>
      </c>
      <c r="AX457" s="9">
        <f>IF(Source!BI180=2,J456, 0)</f>
        <v>0</v>
      </c>
      <c r="AY457" s="9">
        <f>IF(Source!BI180=2,I457, 0)</f>
        <v>0</v>
      </c>
      <c r="AZ457" s="9">
        <f>IF(Source!BI180=2,0, 0)</f>
        <v>0</v>
      </c>
      <c r="BA457" s="9">
        <f>IF(Source!BI180=2,0, 0)</f>
        <v>0</v>
      </c>
      <c r="BQ457" s="22">
        <f>I457</f>
        <v>762.83</v>
      </c>
      <c r="BS457" s="22">
        <f>K457</f>
        <v>5500</v>
      </c>
    </row>
    <row r="458" spans="1:71">
      <c r="A458" s="49">
        <v>108</v>
      </c>
      <c r="B458" s="49" t="str">
        <f>Source!BJ181</f>
        <v>прайс</v>
      </c>
      <c r="C458" s="49" t="str">
        <f>Source!G181</f>
        <v>Заглушка для кабель-канала 50х105</v>
      </c>
      <c r="D458" s="50" t="str">
        <f>Source!DW181</f>
        <v>шт.</v>
      </c>
      <c r="E458" s="51">
        <f>Source!K181</f>
        <v>2</v>
      </c>
      <c r="F458" s="51"/>
      <c r="G458" s="51">
        <f>Source!I181</f>
        <v>2</v>
      </c>
      <c r="H458" s="52">
        <f>Source!AL181</f>
        <v>234.3</v>
      </c>
      <c r="I458" s="53"/>
      <c r="J458" s="52">
        <f>ROUND(L458/K458, 2)</f>
        <v>64.989999999999995</v>
      </c>
      <c r="K458" s="53">
        <f>IF(Source!BC181&lt;&gt; 0, Source!BC181, 1)</f>
        <v>7.21</v>
      </c>
      <c r="L458" s="52">
        <f>Source!HG181</f>
        <v>468.6</v>
      </c>
      <c r="AG458" s="9">
        <f>ROUND((Source!AT181/100)*((ROUND(Source!AF181*Source!I181, 2)+ROUND(Source!AE181*Source!I181, 2))), 2)</f>
        <v>0</v>
      </c>
      <c r="AH458" s="9">
        <f>Source!X181</f>
        <v>0</v>
      </c>
      <c r="AI458" s="9">
        <f>ROUND((Source!AU181/100)*((ROUND(Source!AF181*Source!I181, 2)+ROUND(Source!AE181*Source!I181, 2))), 2)</f>
        <v>0</v>
      </c>
      <c r="AJ458" s="9">
        <f>Source!Y181</f>
        <v>0</v>
      </c>
      <c r="AS458" s="9">
        <f>IF(Source!BI181&lt;=1,AH458, 0)</f>
        <v>0</v>
      </c>
      <c r="AT458" s="9">
        <f>IF(Source!BI181&lt;=1,AJ458, 0)</f>
        <v>0</v>
      </c>
      <c r="BC458" s="9">
        <f>IF(Source!BI181=2,AH458, 0)</f>
        <v>0</v>
      </c>
      <c r="BD458" s="9">
        <f>IF(Source!BI181=2,AJ458, 0)</f>
        <v>0</v>
      </c>
    </row>
    <row r="459" spans="1:71">
      <c r="C459" s="69" t="s">
        <v>739</v>
      </c>
      <c r="D459" s="69"/>
      <c r="E459" s="69"/>
      <c r="F459" s="69"/>
      <c r="G459" s="69"/>
      <c r="H459" s="69"/>
      <c r="I459" s="69">
        <f>J458</f>
        <v>64.989999999999995</v>
      </c>
      <c r="J459" s="69"/>
      <c r="K459" s="69">
        <f>L458</f>
        <v>468.6</v>
      </c>
      <c r="L459" s="69"/>
      <c r="O459" s="22">
        <f>I459</f>
        <v>64.989999999999995</v>
      </c>
      <c r="P459" s="22">
        <f>K459</f>
        <v>468.6</v>
      </c>
      <c r="Q459" s="9">
        <f>0</f>
        <v>0</v>
      </c>
      <c r="R459" s="9">
        <f>0</f>
        <v>0</v>
      </c>
      <c r="U459" s="9">
        <f>0</f>
        <v>0</v>
      </c>
      <c r="X459" s="9">
        <f>0</f>
        <v>0</v>
      </c>
      <c r="Z459" s="9">
        <f>0</f>
        <v>0</v>
      </c>
      <c r="AB459" s="9">
        <f>0</f>
        <v>0</v>
      </c>
      <c r="AD459" s="9">
        <f>0</f>
        <v>0</v>
      </c>
      <c r="AF459" s="22">
        <f>I459</f>
        <v>64.989999999999995</v>
      </c>
      <c r="AN459" s="9">
        <f>IF(Source!BI181&lt;=1,J458, 0)</f>
        <v>64.989999999999995</v>
      </c>
      <c r="AO459" s="9">
        <f>IF(Source!BI181&lt;=1,I459, 0)</f>
        <v>64.989999999999995</v>
      </c>
      <c r="AP459" s="9">
        <f>IF(Source!BI181&lt;=1,0, 0)</f>
        <v>0</v>
      </c>
      <c r="AQ459" s="9">
        <f>IF(Source!BI181&lt;=1,0, 0)</f>
        <v>0</v>
      </c>
      <c r="AX459" s="9">
        <f>IF(Source!BI181=2,J458, 0)</f>
        <v>0</v>
      </c>
      <c r="AY459" s="9">
        <f>IF(Source!BI181=2,I459, 0)</f>
        <v>0</v>
      </c>
      <c r="AZ459" s="9">
        <f>IF(Source!BI181=2,0, 0)</f>
        <v>0</v>
      </c>
      <c r="BA459" s="9">
        <f>IF(Source!BI181=2,0, 0)</f>
        <v>0</v>
      </c>
      <c r="BQ459" s="22">
        <f>I459</f>
        <v>64.989999999999995</v>
      </c>
      <c r="BS459" s="22">
        <f>K459</f>
        <v>468.6</v>
      </c>
    </row>
    <row r="460" spans="1:71">
      <c r="A460" s="49">
        <v>109</v>
      </c>
      <c r="B460" s="49" t="str">
        <f>Source!BJ182</f>
        <v>прайс</v>
      </c>
      <c r="C460" s="49" t="str">
        <f>Source!G182</f>
        <v>Разделитель DLP 50х80</v>
      </c>
      <c r="D460" s="50" t="str">
        <f>Source!DW182</f>
        <v>шт.</v>
      </c>
      <c r="E460" s="51">
        <f>Source!K182</f>
        <v>10</v>
      </c>
      <c r="F460" s="51"/>
      <c r="G460" s="51">
        <f>Source!I182</f>
        <v>10</v>
      </c>
      <c r="H460" s="52">
        <f>Source!AL182</f>
        <v>396</v>
      </c>
      <c r="I460" s="53"/>
      <c r="J460" s="52">
        <f>ROUND(L460/K460, 2)</f>
        <v>549.24</v>
      </c>
      <c r="K460" s="53">
        <f>IF(Source!BC182&lt;&gt; 0, Source!BC182, 1)</f>
        <v>7.21</v>
      </c>
      <c r="L460" s="52">
        <f>Source!HG182</f>
        <v>3960</v>
      </c>
      <c r="AG460" s="9">
        <f>ROUND((Source!AT182/100)*((ROUND(Source!AF182*Source!I182, 2)+ROUND(Source!AE182*Source!I182, 2))), 2)</f>
        <v>0</v>
      </c>
      <c r="AH460" s="9">
        <f>Source!X182</f>
        <v>0</v>
      </c>
      <c r="AI460" s="9">
        <f>ROUND((Source!AU182/100)*((ROUND(Source!AF182*Source!I182, 2)+ROUND(Source!AE182*Source!I182, 2))), 2)</f>
        <v>0</v>
      </c>
      <c r="AJ460" s="9">
        <f>Source!Y182</f>
        <v>0</v>
      </c>
      <c r="AS460" s="9">
        <f>IF(Source!BI182&lt;=1,AH460, 0)</f>
        <v>0</v>
      </c>
      <c r="AT460" s="9">
        <f>IF(Source!BI182&lt;=1,AJ460, 0)</f>
        <v>0</v>
      </c>
      <c r="BC460" s="9">
        <f>IF(Source!BI182=2,AH460, 0)</f>
        <v>0</v>
      </c>
      <c r="BD460" s="9">
        <f>IF(Source!BI182=2,AJ460, 0)</f>
        <v>0</v>
      </c>
    </row>
    <row r="461" spans="1:71">
      <c r="C461" s="69" t="s">
        <v>739</v>
      </c>
      <c r="D461" s="69"/>
      <c r="E461" s="69"/>
      <c r="F461" s="69"/>
      <c r="G461" s="69"/>
      <c r="H461" s="69"/>
      <c r="I461" s="69">
        <f>J460</f>
        <v>549.24</v>
      </c>
      <c r="J461" s="69"/>
      <c r="K461" s="69">
        <f>L460</f>
        <v>3960</v>
      </c>
      <c r="L461" s="69"/>
      <c r="O461" s="22">
        <f>I461</f>
        <v>549.24</v>
      </c>
      <c r="P461" s="22">
        <f>K461</f>
        <v>3960</v>
      </c>
      <c r="Q461" s="9">
        <f>0</f>
        <v>0</v>
      </c>
      <c r="R461" s="9">
        <f>0</f>
        <v>0</v>
      </c>
      <c r="U461" s="9">
        <f>0</f>
        <v>0</v>
      </c>
      <c r="X461" s="9">
        <f>0</f>
        <v>0</v>
      </c>
      <c r="Z461" s="9">
        <f>0</f>
        <v>0</v>
      </c>
      <c r="AB461" s="9">
        <f>0</f>
        <v>0</v>
      </c>
      <c r="AD461" s="9">
        <f>0</f>
        <v>0</v>
      </c>
      <c r="AF461" s="22">
        <f>I461</f>
        <v>549.24</v>
      </c>
      <c r="AN461" s="9">
        <f>IF(Source!BI182&lt;=1,J460, 0)</f>
        <v>549.24</v>
      </c>
      <c r="AO461" s="9">
        <f>IF(Source!BI182&lt;=1,I461, 0)</f>
        <v>549.24</v>
      </c>
      <c r="AP461" s="9">
        <f>IF(Source!BI182&lt;=1,0, 0)</f>
        <v>0</v>
      </c>
      <c r="AQ461" s="9">
        <f>IF(Source!BI182&lt;=1,0, 0)</f>
        <v>0</v>
      </c>
      <c r="AX461" s="9">
        <f>IF(Source!BI182=2,J460, 0)</f>
        <v>0</v>
      </c>
      <c r="AY461" s="9">
        <f>IF(Source!BI182=2,I461, 0)</f>
        <v>0</v>
      </c>
      <c r="AZ461" s="9">
        <f>IF(Source!BI182=2,0, 0)</f>
        <v>0</v>
      </c>
      <c r="BA461" s="9">
        <f>IF(Source!BI182=2,0, 0)</f>
        <v>0</v>
      </c>
      <c r="BQ461" s="22">
        <f>I461</f>
        <v>549.24</v>
      </c>
      <c r="BS461" s="22">
        <f>K461</f>
        <v>3960</v>
      </c>
    </row>
    <row r="462" spans="1:71">
      <c r="A462" s="49">
        <v>110</v>
      </c>
      <c r="B462" s="49" t="str">
        <f>Source!BJ183</f>
        <v>прайс</v>
      </c>
      <c r="C462" s="49" t="str">
        <f>Source!G183</f>
        <v>Рамка на 6 модулей Mosaic</v>
      </c>
      <c r="D462" s="50" t="str">
        <f>Source!DW183</f>
        <v>шт.</v>
      </c>
      <c r="E462" s="51">
        <f>Source!K183</f>
        <v>1</v>
      </c>
      <c r="F462" s="51"/>
      <c r="G462" s="51">
        <f>Source!I183</f>
        <v>1</v>
      </c>
      <c r="H462" s="52">
        <f>Source!AL183</f>
        <v>704</v>
      </c>
      <c r="I462" s="53"/>
      <c r="J462" s="52">
        <f>ROUND(L462/K462, 2)</f>
        <v>97.64</v>
      </c>
      <c r="K462" s="53">
        <f>IF(Source!BC183&lt;&gt; 0, Source!BC183, 1)</f>
        <v>7.21</v>
      </c>
      <c r="L462" s="52">
        <f>Source!HG183</f>
        <v>704</v>
      </c>
      <c r="AG462" s="9">
        <f>ROUND((Source!AT183/100)*((ROUND(Source!AF183*Source!I183, 2)+ROUND(Source!AE183*Source!I183, 2))), 2)</f>
        <v>0</v>
      </c>
      <c r="AH462" s="9">
        <f>Source!X183</f>
        <v>0</v>
      </c>
      <c r="AI462" s="9">
        <f>ROUND((Source!AU183/100)*((ROUND(Source!AF183*Source!I183, 2)+ROUND(Source!AE183*Source!I183, 2))), 2)</f>
        <v>0</v>
      </c>
      <c r="AJ462" s="9">
        <f>Source!Y183</f>
        <v>0</v>
      </c>
      <c r="AS462" s="9">
        <f>IF(Source!BI183&lt;=1,AH462, 0)</f>
        <v>0</v>
      </c>
      <c r="AT462" s="9">
        <f>IF(Source!BI183&lt;=1,AJ462, 0)</f>
        <v>0</v>
      </c>
      <c r="BC462" s="9">
        <f>IF(Source!BI183=2,AH462, 0)</f>
        <v>0</v>
      </c>
      <c r="BD462" s="9">
        <f>IF(Source!BI183=2,AJ462, 0)</f>
        <v>0</v>
      </c>
    </row>
    <row r="463" spans="1:71">
      <c r="C463" s="69" t="s">
        <v>739</v>
      </c>
      <c r="D463" s="69"/>
      <c r="E463" s="69"/>
      <c r="F463" s="69"/>
      <c r="G463" s="69"/>
      <c r="H463" s="69"/>
      <c r="I463" s="69">
        <f>J462</f>
        <v>97.64</v>
      </c>
      <c r="J463" s="69"/>
      <c r="K463" s="69">
        <f>L462</f>
        <v>704</v>
      </c>
      <c r="L463" s="69"/>
      <c r="O463" s="22">
        <f>I463</f>
        <v>97.64</v>
      </c>
      <c r="P463" s="22">
        <f>K463</f>
        <v>704</v>
      </c>
      <c r="Q463" s="9">
        <f>0</f>
        <v>0</v>
      </c>
      <c r="R463" s="9">
        <f>0</f>
        <v>0</v>
      </c>
      <c r="U463" s="9">
        <f>0</f>
        <v>0</v>
      </c>
      <c r="X463" s="9">
        <f>0</f>
        <v>0</v>
      </c>
      <c r="Z463" s="9">
        <f>0</f>
        <v>0</v>
      </c>
      <c r="AB463" s="9">
        <f>0</f>
        <v>0</v>
      </c>
      <c r="AD463" s="9">
        <f>0</f>
        <v>0</v>
      </c>
      <c r="AF463" s="22">
        <f>I463</f>
        <v>97.64</v>
      </c>
      <c r="AN463" s="9">
        <f>IF(Source!BI183&lt;=1,J462, 0)</f>
        <v>97.64</v>
      </c>
      <c r="AO463" s="9">
        <f>IF(Source!BI183&lt;=1,I463, 0)</f>
        <v>97.64</v>
      </c>
      <c r="AP463" s="9">
        <f>IF(Source!BI183&lt;=1,0, 0)</f>
        <v>0</v>
      </c>
      <c r="AQ463" s="9">
        <f>IF(Source!BI183&lt;=1,0, 0)</f>
        <v>0</v>
      </c>
      <c r="AX463" s="9">
        <f>IF(Source!BI183=2,J462, 0)</f>
        <v>0</v>
      </c>
      <c r="AY463" s="9">
        <f>IF(Source!BI183=2,I463, 0)</f>
        <v>0</v>
      </c>
      <c r="AZ463" s="9">
        <f>IF(Source!BI183=2,0, 0)</f>
        <v>0</v>
      </c>
      <c r="BA463" s="9">
        <f>IF(Source!BI183=2,0, 0)</f>
        <v>0</v>
      </c>
      <c r="BQ463" s="22">
        <f>I463</f>
        <v>97.64</v>
      </c>
      <c r="BS463" s="22">
        <f>K463</f>
        <v>704</v>
      </c>
    </row>
    <row r="464" spans="1:71">
      <c r="A464" s="49">
        <v>111</v>
      </c>
      <c r="B464" s="49" t="str">
        <f>Source!BJ184</f>
        <v>прайс</v>
      </c>
      <c r="C464" s="49" t="str">
        <f>Source!G184</f>
        <v>Розетка Mosaic с заземлением</v>
      </c>
      <c r="D464" s="50" t="str">
        <f>Source!DW184</f>
        <v>шт.</v>
      </c>
      <c r="E464" s="51">
        <f>Source!K184</f>
        <v>3</v>
      </c>
      <c r="F464" s="51"/>
      <c r="G464" s="51">
        <f>Source!I184</f>
        <v>3</v>
      </c>
      <c r="H464" s="52">
        <f>Source!AL184</f>
        <v>649</v>
      </c>
      <c r="I464" s="53"/>
      <c r="J464" s="52">
        <f>ROUND(L464/K464, 2)</f>
        <v>270.04000000000002</v>
      </c>
      <c r="K464" s="53">
        <f>IF(Source!BC184&lt;&gt; 0, Source!BC184, 1)</f>
        <v>7.21</v>
      </c>
      <c r="L464" s="52">
        <f>Source!HG184</f>
        <v>1947</v>
      </c>
      <c r="AG464" s="9">
        <f>ROUND((Source!AT184/100)*((ROUND(Source!AF184*Source!I184, 2)+ROUND(Source!AE184*Source!I184, 2))), 2)</f>
        <v>0</v>
      </c>
      <c r="AH464" s="9">
        <f>Source!X184</f>
        <v>0</v>
      </c>
      <c r="AI464" s="9">
        <f>ROUND((Source!AU184/100)*((ROUND(Source!AF184*Source!I184, 2)+ROUND(Source!AE184*Source!I184, 2))), 2)</f>
        <v>0</v>
      </c>
      <c r="AJ464" s="9">
        <f>Source!Y184</f>
        <v>0</v>
      </c>
      <c r="AS464" s="9">
        <f>IF(Source!BI184&lt;=1,AH464, 0)</f>
        <v>0</v>
      </c>
      <c r="AT464" s="9">
        <f>IF(Source!BI184&lt;=1,AJ464, 0)</f>
        <v>0</v>
      </c>
      <c r="BC464" s="9">
        <f>IF(Source!BI184=2,AH464, 0)</f>
        <v>0</v>
      </c>
      <c r="BD464" s="9">
        <f>IF(Source!BI184=2,AJ464, 0)</f>
        <v>0</v>
      </c>
    </row>
    <row r="465" spans="1:95">
      <c r="C465" s="69" t="s">
        <v>739</v>
      </c>
      <c r="D465" s="69"/>
      <c r="E465" s="69"/>
      <c r="F465" s="69"/>
      <c r="G465" s="69"/>
      <c r="H465" s="69"/>
      <c r="I465" s="69">
        <f>J464</f>
        <v>270.04000000000002</v>
      </c>
      <c r="J465" s="69"/>
      <c r="K465" s="69">
        <f>L464</f>
        <v>1947</v>
      </c>
      <c r="L465" s="69"/>
      <c r="O465" s="22">
        <f>I465</f>
        <v>270.04000000000002</v>
      </c>
      <c r="P465" s="22">
        <f>K465</f>
        <v>1947</v>
      </c>
      <c r="Q465" s="9">
        <f>0</f>
        <v>0</v>
      </c>
      <c r="R465" s="9">
        <f>0</f>
        <v>0</v>
      </c>
      <c r="U465" s="9">
        <f>0</f>
        <v>0</v>
      </c>
      <c r="X465" s="9">
        <f>0</f>
        <v>0</v>
      </c>
      <c r="Z465" s="9">
        <f>0</f>
        <v>0</v>
      </c>
      <c r="AB465" s="9">
        <f>0</f>
        <v>0</v>
      </c>
      <c r="AD465" s="9">
        <f>0</f>
        <v>0</v>
      </c>
      <c r="AF465" s="22">
        <f>I465</f>
        <v>270.04000000000002</v>
      </c>
      <c r="AN465" s="9">
        <f>IF(Source!BI184&lt;=1,J464, 0)</f>
        <v>270.04000000000002</v>
      </c>
      <c r="AO465" s="9">
        <f>IF(Source!BI184&lt;=1,I465, 0)</f>
        <v>270.04000000000002</v>
      </c>
      <c r="AP465" s="9">
        <f>IF(Source!BI184&lt;=1,0, 0)</f>
        <v>0</v>
      </c>
      <c r="AQ465" s="9">
        <f>IF(Source!BI184&lt;=1,0, 0)</f>
        <v>0</v>
      </c>
      <c r="AX465" s="9">
        <f>IF(Source!BI184=2,J464, 0)</f>
        <v>0</v>
      </c>
      <c r="AY465" s="9">
        <f>IF(Source!BI184=2,I465, 0)</f>
        <v>0</v>
      </c>
      <c r="AZ465" s="9">
        <f>IF(Source!BI184=2,0, 0)</f>
        <v>0</v>
      </c>
      <c r="BA465" s="9">
        <f>IF(Source!BI184=2,0, 0)</f>
        <v>0</v>
      </c>
      <c r="BQ465" s="22">
        <f>I465</f>
        <v>270.04000000000002</v>
      </c>
      <c r="BS465" s="22">
        <f>K465</f>
        <v>1947</v>
      </c>
    </row>
    <row r="466" spans="1:95">
      <c r="C466" s="55" t="str">
        <f>Source!G185</f>
        <v>1.7. ЗИП</v>
      </c>
    </row>
    <row r="467" spans="1:95" ht="25.5">
      <c r="A467" s="49">
        <v>112</v>
      </c>
      <c r="B467" s="49" t="str">
        <f>Source!BJ186</f>
        <v>прайс</v>
      </c>
      <c r="C467" s="49" t="str">
        <f>Source!G186</f>
        <v>Видеокамера уличная цилиндрическая IP DS-2CD2643G0-IZS</v>
      </c>
      <c r="D467" s="50" t="str">
        <f>Source!DW186</f>
        <v>шт.</v>
      </c>
      <c r="E467" s="51">
        <f>Source!K186</f>
        <v>2</v>
      </c>
      <c r="F467" s="51"/>
      <c r="G467" s="51">
        <f>Source!I186</f>
        <v>2</v>
      </c>
      <c r="H467" s="52">
        <f>Source!AL186</f>
        <v>37939</v>
      </c>
      <c r="I467" s="53"/>
      <c r="J467" s="52">
        <f>ROUND(L467/K467, 2)</f>
        <v>10523.99</v>
      </c>
      <c r="K467" s="53">
        <f>IF(Source!BC186&lt;&gt; 0, Source!BC186, 1)</f>
        <v>7.21</v>
      </c>
      <c r="L467" s="52">
        <f>Source!HG186</f>
        <v>75878</v>
      </c>
      <c r="AG467" s="9">
        <f>ROUND((Source!AT186/100)*((ROUND(Source!AF186*Source!I186, 2)+ROUND(Source!AE186*Source!I186, 2))), 2)</f>
        <v>0</v>
      </c>
      <c r="AH467" s="9">
        <f>Source!X186</f>
        <v>0</v>
      </c>
      <c r="AI467" s="9">
        <f>ROUND((Source!AU186/100)*((ROUND(Source!AF186*Source!I186, 2)+ROUND(Source!AE186*Source!I186, 2))), 2)</f>
        <v>0</v>
      </c>
      <c r="AJ467" s="9">
        <f>Source!Y186</f>
        <v>0</v>
      </c>
      <c r="AS467" s="9">
        <f>IF(Source!BI186&lt;=1,AH467, 0)</f>
        <v>0</v>
      </c>
      <c r="AT467" s="9">
        <f>IF(Source!BI186&lt;=1,AJ467, 0)</f>
        <v>0</v>
      </c>
      <c r="BC467" s="9">
        <f>IF(Source!BI186=2,AH467, 0)</f>
        <v>0</v>
      </c>
      <c r="BD467" s="9">
        <f>IF(Source!BI186=2,AJ467, 0)</f>
        <v>0</v>
      </c>
    </row>
    <row r="468" spans="1:95">
      <c r="C468" s="69" t="s">
        <v>739</v>
      </c>
      <c r="D468" s="69"/>
      <c r="E468" s="69"/>
      <c r="F468" s="69"/>
      <c r="G468" s="69"/>
      <c r="H468" s="69"/>
      <c r="I468" s="69">
        <f>J467</f>
        <v>10523.99</v>
      </c>
      <c r="J468" s="69"/>
      <c r="K468" s="69">
        <f>L467</f>
        <v>75878</v>
      </c>
      <c r="L468" s="69"/>
      <c r="O468" s="22">
        <f>I468</f>
        <v>10523.99</v>
      </c>
      <c r="P468" s="22">
        <f>K468</f>
        <v>75878</v>
      </c>
      <c r="Q468" s="9">
        <f>0</f>
        <v>0</v>
      </c>
      <c r="R468" s="9">
        <f>0</f>
        <v>0</v>
      </c>
      <c r="U468" s="9">
        <f>0</f>
        <v>0</v>
      </c>
      <c r="X468" s="9">
        <f>0</f>
        <v>0</v>
      </c>
      <c r="Z468" s="9">
        <f>0</f>
        <v>0</v>
      </c>
      <c r="AB468" s="9">
        <f>0</f>
        <v>0</v>
      </c>
      <c r="AD468" s="9">
        <f>0</f>
        <v>0</v>
      </c>
      <c r="AF468" s="22">
        <f>I468</f>
        <v>10523.99</v>
      </c>
      <c r="AN468" s="9">
        <f>IF(Source!BI186&lt;=1,J467, 0)</f>
        <v>10523.99</v>
      </c>
      <c r="AO468" s="9">
        <f>IF(Source!BI186&lt;=1,I468, 0)</f>
        <v>10523.99</v>
      </c>
      <c r="AP468" s="9">
        <f>IF(Source!BI186&lt;=1,0, 0)</f>
        <v>0</v>
      </c>
      <c r="AQ468" s="9">
        <f>IF(Source!BI186&lt;=1,0, 0)</f>
        <v>0</v>
      </c>
      <c r="AX468" s="9">
        <f>IF(Source!BI186=2,J467, 0)</f>
        <v>0</v>
      </c>
      <c r="AY468" s="9">
        <f>IF(Source!BI186=2,I468, 0)</f>
        <v>0</v>
      </c>
      <c r="AZ468" s="9">
        <f>IF(Source!BI186=2,0, 0)</f>
        <v>0</v>
      </c>
      <c r="BA468" s="9">
        <f>IF(Source!BI186=2,0, 0)</f>
        <v>0</v>
      </c>
      <c r="BQ468" s="22">
        <f>I468</f>
        <v>10523.99</v>
      </c>
      <c r="BS468" s="22">
        <f>K468</f>
        <v>75878</v>
      </c>
    </row>
    <row r="469" spans="1:95">
      <c r="A469" s="49">
        <v>113</v>
      </c>
      <c r="B469" s="49" t="str">
        <f>Source!BJ187</f>
        <v>прайс</v>
      </c>
      <c r="C469" s="49" t="str">
        <f>Source!G187</f>
        <v>Жесткий диск WD62PURZ</v>
      </c>
      <c r="D469" s="50" t="str">
        <f>Source!DW187</f>
        <v>шт.</v>
      </c>
      <c r="E469" s="51">
        <f>Source!K187</f>
        <v>2</v>
      </c>
      <c r="F469" s="51"/>
      <c r="G469" s="51">
        <f>Source!I187</f>
        <v>2</v>
      </c>
      <c r="H469" s="52">
        <f>Source!AL187</f>
        <v>21450</v>
      </c>
      <c r="I469" s="53"/>
      <c r="J469" s="52">
        <f>ROUND(L469/K469, 2)</f>
        <v>5950.07</v>
      </c>
      <c r="K469" s="53">
        <f>IF(Source!BC187&lt;&gt; 0, Source!BC187, 1)</f>
        <v>7.21</v>
      </c>
      <c r="L469" s="52">
        <f>Source!HG187</f>
        <v>42900</v>
      </c>
      <c r="AG469" s="9">
        <f>ROUND((Source!AT187/100)*((ROUND(Source!AF187*Source!I187, 2)+ROUND(Source!AE187*Source!I187, 2))), 2)</f>
        <v>0</v>
      </c>
      <c r="AH469" s="9">
        <f>Source!X187</f>
        <v>0</v>
      </c>
      <c r="AI469" s="9">
        <f>ROUND((Source!AU187/100)*((ROUND(Source!AF187*Source!I187, 2)+ROUND(Source!AE187*Source!I187, 2))), 2)</f>
        <v>0</v>
      </c>
      <c r="AJ469" s="9">
        <f>Source!Y187</f>
        <v>0</v>
      </c>
      <c r="AS469" s="9">
        <f>IF(Source!BI187&lt;=1,AH469, 0)</f>
        <v>0</v>
      </c>
      <c r="AT469" s="9">
        <f>IF(Source!BI187&lt;=1,AJ469, 0)</f>
        <v>0</v>
      </c>
      <c r="BC469" s="9">
        <f>IF(Source!BI187=2,AH469, 0)</f>
        <v>0</v>
      </c>
      <c r="BD469" s="9">
        <f>IF(Source!BI187=2,AJ469, 0)</f>
        <v>0</v>
      </c>
    </row>
    <row r="470" spans="1:95">
      <c r="C470" s="69" t="s">
        <v>739</v>
      </c>
      <c r="D470" s="69"/>
      <c r="E470" s="69"/>
      <c r="F470" s="69"/>
      <c r="G470" s="69"/>
      <c r="H470" s="69"/>
      <c r="I470" s="69">
        <f>J469</f>
        <v>5950.07</v>
      </c>
      <c r="J470" s="69"/>
      <c r="K470" s="69">
        <f>L469</f>
        <v>42900</v>
      </c>
      <c r="L470" s="69"/>
      <c r="O470" s="22">
        <f>I470</f>
        <v>5950.07</v>
      </c>
      <c r="P470" s="22">
        <f>K470</f>
        <v>42900</v>
      </c>
      <c r="Q470" s="9">
        <f>0</f>
        <v>0</v>
      </c>
      <c r="R470" s="9">
        <f>0</f>
        <v>0</v>
      </c>
      <c r="U470" s="9">
        <f>0</f>
        <v>0</v>
      </c>
      <c r="X470" s="9">
        <f>0</f>
        <v>0</v>
      </c>
      <c r="Z470" s="9">
        <f>0</f>
        <v>0</v>
      </c>
      <c r="AB470" s="9">
        <f>0</f>
        <v>0</v>
      </c>
      <c r="AD470" s="9">
        <f>0</f>
        <v>0</v>
      </c>
      <c r="AF470" s="22">
        <f>I470</f>
        <v>5950.07</v>
      </c>
      <c r="AN470" s="9">
        <f>IF(Source!BI187&lt;=1,J469, 0)</f>
        <v>5950.07</v>
      </c>
      <c r="AO470" s="9">
        <f>IF(Source!BI187&lt;=1,I470, 0)</f>
        <v>5950.07</v>
      </c>
      <c r="AP470" s="9">
        <f>IF(Source!BI187&lt;=1,0, 0)</f>
        <v>0</v>
      </c>
      <c r="AQ470" s="9">
        <f>IF(Source!BI187&lt;=1,0, 0)</f>
        <v>0</v>
      </c>
      <c r="AX470" s="9">
        <f>IF(Source!BI187=2,J469, 0)</f>
        <v>0</v>
      </c>
      <c r="AY470" s="9">
        <f>IF(Source!BI187=2,I470, 0)</f>
        <v>0</v>
      </c>
      <c r="AZ470" s="9">
        <f>IF(Source!BI187=2,0, 0)</f>
        <v>0</v>
      </c>
      <c r="BA470" s="9">
        <f>IF(Source!BI187=2,0, 0)</f>
        <v>0</v>
      </c>
      <c r="BQ470" s="22">
        <f>I470</f>
        <v>5950.07</v>
      </c>
      <c r="BS470" s="22">
        <f>K470</f>
        <v>42900</v>
      </c>
    </row>
    <row r="471" spans="1:95" ht="25.5">
      <c r="A471" s="49">
        <v>114</v>
      </c>
      <c r="B471" s="49" t="str">
        <f>Source!BJ188</f>
        <v>прайс</v>
      </c>
      <c r="C471" s="49" t="str">
        <f>Source!G188</f>
        <v>Комплект оптических трансиверов TBSF-13-3-12gSC-3i-1310</v>
      </c>
      <c r="D471" s="50" t="str">
        <f>Source!DW188</f>
        <v>шт.</v>
      </c>
      <c r="E471" s="51">
        <f>Source!K188</f>
        <v>1</v>
      </c>
      <c r="F471" s="51"/>
      <c r="G471" s="51">
        <f>Source!I188</f>
        <v>1</v>
      </c>
      <c r="H471" s="52">
        <f>Source!AL188</f>
        <v>11880</v>
      </c>
      <c r="I471" s="53"/>
      <c r="J471" s="52">
        <f>ROUND(L471/K471, 2)</f>
        <v>1647.71</v>
      </c>
      <c r="K471" s="53">
        <f>IF(Source!BC188&lt;&gt; 0, Source!BC188, 1)</f>
        <v>7.21</v>
      </c>
      <c r="L471" s="52">
        <f>Source!HG188</f>
        <v>11880</v>
      </c>
      <c r="AG471" s="9">
        <f>ROUND((Source!AT188/100)*((ROUND(Source!AF188*Source!I188, 2)+ROUND(Source!AE188*Source!I188, 2))), 2)</f>
        <v>0</v>
      </c>
      <c r="AH471" s="9">
        <f>Source!X188</f>
        <v>0</v>
      </c>
      <c r="AI471" s="9">
        <f>ROUND((Source!AU188/100)*((ROUND(Source!AF188*Source!I188, 2)+ROUND(Source!AE188*Source!I188, 2))), 2)</f>
        <v>0</v>
      </c>
      <c r="AJ471" s="9">
        <f>Source!Y188</f>
        <v>0</v>
      </c>
      <c r="AS471" s="9">
        <f>IF(Source!BI188&lt;=1,AH471, 0)</f>
        <v>0</v>
      </c>
      <c r="AT471" s="9">
        <f>IF(Source!BI188&lt;=1,AJ471, 0)</f>
        <v>0</v>
      </c>
      <c r="BC471" s="9">
        <f>IF(Source!BI188=2,AH471, 0)</f>
        <v>0</v>
      </c>
      <c r="BD471" s="9">
        <f>IF(Source!BI188=2,AJ471, 0)</f>
        <v>0</v>
      </c>
    </row>
    <row r="472" spans="1:95">
      <c r="C472" s="69" t="s">
        <v>739</v>
      </c>
      <c r="D472" s="69"/>
      <c r="E472" s="69"/>
      <c r="F472" s="69"/>
      <c r="G472" s="69"/>
      <c r="H472" s="69"/>
      <c r="I472" s="69">
        <f>J471</f>
        <v>1647.71</v>
      </c>
      <c r="J472" s="69"/>
      <c r="K472" s="69">
        <f>L471</f>
        <v>11880</v>
      </c>
      <c r="L472" s="69"/>
      <c r="O472" s="22">
        <f>I472</f>
        <v>1647.71</v>
      </c>
      <c r="P472" s="22">
        <f>K472</f>
        <v>11880</v>
      </c>
      <c r="Q472" s="9">
        <f>0</f>
        <v>0</v>
      </c>
      <c r="R472" s="9">
        <f>0</f>
        <v>0</v>
      </c>
      <c r="U472" s="9">
        <f>0</f>
        <v>0</v>
      </c>
      <c r="X472" s="9">
        <f>0</f>
        <v>0</v>
      </c>
      <c r="Z472" s="9">
        <f>0</f>
        <v>0</v>
      </c>
      <c r="AB472" s="9">
        <f>0</f>
        <v>0</v>
      </c>
      <c r="AD472" s="9">
        <f>0</f>
        <v>0</v>
      </c>
      <c r="AF472" s="22">
        <f>I472</f>
        <v>1647.71</v>
      </c>
      <c r="AN472" s="9">
        <f>IF(Source!BI188&lt;=1,J471, 0)</f>
        <v>1647.71</v>
      </c>
      <c r="AO472" s="9">
        <f>IF(Source!BI188&lt;=1,I472, 0)</f>
        <v>1647.71</v>
      </c>
      <c r="AP472" s="9">
        <f>IF(Source!BI188&lt;=1,0, 0)</f>
        <v>0</v>
      </c>
      <c r="AQ472" s="9">
        <f>IF(Source!BI188&lt;=1,0, 0)</f>
        <v>0</v>
      </c>
      <c r="AX472" s="9">
        <f>IF(Source!BI188=2,J471, 0)</f>
        <v>0</v>
      </c>
      <c r="AY472" s="9">
        <f>IF(Source!BI188=2,I472, 0)</f>
        <v>0</v>
      </c>
      <c r="AZ472" s="9">
        <f>IF(Source!BI188=2,0, 0)</f>
        <v>0</v>
      </c>
      <c r="BA472" s="9">
        <f>IF(Source!BI188=2,0, 0)</f>
        <v>0</v>
      </c>
      <c r="BQ472" s="22">
        <f>I472</f>
        <v>1647.71</v>
      </c>
      <c r="BS472" s="22">
        <f>K472</f>
        <v>11880</v>
      </c>
    </row>
    <row r="473" spans="1:95" ht="25.5">
      <c r="A473" s="49">
        <v>115</v>
      </c>
      <c r="B473" s="49" t="str">
        <f>Source!BJ189</f>
        <v>прайс</v>
      </c>
      <c r="C473" s="49" t="str">
        <f>Source!G189</f>
        <v>Коммутатор управляемый уличный Tfortis PSW-2G8F+Box</v>
      </c>
      <c r="D473" s="50" t="str">
        <f>Source!DW189</f>
        <v>шт.</v>
      </c>
      <c r="E473" s="51">
        <f>Source!K189</f>
        <v>1</v>
      </c>
      <c r="F473" s="51"/>
      <c r="G473" s="51">
        <f>Source!I189</f>
        <v>1</v>
      </c>
      <c r="H473" s="52">
        <f>Source!AL189</f>
        <v>86185</v>
      </c>
      <c r="I473" s="53"/>
      <c r="J473" s="52">
        <f>ROUND(L473/K473, 2)</f>
        <v>11953.54</v>
      </c>
      <c r="K473" s="53">
        <f>IF(Source!BC189&lt;&gt; 0, Source!BC189, 1)</f>
        <v>7.21</v>
      </c>
      <c r="L473" s="52">
        <f>Source!HG189</f>
        <v>86185</v>
      </c>
      <c r="AG473" s="9">
        <f>ROUND((Source!AT189/100)*((ROUND(Source!AF189*Source!I189, 2)+ROUND(Source!AE189*Source!I189, 2))), 2)</f>
        <v>0</v>
      </c>
      <c r="AH473" s="9">
        <f>Source!X189</f>
        <v>0</v>
      </c>
      <c r="AI473" s="9">
        <f>ROUND((Source!AU189/100)*((ROUND(Source!AF189*Source!I189, 2)+ROUND(Source!AE189*Source!I189, 2))), 2)</f>
        <v>0</v>
      </c>
      <c r="AJ473" s="9">
        <f>Source!Y189</f>
        <v>0</v>
      </c>
      <c r="AS473" s="9">
        <f>IF(Source!BI189&lt;=1,AH473, 0)</f>
        <v>0</v>
      </c>
      <c r="AT473" s="9">
        <f>IF(Source!BI189&lt;=1,AJ473, 0)</f>
        <v>0</v>
      </c>
      <c r="BC473" s="9">
        <f>IF(Source!BI189=2,AH473, 0)</f>
        <v>0</v>
      </c>
      <c r="BD473" s="9">
        <f>IF(Source!BI189=2,AJ473, 0)</f>
        <v>0</v>
      </c>
    </row>
    <row r="474" spans="1:95">
      <c r="C474" s="69" t="s">
        <v>739</v>
      </c>
      <c r="D474" s="69"/>
      <c r="E474" s="69"/>
      <c r="F474" s="69"/>
      <c r="G474" s="69"/>
      <c r="H474" s="69"/>
      <c r="I474" s="69">
        <f>J473</f>
        <v>11953.54</v>
      </c>
      <c r="J474" s="69"/>
      <c r="K474" s="69">
        <f>L473</f>
        <v>86185</v>
      </c>
      <c r="L474" s="69"/>
      <c r="O474" s="22">
        <f>I474</f>
        <v>11953.54</v>
      </c>
      <c r="P474" s="22">
        <f>K474</f>
        <v>86185</v>
      </c>
      <c r="Q474" s="9">
        <f>0</f>
        <v>0</v>
      </c>
      <c r="R474" s="9">
        <f>0</f>
        <v>0</v>
      </c>
      <c r="U474" s="9">
        <f>0</f>
        <v>0</v>
      </c>
      <c r="X474" s="9">
        <f>0</f>
        <v>0</v>
      </c>
      <c r="Z474" s="9">
        <f>0</f>
        <v>0</v>
      </c>
      <c r="AB474" s="9">
        <f>0</f>
        <v>0</v>
      </c>
      <c r="AD474" s="9">
        <f>0</f>
        <v>0</v>
      </c>
      <c r="AF474" s="22">
        <f>I474</f>
        <v>11953.54</v>
      </c>
      <c r="AN474" s="9">
        <f>IF(Source!BI189&lt;=1,J473, 0)</f>
        <v>11953.54</v>
      </c>
      <c r="AO474" s="9">
        <f>IF(Source!BI189&lt;=1,I474, 0)</f>
        <v>11953.54</v>
      </c>
      <c r="AP474" s="9">
        <f>IF(Source!BI189&lt;=1,0, 0)</f>
        <v>0</v>
      </c>
      <c r="AQ474" s="9">
        <f>IF(Source!BI189&lt;=1,0, 0)</f>
        <v>0</v>
      </c>
      <c r="AX474" s="9">
        <f>IF(Source!BI189=2,J473, 0)</f>
        <v>0</v>
      </c>
      <c r="AY474" s="9">
        <f>IF(Source!BI189=2,I474, 0)</f>
        <v>0</v>
      </c>
      <c r="AZ474" s="9">
        <f>IF(Source!BI189=2,0, 0)</f>
        <v>0</v>
      </c>
      <c r="BA474" s="9">
        <f>IF(Source!BI189=2,0, 0)</f>
        <v>0</v>
      </c>
      <c r="BQ474" s="22">
        <f>I474</f>
        <v>11953.54</v>
      </c>
      <c r="BS474" s="22">
        <f>K474</f>
        <v>86185</v>
      </c>
    </row>
    <row r="476" spans="1:95" ht="15.75" customHeight="1">
      <c r="A476" s="56"/>
      <c r="B476" s="28"/>
      <c r="C476" s="66" t="s">
        <v>755</v>
      </c>
      <c r="D476" s="66"/>
      <c r="E476" s="66"/>
      <c r="F476" s="66"/>
      <c r="G476" s="66"/>
      <c r="H476" s="66"/>
      <c r="I476" s="57"/>
      <c r="J476" s="58">
        <f>J478+J479+J480+J481</f>
        <v>835676.47999999975</v>
      </c>
      <c r="K476" s="58"/>
      <c r="L476" s="58">
        <f>L478+L479+L480+L481</f>
        <v>6025227.5</v>
      </c>
      <c r="CQ476" s="28" t="s">
        <v>755</v>
      </c>
    </row>
    <row r="477" spans="1:95" ht="15.75" customHeight="1">
      <c r="A477" s="59"/>
      <c r="B477" s="29"/>
      <c r="C477" s="68" t="s">
        <v>756</v>
      </c>
      <c r="D477" s="67"/>
      <c r="E477" s="67"/>
      <c r="F477" s="67"/>
      <c r="G477" s="67"/>
      <c r="H477" s="67"/>
      <c r="I477" s="60"/>
      <c r="J477" s="61"/>
      <c r="K477" s="61"/>
      <c r="L477" s="61"/>
    </row>
    <row r="478" spans="1:95" ht="15.75" customHeight="1">
      <c r="A478" s="59"/>
      <c r="B478" s="29"/>
      <c r="C478" s="67" t="s">
        <v>757</v>
      </c>
      <c r="D478" s="67"/>
      <c r="E478" s="67"/>
      <c r="F478" s="67"/>
      <c r="G478" s="67"/>
      <c r="H478" s="67"/>
      <c r="I478" s="60"/>
      <c r="J478" s="61">
        <f>SUM(Q275:Q474)</f>
        <v>0</v>
      </c>
      <c r="K478" s="61"/>
      <c r="L478" s="61">
        <f>SUM(U275:U474)</f>
        <v>0</v>
      </c>
    </row>
    <row r="479" spans="1:95" ht="15.75" customHeight="1">
      <c r="A479" s="59"/>
      <c r="B479" s="29"/>
      <c r="C479" s="67" t="s">
        <v>758</v>
      </c>
      <c r="D479" s="67"/>
      <c r="E479" s="67"/>
      <c r="F479" s="67"/>
      <c r="G479" s="67"/>
      <c r="H479" s="67"/>
      <c r="I479" s="60"/>
      <c r="J479" s="61">
        <f>SUM(AB275:AB474)</f>
        <v>0</v>
      </c>
      <c r="K479" s="61"/>
      <c r="L479" s="61">
        <f>SUM(AD275:AD474)</f>
        <v>0</v>
      </c>
    </row>
    <row r="480" spans="1:95" ht="15.75" customHeight="1">
      <c r="A480" s="59"/>
      <c r="B480" s="29"/>
      <c r="C480" s="67" t="s">
        <v>759</v>
      </c>
      <c r="D480" s="67"/>
      <c r="E480" s="67"/>
      <c r="F480" s="67"/>
      <c r="G480" s="67"/>
      <c r="H480" s="67"/>
      <c r="I480" s="60"/>
      <c r="J480" s="61">
        <f>SUM(AF275:AF474)-J485</f>
        <v>835676.47999999975</v>
      </c>
      <c r="K480" s="61"/>
      <c r="L480" s="61">
        <f>Source!F194-L485</f>
        <v>6025227.5</v>
      </c>
    </row>
    <row r="481" spans="1:12" ht="15.75" customHeight="1">
      <c r="A481" s="59"/>
      <c r="B481" s="29"/>
      <c r="C481" s="67" t="s">
        <v>760</v>
      </c>
      <c r="D481" s="67"/>
      <c r="E481" s="67"/>
      <c r="F481" s="67"/>
      <c r="G481" s="67"/>
      <c r="H481" s="67"/>
      <c r="I481" s="60"/>
      <c r="J481" s="61">
        <f>SUM(AR275:AR474)+SUM(BB275:BB474)+SUM(BI275:BI474)+SUM(BP275:BP474)</f>
        <v>0</v>
      </c>
      <c r="K481" s="61"/>
      <c r="L481" s="61">
        <f>Source!F216</f>
        <v>0</v>
      </c>
    </row>
    <row r="482" spans="1:12" ht="15.75" customHeight="1">
      <c r="A482" s="59"/>
      <c r="B482" s="29"/>
      <c r="C482" s="67" t="s">
        <v>761</v>
      </c>
      <c r="D482" s="67"/>
      <c r="E482" s="67"/>
      <c r="F482" s="67"/>
      <c r="G482" s="67"/>
      <c r="H482" s="67"/>
      <c r="I482" s="60"/>
      <c r="J482" s="61">
        <f>SUM(Q275:Q474)+SUM(X275:X474)</f>
        <v>0</v>
      </c>
      <c r="K482" s="61"/>
      <c r="L482" s="61">
        <f>SUM(U275:U474)+SUM(Z275:Z474)</f>
        <v>0</v>
      </c>
    </row>
    <row r="483" spans="1:12" ht="15.75" customHeight="1">
      <c r="A483" s="59"/>
      <c r="B483" s="29"/>
      <c r="C483" s="67" t="s">
        <v>762</v>
      </c>
      <c r="D483" s="67"/>
      <c r="E483" s="67"/>
      <c r="F483" s="67"/>
      <c r="G483" s="67"/>
      <c r="H483" s="67"/>
      <c r="I483" s="60"/>
      <c r="J483" s="61">
        <f>SUM(AG275:AG474)</f>
        <v>0</v>
      </c>
      <c r="K483" s="61"/>
      <c r="L483" s="61">
        <f>Source!F217</f>
        <v>0</v>
      </c>
    </row>
    <row r="484" spans="1:12" ht="15.75" customHeight="1">
      <c r="A484" s="59"/>
      <c r="B484" s="29"/>
      <c r="C484" s="67" t="s">
        <v>763</v>
      </c>
      <c r="D484" s="67"/>
      <c r="E484" s="67"/>
      <c r="F484" s="67"/>
      <c r="G484" s="67"/>
      <c r="H484" s="67"/>
      <c r="I484" s="60"/>
      <c r="J484" s="61">
        <f>SUM(AI275:AI474)</f>
        <v>0</v>
      </c>
      <c r="K484" s="61"/>
      <c r="L484" s="61">
        <f>Source!F218</f>
        <v>0</v>
      </c>
    </row>
    <row r="485" spans="1:12" ht="15.75" customHeight="1">
      <c r="A485" s="59"/>
      <c r="B485" s="29"/>
      <c r="C485" s="67" t="s">
        <v>764</v>
      </c>
      <c r="D485" s="67"/>
      <c r="E485" s="67"/>
      <c r="F485" s="67"/>
      <c r="G485" s="67"/>
      <c r="H485" s="67"/>
      <c r="I485" s="60"/>
      <c r="J485" s="61">
        <f>SUM(BH275:BH474)</f>
        <v>0</v>
      </c>
      <c r="K485" s="61"/>
      <c r="L485" s="61">
        <f>Source!F200</f>
        <v>0</v>
      </c>
    </row>
    <row r="486" spans="1:12" ht="15.75" customHeight="1">
      <c r="A486" s="59"/>
      <c r="B486" s="29"/>
      <c r="C486" s="67" t="s">
        <v>765</v>
      </c>
      <c r="D486" s="67"/>
      <c r="E486" s="67"/>
      <c r="F486" s="67"/>
      <c r="G486" s="67"/>
      <c r="H486" s="67"/>
      <c r="I486" s="60"/>
      <c r="J486" s="61">
        <f>SUM(BM275:BM474)+SUM(BN275:BN474)+SUM(BO275:BO474)+SUM(BP275:BP474)</f>
        <v>0</v>
      </c>
      <c r="K486" s="61"/>
      <c r="L486" s="61">
        <f>Source!F210</f>
        <v>0</v>
      </c>
    </row>
    <row r="487" spans="1:12" ht="15.75" customHeight="1">
      <c r="A487" s="56"/>
      <c r="B487" s="28"/>
      <c r="C487" s="66" t="s">
        <v>766</v>
      </c>
      <c r="D487" s="66"/>
      <c r="E487" s="66"/>
      <c r="F487" s="66"/>
      <c r="G487" s="66"/>
      <c r="H487" s="66"/>
      <c r="I487" s="57"/>
      <c r="J487" s="58">
        <f>J476+J483+J484+J485</f>
        <v>835676.47999999975</v>
      </c>
      <c r="K487" s="58"/>
      <c r="L487" s="58">
        <f>Source!F219</f>
        <v>6025227.5</v>
      </c>
    </row>
    <row r="488" spans="1:12" ht="15.75" customHeight="1">
      <c r="A488" s="59"/>
      <c r="B488" s="29"/>
      <c r="C488" s="68" t="s">
        <v>767</v>
      </c>
      <c r="D488" s="67"/>
      <c r="E488" s="67"/>
      <c r="F488" s="67"/>
      <c r="G488" s="67"/>
      <c r="H488" s="67"/>
      <c r="I488" s="60"/>
      <c r="J488" s="61"/>
      <c r="K488" s="61"/>
      <c r="L488" s="61"/>
    </row>
    <row r="489" spans="1:12" ht="15.75" customHeight="1">
      <c r="A489" s="59"/>
      <c r="B489" s="29"/>
      <c r="C489" s="67" t="s">
        <v>768</v>
      </c>
      <c r="D489" s="67"/>
      <c r="E489" s="67"/>
      <c r="F489" s="67"/>
      <c r="G489" s="67"/>
      <c r="H489" s="67"/>
      <c r="I489" s="60"/>
      <c r="J489" s="61"/>
      <c r="K489" s="61"/>
      <c r="L489" s="61">
        <f>SUM(BS275:BS474)</f>
        <v>6025227.5</v>
      </c>
    </row>
    <row r="490" spans="1:12" ht="15.75" customHeight="1">
      <c r="A490" s="59"/>
      <c r="B490" s="29"/>
      <c r="C490" s="67" t="s">
        <v>769</v>
      </c>
      <c r="D490" s="67"/>
      <c r="E490" s="67"/>
      <c r="F490" s="67"/>
      <c r="G490" s="67"/>
      <c r="H490" s="67"/>
      <c r="I490" s="60"/>
      <c r="J490" s="61"/>
      <c r="K490" s="61"/>
      <c r="L490" s="61">
        <f>SUM(BT275:BT474)</f>
        <v>0</v>
      </c>
    </row>
    <row r="491" spans="1:12" ht="15.75" customHeight="1"/>
    <row r="492" spans="1:12" ht="15.75" customHeight="1">
      <c r="A492" s="56"/>
      <c r="B492" s="28"/>
      <c r="C492" s="66" t="s">
        <v>771</v>
      </c>
      <c r="D492" s="66"/>
      <c r="E492" s="66"/>
      <c r="F492" s="66"/>
      <c r="G492" s="66"/>
      <c r="H492" s="66"/>
      <c r="I492" s="57"/>
      <c r="J492" s="58"/>
      <c r="K492" s="58"/>
      <c r="L492" s="58"/>
    </row>
    <row r="493" spans="1:12" ht="15.75" customHeight="1">
      <c r="A493" s="56"/>
      <c r="B493" s="28"/>
      <c r="C493" s="66" t="s">
        <v>772</v>
      </c>
      <c r="D493" s="66"/>
      <c r="E493" s="66"/>
      <c r="F493" s="66"/>
      <c r="G493" s="66"/>
      <c r="H493" s="66"/>
      <c r="I493" s="57"/>
      <c r="J493" s="58">
        <f>J495+J496+J497+J498</f>
        <v>909889.45999999961</v>
      </c>
      <c r="K493" s="58"/>
      <c r="L493" s="58">
        <f>L495+L496+L497+L498</f>
        <v>7126846.3299999991</v>
      </c>
    </row>
    <row r="494" spans="1:12" ht="15.75" customHeight="1">
      <c r="A494" s="59"/>
      <c r="B494" s="29"/>
      <c r="C494" s="68" t="s">
        <v>756</v>
      </c>
      <c r="D494" s="67"/>
      <c r="E494" s="67"/>
      <c r="F494" s="67"/>
      <c r="G494" s="67"/>
      <c r="H494" s="67"/>
      <c r="I494" s="60"/>
      <c r="J494" s="61"/>
      <c r="K494" s="61"/>
      <c r="L494" s="61"/>
    </row>
    <row r="495" spans="1:12" ht="15.75" customHeight="1">
      <c r="A495" s="59"/>
      <c r="B495" s="29"/>
      <c r="C495" s="67" t="s">
        <v>757</v>
      </c>
      <c r="D495" s="67"/>
      <c r="E495" s="67"/>
      <c r="F495" s="67"/>
      <c r="G495" s="67"/>
      <c r="H495" s="67"/>
      <c r="I495" s="60"/>
      <c r="J495" s="61">
        <f>SUM(Q47:Q490)</f>
        <v>31424.730000000003</v>
      </c>
      <c r="K495" s="61"/>
      <c r="L495" s="61">
        <f>SUM(U47:U490)</f>
        <v>762678.16999999981</v>
      </c>
    </row>
    <row r="496" spans="1:12" ht="15.75" customHeight="1">
      <c r="A496" s="59"/>
      <c r="B496" s="29"/>
      <c r="C496" s="67" t="s">
        <v>758</v>
      </c>
      <c r="D496" s="67"/>
      <c r="E496" s="67"/>
      <c r="F496" s="67"/>
      <c r="G496" s="67"/>
      <c r="H496" s="67"/>
      <c r="I496" s="60"/>
      <c r="J496" s="61">
        <f>SUM(AB47:AB490)</f>
        <v>22056.129999999997</v>
      </c>
      <c r="K496" s="61"/>
      <c r="L496" s="61">
        <f>SUM(AD47:AD490)</f>
        <v>189462.09999999998</v>
      </c>
    </row>
    <row r="497" spans="1:12" ht="15.75" customHeight="1">
      <c r="A497" s="59"/>
      <c r="B497" s="29"/>
      <c r="C497" s="67" t="s">
        <v>759</v>
      </c>
      <c r="D497" s="67"/>
      <c r="E497" s="67"/>
      <c r="F497" s="67"/>
      <c r="G497" s="67"/>
      <c r="H497" s="67"/>
      <c r="I497" s="60"/>
      <c r="J497" s="61">
        <f>SUM(AF47:AF490)-J502</f>
        <v>856408.59999999963</v>
      </c>
      <c r="K497" s="61"/>
      <c r="L497" s="61">
        <f>Source!F228-L502</f>
        <v>6174706.0599999996</v>
      </c>
    </row>
    <row r="498" spans="1:12" ht="15.75" customHeight="1">
      <c r="A498" s="59"/>
      <c r="B498" s="29"/>
      <c r="C498" s="67" t="s">
        <v>760</v>
      </c>
      <c r="D498" s="67"/>
      <c r="E498" s="67"/>
      <c r="F498" s="67"/>
      <c r="G498" s="67"/>
      <c r="H498" s="67"/>
      <c r="I498" s="60"/>
      <c r="J498" s="61">
        <f>SUM(AR47:AR490)+SUM(BB47:BB490)+SUM(BI47:BI490)+SUM(BP47:BP490)</f>
        <v>0</v>
      </c>
      <c r="K498" s="61"/>
      <c r="L498" s="61">
        <f>Source!F250</f>
        <v>0</v>
      </c>
    </row>
    <row r="499" spans="1:12" ht="15.75" customHeight="1">
      <c r="A499" s="59"/>
      <c r="B499" s="29"/>
      <c r="C499" s="67" t="s">
        <v>773</v>
      </c>
      <c r="D499" s="67"/>
      <c r="E499" s="67"/>
      <c r="F499" s="67"/>
      <c r="G499" s="67"/>
      <c r="H499" s="67"/>
      <c r="I499" s="60"/>
      <c r="J499" s="61">
        <f>SUM(Q47:Q490)+SUM(X47:X490)</f>
        <v>35675.61</v>
      </c>
      <c r="K499" s="61"/>
      <c r="L499" s="61">
        <f>SUM(U47:U490)+SUM(Z47:Z490)</f>
        <v>865846.92999999982</v>
      </c>
    </row>
    <row r="500" spans="1:12" ht="15.75" customHeight="1">
      <c r="A500" s="59"/>
      <c r="B500" s="29"/>
      <c r="C500" s="67" t="s">
        <v>774</v>
      </c>
      <c r="D500" s="67"/>
      <c r="E500" s="67"/>
      <c r="F500" s="67"/>
      <c r="G500" s="67"/>
      <c r="H500" s="67"/>
      <c r="I500" s="60"/>
      <c r="J500" s="61">
        <f>SUM(AG47:AG490)</f>
        <v>32982.379999999997</v>
      </c>
      <c r="K500" s="61"/>
      <c r="L500" s="61">
        <f>Source!F251</f>
        <v>800481.78</v>
      </c>
    </row>
    <row r="501" spans="1:12" ht="15.75" customHeight="1">
      <c r="A501" s="59"/>
      <c r="B501" s="29"/>
      <c r="C501" s="67" t="s">
        <v>775</v>
      </c>
      <c r="D501" s="67"/>
      <c r="E501" s="67"/>
      <c r="F501" s="67"/>
      <c r="G501" s="67"/>
      <c r="H501" s="67"/>
      <c r="I501" s="60"/>
      <c r="J501" s="61">
        <f>SUM(AI47:AI490)</f>
        <v>17359.39</v>
      </c>
      <c r="K501" s="61"/>
      <c r="L501" s="61">
        <f>Source!F252</f>
        <v>421312.81</v>
      </c>
    </row>
    <row r="502" spans="1:12" ht="15.75" customHeight="1">
      <c r="A502" s="59"/>
      <c r="B502" s="29"/>
      <c r="C502" s="67" t="s">
        <v>776</v>
      </c>
      <c r="D502" s="67"/>
      <c r="E502" s="67"/>
      <c r="F502" s="67"/>
      <c r="G502" s="67"/>
      <c r="H502" s="67"/>
      <c r="I502" s="60"/>
      <c r="J502" s="61">
        <f>SUM(BH47:BH490)</f>
        <v>0</v>
      </c>
      <c r="K502" s="61"/>
      <c r="L502" s="61">
        <f>Source!F234</f>
        <v>0</v>
      </c>
    </row>
    <row r="503" spans="1:12" ht="15.75" customHeight="1">
      <c r="A503" s="59"/>
      <c r="B503" s="29"/>
      <c r="C503" s="67" t="s">
        <v>777</v>
      </c>
      <c r="D503" s="67"/>
      <c r="E503" s="67"/>
      <c r="F503" s="67"/>
      <c r="G503" s="67"/>
      <c r="H503" s="67"/>
      <c r="I503" s="60"/>
      <c r="J503" s="61">
        <f>SUM(BM47:BM490)+SUM(BN47:BN490)+SUM(BO47:BO490)+SUM(BP47:BP490)</f>
        <v>11882.890000000001</v>
      </c>
      <c r="K503" s="61"/>
      <c r="L503" s="61">
        <f>Source!F244</f>
        <v>288397.78999999998</v>
      </c>
    </row>
    <row r="504" spans="1:12" ht="15.75" customHeight="1">
      <c r="A504" s="56"/>
      <c r="B504" s="28"/>
      <c r="C504" s="66" t="s">
        <v>771</v>
      </c>
      <c r="D504" s="66"/>
      <c r="E504" s="66"/>
      <c r="F504" s="66"/>
      <c r="G504" s="66"/>
      <c r="H504" s="66"/>
      <c r="I504" s="57"/>
      <c r="J504" s="58">
        <f>J493+J500+J501+J502</f>
        <v>960231.22999999963</v>
      </c>
      <c r="K504" s="58"/>
      <c r="L504" s="58">
        <f>Source!F253</f>
        <v>8348640.9199999999</v>
      </c>
    </row>
    <row r="505" spans="1:12" ht="15.75" customHeight="1">
      <c r="A505" s="59"/>
      <c r="B505" s="29"/>
      <c r="C505" s="68" t="s">
        <v>756</v>
      </c>
      <c r="D505" s="67"/>
      <c r="E505" s="67"/>
      <c r="F505" s="67"/>
      <c r="G505" s="67"/>
      <c r="H505" s="67"/>
      <c r="I505" s="60"/>
      <c r="J505" s="61"/>
      <c r="K505" s="61"/>
      <c r="L505" s="61"/>
    </row>
    <row r="506" spans="1:12" ht="15.75" customHeight="1">
      <c r="A506" s="59"/>
      <c r="B506" s="29"/>
      <c r="C506" s="67" t="s">
        <v>768</v>
      </c>
      <c r="D506" s="67"/>
      <c r="E506" s="67"/>
      <c r="F506" s="67"/>
      <c r="G506" s="67"/>
      <c r="H506" s="67"/>
      <c r="I506" s="60"/>
      <c r="J506" s="61"/>
      <c r="K506" s="61"/>
      <c r="L506" s="61">
        <f>SUM(BS47:BS490)</f>
        <v>6025227.5</v>
      </c>
    </row>
    <row r="507" spans="1:12" ht="15.75" customHeight="1">
      <c r="A507" s="59"/>
      <c r="B507" s="29"/>
      <c r="C507" s="67" t="s">
        <v>769</v>
      </c>
      <c r="D507" s="67"/>
      <c r="E507" s="67"/>
      <c r="F507" s="67"/>
      <c r="G507" s="67"/>
      <c r="H507" s="67"/>
      <c r="I507" s="60"/>
      <c r="J507" s="61"/>
      <c r="K507" s="61"/>
      <c r="L507" s="61">
        <f>SUM(BT47:BT490)</f>
        <v>0</v>
      </c>
    </row>
    <row r="508" spans="1:12" ht="15.75" customHeight="1">
      <c r="A508" s="59"/>
      <c r="B508" s="29"/>
      <c r="C508" s="67" t="s">
        <v>778</v>
      </c>
      <c r="D508" s="67"/>
      <c r="E508" s="67"/>
      <c r="F508" s="67"/>
      <c r="G508" s="67"/>
      <c r="H508" s="67"/>
      <c r="I508" s="60"/>
      <c r="J508" s="61"/>
      <c r="K508" s="62">
        <v>0.2</v>
      </c>
      <c r="L508" s="61">
        <v>0</v>
      </c>
    </row>
    <row r="509" spans="1:12" ht="15.75" customHeight="1">
      <c r="A509" s="56"/>
      <c r="B509" s="28"/>
      <c r="C509" s="66" t="s">
        <v>779</v>
      </c>
      <c r="D509" s="66"/>
      <c r="E509" s="66"/>
      <c r="F509" s="66"/>
      <c r="G509" s="66"/>
      <c r="H509" s="66"/>
      <c r="I509" s="57"/>
      <c r="J509" s="58"/>
      <c r="K509" s="58"/>
      <c r="L509" s="58">
        <f>L504+L508</f>
        <v>8348640.9199999999</v>
      </c>
    </row>
    <row r="510" spans="1:12" ht="39" customHeight="1"/>
    <row r="512" spans="1:12">
      <c r="A512" s="72" t="s">
        <v>780</v>
      </c>
      <c r="B512" s="72"/>
      <c r="C512" s="63" t="str">
        <f>IF(Source!AC12&lt;&gt;"", Source!AC12," ")</f>
        <v xml:space="preserve"> </v>
      </c>
      <c r="D512" s="63"/>
      <c r="E512" s="63"/>
      <c r="F512" s="63"/>
      <c r="G512" s="63"/>
      <c r="H512" s="73" t="str">
        <f>IF(Source!AB12&lt;&gt;"", Source!AB12," ")</f>
        <v xml:space="preserve"> </v>
      </c>
      <c r="I512" s="73"/>
      <c r="J512" s="73"/>
      <c r="K512" s="73"/>
    </row>
    <row r="513" spans="1:11">
      <c r="C513" s="71" t="s">
        <v>781</v>
      </c>
      <c r="D513" s="71"/>
      <c r="E513" s="71"/>
      <c r="F513" s="71"/>
      <c r="G513" s="71"/>
    </row>
    <row r="515" spans="1:11">
      <c r="A515" s="72" t="s">
        <v>782</v>
      </c>
      <c r="B515" s="72"/>
      <c r="C515" s="63" t="str">
        <f>IF(Source!AE12&lt;&gt;"", Source!AE12," ")</f>
        <v xml:space="preserve"> </v>
      </c>
      <c r="D515" s="63"/>
      <c r="E515" s="63"/>
      <c r="F515" s="63"/>
      <c r="G515" s="63"/>
      <c r="H515" s="73" t="str">
        <f>IF(Source!AD12&lt;&gt;"", Source!AD12," ")</f>
        <v xml:space="preserve"> </v>
      </c>
      <c r="I515" s="73"/>
      <c r="J515" s="73"/>
      <c r="K515" s="73"/>
    </row>
    <row r="516" spans="1:11">
      <c r="C516" s="71" t="s">
        <v>781</v>
      </c>
      <c r="D516" s="71"/>
      <c r="E516" s="71"/>
      <c r="F516" s="71"/>
      <c r="G516" s="71"/>
    </row>
  </sheetData>
  <mergeCells count="435">
    <mergeCell ref="B7:E7"/>
    <mergeCell ref="H7:L7"/>
    <mergeCell ref="A10:L10"/>
    <mergeCell ref="A12:K12"/>
    <mergeCell ref="B15:K15"/>
    <mergeCell ref="B16:K16"/>
    <mergeCell ref="B3:E3"/>
    <mergeCell ref="H3:L3"/>
    <mergeCell ref="B4:E4"/>
    <mergeCell ref="H4:L4"/>
    <mergeCell ref="B6:E6"/>
    <mergeCell ref="H6:L6"/>
    <mergeCell ref="C30:G30"/>
    <mergeCell ref="D34:E34"/>
    <mergeCell ref="D37:E37"/>
    <mergeCell ref="D38:E38"/>
    <mergeCell ref="D39:E39"/>
    <mergeCell ref="D40:E40"/>
    <mergeCell ref="B18:K18"/>
    <mergeCell ref="B19:K19"/>
    <mergeCell ref="B21:K21"/>
    <mergeCell ref="B23:K23"/>
    <mergeCell ref="B24:K24"/>
    <mergeCell ref="C29:G29"/>
    <mergeCell ref="K42:K45"/>
    <mergeCell ref="L42:L45"/>
    <mergeCell ref="K123:L123"/>
    <mergeCell ref="I123:J123"/>
    <mergeCell ref="C123:H123"/>
    <mergeCell ref="K111:L111"/>
    <mergeCell ref="A42:A45"/>
    <mergeCell ref="B42:B45"/>
    <mergeCell ref="C42:C45"/>
    <mergeCell ref="D42:D45"/>
    <mergeCell ref="E42:G44"/>
    <mergeCell ref="H42:J44"/>
    <mergeCell ref="C513:G513"/>
    <mergeCell ref="A515:B515"/>
    <mergeCell ref="H515:K515"/>
    <mergeCell ref="C516:G516"/>
    <mergeCell ref="C145:H145"/>
    <mergeCell ref="K132:L132"/>
    <mergeCell ref="I132:J132"/>
    <mergeCell ref="C132:H132"/>
    <mergeCell ref="C218:H218"/>
    <mergeCell ref="K205:L205"/>
    <mergeCell ref="A512:B512"/>
    <mergeCell ref="H512:K512"/>
    <mergeCell ref="C497:H497"/>
    <mergeCell ref="C496:H496"/>
    <mergeCell ref="C495:H495"/>
    <mergeCell ref="K57:L57"/>
    <mergeCell ref="I57:J57"/>
    <mergeCell ref="C57:H57"/>
    <mergeCell ref="A48:L48"/>
    <mergeCell ref="C240:H240"/>
    <mergeCell ref="K231:L231"/>
    <mergeCell ref="I231:J231"/>
    <mergeCell ref="C231:H231"/>
    <mergeCell ref="K218:L218"/>
    <mergeCell ref="I218:J218"/>
    <mergeCell ref="K80:L80"/>
    <mergeCell ref="I80:J80"/>
    <mergeCell ref="C80:H80"/>
    <mergeCell ref="K69:L69"/>
    <mergeCell ref="I69:J69"/>
    <mergeCell ref="C69:H69"/>
    <mergeCell ref="I111:J111"/>
    <mergeCell ref="C111:H111"/>
    <mergeCell ref="K101:L101"/>
    <mergeCell ref="I101:J101"/>
    <mergeCell ref="C101:H101"/>
    <mergeCell ref="K92:L92"/>
    <mergeCell ref="I92:J92"/>
    <mergeCell ref="C92:H92"/>
    <mergeCell ref="K145:L145"/>
    <mergeCell ref="I145:J145"/>
    <mergeCell ref="C268:H268"/>
    <mergeCell ref="C267:H267"/>
    <mergeCell ref="C266:H266"/>
    <mergeCell ref="C265:H265"/>
    <mergeCell ref="C264:H264"/>
    <mergeCell ref="C263:H263"/>
    <mergeCell ref="C262:H262"/>
    <mergeCell ref="C261:H261"/>
    <mergeCell ref="K167:L167"/>
    <mergeCell ref="I167:J167"/>
    <mergeCell ref="C167:H167"/>
    <mergeCell ref="K155:L155"/>
    <mergeCell ref="I155:J155"/>
    <mergeCell ref="C155:H155"/>
    <mergeCell ref="I205:J205"/>
    <mergeCell ref="C205:H205"/>
    <mergeCell ref="K192:L192"/>
    <mergeCell ref="I192:J192"/>
    <mergeCell ref="C192:H192"/>
    <mergeCell ref="K179:L179"/>
    <mergeCell ref="I179:J179"/>
    <mergeCell ref="C179:H179"/>
    <mergeCell ref="K240:L240"/>
    <mergeCell ref="I240:J240"/>
    <mergeCell ref="C288:H288"/>
    <mergeCell ref="K286:L286"/>
    <mergeCell ref="I286:J286"/>
    <mergeCell ref="C286:H286"/>
    <mergeCell ref="K284:L284"/>
    <mergeCell ref="I284:J284"/>
    <mergeCell ref="C284:H284"/>
    <mergeCell ref="K282:L282"/>
    <mergeCell ref="C260:H260"/>
    <mergeCell ref="C259:H259"/>
    <mergeCell ref="K257:L257"/>
    <mergeCell ref="I257:J257"/>
    <mergeCell ref="C257:H257"/>
    <mergeCell ref="K249:L249"/>
    <mergeCell ref="I249:J249"/>
    <mergeCell ref="C249:H249"/>
    <mergeCell ref="C270:H270"/>
    <mergeCell ref="C269:H269"/>
    <mergeCell ref="I282:J282"/>
    <mergeCell ref="C282:H282"/>
    <mergeCell ref="K280:L280"/>
    <mergeCell ref="I280:J280"/>
    <mergeCell ref="C280:H280"/>
    <mergeCell ref="K278:L278"/>
    <mergeCell ref="I278:J278"/>
    <mergeCell ref="C278:H278"/>
    <mergeCell ref="I302:J302"/>
    <mergeCell ref="C302:H302"/>
    <mergeCell ref="K300:L300"/>
    <mergeCell ref="I300:J300"/>
    <mergeCell ref="C300:H300"/>
    <mergeCell ref="A275:L275"/>
    <mergeCell ref="C273:H273"/>
    <mergeCell ref="C272:H272"/>
    <mergeCell ref="C271:H271"/>
    <mergeCell ref="K290:L290"/>
    <mergeCell ref="I290:J290"/>
    <mergeCell ref="C290:H290"/>
    <mergeCell ref="K288:L288"/>
    <mergeCell ref="I288:J288"/>
    <mergeCell ref="C321:H321"/>
    <mergeCell ref="K319:L319"/>
    <mergeCell ref="I319:J319"/>
    <mergeCell ref="C319:H319"/>
    <mergeCell ref="K317:L317"/>
    <mergeCell ref="K294:L294"/>
    <mergeCell ref="I294:J294"/>
    <mergeCell ref="C294:H294"/>
    <mergeCell ref="K292:L292"/>
    <mergeCell ref="I292:J292"/>
    <mergeCell ref="C292:H292"/>
    <mergeCell ref="K298:L298"/>
    <mergeCell ref="I298:J298"/>
    <mergeCell ref="C298:H298"/>
    <mergeCell ref="K296:L296"/>
    <mergeCell ref="I296:J296"/>
    <mergeCell ref="C296:H296"/>
    <mergeCell ref="C304:H304"/>
    <mergeCell ref="K302:L302"/>
    <mergeCell ref="K306:L306"/>
    <mergeCell ref="I306:J306"/>
    <mergeCell ref="C306:H306"/>
    <mergeCell ref="K304:L304"/>
    <mergeCell ref="I304:J304"/>
    <mergeCell ref="C337:H337"/>
    <mergeCell ref="K335:L335"/>
    <mergeCell ref="I335:J335"/>
    <mergeCell ref="C335:H335"/>
    <mergeCell ref="K333:L333"/>
    <mergeCell ref="K310:L310"/>
    <mergeCell ref="I310:J310"/>
    <mergeCell ref="C310:H310"/>
    <mergeCell ref="K308:L308"/>
    <mergeCell ref="I308:J308"/>
    <mergeCell ref="C308:H308"/>
    <mergeCell ref="I317:J317"/>
    <mergeCell ref="C317:H317"/>
    <mergeCell ref="K315:L315"/>
    <mergeCell ref="I315:J315"/>
    <mergeCell ref="C315:H315"/>
    <mergeCell ref="K312:L312"/>
    <mergeCell ref="I312:J312"/>
    <mergeCell ref="C312:H312"/>
    <mergeCell ref="K323:L323"/>
    <mergeCell ref="I323:J323"/>
    <mergeCell ref="C323:H323"/>
    <mergeCell ref="K321:L321"/>
    <mergeCell ref="I321:J321"/>
    <mergeCell ref="C353:H353"/>
    <mergeCell ref="K351:L351"/>
    <mergeCell ref="I351:J351"/>
    <mergeCell ref="C351:H351"/>
    <mergeCell ref="K349:L349"/>
    <mergeCell ref="K327:L327"/>
    <mergeCell ref="I327:J327"/>
    <mergeCell ref="C327:H327"/>
    <mergeCell ref="K325:L325"/>
    <mergeCell ref="I325:J325"/>
    <mergeCell ref="C325:H325"/>
    <mergeCell ref="I333:J333"/>
    <mergeCell ref="C333:H333"/>
    <mergeCell ref="K331:L331"/>
    <mergeCell ref="I331:J331"/>
    <mergeCell ref="C331:H331"/>
    <mergeCell ref="K329:L329"/>
    <mergeCell ref="I329:J329"/>
    <mergeCell ref="C329:H329"/>
    <mergeCell ref="K339:L339"/>
    <mergeCell ref="I339:J339"/>
    <mergeCell ref="C339:H339"/>
    <mergeCell ref="K337:L337"/>
    <mergeCell ref="I337:J337"/>
    <mergeCell ref="C370:H370"/>
    <mergeCell ref="K368:L368"/>
    <mergeCell ref="I368:J368"/>
    <mergeCell ref="C368:H368"/>
    <mergeCell ref="K365:L365"/>
    <mergeCell ref="K343:L343"/>
    <mergeCell ref="I343:J343"/>
    <mergeCell ref="C343:H343"/>
    <mergeCell ref="K341:L341"/>
    <mergeCell ref="I341:J341"/>
    <mergeCell ref="C341:H341"/>
    <mergeCell ref="I349:J349"/>
    <mergeCell ref="C349:H349"/>
    <mergeCell ref="K347:L347"/>
    <mergeCell ref="I347:J347"/>
    <mergeCell ref="C347:H347"/>
    <mergeCell ref="K345:L345"/>
    <mergeCell ref="I345:J345"/>
    <mergeCell ref="C345:H345"/>
    <mergeCell ref="K355:L355"/>
    <mergeCell ref="I355:J355"/>
    <mergeCell ref="C355:H355"/>
    <mergeCell ref="K353:L353"/>
    <mergeCell ref="I353:J353"/>
    <mergeCell ref="C387:H387"/>
    <mergeCell ref="K385:L385"/>
    <mergeCell ref="I385:J385"/>
    <mergeCell ref="C385:H385"/>
    <mergeCell ref="K383:L383"/>
    <mergeCell ref="K359:L359"/>
    <mergeCell ref="I359:J359"/>
    <mergeCell ref="C359:H359"/>
    <mergeCell ref="K357:L357"/>
    <mergeCell ref="I357:J357"/>
    <mergeCell ref="C357:H357"/>
    <mergeCell ref="I365:J365"/>
    <mergeCell ref="C365:H365"/>
    <mergeCell ref="K363:L363"/>
    <mergeCell ref="I363:J363"/>
    <mergeCell ref="C363:H363"/>
    <mergeCell ref="K361:L361"/>
    <mergeCell ref="I361:J361"/>
    <mergeCell ref="C361:H361"/>
    <mergeCell ref="K372:L372"/>
    <mergeCell ref="I372:J372"/>
    <mergeCell ref="C372:H372"/>
    <mergeCell ref="K370:L370"/>
    <mergeCell ref="I370:J370"/>
    <mergeCell ref="C403:H403"/>
    <mergeCell ref="K401:L401"/>
    <mergeCell ref="I401:J401"/>
    <mergeCell ref="C401:H401"/>
    <mergeCell ref="K399:L399"/>
    <mergeCell ref="K376:L376"/>
    <mergeCell ref="I376:J376"/>
    <mergeCell ref="C376:H376"/>
    <mergeCell ref="K374:L374"/>
    <mergeCell ref="I374:J374"/>
    <mergeCell ref="C374:H374"/>
    <mergeCell ref="I383:J383"/>
    <mergeCell ref="C383:H383"/>
    <mergeCell ref="K381:L381"/>
    <mergeCell ref="I381:J381"/>
    <mergeCell ref="C381:H381"/>
    <mergeCell ref="K379:L379"/>
    <mergeCell ref="I379:J379"/>
    <mergeCell ref="C379:H379"/>
    <mergeCell ref="K389:L389"/>
    <mergeCell ref="I389:J389"/>
    <mergeCell ref="C389:H389"/>
    <mergeCell ref="K387:L387"/>
    <mergeCell ref="I387:J387"/>
    <mergeCell ref="C419:H419"/>
    <mergeCell ref="K417:L417"/>
    <mergeCell ref="I417:J417"/>
    <mergeCell ref="C417:H417"/>
    <mergeCell ref="K415:L415"/>
    <mergeCell ref="K393:L393"/>
    <mergeCell ref="I393:J393"/>
    <mergeCell ref="C393:H393"/>
    <mergeCell ref="K391:L391"/>
    <mergeCell ref="I391:J391"/>
    <mergeCell ref="C391:H391"/>
    <mergeCell ref="I399:J399"/>
    <mergeCell ref="C399:H399"/>
    <mergeCell ref="K397:L397"/>
    <mergeCell ref="I397:J397"/>
    <mergeCell ref="C397:H397"/>
    <mergeCell ref="K395:L395"/>
    <mergeCell ref="I395:J395"/>
    <mergeCell ref="C395:H395"/>
    <mergeCell ref="K405:L405"/>
    <mergeCell ref="I405:J405"/>
    <mergeCell ref="C405:H405"/>
    <mergeCell ref="K403:L403"/>
    <mergeCell ref="I403:J403"/>
    <mergeCell ref="C436:H436"/>
    <mergeCell ref="K434:L434"/>
    <mergeCell ref="I434:J434"/>
    <mergeCell ref="C434:H434"/>
    <mergeCell ref="K432:L432"/>
    <mergeCell ref="K409:L409"/>
    <mergeCell ref="I409:J409"/>
    <mergeCell ref="C409:H409"/>
    <mergeCell ref="K407:L407"/>
    <mergeCell ref="I407:J407"/>
    <mergeCell ref="C407:H407"/>
    <mergeCell ref="I415:J415"/>
    <mergeCell ref="C415:H415"/>
    <mergeCell ref="K413:L413"/>
    <mergeCell ref="I413:J413"/>
    <mergeCell ref="C413:H413"/>
    <mergeCell ref="K411:L411"/>
    <mergeCell ref="I411:J411"/>
    <mergeCell ref="C411:H411"/>
    <mergeCell ref="K421:L421"/>
    <mergeCell ref="I421:J421"/>
    <mergeCell ref="C421:H421"/>
    <mergeCell ref="K419:L419"/>
    <mergeCell ref="I419:J419"/>
    <mergeCell ref="C453:H453"/>
    <mergeCell ref="K451:L451"/>
    <mergeCell ref="I451:J451"/>
    <mergeCell ref="C451:H451"/>
    <mergeCell ref="K449:L449"/>
    <mergeCell ref="K425:L425"/>
    <mergeCell ref="I425:J425"/>
    <mergeCell ref="C425:H425"/>
    <mergeCell ref="K423:L423"/>
    <mergeCell ref="I423:J423"/>
    <mergeCell ref="C423:H423"/>
    <mergeCell ref="I432:J432"/>
    <mergeCell ref="C432:H432"/>
    <mergeCell ref="K430:L430"/>
    <mergeCell ref="I430:J430"/>
    <mergeCell ref="C430:H430"/>
    <mergeCell ref="K427:L427"/>
    <mergeCell ref="I427:J427"/>
    <mergeCell ref="C427:H427"/>
    <mergeCell ref="K438:L438"/>
    <mergeCell ref="I438:J438"/>
    <mergeCell ref="C438:H438"/>
    <mergeCell ref="K436:L436"/>
    <mergeCell ref="I436:J436"/>
    <mergeCell ref="C470:H470"/>
    <mergeCell ref="K468:L468"/>
    <mergeCell ref="I468:J468"/>
    <mergeCell ref="C468:H468"/>
    <mergeCell ref="K465:L465"/>
    <mergeCell ref="K442:L442"/>
    <mergeCell ref="I442:J442"/>
    <mergeCell ref="C442:H442"/>
    <mergeCell ref="K440:L440"/>
    <mergeCell ref="I440:J440"/>
    <mergeCell ref="C440:H440"/>
    <mergeCell ref="I449:J449"/>
    <mergeCell ref="C449:H449"/>
    <mergeCell ref="K446:L446"/>
    <mergeCell ref="I446:J446"/>
    <mergeCell ref="C446:H446"/>
    <mergeCell ref="K444:L444"/>
    <mergeCell ref="I444:J444"/>
    <mergeCell ref="C444:H444"/>
    <mergeCell ref="K455:L455"/>
    <mergeCell ref="I455:J455"/>
    <mergeCell ref="C455:H455"/>
    <mergeCell ref="K453:L453"/>
    <mergeCell ref="I453:J453"/>
    <mergeCell ref="C485:H485"/>
    <mergeCell ref="C484:H484"/>
    <mergeCell ref="C483:H483"/>
    <mergeCell ref="C482:H482"/>
    <mergeCell ref="C481:H481"/>
    <mergeCell ref="K459:L459"/>
    <mergeCell ref="I459:J459"/>
    <mergeCell ref="C459:H459"/>
    <mergeCell ref="K457:L457"/>
    <mergeCell ref="I457:J457"/>
    <mergeCell ref="C457:H457"/>
    <mergeCell ref="I465:J465"/>
    <mergeCell ref="C465:H465"/>
    <mergeCell ref="K463:L463"/>
    <mergeCell ref="I463:J463"/>
    <mergeCell ref="C463:H463"/>
    <mergeCell ref="K461:L461"/>
    <mergeCell ref="I461:J461"/>
    <mergeCell ref="C461:H461"/>
    <mergeCell ref="K472:L472"/>
    <mergeCell ref="I472:J472"/>
    <mergeCell ref="C472:H472"/>
    <mergeCell ref="K470:L470"/>
    <mergeCell ref="I470:J470"/>
    <mergeCell ref="C502:H502"/>
    <mergeCell ref="C501:H501"/>
    <mergeCell ref="C500:H500"/>
    <mergeCell ref="C499:H499"/>
    <mergeCell ref="C498:H498"/>
    <mergeCell ref="C480:H480"/>
    <mergeCell ref="C479:H479"/>
    <mergeCell ref="C478:H478"/>
    <mergeCell ref="C477:H477"/>
    <mergeCell ref="C476:H476"/>
    <mergeCell ref="K474:L474"/>
    <mergeCell ref="I474:J474"/>
    <mergeCell ref="C474:H474"/>
    <mergeCell ref="C276:F276"/>
    <mergeCell ref="C447:D447"/>
    <mergeCell ref="C487:H487"/>
    <mergeCell ref="C486:H486"/>
    <mergeCell ref="C509:H509"/>
    <mergeCell ref="C508:H508"/>
    <mergeCell ref="C507:H507"/>
    <mergeCell ref="C506:H506"/>
    <mergeCell ref="C505:H505"/>
    <mergeCell ref="C504:H504"/>
    <mergeCell ref="C503:H503"/>
    <mergeCell ref="C494:H494"/>
    <mergeCell ref="C493:H493"/>
    <mergeCell ref="C492:H492"/>
    <mergeCell ref="C490:H490"/>
    <mergeCell ref="C489:H489"/>
    <mergeCell ref="C488:H488"/>
  </mergeCells>
  <pageMargins left="0.4" right="0.2" top="0.2" bottom="0.4" header="0.2" footer="0.2"/>
  <pageSetup paperSize="9" scale="73" fitToHeight="0" orientation="landscape" verticalDpi="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45"/>
  <sheetViews>
    <sheetView tabSelected="1" topLeftCell="A13" workbookViewId="0">
      <selection activeCell="C37" sqref="C37"/>
    </sheetView>
  </sheetViews>
  <sheetFormatPr defaultRowHeight="12.75"/>
  <cols>
    <col min="1" max="1" width="6.7109375" customWidth="1"/>
    <col min="2" max="2" width="75.7109375" customWidth="1"/>
    <col min="3" max="4" width="15.7109375" customWidth="1"/>
    <col min="29" max="31" width="0" hidden="1" customWidth="1"/>
  </cols>
  <sheetData>
    <row r="1" spans="1:4">
      <c r="A1" s="10"/>
    </row>
    <row r="2" spans="1:4" ht="14.25">
      <c r="C2" s="11"/>
      <c r="D2" s="11"/>
    </row>
    <row r="3" spans="1:4" ht="15">
      <c r="C3" s="11"/>
      <c r="D3" s="27" t="s">
        <v>690</v>
      </c>
    </row>
    <row r="4" spans="1:4" ht="15">
      <c r="C4" s="27"/>
      <c r="D4" s="27"/>
    </row>
    <row r="5" spans="1:4" ht="15">
      <c r="C5" s="98" t="s">
        <v>783</v>
      </c>
      <c r="D5" s="98"/>
    </row>
    <row r="6" spans="1:4" ht="15">
      <c r="C6" s="27"/>
      <c r="D6" s="27"/>
    </row>
    <row r="7" spans="1:4" ht="15">
      <c r="C7" s="98" t="s">
        <v>783</v>
      </c>
      <c r="D7" s="98"/>
    </row>
    <row r="8" spans="1:4" ht="15">
      <c r="C8" s="27"/>
      <c r="D8" s="27"/>
    </row>
    <row r="9" spans="1:4" ht="15">
      <c r="C9" s="97" t="s">
        <v>784</v>
      </c>
      <c r="D9" s="97"/>
    </row>
    <row r="10" spans="1:4" ht="14.25">
      <c r="C10" s="11"/>
      <c r="D10" s="11"/>
    </row>
    <row r="12" spans="1:4" ht="15.75">
      <c r="B12" s="99"/>
      <c r="C12" s="99"/>
      <c r="D12" s="99"/>
    </row>
    <row r="13" spans="1:4" ht="15">
      <c r="B13" s="100"/>
      <c r="C13" s="100"/>
      <c r="D13" s="100"/>
    </row>
    <row r="14" spans="1:4" hidden="1"/>
    <row r="16" spans="1:4" ht="28.5">
      <c r="A16" s="31" t="s">
        <v>714</v>
      </c>
      <c r="B16" s="31" t="s">
        <v>716</v>
      </c>
      <c r="C16" s="31" t="s">
        <v>717</v>
      </c>
      <c r="D16" s="31" t="s">
        <v>718</v>
      </c>
    </row>
    <row r="17" spans="1:4" ht="15" customHeight="1">
      <c r="A17" s="31">
        <v>1</v>
      </c>
      <c r="B17" s="31">
        <v>2</v>
      </c>
      <c r="C17" s="31">
        <v>3</v>
      </c>
      <c r="D17" s="31">
        <v>4</v>
      </c>
    </row>
    <row r="18" spans="1:4" ht="16.5">
      <c r="A18" s="96" t="str">
        <f>CONCATENATE("Раздел: ", Source!G24)</f>
        <v>Раздел: 1. Монтажные работы</v>
      </c>
      <c r="B18" s="96"/>
      <c r="C18" s="96"/>
      <c r="D18" s="96"/>
    </row>
    <row r="19" spans="1:4" ht="14.25">
      <c r="A19" s="31">
        <v>1</v>
      </c>
      <c r="B19" s="34" t="str">
        <f>Source!G28</f>
        <v>Устройство цифровой регистрации. (Прим.: установка регистраторов)</v>
      </c>
      <c r="C19" s="31" t="s">
        <v>199</v>
      </c>
      <c r="D19" s="35">
        <f>Source!I28</f>
        <v>3</v>
      </c>
    </row>
    <row r="20" spans="1:4" ht="14.25">
      <c r="A20" s="31">
        <v>2</v>
      </c>
      <c r="B20" s="34" t="str">
        <f>Source!G29</f>
        <v>Коммутатор служебной связи (Прим.: установка коммутаторов)</v>
      </c>
      <c r="C20" s="31" t="s">
        <v>199</v>
      </c>
      <c r="D20" s="35">
        <f>Source!I29</f>
        <v>8</v>
      </c>
    </row>
    <row r="21" spans="1:4" ht="14.25">
      <c r="A21" s="31">
        <v>3</v>
      </c>
      <c r="B21" s="34" t="str">
        <f>Source!G30</f>
        <v>Аппарат настольный, масса до 0,015 т (Прим.: установка мониторов)</v>
      </c>
      <c r="C21" s="31" t="s">
        <v>199</v>
      </c>
      <c r="D21" s="35">
        <f>Source!I30</f>
        <v>3</v>
      </c>
    </row>
    <row r="22" spans="1:4" ht="14.25">
      <c r="A22" s="31">
        <v>4</v>
      </c>
      <c r="B22" s="34" t="str">
        <f>Source!G31</f>
        <v>Отдельно устанавливаемый преобразователь или блок питания</v>
      </c>
      <c r="C22" s="31" t="s">
        <v>199</v>
      </c>
      <c r="D22" s="35">
        <f>Source!I31</f>
        <v>1</v>
      </c>
    </row>
    <row r="23" spans="1:4" ht="14.25">
      <c r="A23" s="31">
        <v>5</v>
      </c>
      <c r="B23" s="34" t="str">
        <f>Source!G32</f>
        <v>Аккумулятор кислотный стационарный, тип С-1, СК-1</v>
      </c>
      <c r="C23" s="31" t="s">
        <v>199</v>
      </c>
      <c r="D23" s="35">
        <f>Source!I32</f>
        <v>4</v>
      </c>
    </row>
    <row r="24" spans="1:4" ht="14.25">
      <c r="A24" s="31">
        <v>6</v>
      </c>
      <c r="B24" s="34" t="str">
        <f>Source!G33</f>
        <v>Камеры видеонаблюдения на кронштейне</v>
      </c>
      <c r="C24" s="31" t="s">
        <v>199</v>
      </c>
      <c r="D24" s="35">
        <f>Source!I33</f>
        <v>48</v>
      </c>
    </row>
    <row r="25" spans="1:4" ht="14.25">
      <c r="A25" s="31">
        <v>7</v>
      </c>
      <c r="B25" s="34" t="str">
        <f>Source!G34</f>
        <v>Шкаф контроля (Прим.: 7 шкафов на территории + 1 шкаф напольный)</v>
      </c>
      <c r="C25" s="31" t="s">
        <v>199</v>
      </c>
      <c r="D25" s="35">
        <f>Source!I34</f>
        <v>8</v>
      </c>
    </row>
    <row r="26" spans="1:4" ht="14.25">
      <c r="A26" s="31">
        <v>8</v>
      </c>
      <c r="B26" s="34" t="str">
        <f>Source!G35</f>
        <v>Коробка кабельная соединительная или разветвительная</v>
      </c>
      <c r="C26" s="31" t="s">
        <v>199</v>
      </c>
      <c r="D26" s="35">
        <f>Source!I35</f>
        <v>48</v>
      </c>
    </row>
    <row r="27" spans="1:4" ht="14.25">
      <c r="A27" s="31">
        <v>9</v>
      </c>
      <c r="B27" s="34" t="str">
        <f>Source!G36</f>
        <v>Розетка штепсельная неутопленного типа при открытой проводке</v>
      </c>
      <c r="C27" s="31" t="s">
        <v>199</v>
      </c>
      <c r="D27" s="35">
        <v>3</v>
      </c>
    </row>
    <row r="28" spans="1:4" ht="28.5">
      <c r="A28" s="31">
        <v>10</v>
      </c>
      <c r="B28" s="34" t="str">
        <f>Source!G37</f>
        <v>Разделка ВЧ коаксиального кабеля со сплошной изоляцией в разъемы типов БТС, РТС, СР, БС, РС, РД (Прим.: установка разъемов)</v>
      </c>
      <c r="C28" s="31" t="s">
        <v>199</v>
      </c>
      <c r="D28" s="35">
        <v>192</v>
      </c>
    </row>
    <row r="29" spans="1:4" ht="28.5">
      <c r="A29" s="31">
        <v>11</v>
      </c>
      <c r="B29" s="34" t="str">
        <f>Source!G38</f>
        <v>Стремянки, связи, кронштейны, тормозные конструкции и пр. (Прим.: монтаж стальных кронштейнов из уголков)</v>
      </c>
      <c r="C29" s="31" t="s">
        <v>484</v>
      </c>
      <c r="D29" s="35">
        <f>Source!I38</f>
        <v>0.218</v>
      </c>
    </row>
    <row r="30" spans="1:4" ht="28.5">
      <c r="A30" s="31">
        <v>12</v>
      </c>
      <c r="B30" s="34" t="str">
        <f>Source!G39</f>
        <v>Металлические конструкции (Прим.: монтаж опор под металлические лотки)</v>
      </c>
      <c r="C30" s="31" t="s">
        <v>484</v>
      </c>
      <c r="D30" s="35">
        <f>Source!I39</f>
        <v>8.7499999999999994E-2</v>
      </c>
    </row>
    <row r="31" spans="1:4" ht="14.25">
      <c r="A31" s="31">
        <v>13</v>
      </c>
      <c r="B31" s="34" t="str">
        <f>Source!G40</f>
        <v>Рукав металлический наружным диаметром до 48 мм</v>
      </c>
      <c r="C31" s="31" t="s">
        <v>291</v>
      </c>
      <c r="D31" s="35">
        <v>400</v>
      </c>
    </row>
    <row r="32" spans="1:4" ht="14.25">
      <c r="A32" s="31">
        <v>14</v>
      </c>
      <c r="B32" s="34" t="str">
        <f>Source!G41</f>
        <v>Затягивание провода в проложенные металлические рукава</v>
      </c>
      <c r="C32" s="31" t="s">
        <v>291</v>
      </c>
      <c r="D32" s="35">
        <v>400</v>
      </c>
    </row>
    <row r="33" spans="1:4" ht="14.25">
      <c r="A33" s="31">
        <v>15</v>
      </c>
      <c r="B33" s="34" t="str">
        <f>Source!G42</f>
        <v>Провод в лотках, сечением до 35 мм2</v>
      </c>
      <c r="C33" s="31" t="s">
        <v>291</v>
      </c>
      <c r="D33" s="35">
        <v>6345</v>
      </c>
    </row>
    <row r="34" spans="1:4" ht="14.25">
      <c r="A34" s="31">
        <v>16</v>
      </c>
      <c r="B34" s="34" t="str">
        <f>Source!G43</f>
        <v>Короб на конструкциях, кронштейнах, по фермам и колоннам</v>
      </c>
      <c r="C34" s="31" t="s">
        <v>291</v>
      </c>
      <c r="D34" s="35">
        <v>5900</v>
      </c>
    </row>
    <row r="35" spans="1:4" ht="28.5">
      <c r="A35" s="31">
        <v>17</v>
      </c>
      <c r="B35" s="34" t="str">
        <f>Source!G44</f>
        <v>Расчистка площадей от кустарника и мелколесья вручную при редкой поросли</v>
      </c>
      <c r="C35" s="31" t="s">
        <v>713</v>
      </c>
      <c r="D35" s="35">
        <v>180</v>
      </c>
    </row>
    <row r="36" spans="1:4" ht="14.25">
      <c r="A36" s="36"/>
      <c r="B36" s="37" t="str">
        <f>Source!G45</f>
        <v>Пуско-наладочные работы</v>
      </c>
      <c r="C36" s="36"/>
      <c r="D36" s="36"/>
    </row>
    <row r="37" spans="1:4" ht="28.5">
      <c r="A37" s="31">
        <v>18</v>
      </c>
      <c r="B37" s="34" t="str">
        <f>Source!G46</f>
        <v>Автоматизированная система управления II категории технической сложности с количеством каналов (Кобщ) 40</v>
      </c>
      <c r="C37" s="31" t="s">
        <v>122</v>
      </c>
      <c r="D37" s="35">
        <f>Source!I46</f>
        <v>1</v>
      </c>
    </row>
    <row r="38" spans="1:4" ht="42.75">
      <c r="A38" s="31">
        <v>19</v>
      </c>
      <c r="B38" s="34" t="str">
        <f>Source!G47</f>
        <v>Автоматизированная система управления II категории технической сложности с количеством каналов (Кобщ) за каждый канал свыше 40 до 79 добавлять к расценке 02-01-002-07</v>
      </c>
      <c r="C38" s="31" t="s">
        <v>132</v>
      </c>
      <c r="D38" s="35">
        <f>Source!I47</f>
        <v>8</v>
      </c>
    </row>
    <row r="39" spans="1:4" ht="16.5">
      <c r="A39" s="96" t="str">
        <f>CONCATENATE("Раздел: ", Source!G83)</f>
        <v>Раздел: 2. Материалы и оборудование, не учтенные ценником</v>
      </c>
      <c r="B39" s="96"/>
      <c r="C39" s="96"/>
      <c r="D39" s="96"/>
    </row>
    <row r="40" spans="1:4" ht="14.25">
      <c r="A40" s="36"/>
      <c r="B40" s="37" t="str">
        <f>Source!G87</f>
        <v>1.1. Видеорегистраторы, видеокамеры, коммутаторы, мониторы</v>
      </c>
      <c r="C40" s="36"/>
      <c r="D40" s="36"/>
    </row>
    <row r="41" spans="1:4" ht="14.25">
      <c r="A41" s="31">
        <v>20</v>
      </c>
      <c r="B41" s="34" t="str">
        <f>Source!G88</f>
        <v>Видеокамера уличная цилиндрическая IP DS-2CD2643G0-IZS</v>
      </c>
      <c r="C41" s="31" t="s">
        <v>199</v>
      </c>
      <c r="D41" s="35">
        <f>Source!I88</f>
        <v>47</v>
      </c>
    </row>
    <row r="42" spans="1:4" ht="14.25">
      <c r="A42" s="31">
        <v>21</v>
      </c>
      <c r="B42" s="34" t="str">
        <f>Source!G89</f>
        <v>Видеокамера купольная IP DS-2CD2143G2-IU</v>
      </c>
      <c r="C42" s="31" t="s">
        <v>199</v>
      </c>
      <c r="D42" s="35">
        <f>Source!I89</f>
        <v>1</v>
      </c>
    </row>
    <row r="43" spans="1:4" ht="14.25">
      <c r="A43" s="31">
        <v>22</v>
      </c>
      <c r="B43" s="34" t="str">
        <f>Source!G90</f>
        <v>Монтажная коробка для видеокамер 28-4001</v>
      </c>
      <c r="C43" s="31" t="s">
        <v>199</v>
      </c>
      <c r="D43" s="35">
        <f>Source!I90</f>
        <v>1</v>
      </c>
    </row>
    <row r="44" spans="1:4" ht="14.25">
      <c r="A44" s="31">
        <v>23</v>
      </c>
      <c r="B44" s="34" t="str">
        <f>Source!G91</f>
        <v>Кронштейн столбовой для видеокамер DS-1275ZJ-SUS</v>
      </c>
      <c r="C44" s="31" t="s">
        <v>199</v>
      </c>
      <c r="D44" s="35">
        <f>Source!I91</f>
        <v>47</v>
      </c>
    </row>
    <row r="45" spans="1:4" ht="14.25">
      <c r="A45" s="31">
        <v>24</v>
      </c>
      <c r="B45" s="34" t="str">
        <f>Source!G92</f>
        <v>Кронштейн Г-образный К09-Г-45</v>
      </c>
      <c r="C45" s="31" t="s">
        <v>199</v>
      </c>
      <c r="D45" s="35">
        <f>Source!I92</f>
        <v>47</v>
      </c>
    </row>
    <row r="46" spans="1:4" ht="14.25">
      <c r="A46" s="31">
        <v>25</v>
      </c>
      <c r="B46" s="34" t="str">
        <f>Source!G93</f>
        <v>Коробка распределительная 40-0300</v>
      </c>
      <c r="C46" s="31" t="s">
        <v>199</v>
      </c>
      <c r="D46" s="35">
        <f>Source!I93</f>
        <v>47</v>
      </c>
    </row>
    <row r="47" spans="1:4" ht="14.25">
      <c r="A47" s="31">
        <v>26</v>
      </c>
      <c r="B47" s="34" t="str">
        <f>Source!G94</f>
        <v>Видеорегистратор 16-канальный IP DS-7716NI-K4</v>
      </c>
      <c r="C47" s="31" t="s">
        <v>199</v>
      </c>
      <c r="D47" s="35">
        <f>Source!I94</f>
        <v>3</v>
      </c>
    </row>
    <row r="48" spans="1:4" ht="14.25">
      <c r="A48" s="31">
        <v>27</v>
      </c>
      <c r="B48" s="34" t="str">
        <f>Source!G95</f>
        <v>Жесткий диск WD62PURZ</v>
      </c>
      <c r="C48" s="31" t="s">
        <v>199</v>
      </c>
      <c r="D48" s="35">
        <f>Source!I95</f>
        <v>12</v>
      </c>
    </row>
    <row r="49" spans="1:4" ht="14.25">
      <c r="A49" s="31">
        <v>28</v>
      </c>
      <c r="B49" s="34" t="str">
        <f>Source!G96</f>
        <v>Монитор 27" Valday IM27VL1</v>
      </c>
      <c r="C49" s="31" t="s">
        <v>199</v>
      </c>
      <c r="D49" s="35">
        <f>Source!I96</f>
        <v>3</v>
      </c>
    </row>
    <row r="50" spans="1:4" ht="14.25">
      <c r="A50" s="31">
        <v>29</v>
      </c>
      <c r="B50" s="34" t="str">
        <f>Source!G97</f>
        <v>Кабель соединительный HDMI 5-813 аудио-аудио</v>
      </c>
      <c r="C50" s="31" t="s">
        <v>199</v>
      </c>
      <c r="D50" s="35">
        <f>Source!I97</f>
        <v>3</v>
      </c>
    </row>
    <row r="51" spans="1:4" ht="14.25">
      <c r="A51" s="31">
        <v>30</v>
      </c>
      <c r="B51" s="34" t="str">
        <f>Source!G98</f>
        <v>Кронштейн для мониторов Arm Media LCD-1600</v>
      </c>
      <c r="C51" s="31" t="s">
        <v>199</v>
      </c>
      <c r="D51" s="35">
        <f>Source!I98</f>
        <v>3</v>
      </c>
    </row>
    <row r="52" spans="1:4" ht="14.25">
      <c r="A52" s="31">
        <v>31</v>
      </c>
      <c r="B52" s="34" t="str">
        <f>Source!G99</f>
        <v>Коммутатор центральный стоечный Tfortis SWU-16</v>
      </c>
      <c r="C52" s="31" t="s">
        <v>199</v>
      </c>
      <c r="D52" s="35">
        <f>Source!I99</f>
        <v>1</v>
      </c>
    </row>
    <row r="53" spans="1:4" ht="14.25">
      <c r="A53" s="31">
        <v>32</v>
      </c>
      <c r="B53" s="34" t="str">
        <f>Source!G100</f>
        <v>Комплект оптических трансиверов TBSF-13-3-12gSC-3i-1310</v>
      </c>
      <c r="C53" s="31" t="s">
        <v>199</v>
      </c>
      <c r="D53" s="35">
        <f>Source!I100</f>
        <v>7</v>
      </c>
    </row>
    <row r="54" spans="1:4" ht="14.25">
      <c r="A54" s="31">
        <v>33</v>
      </c>
      <c r="B54" s="34" t="str">
        <f>Source!G101</f>
        <v>Коммутатор неуправляемый 16-портовый DS-3E0318P-E(B)</v>
      </c>
      <c r="C54" s="31" t="s">
        <v>199</v>
      </c>
      <c r="D54" s="35">
        <f>Source!I101</f>
        <v>1</v>
      </c>
    </row>
    <row r="55" spans="1:4" ht="14.25">
      <c r="A55" s="31">
        <v>34</v>
      </c>
      <c r="B55" s="34" t="str">
        <f>Source!G102</f>
        <v>Коммутатор управляемый уличный Tfortis PSW-2G8F+Box</v>
      </c>
      <c r="C55" s="31" t="s">
        <v>199</v>
      </c>
      <c r="D55" s="35">
        <f>Source!I102</f>
        <v>7</v>
      </c>
    </row>
    <row r="56" spans="1:4" ht="14.25">
      <c r="A56" s="31">
        <v>35</v>
      </c>
      <c r="B56" s="34" t="str">
        <f>Source!G103</f>
        <v>Адаптер проходной SNR-ADP-SC SM</v>
      </c>
      <c r="C56" s="31" t="s">
        <v>199</v>
      </c>
      <c r="D56" s="35">
        <f>Source!I103</f>
        <v>14</v>
      </c>
    </row>
    <row r="57" spans="1:4" ht="14.25">
      <c r="A57" s="31">
        <v>36</v>
      </c>
      <c r="B57" s="34" t="str">
        <f>Source!G104</f>
        <v>Шнур монтажный SNR-PC-SC/UPC-A-3м</v>
      </c>
      <c r="C57" s="31" t="s">
        <v>199</v>
      </c>
      <c r="D57" s="35">
        <f>Source!I104</f>
        <v>7</v>
      </c>
    </row>
    <row r="58" spans="1:4" ht="14.25">
      <c r="A58" s="31">
        <v>37</v>
      </c>
      <c r="B58" s="34" t="str">
        <f>Source!G105</f>
        <v>Патчкорд оптический SNR-PC-SC/UPC-A-1m</v>
      </c>
      <c r="C58" s="31" t="s">
        <v>199</v>
      </c>
      <c r="D58" s="35">
        <f>Source!I105</f>
        <v>7</v>
      </c>
    </row>
    <row r="59" spans="1:4" ht="14.25">
      <c r="A59" s="36"/>
      <c r="B59" s="37" t="str">
        <f>Source!G106</f>
        <v>1.2. Шкаф ШТК 1</v>
      </c>
      <c r="C59" s="36"/>
      <c r="D59" s="36"/>
    </row>
    <row r="60" spans="1:4" ht="14.25">
      <c r="A60" s="31">
        <v>38</v>
      </c>
      <c r="B60" s="34" t="str">
        <f>Source!G107</f>
        <v>Шкаф телекоммуникационный ШТК-М-38.6.10-1ААА</v>
      </c>
      <c r="C60" s="31" t="s">
        <v>199</v>
      </c>
      <c r="D60" s="35">
        <f>Source!I107</f>
        <v>1</v>
      </c>
    </row>
    <row r="61" spans="1:4" ht="14.25">
      <c r="A61" s="31">
        <v>39</v>
      </c>
      <c r="B61" s="34" t="str">
        <f>Source!G108</f>
        <v>Блок розеток Rem-16 R-16-9S-I-440-1.8</v>
      </c>
      <c r="C61" s="31" t="s">
        <v>199</v>
      </c>
      <c r="D61" s="35">
        <f>Source!I108</f>
        <v>2</v>
      </c>
    </row>
    <row r="62" spans="1:4" ht="14.25">
      <c r="A62" s="31">
        <v>40</v>
      </c>
      <c r="B62" s="34" t="str">
        <f>Source!G109</f>
        <v>Полка перфорированная CB-75У</v>
      </c>
      <c r="C62" s="31" t="s">
        <v>199</v>
      </c>
      <c r="D62" s="35">
        <f>Source!I109</f>
        <v>4</v>
      </c>
    </row>
    <row r="63" spans="1:4" ht="14.25">
      <c r="A63" s="31">
        <v>41</v>
      </c>
      <c r="B63" s="34" t="str">
        <f>Source!G110</f>
        <v>Модуль вентиляторный R-FAN-2T</v>
      </c>
      <c r="C63" s="31" t="s">
        <v>199</v>
      </c>
      <c r="D63" s="35">
        <f>Source!I110</f>
        <v>1</v>
      </c>
    </row>
    <row r="64" spans="1:4" ht="14.25">
      <c r="A64" s="31">
        <v>42</v>
      </c>
      <c r="B64" s="34" t="str">
        <f>Source!G111</f>
        <v>Органайзер кабельный вертикальный ВКО-М-42.75</v>
      </c>
      <c r="C64" s="31" t="s">
        <v>199</v>
      </c>
      <c r="D64" s="35">
        <f>Source!I111</f>
        <v>2</v>
      </c>
    </row>
    <row r="65" spans="1:4" ht="14.25">
      <c r="A65" s="31">
        <v>43</v>
      </c>
      <c r="B65" s="34" t="str">
        <f>Source!G112</f>
        <v>Панель осветительная R-Led-220</v>
      </c>
      <c r="C65" s="31" t="s">
        <v>199</v>
      </c>
      <c r="D65" s="35">
        <f>Source!I112</f>
        <v>1</v>
      </c>
    </row>
    <row r="66" spans="1:4" ht="14.25">
      <c r="A66" s="31">
        <v>44</v>
      </c>
      <c r="B66" s="34" t="str">
        <f>Source!G113</f>
        <v>Комплект проводов заземления ПЗ-ШТК-М</v>
      </c>
      <c r="C66" s="31" t="s">
        <v>199</v>
      </c>
      <c r="D66" s="35">
        <f>Source!I113</f>
        <v>1</v>
      </c>
    </row>
    <row r="67" spans="1:4" ht="14.25">
      <c r="A67" s="31">
        <v>45</v>
      </c>
      <c r="B67" s="34" t="str">
        <f>Source!G114</f>
        <v>Комплект уголков опорных УО-75У</v>
      </c>
      <c r="C67" s="31" t="s">
        <v>199</v>
      </c>
      <c r="D67" s="35">
        <f>Source!I114</f>
        <v>2</v>
      </c>
    </row>
    <row r="68" spans="1:4" ht="14.25">
      <c r="A68" s="31">
        <v>46</v>
      </c>
      <c r="B68" s="34" t="str">
        <f>Source!G115</f>
        <v>Комплект роликов ШТК-М-150</v>
      </c>
      <c r="C68" s="31" t="s">
        <v>199</v>
      </c>
      <c r="D68" s="35">
        <f>Source!I115</f>
        <v>1</v>
      </c>
    </row>
    <row r="69" spans="1:4" ht="14.25">
      <c r="A69" s="31">
        <v>47</v>
      </c>
      <c r="B69" s="34" t="str">
        <f>Source!G116</f>
        <v>Комплект монтажный КМ-2-50</v>
      </c>
      <c r="C69" s="31" t="s">
        <v>199</v>
      </c>
      <c r="D69" s="35">
        <f>Source!I116</f>
        <v>1</v>
      </c>
    </row>
    <row r="70" spans="1:4" ht="14.25">
      <c r="A70" s="31">
        <v>48</v>
      </c>
      <c r="B70" s="34" t="str">
        <f>Source!G117</f>
        <v>Панель 19" КП-АВ</v>
      </c>
      <c r="C70" s="31" t="s">
        <v>199</v>
      </c>
      <c r="D70" s="35">
        <f>Source!I117</f>
        <v>1</v>
      </c>
    </row>
    <row r="71" spans="1:4" ht="14.25">
      <c r="A71" s="31">
        <v>49</v>
      </c>
      <c r="B71" s="34" t="str">
        <f>Source!G118</f>
        <v>Источник бесперебойного питания 220В, 2000ВА SKAT UPS 2000 RACK</v>
      </c>
      <c r="C71" s="31" t="s">
        <v>199</v>
      </c>
      <c r="D71" s="35">
        <f>Source!I118</f>
        <v>1</v>
      </c>
    </row>
    <row r="72" spans="1:4" ht="14.25">
      <c r="A72" s="31">
        <v>50</v>
      </c>
      <c r="B72" s="34" t="str">
        <f>Source!G119</f>
        <v>Аккумулятор 40 А/ч АБ 1240С</v>
      </c>
      <c r="C72" s="31" t="s">
        <v>199</v>
      </c>
      <c r="D72" s="35">
        <f>Source!I119</f>
        <v>4</v>
      </c>
    </row>
    <row r="73" spans="1:4" ht="14.25">
      <c r="A73" s="31">
        <v>51</v>
      </c>
      <c r="B73" s="34" t="str">
        <f>Source!G120</f>
        <v>Кросс оптический 19" SNR-ODF-24R-T</v>
      </c>
      <c r="C73" s="31" t="s">
        <v>199</v>
      </c>
      <c r="D73" s="35">
        <f>Source!I120</f>
        <v>1</v>
      </c>
    </row>
    <row r="74" spans="1:4" ht="14.25">
      <c r="A74" s="31">
        <v>52</v>
      </c>
      <c r="B74" s="34" t="str">
        <f>Source!G121</f>
        <v>Планка адаптерная SNR-ODF-AP-SC</v>
      </c>
      <c r="C74" s="31" t="s">
        <v>199</v>
      </c>
      <c r="D74" s="35">
        <f>Source!I121</f>
        <v>2</v>
      </c>
    </row>
    <row r="75" spans="1:4" ht="14.25">
      <c r="A75" s="31">
        <v>53</v>
      </c>
      <c r="B75" s="34" t="str">
        <f>Source!G122</f>
        <v>Шнур монтажный SNR-PC-SC/UPC-A-3м</v>
      </c>
      <c r="C75" s="31" t="s">
        <v>199</v>
      </c>
      <c r="D75" s="35">
        <f>Source!I122</f>
        <v>6</v>
      </c>
    </row>
    <row r="76" spans="1:4" ht="14.25">
      <c r="A76" s="31">
        <v>54</v>
      </c>
      <c r="B76" s="34" t="str">
        <f>Source!G123</f>
        <v>Адаптер проходной SNR-ADP-SC SM</v>
      </c>
      <c r="C76" s="31" t="s">
        <v>199</v>
      </c>
      <c r="D76" s="35">
        <f>Source!I123</f>
        <v>14</v>
      </c>
    </row>
    <row r="77" spans="1:4" ht="14.25">
      <c r="A77" s="31">
        <v>55</v>
      </c>
      <c r="B77" s="34" t="str">
        <f>Source!G124</f>
        <v>Патчкорд оптический SNR-PC-SC/UPC-2м</v>
      </c>
      <c r="C77" s="31" t="s">
        <v>199</v>
      </c>
      <c r="D77" s="35">
        <f>Source!I124</f>
        <v>7</v>
      </c>
    </row>
    <row r="78" spans="1:4" ht="14.25">
      <c r="A78" s="31">
        <v>56</v>
      </c>
      <c r="B78" s="34" t="str">
        <f>Source!G125</f>
        <v>Патч-корды PC-LPM-UTP-RJ45-REV-RJ45-C5e-2m</v>
      </c>
      <c r="C78" s="31" t="s">
        <v>199</v>
      </c>
      <c r="D78" s="35">
        <f>Source!I125</f>
        <v>3</v>
      </c>
    </row>
    <row r="79" spans="1:4" ht="14.25">
      <c r="A79" s="31">
        <v>57</v>
      </c>
      <c r="B79" s="34" t="str">
        <f>Source!G126</f>
        <v>Патч-корды PC-LPM-UTP-RJ45-REV-RJ45-C5e-0,5m</v>
      </c>
      <c r="C79" s="31" t="s">
        <v>199</v>
      </c>
      <c r="D79" s="35">
        <f>Source!I126</f>
        <v>1</v>
      </c>
    </row>
    <row r="80" spans="1:4" ht="14.25">
      <c r="A80" s="31">
        <v>58</v>
      </c>
      <c r="B80" s="34" t="str">
        <f>Source!G127</f>
        <v>Выключатель автоматический MVA20-2-016-C</v>
      </c>
      <c r="C80" s="31" t="s">
        <v>199</v>
      </c>
      <c r="D80" s="35">
        <f>Source!I127</f>
        <v>2</v>
      </c>
    </row>
    <row r="81" spans="1:4" ht="14.25">
      <c r="A81" s="31">
        <v>59</v>
      </c>
      <c r="B81" s="34" t="str">
        <f>Source!G128</f>
        <v>Выключатель автоматический MVA20-2-025-C</v>
      </c>
      <c r="C81" s="31" t="s">
        <v>199</v>
      </c>
      <c r="D81" s="35">
        <f>Source!I128</f>
        <v>1</v>
      </c>
    </row>
    <row r="82" spans="1:4" ht="14.25">
      <c r="A82" s="31">
        <v>60</v>
      </c>
      <c r="B82" s="34" t="str">
        <f>Source!G129</f>
        <v>Розетка mdse-47-pro</v>
      </c>
      <c r="C82" s="31" t="s">
        <v>199</v>
      </c>
      <c r="D82" s="35">
        <f>Source!I129</f>
        <v>1</v>
      </c>
    </row>
    <row r="83" spans="1:4" ht="14.25">
      <c r="A83" s="31">
        <v>61</v>
      </c>
      <c r="B83" s="34" t="str">
        <f>Source!G130</f>
        <v>Кабель питания PWC-SHM-OE-3.0-BK</v>
      </c>
      <c r="C83" s="31" t="s">
        <v>199</v>
      </c>
      <c r="D83" s="35">
        <f>Source!I130</f>
        <v>1</v>
      </c>
    </row>
    <row r="84" spans="1:4" ht="14.25">
      <c r="A84" s="31">
        <v>62</v>
      </c>
      <c r="B84" s="34" t="str">
        <f>Source!G131</f>
        <v>Органайзер кабельный горизонтальный ГКО-4.62</v>
      </c>
      <c r="C84" s="31" t="s">
        <v>199</v>
      </c>
      <c r="D84" s="35">
        <f>Source!I131</f>
        <v>2</v>
      </c>
    </row>
    <row r="85" spans="1:4" ht="14.25">
      <c r="A85" s="31">
        <v>63</v>
      </c>
      <c r="B85" s="34" t="str">
        <f>Source!G132</f>
        <v>Панель заземления ПЗ-19-500.200А</v>
      </c>
      <c r="C85" s="31" t="s">
        <v>199</v>
      </c>
      <c r="D85" s="35">
        <f>Source!I132</f>
        <v>1</v>
      </c>
    </row>
    <row r="86" spans="1:4" ht="14.25">
      <c r="A86" s="36"/>
      <c r="B86" s="37" t="str">
        <f>Source!G133</f>
        <v>1.3. Кабельная продукция</v>
      </c>
      <c r="C86" s="36"/>
      <c r="D86" s="36"/>
    </row>
    <row r="87" spans="1:4" ht="14.25">
      <c r="A87" s="31">
        <v>64</v>
      </c>
      <c r="B87" s="34" t="str">
        <f>Source!G134</f>
        <v>Кабель передачи данных ParLan F/UTP Cat5e PVC/PE 4х2х0,52</v>
      </c>
      <c r="C87" s="31" t="s">
        <v>291</v>
      </c>
      <c r="D87" s="35">
        <f>Source!I134</f>
        <v>2745</v>
      </c>
    </row>
    <row r="88" spans="1:4" ht="14.25">
      <c r="A88" s="31">
        <v>65</v>
      </c>
      <c r="B88" s="34" t="str">
        <f>Source!G135</f>
        <v>Разъем RJ-458P8C PLUG-8P8C-U-C5-SH</v>
      </c>
      <c r="C88" s="31" t="s">
        <v>199</v>
      </c>
      <c r="D88" s="35">
        <f>Source!I135</f>
        <v>100</v>
      </c>
    </row>
    <row r="89" spans="1:4" ht="14.25">
      <c r="A89" s="31">
        <v>66</v>
      </c>
      <c r="B89" s="34" t="str">
        <f>Source!G136</f>
        <v>Кабель волоконно-оптический FO-SRA-OUT-9S-8-PE-BK</v>
      </c>
      <c r="C89" s="31" t="s">
        <v>291</v>
      </c>
      <c r="D89" s="35">
        <f>Source!I136</f>
        <v>2000</v>
      </c>
    </row>
    <row r="90" spans="1:4" ht="14.25">
      <c r="A90" s="31">
        <v>67</v>
      </c>
      <c r="B90" s="34" t="str">
        <f>Source!G137</f>
        <v>Кабель силовой ВВГнг(А)-LS 3х1,5</v>
      </c>
      <c r="C90" s="31" t="s">
        <v>291</v>
      </c>
      <c r="D90" s="35">
        <f>Source!I137</f>
        <v>20</v>
      </c>
    </row>
    <row r="91" spans="1:4" ht="14.25">
      <c r="A91" s="31">
        <v>68</v>
      </c>
      <c r="B91" s="34" t="str">
        <f>Source!G138</f>
        <v>Кабель силовой ВВГнг(А)-LS 3х6</v>
      </c>
      <c r="C91" s="31" t="s">
        <v>291</v>
      </c>
      <c r="D91" s="35">
        <f>Source!I138</f>
        <v>2000</v>
      </c>
    </row>
    <row r="92" spans="1:4" ht="14.25">
      <c r="A92" s="36"/>
      <c r="B92" s="37" t="str">
        <f>Source!G139</f>
        <v>1.4. Кабеленесущие системы</v>
      </c>
      <c r="C92" s="36"/>
      <c r="D92" s="36"/>
    </row>
    <row r="93" spans="1:4" ht="14.25">
      <c r="A93" s="31">
        <v>69</v>
      </c>
      <c r="B93" s="34" t="str">
        <f>Source!G140</f>
        <v>Лоток неперфорированный LN50-50-0.55-3000</v>
      </c>
      <c r="C93" s="31" t="s">
        <v>291</v>
      </c>
      <c r="D93" s="35">
        <f>Source!I140</f>
        <v>590</v>
      </c>
    </row>
    <row r="94" spans="1:4" ht="14.25">
      <c r="A94" s="31">
        <v>70</v>
      </c>
      <c r="B94" s="34" t="str">
        <f>Source!G141</f>
        <v>Крышка на лоток KL50-3000</v>
      </c>
      <c r="C94" s="31" t="s">
        <v>291</v>
      </c>
      <c r="D94" s="35">
        <f>Source!I141</f>
        <v>590</v>
      </c>
    </row>
    <row r="95" spans="1:4" ht="14.25">
      <c r="A95" s="31">
        <v>71</v>
      </c>
      <c r="B95" s="34" t="str">
        <f>Source!G142</f>
        <v>Консоль с опорой KSP200</v>
      </c>
      <c r="C95" s="31" t="s">
        <v>199</v>
      </c>
      <c r="D95" s="35">
        <f>Source!I142</f>
        <v>350</v>
      </c>
    </row>
    <row r="96" spans="1:4" ht="14.25">
      <c r="A96" s="31">
        <v>72</v>
      </c>
      <c r="B96" s="34" t="str">
        <f>Source!G143</f>
        <v>Болт анкерный 8х60 оцинкованный 1753</v>
      </c>
      <c r="C96" s="31" t="s">
        <v>199</v>
      </c>
      <c r="D96" s="35">
        <f>Source!I143</f>
        <v>700</v>
      </c>
    </row>
    <row r="97" spans="1:4" ht="14.25">
      <c r="A97" s="31">
        <v>73</v>
      </c>
      <c r="B97" s="34" t="str">
        <f>Source!G144</f>
        <v>Болт анкерный 10х60 оцинкованный 1754</v>
      </c>
      <c r="C97" s="31" t="s">
        <v>199</v>
      </c>
      <c r="D97" s="35">
        <f>Source!I144</f>
        <v>200</v>
      </c>
    </row>
    <row r="98" spans="1:4" ht="14.25">
      <c r="A98" s="31">
        <v>74</v>
      </c>
      <c r="B98" s="34" t="str">
        <f>Source!G145</f>
        <v>Винт 6х10 с шлицем LO0684</v>
      </c>
      <c r="C98" s="31" t="s">
        <v>199</v>
      </c>
      <c r="D98" s="35">
        <f>Source!I145</f>
        <v>950</v>
      </c>
    </row>
    <row r="99" spans="1:4" ht="14.25">
      <c r="A99" s="31">
        <v>75</v>
      </c>
      <c r="B99" s="34" t="str">
        <f>Source!G146</f>
        <v>Гайка шестигранная М6 LO0689</v>
      </c>
      <c r="C99" s="31" t="s">
        <v>199</v>
      </c>
      <c r="D99" s="35">
        <f>Source!I146</f>
        <v>950</v>
      </c>
    </row>
    <row r="100" spans="1:4" ht="14.25">
      <c r="A100" s="31">
        <v>76</v>
      </c>
      <c r="B100" s="34" t="str">
        <f>Source!G147</f>
        <v>Шайба плоская усиленная LO0801</v>
      </c>
      <c r="C100" s="31" t="s">
        <v>199</v>
      </c>
      <c r="D100" s="35">
        <f>Source!I147</f>
        <v>950</v>
      </c>
    </row>
    <row r="101" spans="1:4" ht="14.25">
      <c r="A101" s="31">
        <v>77</v>
      </c>
      <c r="B101" s="34" t="str">
        <f>Source!G148</f>
        <v>Дюбель-гвоздь 6х40 312606</v>
      </c>
      <c r="C101" s="31" t="s">
        <v>199</v>
      </c>
      <c r="D101" s="35">
        <f>Source!I148</f>
        <v>1500</v>
      </c>
    </row>
    <row r="102" spans="1:4" ht="14.25">
      <c r="A102" s="31">
        <v>78</v>
      </c>
      <c r="B102" s="34" t="str">
        <f>Source!G149</f>
        <v>Металлорукав РЗ-ЦПнг-LS 20</v>
      </c>
      <c r="C102" s="31" t="s">
        <v>291</v>
      </c>
      <c r="D102" s="35">
        <f>Source!I149</f>
        <v>150</v>
      </c>
    </row>
    <row r="103" spans="1:4" ht="14.25">
      <c r="A103" s="31">
        <v>79</v>
      </c>
      <c r="B103" s="34" t="str">
        <f>Source!G150</f>
        <v>Металлорукав РЗ-ЦПнг-LS 10</v>
      </c>
      <c r="C103" s="31" t="s">
        <v>291</v>
      </c>
      <c r="D103" s="35">
        <f>Source!I150</f>
        <v>250</v>
      </c>
    </row>
    <row r="104" spans="1:4" ht="14.25">
      <c r="A104" s="31">
        <v>80</v>
      </c>
      <c r="B104" s="34" t="str">
        <f>Source!G151</f>
        <v>Трубка СТТК-33/8 1,22м</v>
      </c>
      <c r="C104" s="31" t="s">
        <v>291</v>
      </c>
      <c r="D104" s="35">
        <f>Source!I151</f>
        <v>5</v>
      </c>
    </row>
    <row r="105" spans="1:4" ht="14.25">
      <c r="A105" s="31">
        <v>81</v>
      </c>
      <c r="B105" s="34" t="str">
        <f>Source!G152</f>
        <v>Трубка СТТК-22/6 1,22м</v>
      </c>
      <c r="C105" s="31" t="s">
        <v>291</v>
      </c>
      <c r="D105" s="35">
        <f>Source!I152</f>
        <v>10</v>
      </c>
    </row>
    <row r="106" spans="1:4" ht="14.25">
      <c r="A106" s="31">
        <v>82</v>
      </c>
      <c r="B106" s="34" t="str">
        <f>Source!G153</f>
        <v>Скоба металлическая двухлапковая 62984</v>
      </c>
      <c r="C106" s="31" t="s">
        <v>199</v>
      </c>
      <c r="D106" s="35">
        <f>Source!I153</f>
        <v>100</v>
      </c>
    </row>
    <row r="107" spans="1:4" ht="14.25">
      <c r="A107" s="31">
        <v>83</v>
      </c>
      <c r="B107" s="34" t="str">
        <f>Source!G154</f>
        <v>Скоба металлическая двухлапковая 62980</v>
      </c>
      <c r="C107" s="31" t="s">
        <v>199</v>
      </c>
      <c r="D107" s="35">
        <f>Source!I154</f>
        <v>400</v>
      </c>
    </row>
    <row r="108" spans="1:4" ht="14.25">
      <c r="A108" s="31">
        <v>84</v>
      </c>
      <c r="B108" s="34" t="str">
        <f>Source!G155</f>
        <v>Сальник PG-9</v>
      </c>
      <c r="C108" s="31" t="s">
        <v>199</v>
      </c>
      <c r="D108" s="35">
        <f>Source!I155</f>
        <v>100</v>
      </c>
    </row>
    <row r="109" spans="1:4" ht="14.25">
      <c r="A109" s="31">
        <v>85</v>
      </c>
      <c r="B109" s="34" t="str">
        <f>Source!G156</f>
        <v>Сальник PG-13,5</v>
      </c>
      <c r="C109" s="31" t="s">
        <v>199</v>
      </c>
      <c r="D109" s="35">
        <f>Source!I156</f>
        <v>30</v>
      </c>
    </row>
    <row r="110" spans="1:4" ht="14.25">
      <c r="A110" s="31">
        <v>86</v>
      </c>
      <c r="B110" s="34" t="str">
        <f>Source!G157</f>
        <v>Коробка протяжная IP54 У-995У2</v>
      </c>
      <c r="C110" s="31" t="s">
        <v>199</v>
      </c>
      <c r="D110" s="35">
        <f>Source!I157</f>
        <v>2</v>
      </c>
    </row>
    <row r="111" spans="1:4" ht="14.25">
      <c r="A111" s="31">
        <v>87</v>
      </c>
      <c r="B111" s="34" t="str">
        <f>Source!G158</f>
        <v>Труба вгп 50х3 ГОСТ</v>
      </c>
      <c r="C111" s="31" t="s">
        <v>291</v>
      </c>
      <c r="D111" s="35">
        <f>Source!I158</f>
        <v>1</v>
      </c>
    </row>
    <row r="112" spans="1:4" ht="14.25">
      <c r="A112" s="31">
        <v>88</v>
      </c>
      <c r="B112" s="34" t="str">
        <f>Source!G159</f>
        <v>Пена однокомпонентная DF1201</v>
      </c>
      <c r="C112" s="31" t="s">
        <v>199</v>
      </c>
      <c r="D112" s="35">
        <f>Source!I159</f>
        <v>1</v>
      </c>
    </row>
    <row r="113" spans="1:4" ht="14.25">
      <c r="A113" s="31">
        <v>89</v>
      </c>
      <c r="B113" s="34" t="str">
        <f>Source!G160</f>
        <v>Стяжки кабельные стальные 74910</v>
      </c>
      <c r="C113" s="31" t="s">
        <v>199</v>
      </c>
      <c r="D113" s="35">
        <f>Source!I160</f>
        <v>1000</v>
      </c>
    </row>
    <row r="114" spans="1:4" ht="14.25">
      <c r="A114" s="31">
        <v>90</v>
      </c>
      <c r="B114" s="34" t="str">
        <f>Source!G161</f>
        <v>Щит монтажный ЩМП YKP40-N-642-54</v>
      </c>
      <c r="C114" s="31" t="s">
        <v>199</v>
      </c>
      <c r="D114" s="35">
        <f>Source!I161</f>
        <v>6</v>
      </c>
    </row>
    <row r="115" spans="1:4" ht="14.25">
      <c r="A115" s="31">
        <v>91</v>
      </c>
      <c r="B115" s="34" t="str">
        <f>Source!G162</f>
        <v>Муфта гибкая труба-коробка 57132</v>
      </c>
      <c r="C115" s="31" t="s">
        <v>199</v>
      </c>
      <c r="D115" s="35">
        <f>Source!I162</f>
        <v>12</v>
      </c>
    </row>
    <row r="116" spans="1:4" ht="14.25">
      <c r="A116" s="31">
        <v>92</v>
      </c>
      <c r="B116" s="34" t="str">
        <f>Source!G163</f>
        <v>Труба гладкая ПНД 32мм</v>
      </c>
      <c r="C116" s="31" t="s">
        <v>291</v>
      </c>
      <c r="D116" s="35">
        <f>Source!I163</f>
        <v>32</v>
      </c>
    </row>
    <row r="117" spans="1:4" ht="14.25">
      <c r="A117" s="31">
        <v>93</v>
      </c>
      <c r="B117" s="34" t="str">
        <f>Source!G164</f>
        <v>Труба жесткая двустенная 110мм</v>
      </c>
      <c r="C117" s="31" t="s">
        <v>291</v>
      </c>
      <c r="D117" s="35">
        <f>Source!I164</f>
        <v>18</v>
      </c>
    </row>
    <row r="118" spans="1:4" ht="14.25">
      <c r="A118" s="36"/>
      <c r="B118" s="37" t="str">
        <f>Source!G165</f>
        <v>1.5. Защитное  заземление</v>
      </c>
      <c r="C118" s="36"/>
      <c r="D118" s="36"/>
    </row>
    <row r="119" spans="1:4" ht="14.25">
      <c r="A119" s="31">
        <v>94</v>
      </c>
      <c r="B119" s="34" t="str">
        <f>Source!G166</f>
        <v>Комплект заземления gc-21300</v>
      </c>
      <c r="C119" s="31" t="s">
        <v>199</v>
      </c>
      <c r="D119" s="35">
        <f>Source!I166</f>
        <v>7</v>
      </c>
    </row>
    <row r="120" spans="1:4" ht="14.25">
      <c r="A120" s="31">
        <v>95</v>
      </c>
      <c r="B120" s="34" t="str">
        <f>Source!G167</f>
        <v>Полоса из оцинкованной стали 5052DIN 40х5</v>
      </c>
      <c r="C120" s="31" t="s">
        <v>199</v>
      </c>
      <c r="D120" s="35">
        <f>Source!I167</f>
        <v>7</v>
      </c>
    </row>
    <row r="121" spans="1:4" ht="14.25">
      <c r="A121" s="31">
        <v>96</v>
      </c>
      <c r="B121" s="34" t="str">
        <f>Source!G168</f>
        <v>Лента антикоррозийная GL-10355</v>
      </c>
      <c r="C121" s="31" t="s">
        <v>199</v>
      </c>
      <c r="D121" s="35">
        <f>Source!I168</f>
        <v>2</v>
      </c>
    </row>
    <row r="122" spans="1:4" ht="14.25">
      <c r="A122" s="31">
        <v>97</v>
      </c>
      <c r="B122" s="34" t="str">
        <f>Source!G169</f>
        <v>Паста контактная gc-cg-pro</v>
      </c>
      <c r="C122" s="31" t="s">
        <v>199</v>
      </c>
      <c r="D122" s="35">
        <f>Source!I169</f>
        <v>1</v>
      </c>
    </row>
    <row r="123" spans="1:4" ht="14.25">
      <c r="A123" s="31">
        <v>98</v>
      </c>
      <c r="B123" s="34" t="str">
        <f>Source!G170</f>
        <v>Наконечник медный луженый UNP40-006-04-04</v>
      </c>
      <c r="C123" s="31" t="s">
        <v>199</v>
      </c>
      <c r="D123" s="35">
        <f>Source!I170</f>
        <v>7</v>
      </c>
    </row>
    <row r="124" spans="1:4" ht="14.25">
      <c r="A124" s="31">
        <v>99</v>
      </c>
      <c r="B124" s="34" t="str">
        <f>Source!G171</f>
        <v>Болт М10-6gx ГОСТ</v>
      </c>
      <c r="C124" s="31" t="s">
        <v>199</v>
      </c>
      <c r="D124" s="35">
        <f>Source!I171</f>
        <v>7</v>
      </c>
    </row>
    <row r="125" spans="1:4" ht="14.25">
      <c r="A125" s="31">
        <v>100</v>
      </c>
      <c r="B125" s="34" t="str">
        <f>Source!G172</f>
        <v>Гайка М10-6Н ГОСТ</v>
      </c>
      <c r="C125" s="31" t="s">
        <v>199</v>
      </c>
      <c r="D125" s="35">
        <f>Source!I172</f>
        <v>7</v>
      </c>
    </row>
    <row r="126" spans="1:4" ht="14.25">
      <c r="A126" s="31">
        <v>101</v>
      </c>
      <c r="B126" s="34" t="str">
        <f>Source!G173</f>
        <v>Шайба 10.01.016 ГОСТ</v>
      </c>
      <c r="C126" s="31" t="s">
        <v>199</v>
      </c>
      <c r="D126" s="35">
        <f>Source!I173</f>
        <v>7</v>
      </c>
    </row>
    <row r="127" spans="1:4" ht="14.25">
      <c r="A127" s="31">
        <v>102</v>
      </c>
      <c r="B127" s="34" t="str">
        <f>Source!G174</f>
        <v>Провод силовой ПУГВнг(А)-LS 1х6</v>
      </c>
      <c r="C127" s="31" t="s">
        <v>291</v>
      </c>
      <c r="D127" s="35">
        <f>Source!I174</f>
        <v>30</v>
      </c>
    </row>
    <row r="128" spans="1:4" ht="14.25">
      <c r="A128" s="36"/>
      <c r="B128" s="37" t="str">
        <f>Source!G175</f>
        <v>1.6. Оборудование для прокладки кабеля в здании</v>
      </c>
      <c r="C128" s="36"/>
      <c r="D128" s="36"/>
    </row>
    <row r="129" spans="1:4" ht="14.25">
      <c r="A129" s="31">
        <v>103</v>
      </c>
      <c r="B129" s="34" t="str">
        <f>Source!G176</f>
        <v>Кабель-канал DLP 105х50</v>
      </c>
      <c r="C129" s="31" t="s">
        <v>291</v>
      </c>
      <c r="D129" s="35">
        <f>Source!I176</f>
        <v>10</v>
      </c>
    </row>
    <row r="130" spans="1:4" ht="14.25">
      <c r="A130" s="31">
        <v>104</v>
      </c>
      <c r="B130" s="34" t="str">
        <f>Source!G177</f>
        <v>Накладка на стык профиля 50DLP</v>
      </c>
      <c r="C130" s="31" t="s">
        <v>199</v>
      </c>
      <c r="D130" s="35">
        <f>Source!I177</f>
        <v>5</v>
      </c>
    </row>
    <row r="131" spans="1:4" ht="14.25">
      <c r="A131" s="31">
        <v>105</v>
      </c>
      <c r="B131" s="34" t="str">
        <f>Source!G178</f>
        <v>Накладка на стык профиля 65DLP</v>
      </c>
      <c r="C131" s="31" t="s">
        <v>199</v>
      </c>
      <c r="D131" s="35">
        <f>Source!I178</f>
        <v>5</v>
      </c>
    </row>
    <row r="132" spans="1:4" ht="14.25">
      <c r="A132" s="31">
        <v>106</v>
      </c>
      <c r="B132" s="34" t="str">
        <f>Source!G179</f>
        <v>Угол внутренний DLP 50х105</v>
      </c>
      <c r="C132" s="31" t="s">
        <v>199</v>
      </c>
      <c r="D132" s="35">
        <f>Source!I179</f>
        <v>3</v>
      </c>
    </row>
    <row r="133" spans="1:4" ht="14.25">
      <c r="A133" s="31">
        <v>107</v>
      </c>
      <c r="B133" s="34" t="str">
        <f>Source!G180</f>
        <v>Угол плоский T-образный DLP</v>
      </c>
      <c r="C133" s="31" t="s">
        <v>199</v>
      </c>
      <c r="D133" s="35">
        <f>Source!I180</f>
        <v>2</v>
      </c>
    </row>
    <row r="134" spans="1:4" ht="14.25">
      <c r="A134" s="31">
        <v>108</v>
      </c>
      <c r="B134" s="34" t="str">
        <f>Source!G181</f>
        <v>Заглушка для кабель-канала 50х105</v>
      </c>
      <c r="C134" s="31" t="s">
        <v>199</v>
      </c>
      <c r="D134" s="35">
        <f>Source!I181</f>
        <v>2</v>
      </c>
    </row>
    <row r="135" spans="1:4" ht="14.25">
      <c r="A135" s="31">
        <v>109</v>
      </c>
      <c r="B135" s="34" t="str">
        <f>Source!G182</f>
        <v>Разделитель DLP 50х80</v>
      </c>
      <c r="C135" s="31" t="s">
        <v>199</v>
      </c>
      <c r="D135" s="35">
        <f>Source!I182</f>
        <v>10</v>
      </c>
    </row>
    <row r="136" spans="1:4" ht="14.25">
      <c r="A136" s="31">
        <v>110</v>
      </c>
      <c r="B136" s="34" t="str">
        <f>Source!G183</f>
        <v>Рамка на 6 модулей Mosaic</v>
      </c>
      <c r="C136" s="31" t="s">
        <v>199</v>
      </c>
      <c r="D136" s="35">
        <f>Source!I183</f>
        <v>1</v>
      </c>
    </row>
    <row r="137" spans="1:4" ht="14.25">
      <c r="A137" s="31">
        <v>111</v>
      </c>
      <c r="B137" s="34" t="str">
        <f>Source!G184</f>
        <v>Розетка Mosaic с заземлением</v>
      </c>
      <c r="C137" s="31" t="s">
        <v>199</v>
      </c>
      <c r="D137" s="35">
        <f>Source!I184</f>
        <v>3</v>
      </c>
    </row>
    <row r="138" spans="1:4" ht="14.25">
      <c r="A138" s="36"/>
      <c r="B138" s="37" t="str">
        <f>Source!G185</f>
        <v>1.7. ЗИП</v>
      </c>
      <c r="C138" s="36"/>
      <c r="D138" s="36"/>
    </row>
    <row r="139" spans="1:4" ht="14.25">
      <c r="A139" s="31">
        <v>112</v>
      </c>
      <c r="B139" s="34" t="str">
        <f>Source!G186</f>
        <v>Видеокамера уличная цилиндрическая IP DS-2CD2643G0-IZS</v>
      </c>
      <c r="C139" s="31" t="s">
        <v>199</v>
      </c>
      <c r="D139" s="35">
        <f>Source!I186</f>
        <v>2</v>
      </c>
    </row>
    <row r="140" spans="1:4" ht="14.25">
      <c r="A140" s="31">
        <v>113</v>
      </c>
      <c r="B140" s="34" t="str">
        <f>Source!G187</f>
        <v>Жесткий диск WD62PURZ</v>
      </c>
      <c r="C140" s="31" t="s">
        <v>199</v>
      </c>
      <c r="D140" s="35">
        <f>Source!I187</f>
        <v>2</v>
      </c>
    </row>
    <row r="141" spans="1:4" ht="14.25">
      <c r="A141" s="31">
        <v>114</v>
      </c>
      <c r="B141" s="34" t="str">
        <f>Source!G188</f>
        <v>Комплект оптических трансиверов TBSF-13-3-12gSC-3i-1310</v>
      </c>
      <c r="C141" s="31" t="s">
        <v>199</v>
      </c>
      <c r="D141" s="35">
        <f>Source!I188</f>
        <v>1</v>
      </c>
    </row>
    <row r="142" spans="1:4" ht="14.25">
      <c r="A142" s="30">
        <v>115</v>
      </c>
      <c r="B142" s="32" t="str">
        <f>Source!G189</f>
        <v>Коммутатор управляемый уличный Tfortis PSW-2G8F+Box</v>
      </c>
      <c r="C142" s="30" t="s">
        <v>199</v>
      </c>
      <c r="D142" s="33">
        <f>Source!I189</f>
        <v>1</v>
      </c>
    </row>
    <row r="145" spans="2:4" ht="15">
      <c r="B145" s="11"/>
      <c r="C145" s="38" t="s">
        <v>785</v>
      </c>
      <c r="D145" s="25"/>
    </row>
  </sheetData>
  <mergeCells count="7">
    <mergeCell ref="A39:D39"/>
    <mergeCell ref="C9:D9"/>
    <mergeCell ref="C5:D5"/>
    <mergeCell ref="C7:D7"/>
    <mergeCell ref="B12:D12"/>
    <mergeCell ref="B13:D13"/>
    <mergeCell ref="A18:D18"/>
  </mergeCells>
  <pageMargins left="0.4" right="0.2" top="0.2" bottom="0.4" header="0.2" footer="0.2"/>
  <pageSetup paperSize="9" scale="87" fitToHeight="0" orientation="portrait" verticalDpi="0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K322"/>
  <sheetViews>
    <sheetView workbookViewId="0">
      <selection activeCell="A318" sqref="A318:AN318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51822</v>
      </c>
      <c r="M1">
        <v>10</v>
      </c>
      <c r="N1">
        <v>11</v>
      </c>
      <c r="O1">
        <v>5</v>
      </c>
      <c r="P1">
        <v>1</v>
      </c>
      <c r="Q1">
        <v>0</v>
      </c>
    </row>
    <row r="12" spans="1:133">
      <c r="A12" s="1">
        <v>1</v>
      </c>
      <c r="B12" s="1">
        <v>317</v>
      </c>
      <c r="C12" s="1">
        <v>0</v>
      </c>
      <c r="D12" s="1">
        <f>ROW(A259)</f>
        <v>259</v>
      </c>
      <c r="E12" s="1">
        <v>0</v>
      </c>
      <c r="F12" s="1" t="s">
        <v>3</v>
      </c>
      <c r="G12" s="1" t="s">
        <v>4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131083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2</v>
      </c>
      <c r="BC12" s="1"/>
      <c r="BD12" s="1"/>
      <c r="BE12" s="1"/>
      <c r="BF12" s="1"/>
      <c r="BG12" s="1"/>
      <c r="BH12" s="1" t="s">
        <v>5</v>
      </c>
      <c r="BI12" s="1" t="s">
        <v>6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7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3</v>
      </c>
      <c r="CF12" s="1">
        <v>0</v>
      </c>
      <c r="CG12" s="1">
        <v>0</v>
      </c>
      <c r="CH12" s="1">
        <v>403505160</v>
      </c>
      <c r="CI12" s="1" t="s">
        <v>3</v>
      </c>
      <c r="CJ12" s="1" t="s">
        <v>3</v>
      </c>
      <c r="CK12" s="1">
        <v>0</v>
      </c>
      <c r="CL12" s="1"/>
      <c r="CM12" s="1"/>
      <c r="CN12" s="1"/>
      <c r="CO12" s="1"/>
      <c r="CP12" s="1"/>
      <c r="CQ12" s="1" t="s">
        <v>10</v>
      </c>
      <c r="CR12" s="1" t="s">
        <v>11</v>
      </c>
      <c r="CS12" s="1">
        <v>42066</v>
      </c>
      <c r="CT12" s="1">
        <v>232</v>
      </c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B259</f>
        <v>317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/>
      </c>
      <c r="G18" s="2" t="str">
        <f t="shared" si="0"/>
        <v>Смета 07.06.2022</v>
      </c>
      <c r="H18" s="2"/>
      <c r="I18" s="2"/>
      <c r="J18" s="2"/>
      <c r="K18" s="2"/>
      <c r="L18" s="2"/>
      <c r="M18" s="2"/>
      <c r="N18" s="2"/>
      <c r="O18" s="2">
        <f t="shared" ref="O18:AT18" si="1">O259</f>
        <v>7126846.3300000001</v>
      </c>
      <c r="P18" s="2">
        <f t="shared" si="1"/>
        <v>6174706.0599999996</v>
      </c>
      <c r="Q18" s="2">
        <f t="shared" si="1"/>
        <v>189462.1</v>
      </c>
      <c r="R18" s="2">
        <f t="shared" si="1"/>
        <v>103168.76</v>
      </c>
      <c r="S18" s="2">
        <f t="shared" si="1"/>
        <v>762678.17</v>
      </c>
      <c r="T18" s="2">
        <f t="shared" si="1"/>
        <v>0</v>
      </c>
      <c r="U18" s="2">
        <f t="shared" si="1"/>
        <v>3161.6383000000001</v>
      </c>
      <c r="V18" s="2">
        <f t="shared" si="1"/>
        <v>440.44720000000001</v>
      </c>
      <c r="W18" s="2">
        <f t="shared" si="1"/>
        <v>0</v>
      </c>
      <c r="X18" s="2">
        <f t="shared" si="1"/>
        <v>800481.78</v>
      </c>
      <c r="Y18" s="2">
        <f t="shared" si="1"/>
        <v>421312.81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8348640.9199999999</v>
      </c>
      <c r="AS18" s="2">
        <f t="shared" si="1"/>
        <v>6027801.75</v>
      </c>
      <c r="AT18" s="2">
        <f t="shared" si="1"/>
        <v>2032441.38</v>
      </c>
      <c r="AU18" s="2">
        <f t="shared" ref="AU18:BZ18" si="2">AU259</f>
        <v>288397.78999999998</v>
      </c>
      <c r="AV18" s="2">
        <f t="shared" si="2"/>
        <v>6174706.0599999996</v>
      </c>
      <c r="AW18" s="2">
        <f t="shared" si="2"/>
        <v>6174706.0599999996</v>
      </c>
      <c r="AX18" s="2">
        <f t="shared" si="2"/>
        <v>0</v>
      </c>
      <c r="AY18" s="2">
        <f t="shared" si="2"/>
        <v>6174706.0599999996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CA259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DG259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EM259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FS259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ROW(A225)</f>
        <v>225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B225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O225</f>
        <v>7126846.3300000001</v>
      </c>
      <c r="P22" s="2">
        <f t="shared" si="8"/>
        <v>6174706.0599999996</v>
      </c>
      <c r="Q22" s="2">
        <f t="shared" si="8"/>
        <v>189462.1</v>
      </c>
      <c r="R22" s="2">
        <f t="shared" si="8"/>
        <v>103168.76</v>
      </c>
      <c r="S22" s="2">
        <f t="shared" si="8"/>
        <v>762678.17</v>
      </c>
      <c r="T22" s="2">
        <f t="shared" si="8"/>
        <v>0</v>
      </c>
      <c r="U22" s="2">
        <f t="shared" si="8"/>
        <v>3161.6383000000001</v>
      </c>
      <c r="V22" s="2">
        <f t="shared" si="8"/>
        <v>440.44720000000001</v>
      </c>
      <c r="W22" s="2">
        <f t="shared" si="8"/>
        <v>0</v>
      </c>
      <c r="X22" s="2">
        <f t="shared" si="8"/>
        <v>800481.78</v>
      </c>
      <c r="Y22" s="2">
        <f t="shared" si="8"/>
        <v>421312.81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8348640.9199999999</v>
      </c>
      <c r="AS22" s="2">
        <f t="shared" si="8"/>
        <v>6027801.75</v>
      </c>
      <c r="AT22" s="2">
        <f t="shared" si="8"/>
        <v>2032441.38</v>
      </c>
      <c r="AU22" s="2">
        <f t="shared" ref="AU22:BZ22" si="9">AU225</f>
        <v>288397.78999999998</v>
      </c>
      <c r="AV22" s="2">
        <f t="shared" si="9"/>
        <v>6174706.0599999996</v>
      </c>
      <c r="AW22" s="2">
        <f t="shared" si="9"/>
        <v>6174706.0599999996</v>
      </c>
      <c r="AX22" s="2">
        <f t="shared" si="9"/>
        <v>0</v>
      </c>
      <c r="AY22" s="2">
        <f t="shared" si="9"/>
        <v>6174706.0599999996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CA225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DG225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EM225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FS225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 s="1">
        <v>4</v>
      </c>
      <c r="B24" s="1">
        <v>1</v>
      </c>
      <c r="C24" s="1"/>
      <c r="D24" s="1">
        <f>ROW(A49)</f>
        <v>49</v>
      </c>
      <c r="E24" s="1"/>
      <c r="F24" s="1" t="s">
        <v>13</v>
      </c>
      <c r="G24" s="1" t="s">
        <v>14</v>
      </c>
      <c r="H24" s="1" t="s">
        <v>3</v>
      </c>
      <c r="I24" s="1">
        <v>0</v>
      </c>
      <c r="J24" s="1"/>
      <c r="K24" s="1">
        <v>0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>
      <c r="A26" s="2">
        <v>52</v>
      </c>
      <c r="B26" s="2">
        <f t="shared" ref="B26:G26" si="14">B49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1. Монтажные работы</v>
      </c>
      <c r="H26" s="2"/>
      <c r="I26" s="2"/>
      <c r="J26" s="2"/>
      <c r="K26" s="2"/>
      <c r="L26" s="2"/>
      <c r="M26" s="2"/>
      <c r="N26" s="2"/>
      <c r="O26" s="2">
        <f t="shared" ref="O26:AT26" si="15">O49</f>
        <v>1101618.83</v>
      </c>
      <c r="P26" s="2">
        <f t="shared" si="15"/>
        <v>149478.56</v>
      </c>
      <c r="Q26" s="2">
        <f t="shared" si="15"/>
        <v>189462.1</v>
      </c>
      <c r="R26" s="2">
        <f t="shared" si="15"/>
        <v>103168.76</v>
      </c>
      <c r="S26" s="2">
        <f t="shared" si="15"/>
        <v>762678.17</v>
      </c>
      <c r="T26" s="2">
        <f t="shared" si="15"/>
        <v>0</v>
      </c>
      <c r="U26" s="2">
        <f t="shared" si="15"/>
        <v>3161.6383000000001</v>
      </c>
      <c r="V26" s="2">
        <f t="shared" si="15"/>
        <v>440.44720000000001</v>
      </c>
      <c r="W26" s="2">
        <f t="shared" si="15"/>
        <v>0</v>
      </c>
      <c r="X26" s="2">
        <f t="shared" si="15"/>
        <v>800481.78</v>
      </c>
      <c r="Y26" s="2">
        <f t="shared" si="15"/>
        <v>421312.81</v>
      </c>
      <c r="Z26" s="2">
        <f t="shared" si="15"/>
        <v>0</v>
      </c>
      <c r="AA26" s="2">
        <f t="shared" si="15"/>
        <v>0</v>
      </c>
      <c r="AB26" s="2">
        <f t="shared" si="15"/>
        <v>1101618.83</v>
      </c>
      <c r="AC26" s="2">
        <f t="shared" si="15"/>
        <v>149478.56</v>
      </c>
      <c r="AD26" s="2">
        <f t="shared" si="15"/>
        <v>189462.1</v>
      </c>
      <c r="AE26" s="2">
        <f t="shared" si="15"/>
        <v>103168.76</v>
      </c>
      <c r="AF26" s="2">
        <f t="shared" si="15"/>
        <v>762678.17</v>
      </c>
      <c r="AG26" s="2">
        <f t="shared" si="15"/>
        <v>0</v>
      </c>
      <c r="AH26" s="2">
        <f t="shared" si="15"/>
        <v>3161.6383000000001</v>
      </c>
      <c r="AI26" s="2">
        <f t="shared" si="15"/>
        <v>440.44720000000001</v>
      </c>
      <c r="AJ26" s="2">
        <f t="shared" si="15"/>
        <v>0</v>
      </c>
      <c r="AK26" s="2">
        <f t="shared" si="15"/>
        <v>800481.78</v>
      </c>
      <c r="AL26" s="2">
        <f t="shared" si="15"/>
        <v>421312.81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2323413.42</v>
      </c>
      <c r="AS26" s="2">
        <f t="shared" si="15"/>
        <v>2574.25</v>
      </c>
      <c r="AT26" s="2">
        <f t="shared" si="15"/>
        <v>2032441.38</v>
      </c>
      <c r="AU26" s="2">
        <f t="shared" ref="AU26:BZ26" si="16">AU49</f>
        <v>288397.78999999998</v>
      </c>
      <c r="AV26" s="2">
        <f t="shared" si="16"/>
        <v>149478.56</v>
      </c>
      <c r="AW26" s="2">
        <f t="shared" si="16"/>
        <v>149478.56</v>
      </c>
      <c r="AX26" s="2">
        <f t="shared" si="16"/>
        <v>0</v>
      </c>
      <c r="AY26" s="2">
        <f t="shared" si="16"/>
        <v>149478.56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CA49</f>
        <v>2323413.42</v>
      </c>
      <c r="CB26" s="2">
        <f t="shared" si="17"/>
        <v>2574.25</v>
      </c>
      <c r="CC26" s="2">
        <f t="shared" si="17"/>
        <v>2032441.38</v>
      </c>
      <c r="CD26" s="2">
        <f t="shared" si="17"/>
        <v>288397.78999999998</v>
      </c>
      <c r="CE26" s="2">
        <f t="shared" si="17"/>
        <v>149478.56</v>
      </c>
      <c r="CF26" s="2">
        <f t="shared" si="17"/>
        <v>149478.56</v>
      </c>
      <c r="CG26" s="2">
        <f t="shared" si="17"/>
        <v>0</v>
      </c>
      <c r="CH26" s="2">
        <f t="shared" si="17"/>
        <v>149478.56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DG49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EM49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FS49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>
      <c r="A28">
        <v>17</v>
      </c>
      <c r="B28">
        <v>1</v>
      </c>
      <c r="C28">
        <f>ROW(SmtRes!A7)</f>
        <v>7</v>
      </c>
      <c r="D28">
        <f>ROW(EtalonRes!A8)</f>
        <v>8</v>
      </c>
      <c r="E28" t="s">
        <v>15</v>
      </c>
      <c r="F28" t="s">
        <v>16</v>
      </c>
      <c r="G28" t="s">
        <v>17</v>
      </c>
      <c r="H28" t="s">
        <v>18</v>
      </c>
      <c r="I28">
        <f>ROUND(ROUND(3,4),7)</f>
        <v>3</v>
      </c>
      <c r="J28">
        <v>0</v>
      </c>
      <c r="K28">
        <f>ROUND(ROUND(3,4),7)</f>
        <v>3</v>
      </c>
      <c r="O28">
        <f t="shared" ref="O28:O44" si="21">ROUND(CP28,2)</f>
        <v>5480.74</v>
      </c>
      <c r="P28">
        <f t="shared" ref="P28:P44" si="22">ROUND(CQ28*I28,2)</f>
        <v>343.27</v>
      </c>
      <c r="Q28">
        <f t="shared" ref="Q28:Q44" si="23">ROUND(CR28*I28,2)</f>
        <v>0</v>
      </c>
      <c r="R28">
        <f t="shared" ref="R28:R44" si="24">ROUND(CS28*I28,2)</f>
        <v>0</v>
      </c>
      <c r="S28">
        <f t="shared" ref="S28:S44" si="25">ROUND(CT28*I28,2)</f>
        <v>5137.47</v>
      </c>
      <c r="T28">
        <f t="shared" ref="T28:T44" si="26">ROUND(CU28*I28,2)</f>
        <v>0</v>
      </c>
      <c r="U28">
        <f t="shared" ref="U28:U44" si="27">CV28*I28</f>
        <v>24</v>
      </c>
      <c r="V28">
        <f t="shared" ref="V28:V44" si="28">CW28*I28</f>
        <v>0</v>
      </c>
      <c r="W28">
        <f t="shared" ref="W28:W44" si="29">ROUND(CX28*I28,2)</f>
        <v>0</v>
      </c>
      <c r="X28">
        <f t="shared" ref="X28:X44" si="30">ROUND(CY28,2)</f>
        <v>4880.6000000000004</v>
      </c>
      <c r="Y28">
        <f t="shared" ref="Y28:Y44" si="31">ROUND(CZ28,2)</f>
        <v>2722.86</v>
      </c>
      <c r="AA28">
        <v>46295511</v>
      </c>
      <c r="AB28">
        <f t="shared" ref="AB28:AB44" si="32">ROUND((AC28+AD28+AF28),2)</f>
        <v>86.43</v>
      </c>
      <c r="AC28">
        <f t="shared" ref="AC28:AC44" si="33">ROUND((ES28),2)</f>
        <v>15.87</v>
      </c>
      <c r="AD28">
        <f t="shared" ref="AD28:AD44" si="34">ROUND((((ET28)-(EU28))+AE28),2)</f>
        <v>0</v>
      </c>
      <c r="AE28">
        <f t="shared" ref="AE28:AE44" si="35">ROUND((EU28),2)</f>
        <v>0</v>
      </c>
      <c r="AF28">
        <f t="shared" ref="AF28:AF44" si="36">ROUND((EV28),2)</f>
        <v>70.56</v>
      </c>
      <c r="AG28">
        <f t="shared" ref="AG28:AG44" si="37">ROUND((AP28),2)</f>
        <v>0</v>
      </c>
      <c r="AH28">
        <f t="shared" ref="AH28:AH44" si="38">(EW28)</f>
        <v>8</v>
      </c>
      <c r="AI28">
        <f t="shared" ref="AI28:AI44" si="39">(EX28)</f>
        <v>0</v>
      </c>
      <c r="AJ28">
        <f t="shared" ref="AJ28:AJ44" si="40">(AS28)</f>
        <v>0</v>
      </c>
      <c r="AK28">
        <v>86.43</v>
      </c>
      <c r="AL28">
        <v>15.87</v>
      </c>
      <c r="AM28">
        <v>0</v>
      </c>
      <c r="AN28">
        <v>0</v>
      </c>
      <c r="AO28">
        <v>70.56</v>
      </c>
      <c r="AP28">
        <v>0</v>
      </c>
      <c r="AQ28">
        <v>8</v>
      </c>
      <c r="AR28">
        <v>0</v>
      </c>
      <c r="AS28">
        <v>0</v>
      </c>
      <c r="AT28">
        <v>95</v>
      </c>
      <c r="AU28">
        <v>53</v>
      </c>
      <c r="AV28">
        <v>1</v>
      </c>
      <c r="AW28">
        <v>1</v>
      </c>
      <c r="AZ28">
        <v>1</v>
      </c>
      <c r="BA28">
        <v>24.27</v>
      </c>
      <c r="BB28">
        <v>8.59</v>
      </c>
      <c r="BC28">
        <v>7.21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2</v>
      </c>
      <c r="BJ28" t="s">
        <v>19</v>
      </c>
      <c r="BM28">
        <v>110004</v>
      </c>
      <c r="BN28">
        <v>0</v>
      </c>
      <c r="BO28" t="s">
        <v>3</v>
      </c>
      <c r="BP28">
        <v>0</v>
      </c>
      <c r="BQ28">
        <v>3</v>
      </c>
      <c r="BR28">
        <v>0</v>
      </c>
      <c r="BS28">
        <v>24.27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95</v>
      </c>
      <c r="CA28">
        <v>53</v>
      </c>
      <c r="CB28" t="s">
        <v>3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ref="CP28:CP44" si="41">(P28+Q28+S28)</f>
        <v>5480.74</v>
      </c>
      <c r="CQ28">
        <f t="shared" ref="CQ28:CQ44" si="42">AC28*BC28</f>
        <v>114.42269999999999</v>
      </c>
      <c r="CR28">
        <f t="shared" ref="CR28:CR44" si="43">AD28*BB28</f>
        <v>0</v>
      </c>
      <c r="CS28">
        <f t="shared" ref="CS28:CS44" si="44">AE28*BS28</f>
        <v>0</v>
      </c>
      <c r="CT28">
        <f t="shared" ref="CT28:CT44" si="45">AF28*BA28</f>
        <v>1712.4911999999999</v>
      </c>
      <c r="CU28">
        <f t="shared" ref="CU28:CU44" si="46">AG28</f>
        <v>0</v>
      </c>
      <c r="CV28">
        <f t="shared" ref="CV28:CV44" si="47">AH28</f>
        <v>8</v>
      </c>
      <c r="CW28">
        <f t="shared" ref="CW28:CW44" si="48">AI28</f>
        <v>0</v>
      </c>
      <c r="CX28">
        <f t="shared" ref="CX28:CX44" si="49">AJ28</f>
        <v>0</v>
      </c>
      <c r="CY28">
        <f t="shared" ref="CY28:CY44" si="50">(((S28+R28)*AT28)/100)</f>
        <v>4880.5965000000006</v>
      </c>
      <c r="CZ28">
        <f t="shared" ref="CZ28:CZ44" si="51">(((S28+R28)*AU28)/100)</f>
        <v>2722.8591000000001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18</v>
      </c>
      <c r="DW28" t="s">
        <v>18</v>
      </c>
      <c r="DX28">
        <v>1</v>
      </c>
      <c r="DZ28" t="s">
        <v>3</v>
      </c>
      <c r="EA28" t="s">
        <v>3</v>
      </c>
      <c r="EB28" t="s">
        <v>3</v>
      </c>
      <c r="EC28" t="s">
        <v>3</v>
      </c>
      <c r="EE28">
        <v>44454825</v>
      </c>
      <c r="EF28">
        <v>3</v>
      </c>
      <c r="EG28" t="s">
        <v>20</v>
      </c>
      <c r="EH28">
        <v>0</v>
      </c>
      <c r="EI28" t="s">
        <v>3</v>
      </c>
      <c r="EJ28">
        <v>2</v>
      </c>
      <c r="EK28">
        <v>110004</v>
      </c>
      <c r="EL28" t="s">
        <v>21</v>
      </c>
      <c r="EM28" t="s">
        <v>22</v>
      </c>
      <c r="EO28" t="s">
        <v>3</v>
      </c>
      <c r="EQ28">
        <v>0</v>
      </c>
      <c r="ER28">
        <v>86.43</v>
      </c>
      <c r="ES28">
        <v>15.87</v>
      </c>
      <c r="ET28">
        <v>0</v>
      </c>
      <c r="EU28">
        <v>0</v>
      </c>
      <c r="EV28">
        <v>70.56</v>
      </c>
      <c r="EW28">
        <v>8</v>
      </c>
      <c r="EX28">
        <v>0</v>
      </c>
      <c r="EY28">
        <v>0</v>
      </c>
      <c r="FQ28">
        <v>0</v>
      </c>
      <c r="FR28">
        <f t="shared" ref="FR28:FR44" si="52">ROUND(IF(AND(BH28=3,BI28=3),P28,0),2)</f>
        <v>0</v>
      </c>
      <c r="FS28">
        <v>0</v>
      </c>
      <c r="FX28">
        <v>95</v>
      </c>
      <c r="FY28">
        <v>53</v>
      </c>
      <c r="GA28" t="s">
        <v>3</v>
      </c>
      <c r="GD28">
        <v>1</v>
      </c>
      <c r="GF28">
        <v>-1880074981</v>
      </c>
      <c r="GG28">
        <v>2</v>
      </c>
      <c r="GH28">
        <v>1</v>
      </c>
      <c r="GI28">
        <v>4</v>
      </c>
      <c r="GJ28">
        <v>0</v>
      </c>
      <c r="GK28">
        <v>0</v>
      </c>
      <c r="GL28">
        <f t="shared" ref="GL28:GL44" si="53">ROUND(IF(AND(BH28=3,BI28=3,FS28&lt;&gt;0),P28,0),2)</f>
        <v>0</v>
      </c>
      <c r="GM28">
        <f t="shared" ref="GM28:GM44" si="54">ROUND(O28+X28+Y28,2)+GX28</f>
        <v>13084.2</v>
      </c>
      <c r="GN28">
        <f t="shared" ref="GN28:GN44" si="55">IF(OR(BI28=0,BI28=1),ROUND(O28+X28+Y28,2),0)</f>
        <v>0</v>
      </c>
      <c r="GO28">
        <f t="shared" ref="GO28:GO44" si="56">IF(BI28=2,ROUND(O28+X28+Y28,2),0)</f>
        <v>13084.2</v>
      </c>
      <c r="GP28">
        <f t="shared" ref="GP28:GP44" si="57">IF(BI28=4,ROUND(O28+X28+Y28,2)+GX28,0)</f>
        <v>0</v>
      </c>
      <c r="GR28">
        <v>0</v>
      </c>
      <c r="GS28">
        <v>3</v>
      </c>
      <c r="GT28">
        <v>0</v>
      </c>
      <c r="GU28" t="s">
        <v>3</v>
      </c>
      <c r="GV28">
        <f t="shared" ref="GV28:GV44" si="58">ROUND((GT28),2)</f>
        <v>0</v>
      </c>
      <c r="GW28">
        <v>1</v>
      </c>
      <c r="GX28">
        <f t="shared" ref="GX28:GX44" si="59">ROUND(HC28*I28,2)</f>
        <v>0</v>
      </c>
      <c r="HA28">
        <v>0</v>
      </c>
      <c r="HB28">
        <v>0</v>
      </c>
      <c r="HC28">
        <f t="shared" ref="HC28:HC44" si="60">GV28*GW28</f>
        <v>0</v>
      </c>
      <c r="HE28" t="s">
        <v>3</v>
      </c>
      <c r="HF28" t="s">
        <v>3</v>
      </c>
      <c r="HM28" t="s">
        <v>3</v>
      </c>
      <c r="HN28" t="s">
        <v>23</v>
      </c>
      <c r="HO28" t="s">
        <v>24</v>
      </c>
      <c r="HP28" t="s">
        <v>21</v>
      </c>
      <c r="HQ28" t="s">
        <v>21</v>
      </c>
      <c r="IK28">
        <v>0</v>
      </c>
    </row>
    <row r="29" spans="1:245">
      <c r="A29">
        <v>17</v>
      </c>
      <c r="B29">
        <v>1</v>
      </c>
      <c r="C29">
        <f>ROW(SmtRes!A14)</f>
        <v>14</v>
      </c>
      <c r="D29">
        <f>ROW(EtalonRes!A15)</f>
        <v>15</v>
      </c>
      <c r="E29" t="s">
        <v>25</v>
      </c>
      <c r="F29" t="s">
        <v>26</v>
      </c>
      <c r="G29" t="s">
        <v>27</v>
      </c>
      <c r="H29" t="s">
        <v>28</v>
      </c>
      <c r="I29">
        <f>ROUND(ROUND(8,4),7)</f>
        <v>8</v>
      </c>
      <c r="J29">
        <v>0</v>
      </c>
      <c r="K29">
        <f>ROUND(ROUND(8,4),7)</f>
        <v>8</v>
      </c>
      <c r="O29">
        <f t="shared" si="21"/>
        <v>15895.86</v>
      </c>
      <c r="P29">
        <f t="shared" si="22"/>
        <v>1611.58</v>
      </c>
      <c r="Q29">
        <f t="shared" si="23"/>
        <v>2011.43</v>
      </c>
      <c r="R29">
        <f t="shared" si="24"/>
        <v>512.58000000000004</v>
      </c>
      <c r="S29">
        <f t="shared" si="25"/>
        <v>12272.85</v>
      </c>
      <c r="T29">
        <f t="shared" si="26"/>
        <v>0</v>
      </c>
      <c r="U29">
        <f t="shared" si="27"/>
        <v>54.08</v>
      </c>
      <c r="V29">
        <f t="shared" si="28"/>
        <v>2.16</v>
      </c>
      <c r="W29">
        <f t="shared" si="29"/>
        <v>0</v>
      </c>
      <c r="X29">
        <f t="shared" si="30"/>
        <v>11506.89</v>
      </c>
      <c r="Y29">
        <f t="shared" si="31"/>
        <v>5881.3</v>
      </c>
      <c r="AA29">
        <v>46295511</v>
      </c>
      <c r="AB29">
        <f t="shared" si="32"/>
        <v>120.42</v>
      </c>
      <c r="AC29">
        <f t="shared" si="33"/>
        <v>27.94</v>
      </c>
      <c r="AD29">
        <f t="shared" si="34"/>
        <v>29.27</v>
      </c>
      <c r="AE29">
        <f t="shared" si="35"/>
        <v>2.64</v>
      </c>
      <c r="AF29">
        <f t="shared" si="36"/>
        <v>63.21</v>
      </c>
      <c r="AG29">
        <f t="shared" si="37"/>
        <v>0</v>
      </c>
      <c r="AH29">
        <f t="shared" si="38"/>
        <v>6.76</v>
      </c>
      <c r="AI29">
        <f t="shared" si="39"/>
        <v>0.27</v>
      </c>
      <c r="AJ29">
        <f t="shared" si="40"/>
        <v>0</v>
      </c>
      <c r="AK29">
        <v>120.42</v>
      </c>
      <c r="AL29">
        <v>27.94</v>
      </c>
      <c r="AM29">
        <v>29.27</v>
      </c>
      <c r="AN29">
        <v>2.64</v>
      </c>
      <c r="AO29">
        <v>63.21</v>
      </c>
      <c r="AP29">
        <v>0</v>
      </c>
      <c r="AQ29">
        <v>6.76</v>
      </c>
      <c r="AR29">
        <v>0.27</v>
      </c>
      <c r="AS29">
        <v>0</v>
      </c>
      <c r="AT29">
        <v>90</v>
      </c>
      <c r="AU29">
        <v>46</v>
      </c>
      <c r="AV29">
        <v>1</v>
      </c>
      <c r="AW29">
        <v>1</v>
      </c>
      <c r="AZ29">
        <v>1</v>
      </c>
      <c r="BA29">
        <v>24.27</v>
      </c>
      <c r="BB29">
        <v>8.59</v>
      </c>
      <c r="BC29">
        <v>7.21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2</v>
      </c>
      <c r="BJ29" t="s">
        <v>29</v>
      </c>
      <c r="BM29">
        <v>110001</v>
      </c>
      <c r="BN29">
        <v>0</v>
      </c>
      <c r="BO29" t="s">
        <v>3</v>
      </c>
      <c r="BP29">
        <v>0</v>
      </c>
      <c r="BQ29">
        <v>3</v>
      </c>
      <c r="BR29">
        <v>0</v>
      </c>
      <c r="BS29">
        <v>24.27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90</v>
      </c>
      <c r="CA29">
        <v>46</v>
      </c>
      <c r="CB29" t="s">
        <v>3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41"/>
        <v>15895.86</v>
      </c>
      <c r="CQ29">
        <f t="shared" si="42"/>
        <v>201.44740000000002</v>
      </c>
      <c r="CR29">
        <f t="shared" si="43"/>
        <v>251.42929999999998</v>
      </c>
      <c r="CS29">
        <f t="shared" si="44"/>
        <v>64.072800000000001</v>
      </c>
      <c r="CT29">
        <f t="shared" si="45"/>
        <v>1534.1067</v>
      </c>
      <c r="CU29">
        <f t="shared" si="46"/>
        <v>0</v>
      </c>
      <c r="CV29">
        <f t="shared" si="47"/>
        <v>6.76</v>
      </c>
      <c r="CW29">
        <f t="shared" si="48"/>
        <v>0.27</v>
      </c>
      <c r="CX29">
        <f t="shared" si="49"/>
        <v>0</v>
      </c>
      <c r="CY29">
        <f t="shared" si="50"/>
        <v>11506.886999999999</v>
      </c>
      <c r="CZ29">
        <f t="shared" si="51"/>
        <v>5881.2978000000003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28</v>
      </c>
      <c r="DW29" t="s">
        <v>28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44454824</v>
      </c>
      <c r="EF29">
        <v>3</v>
      </c>
      <c r="EG29" t="s">
        <v>20</v>
      </c>
      <c r="EH29">
        <v>0</v>
      </c>
      <c r="EI29" t="s">
        <v>3</v>
      </c>
      <c r="EJ29">
        <v>2</v>
      </c>
      <c r="EK29">
        <v>110001</v>
      </c>
      <c r="EL29" t="s">
        <v>30</v>
      </c>
      <c r="EM29" t="s">
        <v>22</v>
      </c>
      <c r="EO29" t="s">
        <v>3</v>
      </c>
      <c r="EQ29">
        <v>0</v>
      </c>
      <c r="ER29">
        <v>120.42</v>
      </c>
      <c r="ES29">
        <v>27.94</v>
      </c>
      <c r="ET29">
        <v>29.27</v>
      </c>
      <c r="EU29">
        <v>2.64</v>
      </c>
      <c r="EV29">
        <v>63.21</v>
      </c>
      <c r="EW29">
        <v>6.76</v>
      </c>
      <c r="EX29">
        <v>0.27</v>
      </c>
      <c r="EY29">
        <v>0</v>
      </c>
      <c r="FQ29">
        <v>0</v>
      </c>
      <c r="FR29">
        <f t="shared" si="52"/>
        <v>0</v>
      </c>
      <c r="FS29">
        <v>0</v>
      </c>
      <c r="FX29">
        <v>90</v>
      </c>
      <c r="FY29">
        <v>46</v>
      </c>
      <c r="GA29" t="s">
        <v>3</v>
      </c>
      <c r="GD29">
        <v>1</v>
      </c>
      <c r="GF29">
        <v>-205590692</v>
      </c>
      <c r="GG29">
        <v>2</v>
      </c>
      <c r="GH29">
        <v>1</v>
      </c>
      <c r="GI29">
        <v>4</v>
      </c>
      <c r="GJ29">
        <v>0</v>
      </c>
      <c r="GK29">
        <v>0</v>
      </c>
      <c r="GL29">
        <f t="shared" si="53"/>
        <v>0</v>
      </c>
      <c r="GM29">
        <f t="shared" si="54"/>
        <v>33284.050000000003</v>
      </c>
      <c r="GN29">
        <f t="shared" si="55"/>
        <v>0</v>
      </c>
      <c r="GO29">
        <f t="shared" si="56"/>
        <v>33284.050000000003</v>
      </c>
      <c r="GP29">
        <f t="shared" si="57"/>
        <v>0</v>
      </c>
      <c r="GR29">
        <v>0</v>
      </c>
      <c r="GS29">
        <v>3</v>
      </c>
      <c r="GT29">
        <v>0</v>
      </c>
      <c r="GU29" t="s">
        <v>3</v>
      </c>
      <c r="GV29">
        <f t="shared" si="58"/>
        <v>0</v>
      </c>
      <c r="GW29">
        <v>1</v>
      </c>
      <c r="GX29">
        <f t="shared" si="59"/>
        <v>0</v>
      </c>
      <c r="HA29">
        <v>0</v>
      </c>
      <c r="HB29">
        <v>0</v>
      </c>
      <c r="HC29">
        <f t="shared" si="60"/>
        <v>0</v>
      </c>
      <c r="HE29" t="s">
        <v>3</v>
      </c>
      <c r="HF29" t="s">
        <v>3</v>
      </c>
      <c r="HM29" t="s">
        <v>3</v>
      </c>
      <c r="HN29" t="s">
        <v>31</v>
      </c>
      <c r="HO29" t="s">
        <v>32</v>
      </c>
      <c r="HP29" t="s">
        <v>30</v>
      </c>
      <c r="HQ29" t="s">
        <v>30</v>
      </c>
      <c r="IK29">
        <v>0</v>
      </c>
    </row>
    <row r="30" spans="1:245">
      <c r="A30">
        <v>17</v>
      </c>
      <c r="B30">
        <v>1</v>
      </c>
      <c r="C30">
        <f>ROW(SmtRes!A18)</f>
        <v>18</v>
      </c>
      <c r="D30">
        <f>ROW(EtalonRes!A19)</f>
        <v>19</v>
      </c>
      <c r="E30" t="s">
        <v>33</v>
      </c>
      <c r="F30" t="s">
        <v>34</v>
      </c>
      <c r="G30" t="s">
        <v>35</v>
      </c>
      <c r="H30" t="s">
        <v>28</v>
      </c>
      <c r="I30">
        <f>ROUND(ROUND(3,4),7)</f>
        <v>3</v>
      </c>
      <c r="J30">
        <v>0</v>
      </c>
      <c r="K30">
        <f>ROUND(ROUND(3,4),7)</f>
        <v>3</v>
      </c>
      <c r="O30">
        <f t="shared" si="21"/>
        <v>958.43</v>
      </c>
      <c r="P30">
        <f t="shared" si="22"/>
        <v>3.68</v>
      </c>
      <c r="Q30">
        <f t="shared" si="23"/>
        <v>332.95</v>
      </c>
      <c r="R30">
        <f t="shared" si="24"/>
        <v>0</v>
      </c>
      <c r="S30">
        <f t="shared" si="25"/>
        <v>621.79999999999995</v>
      </c>
      <c r="T30">
        <f t="shared" si="26"/>
        <v>0</v>
      </c>
      <c r="U30">
        <f t="shared" si="27"/>
        <v>3.09</v>
      </c>
      <c r="V30">
        <f t="shared" si="28"/>
        <v>0.48</v>
      </c>
      <c r="W30">
        <f t="shared" si="29"/>
        <v>0</v>
      </c>
      <c r="X30">
        <f t="shared" si="30"/>
        <v>559.62</v>
      </c>
      <c r="Y30">
        <f t="shared" si="31"/>
        <v>286.02999999999997</v>
      </c>
      <c r="AA30">
        <v>46295511</v>
      </c>
      <c r="AB30">
        <f t="shared" si="32"/>
        <v>21.63</v>
      </c>
      <c r="AC30">
        <f t="shared" si="33"/>
        <v>0.17</v>
      </c>
      <c r="AD30">
        <f t="shared" si="34"/>
        <v>12.92</v>
      </c>
      <c r="AE30">
        <f t="shared" si="35"/>
        <v>0</v>
      </c>
      <c r="AF30">
        <f t="shared" si="36"/>
        <v>8.5399999999999991</v>
      </c>
      <c r="AG30">
        <f t="shared" si="37"/>
        <v>0</v>
      </c>
      <c r="AH30">
        <f t="shared" si="38"/>
        <v>1.03</v>
      </c>
      <c r="AI30">
        <f t="shared" si="39"/>
        <v>0.16</v>
      </c>
      <c r="AJ30">
        <f t="shared" si="40"/>
        <v>0</v>
      </c>
      <c r="AK30">
        <v>21.63</v>
      </c>
      <c r="AL30">
        <v>0.17</v>
      </c>
      <c r="AM30">
        <v>12.92</v>
      </c>
      <c r="AN30">
        <v>0</v>
      </c>
      <c r="AO30">
        <v>8.5399999999999991</v>
      </c>
      <c r="AP30">
        <v>0</v>
      </c>
      <c r="AQ30">
        <v>1.03</v>
      </c>
      <c r="AR30">
        <v>0.16</v>
      </c>
      <c r="AS30">
        <v>0</v>
      </c>
      <c r="AT30">
        <v>90</v>
      </c>
      <c r="AU30">
        <v>46</v>
      </c>
      <c r="AV30">
        <v>1</v>
      </c>
      <c r="AW30">
        <v>1</v>
      </c>
      <c r="AZ30">
        <v>1</v>
      </c>
      <c r="BA30">
        <v>24.27</v>
      </c>
      <c r="BB30">
        <v>8.59</v>
      </c>
      <c r="BC30">
        <v>7.21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2</v>
      </c>
      <c r="BJ30" t="s">
        <v>36</v>
      </c>
      <c r="BM30">
        <v>111002</v>
      </c>
      <c r="BN30">
        <v>0</v>
      </c>
      <c r="BO30" t="s">
        <v>3</v>
      </c>
      <c r="BP30">
        <v>0</v>
      </c>
      <c r="BQ30">
        <v>3</v>
      </c>
      <c r="BR30">
        <v>0</v>
      </c>
      <c r="BS30">
        <v>24.27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90</v>
      </c>
      <c r="CA30">
        <v>46</v>
      </c>
      <c r="CB30" t="s">
        <v>3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41"/>
        <v>958.43</v>
      </c>
      <c r="CQ30">
        <f t="shared" si="42"/>
        <v>1.2257</v>
      </c>
      <c r="CR30">
        <f t="shared" si="43"/>
        <v>110.9828</v>
      </c>
      <c r="CS30">
        <f t="shared" si="44"/>
        <v>0</v>
      </c>
      <c r="CT30">
        <f t="shared" si="45"/>
        <v>207.26579999999998</v>
      </c>
      <c r="CU30">
        <f t="shared" si="46"/>
        <v>0</v>
      </c>
      <c r="CV30">
        <f t="shared" si="47"/>
        <v>1.03</v>
      </c>
      <c r="CW30">
        <f t="shared" si="48"/>
        <v>0.16</v>
      </c>
      <c r="CX30">
        <f t="shared" si="49"/>
        <v>0</v>
      </c>
      <c r="CY30">
        <f t="shared" si="50"/>
        <v>559.61999999999989</v>
      </c>
      <c r="CZ30">
        <f t="shared" si="51"/>
        <v>286.02800000000002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28</v>
      </c>
      <c r="DW30" t="s">
        <v>28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44454828</v>
      </c>
      <c r="EF30">
        <v>3</v>
      </c>
      <c r="EG30" t="s">
        <v>20</v>
      </c>
      <c r="EH30">
        <v>0</v>
      </c>
      <c r="EI30" t="s">
        <v>3</v>
      </c>
      <c r="EJ30">
        <v>2</v>
      </c>
      <c r="EK30">
        <v>111002</v>
      </c>
      <c r="EL30" t="s">
        <v>37</v>
      </c>
      <c r="EM30" t="s">
        <v>38</v>
      </c>
      <c r="EO30" t="s">
        <v>3</v>
      </c>
      <c r="EQ30">
        <v>0</v>
      </c>
      <c r="ER30">
        <v>21.63</v>
      </c>
      <c r="ES30">
        <v>0.17</v>
      </c>
      <c r="ET30">
        <v>12.92</v>
      </c>
      <c r="EU30">
        <v>0</v>
      </c>
      <c r="EV30">
        <v>8.5399999999999991</v>
      </c>
      <c r="EW30">
        <v>1.03</v>
      </c>
      <c r="EX30">
        <v>0.16</v>
      </c>
      <c r="EY30">
        <v>0</v>
      </c>
      <c r="FQ30">
        <v>0</v>
      </c>
      <c r="FR30">
        <f t="shared" si="52"/>
        <v>0</v>
      </c>
      <c r="FS30">
        <v>0</v>
      </c>
      <c r="FX30">
        <v>90</v>
      </c>
      <c r="FY30">
        <v>46</v>
      </c>
      <c r="GA30" t="s">
        <v>3</v>
      </c>
      <c r="GD30">
        <v>1</v>
      </c>
      <c r="GF30">
        <v>578239998</v>
      </c>
      <c r="GG30">
        <v>2</v>
      </c>
      <c r="GH30">
        <v>1</v>
      </c>
      <c r="GI30">
        <v>4</v>
      </c>
      <c r="GJ30">
        <v>0</v>
      </c>
      <c r="GK30">
        <v>0</v>
      </c>
      <c r="GL30">
        <f t="shared" si="53"/>
        <v>0</v>
      </c>
      <c r="GM30">
        <f t="shared" si="54"/>
        <v>1804.08</v>
      </c>
      <c r="GN30">
        <f t="shared" si="55"/>
        <v>0</v>
      </c>
      <c r="GO30">
        <f t="shared" si="56"/>
        <v>1804.08</v>
      </c>
      <c r="GP30">
        <f t="shared" si="57"/>
        <v>0</v>
      </c>
      <c r="GR30">
        <v>0</v>
      </c>
      <c r="GS30">
        <v>3</v>
      </c>
      <c r="GT30">
        <v>0</v>
      </c>
      <c r="GU30" t="s">
        <v>3</v>
      </c>
      <c r="GV30">
        <f t="shared" si="58"/>
        <v>0</v>
      </c>
      <c r="GW30">
        <v>1</v>
      </c>
      <c r="GX30">
        <f t="shared" si="59"/>
        <v>0</v>
      </c>
      <c r="HA30">
        <v>0</v>
      </c>
      <c r="HB30">
        <v>0</v>
      </c>
      <c r="HC30">
        <f t="shared" si="60"/>
        <v>0</v>
      </c>
      <c r="HE30" t="s">
        <v>3</v>
      </c>
      <c r="HF30" t="s">
        <v>3</v>
      </c>
      <c r="HM30" t="s">
        <v>3</v>
      </c>
      <c r="HN30" t="s">
        <v>39</v>
      </c>
      <c r="HO30" t="s">
        <v>40</v>
      </c>
      <c r="HP30" t="s">
        <v>37</v>
      </c>
      <c r="HQ30" t="s">
        <v>37</v>
      </c>
      <c r="IK30">
        <v>0</v>
      </c>
    </row>
    <row r="31" spans="1:245">
      <c r="A31">
        <v>17</v>
      </c>
      <c r="B31">
        <v>1</v>
      </c>
      <c r="C31">
        <f>ROW(SmtRes!A34)</f>
        <v>34</v>
      </c>
      <c r="D31">
        <f>ROW(EtalonRes!A36)</f>
        <v>36</v>
      </c>
      <c r="E31" t="s">
        <v>41</v>
      </c>
      <c r="F31" t="s">
        <v>42</v>
      </c>
      <c r="G31" t="s">
        <v>43</v>
      </c>
      <c r="H31" t="s">
        <v>28</v>
      </c>
      <c r="I31">
        <f>ROUND(ROUND(1,4),7)</f>
        <v>1</v>
      </c>
      <c r="J31">
        <v>0</v>
      </c>
      <c r="K31">
        <f>ROUND(ROUND(1,4),7)</f>
        <v>1</v>
      </c>
      <c r="O31">
        <f t="shared" si="21"/>
        <v>3441.89</v>
      </c>
      <c r="P31">
        <f t="shared" si="22"/>
        <v>389.63</v>
      </c>
      <c r="Q31">
        <f t="shared" si="23"/>
        <v>409.74</v>
      </c>
      <c r="R31">
        <f t="shared" si="24"/>
        <v>104.36</v>
      </c>
      <c r="S31">
        <f t="shared" si="25"/>
        <v>2642.52</v>
      </c>
      <c r="T31">
        <f t="shared" si="26"/>
        <v>0</v>
      </c>
      <c r="U31">
        <f t="shared" si="27"/>
        <v>10.1</v>
      </c>
      <c r="V31">
        <f t="shared" si="28"/>
        <v>0.44</v>
      </c>
      <c r="W31">
        <f t="shared" si="29"/>
        <v>0</v>
      </c>
      <c r="X31">
        <f t="shared" si="30"/>
        <v>2472.19</v>
      </c>
      <c r="Y31">
        <f t="shared" si="31"/>
        <v>1263.56</v>
      </c>
      <c r="AA31">
        <v>46295511</v>
      </c>
      <c r="AB31">
        <f t="shared" si="32"/>
        <v>210.62</v>
      </c>
      <c r="AC31">
        <f t="shared" si="33"/>
        <v>54.04</v>
      </c>
      <c r="AD31">
        <f t="shared" si="34"/>
        <v>47.7</v>
      </c>
      <c r="AE31">
        <f t="shared" si="35"/>
        <v>4.3</v>
      </c>
      <c r="AF31">
        <f t="shared" si="36"/>
        <v>108.88</v>
      </c>
      <c r="AG31">
        <f t="shared" si="37"/>
        <v>0</v>
      </c>
      <c r="AH31">
        <f t="shared" si="38"/>
        <v>10.1</v>
      </c>
      <c r="AI31">
        <f t="shared" si="39"/>
        <v>0.44</v>
      </c>
      <c r="AJ31">
        <f t="shared" si="40"/>
        <v>0</v>
      </c>
      <c r="AK31">
        <v>210.62</v>
      </c>
      <c r="AL31">
        <v>54.04</v>
      </c>
      <c r="AM31">
        <v>47.7</v>
      </c>
      <c r="AN31">
        <v>4.3</v>
      </c>
      <c r="AO31">
        <v>108.88</v>
      </c>
      <c r="AP31">
        <v>0</v>
      </c>
      <c r="AQ31">
        <v>10.1</v>
      </c>
      <c r="AR31">
        <v>0.44</v>
      </c>
      <c r="AS31">
        <v>0</v>
      </c>
      <c r="AT31">
        <v>90</v>
      </c>
      <c r="AU31">
        <v>46</v>
      </c>
      <c r="AV31">
        <v>1</v>
      </c>
      <c r="AW31">
        <v>1</v>
      </c>
      <c r="AZ31">
        <v>1</v>
      </c>
      <c r="BA31">
        <v>24.27</v>
      </c>
      <c r="BB31">
        <v>8.59</v>
      </c>
      <c r="BC31">
        <v>7.21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2</v>
      </c>
      <c r="BJ31" t="s">
        <v>44</v>
      </c>
      <c r="BM31">
        <v>110001</v>
      </c>
      <c r="BN31">
        <v>0</v>
      </c>
      <c r="BO31" t="s">
        <v>3</v>
      </c>
      <c r="BP31">
        <v>0</v>
      </c>
      <c r="BQ31">
        <v>3</v>
      </c>
      <c r="BR31">
        <v>0</v>
      </c>
      <c r="BS31">
        <v>24.27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90</v>
      </c>
      <c r="CA31">
        <v>46</v>
      </c>
      <c r="CB31" t="s">
        <v>3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41"/>
        <v>3441.89</v>
      </c>
      <c r="CQ31">
        <f t="shared" si="42"/>
        <v>389.6284</v>
      </c>
      <c r="CR31">
        <f t="shared" si="43"/>
        <v>409.74299999999999</v>
      </c>
      <c r="CS31">
        <f t="shared" si="44"/>
        <v>104.36099999999999</v>
      </c>
      <c r="CT31">
        <f t="shared" si="45"/>
        <v>2642.5175999999997</v>
      </c>
      <c r="CU31">
        <f t="shared" si="46"/>
        <v>0</v>
      </c>
      <c r="CV31">
        <f t="shared" si="47"/>
        <v>10.1</v>
      </c>
      <c r="CW31">
        <f t="shared" si="48"/>
        <v>0.44</v>
      </c>
      <c r="CX31">
        <f t="shared" si="49"/>
        <v>0</v>
      </c>
      <c r="CY31">
        <f t="shared" si="50"/>
        <v>2472.192</v>
      </c>
      <c r="CZ31">
        <f t="shared" si="51"/>
        <v>1263.5648000000001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28</v>
      </c>
      <c r="DW31" t="s">
        <v>28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44454824</v>
      </c>
      <c r="EF31">
        <v>3</v>
      </c>
      <c r="EG31" t="s">
        <v>20</v>
      </c>
      <c r="EH31">
        <v>0</v>
      </c>
      <c r="EI31" t="s">
        <v>3</v>
      </c>
      <c r="EJ31">
        <v>2</v>
      </c>
      <c r="EK31">
        <v>110001</v>
      </c>
      <c r="EL31" t="s">
        <v>30</v>
      </c>
      <c r="EM31" t="s">
        <v>22</v>
      </c>
      <c r="EO31" t="s">
        <v>3</v>
      </c>
      <c r="EQ31">
        <v>0</v>
      </c>
      <c r="ER31">
        <v>210.62</v>
      </c>
      <c r="ES31">
        <v>54.04</v>
      </c>
      <c r="ET31">
        <v>47.7</v>
      </c>
      <c r="EU31">
        <v>4.3</v>
      </c>
      <c r="EV31">
        <v>108.88</v>
      </c>
      <c r="EW31">
        <v>10.1</v>
      </c>
      <c r="EX31">
        <v>0.44</v>
      </c>
      <c r="EY31">
        <v>0</v>
      </c>
      <c r="FQ31">
        <v>0</v>
      </c>
      <c r="FR31">
        <f t="shared" si="52"/>
        <v>0</v>
      </c>
      <c r="FS31">
        <v>0</v>
      </c>
      <c r="FX31">
        <v>90</v>
      </c>
      <c r="FY31">
        <v>46</v>
      </c>
      <c r="GA31" t="s">
        <v>3</v>
      </c>
      <c r="GD31">
        <v>1</v>
      </c>
      <c r="GF31">
        <v>-1699298826</v>
      </c>
      <c r="GG31">
        <v>2</v>
      </c>
      <c r="GH31">
        <v>1</v>
      </c>
      <c r="GI31">
        <v>4</v>
      </c>
      <c r="GJ31">
        <v>0</v>
      </c>
      <c r="GK31">
        <v>0</v>
      </c>
      <c r="GL31">
        <f t="shared" si="53"/>
        <v>0</v>
      </c>
      <c r="GM31">
        <f t="shared" si="54"/>
        <v>7177.64</v>
      </c>
      <c r="GN31">
        <f t="shared" si="55"/>
        <v>0</v>
      </c>
      <c r="GO31">
        <f t="shared" si="56"/>
        <v>7177.64</v>
      </c>
      <c r="GP31">
        <f t="shared" si="57"/>
        <v>0</v>
      </c>
      <c r="GR31">
        <v>0</v>
      </c>
      <c r="GS31">
        <v>3</v>
      </c>
      <c r="GT31">
        <v>0</v>
      </c>
      <c r="GU31" t="s">
        <v>3</v>
      </c>
      <c r="GV31">
        <f t="shared" si="58"/>
        <v>0</v>
      </c>
      <c r="GW31">
        <v>1</v>
      </c>
      <c r="GX31">
        <f t="shared" si="59"/>
        <v>0</v>
      </c>
      <c r="HA31">
        <v>0</v>
      </c>
      <c r="HB31">
        <v>0</v>
      </c>
      <c r="HC31">
        <f t="shared" si="60"/>
        <v>0</v>
      </c>
      <c r="HE31" t="s">
        <v>3</v>
      </c>
      <c r="HF31" t="s">
        <v>3</v>
      </c>
      <c r="HM31" t="s">
        <v>3</v>
      </c>
      <c r="HN31" t="s">
        <v>31</v>
      </c>
      <c r="HO31" t="s">
        <v>32</v>
      </c>
      <c r="HP31" t="s">
        <v>30</v>
      </c>
      <c r="HQ31" t="s">
        <v>30</v>
      </c>
      <c r="IK31">
        <v>0</v>
      </c>
    </row>
    <row r="32" spans="1:245">
      <c r="A32">
        <v>17</v>
      </c>
      <c r="B32">
        <v>1</v>
      </c>
      <c r="C32">
        <f>ROW(SmtRes!A41)</f>
        <v>41</v>
      </c>
      <c r="D32">
        <f>ROW(EtalonRes!A43)</f>
        <v>43</v>
      </c>
      <c r="E32" t="s">
        <v>45</v>
      </c>
      <c r="F32" t="s">
        <v>46</v>
      </c>
      <c r="G32" t="s">
        <v>47</v>
      </c>
      <c r="H32" t="s">
        <v>28</v>
      </c>
      <c r="I32">
        <f>ROUND(ROUND(4,4),7)</f>
        <v>4</v>
      </c>
      <c r="J32">
        <v>0</v>
      </c>
      <c r="K32">
        <f>ROUND(ROUND(4,4),7)</f>
        <v>4</v>
      </c>
      <c r="O32">
        <f t="shared" si="21"/>
        <v>3399.43</v>
      </c>
      <c r="P32">
        <f t="shared" si="22"/>
        <v>1529.67</v>
      </c>
      <c r="Q32">
        <f t="shared" si="23"/>
        <v>0</v>
      </c>
      <c r="R32">
        <f t="shared" si="24"/>
        <v>0</v>
      </c>
      <c r="S32">
        <f t="shared" si="25"/>
        <v>1869.76</v>
      </c>
      <c r="T32">
        <f t="shared" si="26"/>
        <v>0</v>
      </c>
      <c r="U32">
        <f t="shared" si="27"/>
        <v>8.24</v>
      </c>
      <c r="V32">
        <f t="shared" si="28"/>
        <v>0</v>
      </c>
      <c r="W32">
        <f t="shared" si="29"/>
        <v>0</v>
      </c>
      <c r="X32">
        <f t="shared" si="30"/>
        <v>1813.67</v>
      </c>
      <c r="Y32">
        <f t="shared" si="31"/>
        <v>953.58</v>
      </c>
      <c r="AA32">
        <v>46295511</v>
      </c>
      <c r="AB32">
        <f t="shared" si="32"/>
        <v>72.3</v>
      </c>
      <c r="AC32">
        <f t="shared" si="33"/>
        <v>53.04</v>
      </c>
      <c r="AD32">
        <f t="shared" si="34"/>
        <v>0</v>
      </c>
      <c r="AE32">
        <f t="shared" si="35"/>
        <v>0</v>
      </c>
      <c r="AF32">
        <f t="shared" si="36"/>
        <v>19.260000000000002</v>
      </c>
      <c r="AG32">
        <f t="shared" si="37"/>
        <v>0</v>
      </c>
      <c r="AH32">
        <f t="shared" si="38"/>
        <v>2.06</v>
      </c>
      <c r="AI32">
        <f t="shared" si="39"/>
        <v>0</v>
      </c>
      <c r="AJ32">
        <f t="shared" si="40"/>
        <v>0</v>
      </c>
      <c r="AK32">
        <v>72.3</v>
      </c>
      <c r="AL32">
        <v>53.04</v>
      </c>
      <c r="AM32">
        <v>0</v>
      </c>
      <c r="AN32">
        <v>0</v>
      </c>
      <c r="AO32">
        <v>19.260000000000002</v>
      </c>
      <c r="AP32">
        <v>0</v>
      </c>
      <c r="AQ32">
        <v>2.06</v>
      </c>
      <c r="AR32">
        <v>0</v>
      </c>
      <c r="AS32">
        <v>0</v>
      </c>
      <c r="AT32">
        <v>97</v>
      </c>
      <c r="AU32">
        <v>51</v>
      </c>
      <c r="AV32">
        <v>1</v>
      </c>
      <c r="AW32">
        <v>1</v>
      </c>
      <c r="AZ32">
        <v>1</v>
      </c>
      <c r="BA32">
        <v>24.27</v>
      </c>
      <c r="BB32">
        <v>8.59</v>
      </c>
      <c r="BC32">
        <v>7.21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2</v>
      </c>
      <c r="BJ32" t="s">
        <v>48</v>
      </c>
      <c r="BM32">
        <v>108001</v>
      </c>
      <c r="BN32">
        <v>0</v>
      </c>
      <c r="BO32" t="s">
        <v>3</v>
      </c>
      <c r="BP32">
        <v>0</v>
      </c>
      <c r="BQ32">
        <v>3</v>
      </c>
      <c r="BR32">
        <v>0</v>
      </c>
      <c r="BS32">
        <v>24.27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97</v>
      </c>
      <c r="CA32">
        <v>51</v>
      </c>
      <c r="CB32" t="s">
        <v>3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41"/>
        <v>3399.4300000000003</v>
      </c>
      <c r="CQ32">
        <f t="shared" si="42"/>
        <v>382.41840000000002</v>
      </c>
      <c r="CR32">
        <f t="shared" si="43"/>
        <v>0</v>
      </c>
      <c r="CS32">
        <f t="shared" si="44"/>
        <v>0</v>
      </c>
      <c r="CT32">
        <f t="shared" si="45"/>
        <v>467.4402</v>
      </c>
      <c r="CU32">
        <f t="shared" si="46"/>
        <v>0</v>
      </c>
      <c r="CV32">
        <f t="shared" si="47"/>
        <v>2.06</v>
      </c>
      <c r="CW32">
        <f t="shared" si="48"/>
        <v>0</v>
      </c>
      <c r="CX32">
        <f t="shared" si="49"/>
        <v>0</v>
      </c>
      <c r="CY32">
        <f t="shared" si="50"/>
        <v>1813.6672000000001</v>
      </c>
      <c r="CZ32">
        <f t="shared" si="51"/>
        <v>953.57759999999996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28</v>
      </c>
      <c r="DW32" t="s">
        <v>28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44454821</v>
      </c>
      <c r="EF32">
        <v>3</v>
      </c>
      <c r="EG32" t="s">
        <v>20</v>
      </c>
      <c r="EH32">
        <v>0</v>
      </c>
      <c r="EI32" t="s">
        <v>3</v>
      </c>
      <c r="EJ32">
        <v>2</v>
      </c>
      <c r="EK32">
        <v>108001</v>
      </c>
      <c r="EL32" t="s">
        <v>49</v>
      </c>
      <c r="EM32" t="s">
        <v>50</v>
      </c>
      <c r="EO32" t="s">
        <v>3</v>
      </c>
      <c r="EQ32">
        <v>0</v>
      </c>
      <c r="ER32">
        <v>72.3</v>
      </c>
      <c r="ES32">
        <v>53.04</v>
      </c>
      <c r="ET32">
        <v>0</v>
      </c>
      <c r="EU32">
        <v>0</v>
      </c>
      <c r="EV32">
        <v>19.260000000000002</v>
      </c>
      <c r="EW32">
        <v>2.06</v>
      </c>
      <c r="EX32">
        <v>0</v>
      </c>
      <c r="EY32">
        <v>0</v>
      </c>
      <c r="FQ32">
        <v>0</v>
      </c>
      <c r="FR32">
        <f t="shared" si="52"/>
        <v>0</v>
      </c>
      <c r="FS32">
        <v>0</v>
      </c>
      <c r="FX32">
        <v>97</v>
      </c>
      <c r="FY32">
        <v>51</v>
      </c>
      <c r="GA32" t="s">
        <v>3</v>
      </c>
      <c r="GD32">
        <v>1</v>
      </c>
      <c r="GF32">
        <v>94969158</v>
      </c>
      <c r="GG32">
        <v>2</v>
      </c>
      <c r="GH32">
        <v>1</v>
      </c>
      <c r="GI32">
        <v>4</v>
      </c>
      <c r="GJ32">
        <v>0</v>
      </c>
      <c r="GK32">
        <v>0</v>
      </c>
      <c r="GL32">
        <f t="shared" si="53"/>
        <v>0</v>
      </c>
      <c r="GM32">
        <f t="shared" si="54"/>
        <v>6166.68</v>
      </c>
      <c r="GN32">
        <f t="shared" si="55"/>
        <v>0</v>
      </c>
      <c r="GO32">
        <f t="shared" si="56"/>
        <v>6166.68</v>
      </c>
      <c r="GP32">
        <f t="shared" si="57"/>
        <v>0</v>
      </c>
      <c r="GR32">
        <v>0</v>
      </c>
      <c r="GS32">
        <v>3</v>
      </c>
      <c r="GT32">
        <v>0</v>
      </c>
      <c r="GU32" t="s">
        <v>3</v>
      </c>
      <c r="GV32">
        <f t="shared" si="58"/>
        <v>0</v>
      </c>
      <c r="GW32">
        <v>1</v>
      </c>
      <c r="GX32">
        <f t="shared" si="59"/>
        <v>0</v>
      </c>
      <c r="HA32">
        <v>0</v>
      </c>
      <c r="HB32">
        <v>0</v>
      </c>
      <c r="HC32">
        <f t="shared" si="60"/>
        <v>0</v>
      </c>
      <c r="HE32" t="s">
        <v>3</v>
      </c>
      <c r="HF32" t="s">
        <v>3</v>
      </c>
      <c r="HM32" t="s">
        <v>3</v>
      </c>
      <c r="HN32" t="s">
        <v>51</v>
      </c>
      <c r="HO32" t="s">
        <v>52</v>
      </c>
      <c r="HP32" t="s">
        <v>49</v>
      </c>
      <c r="HQ32" t="s">
        <v>49</v>
      </c>
      <c r="IK32">
        <v>0</v>
      </c>
    </row>
    <row r="33" spans="1:245">
      <c r="A33">
        <v>17</v>
      </c>
      <c r="B33">
        <v>1</v>
      </c>
      <c r="C33">
        <f>ROW(SmtRes!A47)</f>
        <v>47</v>
      </c>
      <c r="D33">
        <f>ROW(EtalonRes!A49)</f>
        <v>49</v>
      </c>
      <c r="E33" t="s">
        <v>53</v>
      </c>
      <c r="F33" t="s">
        <v>54</v>
      </c>
      <c r="G33" t="s">
        <v>55</v>
      </c>
      <c r="H33" t="s">
        <v>28</v>
      </c>
      <c r="I33">
        <f>ROUND(ROUND(48,4),7)</f>
        <v>48</v>
      </c>
      <c r="J33">
        <v>0</v>
      </c>
      <c r="K33">
        <f>ROUND(ROUND(48,4),7)</f>
        <v>48</v>
      </c>
      <c r="O33">
        <f t="shared" si="21"/>
        <v>43352.25</v>
      </c>
      <c r="P33">
        <f t="shared" si="22"/>
        <v>602.17999999999995</v>
      </c>
      <c r="Q33">
        <f t="shared" si="23"/>
        <v>4201.54</v>
      </c>
      <c r="R33">
        <f t="shared" si="24"/>
        <v>0</v>
      </c>
      <c r="S33">
        <f t="shared" si="25"/>
        <v>38548.53</v>
      </c>
      <c r="T33">
        <f t="shared" si="26"/>
        <v>0</v>
      </c>
      <c r="U33">
        <f t="shared" si="27"/>
        <v>149.28</v>
      </c>
      <c r="V33">
        <f t="shared" si="28"/>
        <v>0</v>
      </c>
      <c r="W33">
        <f t="shared" si="29"/>
        <v>0</v>
      </c>
      <c r="X33">
        <f t="shared" si="30"/>
        <v>34693.68</v>
      </c>
      <c r="Y33">
        <f t="shared" si="31"/>
        <v>17732.32</v>
      </c>
      <c r="AA33">
        <v>46295511</v>
      </c>
      <c r="AB33">
        <f t="shared" si="32"/>
        <v>45.02</v>
      </c>
      <c r="AC33">
        <f t="shared" si="33"/>
        <v>1.74</v>
      </c>
      <c r="AD33">
        <f t="shared" si="34"/>
        <v>10.19</v>
      </c>
      <c r="AE33">
        <f t="shared" si="35"/>
        <v>0</v>
      </c>
      <c r="AF33">
        <f t="shared" si="36"/>
        <v>33.090000000000003</v>
      </c>
      <c r="AG33">
        <f t="shared" si="37"/>
        <v>0</v>
      </c>
      <c r="AH33">
        <f t="shared" si="38"/>
        <v>3.11</v>
      </c>
      <c r="AI33">
        <f t="shared" si="39"/>
        <v>0</v>
      </c>
      <c r="AJ33">
        <f t="shared" si="40"/>
        <v>0</v>
      </c>
      <c r="AK33">
        <v>45.02</v>
      </c>
      <c r="AL33">
        <v>1.74</v>
      </c>
      <c r="AM33">
        <v>10.19</v>
      </c>
      <c r="AN33">
        <v>0</v>
      </c>
      <c r="AO33">
        <v>33.090000000000003</v>
      </c>
      <c r="AP33">
        <v>0</v>
      </c>
      <c r="AQ33">
        <v>3.11</v>
      </c>
      <c r="AR33">
        <v>0</v>
      </c>
      <c r="AS33">
        <v>0</v>
      </c>
      <c r="AT33">
        <v>90</v>
      </c>
      <c r="AU33">
        <v>46</v>
      </c>
      <c r="AV33">
        <v>1</v>
      </c>
      <c r="AW33">
        <v>1</v>
      </c>
      <c r="AZ33">
        <v>1</v>
      </c>
      <c r="BA33">
        <v>24.27</v>
      </c>
      <c r="BB33">
        <v>8.59</v>
      </c>
      <c r="BC33">
        <v>7.21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2</v>
      </c>
      <c r="BJ33" t="s">
        <v>56</v>
      </c>
      <c r="BM33">
        <v>110012</v>
      </c>
      <c r="BN33">
        <v>0</v>
      </c>
      <c r="BO33" t="s">
        <v>3</v>
      </c>
      <c r="BP33">
        <v>0</v>
      </c>
      <c r="BQ33">
        <v>3</v>
      </c>
      <c r="BR33">
        <v>0</v>
      </c>
      <c r="BS33">
        <v>24.27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90</v>
      </c>
      <c r="CA33">
        <v>46</v>
      </c>
      <c r="CB33" t="s">
        <v>3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41"/>
        <v>43352.25</v>
      </c>
      <c r="CQ33">
        <f t="shared" si="42"/>
        <v>12.545399999999999</v>
      </c>
      <c r="CR33">
        <f t="shared" si="43"/>
        <v>87.5321</v>
      </c>
      <c r="CS33">
        <f t="shared" si="44"/>
        <v>0</v>
      </c>
      <c r="CT33">
        <f t="shared" si="45"/>
        <v>803.09430000000009</v>
      </c>
      <c r="CU33">
        <f t="shared" si="46"/>
        <v>0</v>
      </c>
      <c r="CV33">
        <f t="shared" si="47"/>
        <v>3.11</v>
      </c>
      <c r="CW33">
        <f t="shared" si="48"/>
        <v>0</v>
      </c>
      <c r="CX33">
        <f t="shared" si="49"/>
        <v>0</v>
      </c>
      <c r="CY33">
        <f t="shared" si="50"/>
        <v>34693.676999999996</v>
      </c>
      <c r="CZ33">
        <f t="shared" si="51"/>
        <v>17732.323799999998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1013</v>
      </c>
      <c r="DV33" t="s">
        <v>28</v>
      </c>
      <c r="DW33" t="s">
        <v>28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44455147</v>
      </c>
      <c r="EF33">
        <v>3</v>
      </c>
      <c r="EG33" t="s">
        <v>20</v>
      </c>
      <c r="EH33">
        <v>0</v>
      </c>
      <c r="EI33" t="s">
        <v>3</v>
      </c>
      <c r="EJ33">
        <v>2</v>
      </c>
      <c r="EK33">
        <v>110012</v>
      </c>
      <c r="EL33" t="s">
        <v>30</v>
      </c>
      <c r="EM33" t="s">
        <v>22</v>
      </c>
      <c r="EO33" t="s">
        <v>3</v>
      </c>
      <c r="EQ33">
        <v>0</v>
      </c>
      <c r="ER33">
        <v>45.02</v>
      </c>
      <c r="ES33">
        <v>1.74</v>
      </c>
      <c r="ET33">
        <v>10.19</v>
      </c>
      <c r="EU33">
        <v>0</v>
      </c>
      <c r="EV33">
        <v>33.090000000000003</v>
      </c>
      <c r="EW33">
        <v>3.11</v>
      </c>
      <c r="EX33">
        <v>0</v>
      </c>
      <c r="EY33">
        <v>0</v>
      </c>
      <c r="FQ33">
        <v>0</v>
      </c>
      <c r="FR33">
        <f t="shared" si="52"/>
        <v>0</v>
      </c>
      <c r="FS33">
        <v>0</v>
      </c>
      <c r="FX33">
        <v>90</v>
      </c>
      <c r="FY33">
        <v>46</v>
      </c>
      <c r="GA33" t="s">
        <v>3</v>
      </c>
      <c r="GD33">
        <v>1</v>
      </c>
      <c r="GF33">
        <v>-237548969</v>
      </c>
      <c r="GG33">
        <v>2</v>
      </c>
      <c r="GH33">
        <v>1</v>
      </c>
      <c r="GI33">
        <v>4</v>
      </c>
      <c r="GJ33">
        <v>0</v>
      </c>
      <c r="GK33">
        <v>0</v>
      </c>
      <c r="GL33">
        <f t="shared" si="53"/>
        <v>0</v>
      </c>
      <c r="GM33">
        <f t="shared" si="54"/>
        <v>95778.25</v>
      </c>
      <c r="GN33">
        <f t="shared" si="55"/>
        <v>0</v>
      </c>
      <c r="GO33">
        <f t="shared" si="56"/>
        <v>95778.25</v>
      </c>
      <c r="GP33">
        <f t="shared" si="57"/>
        <v>0</v>
      </c>
      <c r="GR33">
        <v>0</v>
      </c>
      <c r="GS33">
        <v>3</v>
      </c>
      <c r="GT33">
        <v>0</v>
      </c>
      <c r="GU33" t="s">
        <v>3</v>
      </c>
      <c r="GV33">
        <f t="shared" si="58"/>
        <v>0</v>
      </c>
      <c r="GW33">
        <v>1</v>
      </c>
      <c r="GX33">
        <f t="shared" si="59"/>
        <v>0</v>
      </c>
      <c r="HA33">
        <v>0</v>
      </c>
      <c r="HB33">
        <v>0</v>
      </c>
      <c r="HC33">
        <f t="shared" si="60"/>
        <v>0</v>
      </c>
      <c r="HE33" t="s">
        <v>3</v>
      </c>
      <c r="HF33" t="s">
        <v>3</v>
      </c>
      <c r="HM33" t="s">
        <v>3</v>
      </c>
      <c r="HN33" t="s">
        <v>31</v>
      </c>
      <c r="HO33" t="s">
        <v>32</v>
      </c>
      <c r="HP33" t="s">
        <v>30</v>
      </c>
      <c r="HQ33" t="s">
        <v>30</v>
      </c>
      <c r="IK33">
        <v>0</v>
      </c>
    </row>
    <row r="34" spans="1:245">
      <c r="A34">
        <v>17</v>
      </c>
      <c r="B34">
        <v>1</v>
      </c>
      <c r="C34">
        <f>ROW(SmtRes!A56)</f>
        <v>56</v>
      </c>
      <c r="D34">
        <f>ROW(EtalonRes!A59)</f>
        <v>59</v>
      </c>
      <c r="E34" t="s">
        <v>57</v>
      </c>
      <c r="F34" t="s">
        <v>58</v>
      </c>
      <c r="G34" t="s">
        <v>59</v>
      </c>
      <c r="H34" t="s">
        <v>28</v>
      </c>
      <c r="I34">
        <f>ROUND(ROUND(8,4),7)</f>
        <v>8</v>
      </c>
      <c r="J34">
        <v>0</v>
      </c>
      <c r="K34">
        <f>ROUND(ROUND(8,4),7)</f>
        <v>8</v>
      </c>
      <c r="O34">
        <f t="shared" si="21"/>
        <v>95002.66</v>
      </c>
      <c r="P34">
        <f t="shared" si="22"/>
        <v>1977.85</v>
      </c>
      <c r="Q34">
        <f t="shared" si="23"/>
        <v>15869.51</v>
      </c>
      <c r="R34">
        <f t="shared" si="24"/>
        <v>4044.35</v>
      </c>
      <c r="S34">
        <f t="shared" si="25"/>
        <v>77155.3</v>
      </c>
      <c r="T34">
        <f t="shared" si="26"/>
        <v>0</v>
      </c>
      <c r="U34">
        <f t="shared" si="27"/>
        <v>340</v>
      </c>
      <c r="V34">
        <f t="shared" si="28"/>
        <v>17.04</v>
      </c>
      <c r="W34">
        <f t="shared" si="29"/>
        <v>0</v>
      </c>
      <c r="X34">
        <f t="shared" si="30"/>
        <v>77139.67</v>
      </c>
      <c r="Y34">
        <f t="shared" si="31"/>
        <v>43035.81</v>
      </c>
      <c r="AA34">
        <v>46295511</v>
      </c>
      <c r="AB34">
        <f t="shared" si="32"/>
        <v>662.6</v>
      </c>
      <c r="AC34">
        <f t="shared" si="33"/>
        <v>34.29</v>
      </c>
      <c r="AD34">
        <f t="shared" si="34"/>
        <v>230.93</v>
      </c>
      <c r="AE34">
        <f t="shared" si="35"/>
        <v>20.83</v>
      </c>
      <c r="AF34">
        <f t="shared" si="36"/>
        <v>397.38</v>
      </c>
      <c r="AG34">
        <f t="shared" si="37"/>
        <v>0</v>
      </c>
      <c r="AH34">
        <f t="shared" si="38"/>
        <v>42.5</v>
      </c>
      <c r="AI34">
        <f t="shared" si="39"/>
        <v>2.13</v>
      </c>
      <c r="AJ34">
        <f t="shared" si="40"/>
        <v>0</v>
      </c>
      <c r="AK34">
        <v>662.6</v>
      </c>
      <c r="AL34">
        <v>34.29</v>
      </c>
      <c r="AM34">
        <v>230.93</v>
      </c>
      <c r="AN34">
        <v>20.83</v>
      </c>
      <c r="AO34">
        <v>397.38</v>
      </c>
      <c r="AP34">
        <v>0</v>
      </c>
      <c r="AQ34">
        <v>42.5</v>
      </c>
      <c r="AR34">
        <v>2.13</v>
      </c>
      <c r="AS34">
        <v>0</v>
      </c>
      <c r="AT34">
        <v>95</v>
      </c>
      <c r="AU34">
        <v>53</v>
      </c>
      <c r="AV34">
        <v>1</v>
      </c>
      <c r="AW34">
        <v>1</v>
      </c>
      <c r="AZ34">
        <v>1</v>
      </c>
      <c r="BA34">
        <v>24.27</v>
      </c>
      <c r="BB34">
        <v>8.59</v>
      </c>
      <c r="BC34">
        <v>7.21</v>
      </c>
      <c r="BD34" t="s">
        <v>3</v>
      </c>
      <c r="BE34" t="s">
        <v>3</v>
      </c>
      <c r="BF34" t="s">
        <v>3</v>
      </c>
      <c r="BG34" t="s">
        <v>3</v>
      </c>
      <c r="BH34">
        <v>0</v>
      </c>
      <c r="BI34">
        <v>2</v>
      </c>
      <c r="BJ34" t="s">
        <v>60</v>
      </c>
      <c r="BM34">
        <v>110004</v>
      </c>
      <c r="BN34">
        <v>0</v>
      </c>
      <c r="BO34" t="s">
        <v>3</v>
      </c>
      <c r="BP34">
        <v>0</v>
      </c>
      <c r="BQ34">
        <v>3</v>
      </c>
      <c r="BR34">
        <v>0</v>
      </c>
      <c r="BS34">
        <v>24.27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95</v>
      </c>
      <c r="CA34">
        <v>53</v>
      </c>
      <c r="CB34" t="s">
        <v>3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41"/>
        <v>95002.66</v>
      </c>
      <c r="CQ34">
        <f t="shared" si="42"/>
        <v>247.23089999999999</v>
      </c>
      <c r="CR34">
        <f t="shared" si="43"/>
        <v>1983.6886999999999</v>
      </c>
      <c r="CS34">
        <f t="shared" si="44"/>
        <v>505.54409999999996</v>
      </c>
      <c r="CT34">
        <f t="shared" si="45"/>
        <v>9644.4125999999997</v>
      </c>
      <c r="CU34">
        <f t="shared" si="46"/>
        <v>0</v>
      </c>
      <c r="CV34">
        <f t="shared" si="47"/>
        <v>42.5</v>
      </c>
      <c r="CW34">
        <f t="shared" si="48"/>
        <v>2.13</v>
      </c>
      <c r="CX34">
        <f t="shared" si="49"/>
        <v>0</v>
      </c>
      <c r="CY34">
        <f t="shared" si="50"/>
        <v>77139.66750000001</v>
      </c>
      <c r="CZ34">
        <f t="shared" si="51"/>
        <v>43035.8145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1013</v>
      </c>
      <c r="DV34" t="s">
        <v>28</v>
      </c>
      <c r="DW34" t="s">
        <v>28</v>
      </c>
      <c r="DX34">
        <v>1</v>
      </c>
      <c r="DZ34" t="s">
        <v>3</v>
      </c>
      <c r="EA34" t="s">
        <v>3</v>
      </c>
      <c r="EB34" t="s">
        <v>3</v>
      </c>
      <c r="EC34" t="s">
        <v>3</v>
      </c>
      <c r="EE34">
        <v>44454825</v>
      </c>
      <c r="EF34">
        <v>3</v>
      </c>
      <c r="EG34" t="s">
        <v>20</v>
      </c>
      <c r="EH34">
        <v>0</v>
      </c>
      <c r="EI34" t="s">
        <v>3</v>
      </c>
      <c r="EJ34">
        <v>2</v>
      </c>
      <c r="EK34">
        <v>110004</v>
      </c>
      <c r="EL34" t="s">
        <v>21</v>
      </c>
      <c r="EM34" t="s">
        <v>22</v>
      </c>
      <c r="EO34" t="s">
        <v>3</v>
      </c>
      <c r="EQ34">
        <v>0</v>
      </c>
      <c r="ER34">
        <v>662.6</v>
      </c>
      <c r="ES34">
        <v>34.29</v>
      </c>
      <c r="ET34">
        <v>230.93</v>
      </c>
      <c r="EU34">
        <v>20.83</v>
      </c>
      <c r="EV34">
        <v>397.38</v>
      </c>
      <c r="EW34">
        <v>42.5</v>
      </c>
      <c r="EX34">
        <v>2.13</v>
      </c>
      <c r="EY34">
        <v>0</v>
      </c>
      <c r="FQ34">
        <v>0</v>
      </c>
      <c r="FR34">
        <f t="shared" si="52"/>
        <v>0</v>
      </c>
      <c r="FS34">
        <v>0</v>
      </c>
      <c r="FX34">
        <v>95</v>
      </c>
      <c r="FY34">
        <v>53</v>
      </c>
      <c r="GA34" t="s">
        <v>3</v>
      </c>
      <c r="GD34">
        <v>1</v>
      </c>
      <c r="GF34">
        <v>546107830</v>
      </c>
      <c r="GG34">
        <v>2</v>
      </c>
      <c r="GH34">
        <v>1</v>
      </c>
      <c r="GI34">
        <v>4</v>
      </c>
      <c r="GJ34">
        <v>0</v>
      </c>
      <c r="GK34">
        <v>0</v>
      </c>
      <c r="GL34">
        <f t="shared" si="53"/>
        <v>0</v>
      </c>
      <c r="GM34">
        <f t="shared" si="54"/>
        <v>215178.14</v>
      </c>
      <c r="GN34">
        <f t="shared" si="55"/>
        <v>0</v>
      </c>
      <c r="GO34">
        <f t="shared" si="56"/>
        <v>215178.14</v>
      </c>
      <c r="GP34">
        <f t="shared" si="57"/>
        <v>0</v>
      </c>
      <c r="GR34">
        <v>0</v>
      </c>
      <c r="GS34">
        <v>3</v>
      </c>
      <c r="GT34">
        <v>0</v>
      </c>
      <c r="GU34" t="s">
        <v>3</v>
      </c>
      <c r="GV34">
        <f t="shared" si="58"/>
        <v>0</v>
      </c>
      <c r="GW34">
        <v>1</v>
      </c>
      <c r="GX34">
        <f t="shared" si="59"/>
        <v>0</v>
      </c>
      <c r="HA34">
        <v>0</v>
      </c>
      <c r="HB34">
        <v>0</v>
      </c>
      <c r="HC34">
        <f t="shared" si="60"/>
        <v>0</v>
      </c>
      <c r="HE34" t="s">
        <v>3</v>
      </c>
      <c r="HF34" t="s">
        <v>3</v>
      </c>
      <c r="HM34" t="s">
        <v>3</v>
      </c>
      <c r="HN34" t="s">
        <v>23</v>
      </c>
      <c r="HO34" t="s">
        <v>24</v>
      </c>
      <c r="HP34" t="s">
        <v>21</v>
      </c>
      <c r="HQ34" t="s">
        <v>21</v>
      </c>
      <c r="IK34">
        <v>0</v>
      </c>
    </row>
    <row r="35" spans="1:245">
      <c r="A35">
        <v>17</v>
      </c>
      <c r="B35">
        <v>1</v>
      </c>
      <c r="C35">
        <f>ROW(SmtRes!A66)</f>
        <v>66</v>
      </c>
      <c r="D35">
        <f>ROW(EtalonRes!A70)</f>
        <v>70</v>
      </c>
      <c r="E35" t="s">
        <v>61</v>
      </c>
      <c r="F35" t="s">
        <v>62</v>
      </c>
      <c r="G35" t="s">
        <v>63</v>
      </c>
      <c r="H35" t="s">
        <v>28</v>
      </c>
      <c r="I35">
        <f>ROUND(ROUND(48,4),7)</f>
        <v>48</v>
      </c>
      <c r="J35">
        <v>0</v>
      </c>
      <c r="K35">
        <f>ROUND(ROUND(48,4),7)</f>
        <v>48</v>
      </c>
      <c r="O35">
        <f t="shared" si="21"/>
        <v>41094.160000000003</v>
      </c>
      <c r="P35">
        <f t="shared" si="22"/>
        <v>2464.09</v>
      </c>
      <c r="Q35">
        <f t="shared" si="23"/>
        <v>0</v>
      </c>
      <c r="R35">
        <f t="shared" si="24"/>
        <v>0</v>
      </c>
      <c r="S35">
        <f t="shared" si="25"/>
        <v>38630.07</v>
      </c>
      <c r="T35">
        <f t="shared" si="26"/>
        <v>0</v>
      </c>
      <c r="U35">
        <f t="shared" si="27"/>
        <v>192</v>
      </c>
      <c r="V35">
        <f t="shared" si="28"/>
        <v>0</v>
      </c>
      <c r="W35">
        <f t="shared" si="29"/>
        <v>0</v>
      </c>
      <c r="X35">
        <f t="shared" si="30"/>
        <v>36698.57</v>
      </c>
      <c r="Y35">
        <f t="shared" si="31"/>
        <v>20473.939999999999</v>
      </c>
      <c r="AA35">
        <v>46295511</v>
      </c>
      <c r="AB35">
        <f t="shared" si="32"/>
        <v>40.28</v>
      </c>
      <c r="AC35">
        <f t="shared" si="33"/>
        <v>7.12</v>
      </c>
      <c r="AD35">
        <f t="shared" si="34"/>
        <v>0</v>
      </c>
      <c r="AE35">
        <f t="shared" si="35"/>
        <v>0</v>
      </c>
      <c r="AF35">
        <f t="shared" si="36"/>
        <v>33.159999999999997</v>
      </c>
      <c r="AG35">
        <f t="shared" si="37"/>
        <v>0</v>
      </c>
      <c r="AH35">
        <f t="shared" si="38"/>
        <v>4</v>
      </c>
      <c r="AI35">
        <f t="shared" si="39"/>
        <v>0</v>
      </c>
      <c r="AJ35">
        <f t="shared" si="40"/>
        <v>0</v>
      </c>
      <c r="AK35">
        <v>40.28</v>
      </c>
      <c r="AL35">
        <v>7.12</v>
      </c>
      <c r="AM35">
        <v>0</v>
      </c>
      <c r="AN35">
        <v>0</v>
      </c>
      <c r="AO35">
        <v>33.159999999999997</v>
      </c>
      <c r="AP35">
        <v>0</v>
      </c>
      <c r="AQ35">
        <v>4</v>
      </c>
      <c r="AR35">
        <v>0</v>
      </c>
      <c r="AS35">
        <v>0</v>
      </c>
      <c r="AT35">
        <v>95</v>
      </c>
      <c r="AU35">
        <v>53</v>
      </c>
      <c r="AV35">
        <v>1</v>
      </c>
      <c r="AW35">
        <v>1</v>
      </c>
      <c r="AZ35">
        <v>1</v>
      </c>
      <c r="BA35">
        <v>24.27</v>
      </c>
      <c r="BB35">
        <v>8.59</v>
      </c>
      <c r="BC35">
        <v>7.21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2</v>
      </c>
      <c r="BJ35" t="s">
        <v>64</v>
      </c>
      <c r="BM35">
        <v>110004</v>
      </c>
      <c r="BN35">
        <v>0</v>
      </c>
      <c r="BO35" t="s">
        <v>3</v>
      </c>
      <c r="BP35">
        <v>0</v>
      </c>
      <c r="BQ35">
        <v>3</v>
      </c>
      <c r="BR35">
        <v>0</v>
      </c>
      <c r="BS35">
        <v>24.27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95</v>
      </c>
      <c r="CA35">
        <v>53</v>
      </c>
      <c r="CB35" t="s">
        <v>3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41"/>
        <v>41094.160000000003</v>
      </c>
      <c r="CQ35">
        <f t="shared" si="42"/>
        <v>51.3352</v>
      </c>
      <c r="CR35">
        <f t="shared" si="43"/>
        <v>0</v>
      </c>
      <c r="CS35">
        <f t="shared" si="44"/>
        <v>0</v>
      </c>
      <c r="CT35">
        <f t="shared" si="45"/>
        <v>804.79319999999996</v>
      </c>
      <c r="CU35">
        <f t="shared" si="46"/>
        <v>0</v>
      </c>
      <c r="CV35">
        <f t="shared" si="47"/>
        <v>4</v>
      </c>
      <c r="CW35">
        <f t="shared" si="48"/>
        <v>0</v>
      </c>
      <c r="CX35">
        <f t="shared" si="49"/>
        <v>0</v>
      </c>
      <c r="CY35">
        <f t="shared" si="50"/>
        <v>36698.566500000001</v>
      </c>
      <c r="CZ35">
        <f t="shared" si="51"/>
        <v>20473.937099999999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28</v>
      </c>
      <c r="DW35" t="s">
        <v>28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44454825</v>
      </c>
      <c r="EF35">
        <v>3</v>
      </c>
      <c r="EG35" t="s">
        <v>20</v>
      </c>
      <c r="EH35">
        <v>0</v>
      </c>
      <c r="EI35" t="s">
        <v>3</v>
      </c>
      <c r="EJ35">
        <v>2</v>
      </c>
      <c r="EK35">
        <v>110004</v>
      </c>
      <c r="EL35" t="s">
        <v>21</v>
      </c>
      <c r="EM35" t="s">
        <v>22</v>
      </c>
      <c r="EO35" t="s">
        <v>3</v>
      </c>
      <c r="EQ35">
        <v>0</v>
      </c>
      <c r="ER35">
        <v>40.28</v>
      </c>
      <c r="ES35">
        <v>7.12</v>
      </c>
      <c r="ET35">
        <v>0</v>
      </c>
      <c r="EU35">
        <v>0</v>
      </c>
      <c r="EV35">
        <v>33.159999999999997</v>
      </c>
      <c r="EW35">
        <v>4</v>
      </c>
      <c r="EX35">
        <v>0</v>
      </c>
      <c r="EY35">
        <v>0</v>
      </c>
      <c r="FQ35">
        <v>0</v>
      </c>
      <c r="FR35">
        <f t="shared" si="52"/>
        <v>0</v>
      </c>
      <c r="FS35">
        <v>0</v>
      </c>
      <c r="FX35">
        <v>95</v>
      </c>
      <c r="FY35">
        <v>53</v>
      </c>
      <c r="GA35" t="s">
        <v>3</v>
      </c>
      <c r="GD35">
        <v>1</v>
      </c>
      <c r="GF35">
        <v>650586389</v>
      </c>
      <c r="GG35">
        <v>2</v>
      </c>
      <c r="GH35">
        <v>1</v>
      </c>
      <c r="GI35">
        <v>4</v>
      </c>
      <c r="GJ35">
        <v>0</v>
      </c>
      <c r="GK35">
        <v>0</v>
      </c>
      <c r="GL35">
        <f t="shared" si="53"/>
        <v>0</v>
      </c>
      <c r="GM35">
        <f t="shared" si="54"/>
        <v>98266.67</v>
      </c>
      <c r="GN35">
        <f t="shared" si="55"/>
        <v>0</v>
      </c>
      <c r="GO35">
        <f t="shared" si="56"/>
        <v>98266.67</v>
      </c>
      <c r="GP35">
        <f t="shared" si="57"/>
        <v>0</v>
      </c>
      <c r="GR35">
        <v>0</v>
      </c>
      <c r="GS35">
        <v>3</v>
      </c>
      <c r="GT35">
        <v>0</v>
      </c>
      <c r="GU35" t="s">
        <v>3</v>
      </c>
      <c r="GV35">
        <f t="shared" si="58"/>
        <v>0</v>
      </c>
      <c r="GW35">
        <v>1</v>
      </c>
      <c r="GX35">
        <f t="shared" si="59"/>
        <v>0</v>
      </c>
      <c r="HA35">
        <v>0</v>
      </c>
      <c r="HB35">
        <v>0</v>
      </c>
      <c r="HC35">
        <f t="shared" si="60"/>
        <v>0</v>
      </c>
      <c r="HE35" t="s">
        <v>3</v>
      </c>
      <c r="HF35" t="s">
        <v>3</v>
      </c>
      <c r="HM35" t="s">
        <v>3</v>
      </c>
      <c r="HN35" t="s">
        <v>23</v>
      </c>
      <c r="HO35" t="s">
        <v>24</v>
      </c>
      <c r="HP35" t="s">
        <v>21</v>
      </c>
      <c r="HQ35" t="s">
        <v>21</v>
      </c>
      <c r="IK35">
        <v>0</v>
      </c>
    </row>
    <row r="36" spans="1:245">
      <c r="A36">
        <v>17</v>
      </c>
      <c r="B36">
        <v>1</v>
      </c>
      <c r="C36">
        <f>ROW(SmtRes!A76)</f>
        <v>76</v>
      </c>
      <c r="D36">
        <f>ROW(EtalonRes!A80)</f>
        <v>80</v>
      </c>
      <c r="E36" t="s">
        <v>65</v>
      </c>
      <c r="F36" t="s">
        <v>66</v>
      </c>
      <c r="G36" t="s">
        <v>67</v>
      </c>
      <c r="H36" t="s">
        <v>68</v>
      </c>
      <c r="I36">
        <f>ROUND(ROUND(3/100,4),7)</f>
        <v>0.03</v>
      </c>
      <c r="J36">
        <v>0</v>
      </c>
      <c r="K36">
        <f>ROUND(ROUND(3/100,4),7)</f>
        <v>0.03</v>
      </c>
      <c r="O36">
        <f t="shared" si="21"/>
        <v>270.25</v>
      </c>
      <c r="P36">
        <f t="shared" si="22"/>
        <v>23.47</v>
      </c>
      <c r="Q36">
        <f t="shared" si="23"/>
        <v>4.21</v>
      </c>
      <c r="R36">
        <f t="shared" si="24"/>
        <v>0.28000000000000003</v>
      </c>
      <c r="S36">
        <f t="shared" si="25"/>
        <v>242.57</v>
      </c>
      <c r="T36">
        <f t="shared" si="26"/>
        <v>0</v>
      </c>
      <c r="U36">
        <f t="shared" si="27"/>
        <v>1.0367999999999999</v>
      </c>
      <c r="V36">
        <f t="shared" si="28"/>
        <v>1.5E-3</v>
      </c>
      <c r="W36">
        <f t="shared" si="29"/>
        <v>0</v>
      </c>
      <c r="X36">
        <f t="shared" si="30"/>
        <v>235.56</v>
      </c>
      <c r="Y36">
        <f t="shared" si="31"/>
        <v>123.85</v>
      </c>
      <c r="AA36">
        <v>46295511</v>
      </c>
      <c r="AB36">
        <f t="shared" si="32"/>
        <v>457.99</v>
      </c>
      <c r="AC36">
        <f t="shared" si="33"/>
        <v>108.51</v>
      </c>
      <c r="AD36">
        <f t="shared" si="34"/>
        <v>16.32</v>
      </c>
      <c r="AE36">
        <f t="shared" si="35"/>
        <v>0.39</v>
      </c>
      <c r="AF36">
        <f t="shared" si="36"/>
        <v>333.16</v>
      </c>
      <c r="AG36">
        <f t="shared" si="37"/>
        <v>0</v>
      </c>
      <c r="AH36">
        <f t="shared" si="38"/>
        <v>34.56</v>
      </c>
      <c r="AI36">
        <f t="shared" si="39"/>
        <v>0.05</v>
      </c>
      <c r="AJ36">
        <f t="shared" si="40"/>
        <v>0</v>
      </c>
      <c r="AK36">
        <v>457.99</v>
      </c>
      <c r="AL36">
        <v>108.51</v>
      </c>
      <c r="AM36">
        <v>16.32</v>
      </c>
      <c r="AN36">
        <v>0.39</v>
      </c>
      <c r="AO36">
        <v>333.16</v>
      </c>
      <c r="AP36">
        <v>0</v>
      </c>
      <c r="AQ36">
        <v>34.56</v>
      </c>
      <c r="AR36">
        <v>0.05</v>
      </c>
      <c r="AS36">
        <v>0</v>
      </c>
      <c r="AT36">
        <v>97</v>
      </c>
      <c r="AU36">
        <v>51</v>
      </c>
      <c r="AV36">
        <v>1</v>
      </c>
      <c r="AW36">
        <v>1</v>
      </c>
      <c r="AZ36">
        <v>1</v>
      </c>
      <c r="BA36">
        <v>24.27</v>
      </c>
      <c r="BB36">
        <v>8.59</v>
      </c>
      <c r="BC36">
        <v>7.21</v>
      </c>
      <c r="BD36" t="s">
        <v>3</v>
      </c>
      <c r="BE36" t="s">
        <v>3</v>
      </c>
      <c r="BF36" t="s">
        <v>3</v>
      </c>
      <c r="BG36" t="s">
        <v>3</v>
      </c>
      <c r="BH36">
        <v>0</v>
      </c>
      <c r="BI36">
        <v>2</v>
      </c>
      <c r="BJ36" t="s">
        <v>69</v>
      </c>
      <c r="BM36">
        <v>108001</v>
      </c>
      <c r="BN36">
        <v>0</v>
      </c>
      <c r="BO36" t="s">
        <v>3</v>
      </c>
      <c r="BP36">
        <v>0</v>
      </c>
      <c r="BQ36">
        <v>3</v>
      </c>
      <c r="BR36">
        <v>0</v>
      </c>
      <c r="BS36">
        <v>24.27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97</v>
      </c>
      <c r="CA36">
        <v>51</v>
      </c>
      <c r="CB36" t="s">
        <v>3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41"/>
        <v>270.25</v>
      </c>
      <c r="CQ36">
        <f t="shared" si="42"/>
        <v>782.35710000000006</v>
      </c>
      <c r="CR36">
        <f t="shared" si="43"/>
        <v>140.18879999999999</v>
      </c>
      <c r="CS36">
        <f t="shared" si="44"/>
        <v>9.4653000000000009</v>
      </c>
      <c r="CT36">
        <f t="shared" si="45"/>
        <v>8085.7932000000001</v>
      </c>
      <c r="CU36">
        <f t="shared" si="46"/>
        <v>0</v>
      </c>
      <c r="CV36">
        <f t="shared" si="47"/>
        <v>34.56</v>
      </c>
      <c r="CW36">
        <f t="shared" si="48"/>
        <v>0.05</v>
      </c>
      <c r="CX36">
        <f t="shared" si="49"/>
        <v>0</v>
      </c>
      <c r="CY36">
        <f t="shared" si="50"/>
        <v>235.56450000000001</v>
      </c>
      <c r="CZ36">
        <f t="shared" si="51"/>
        <v>123.8535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1010</v>
      </c>
      <c r="DV36" t="s">
        <v>68</v>
      </c>
      <c r="DW36" t="s">
        <v>68</v>
      </c>
      <c r="DX36">
        <v>100</v>
      </c>
      <c r="DZ36" t="s">
        <v>3</v>
      </c>
      <c r="EA36" t="s">
        <v>3</v>
      </c>
      <c r="EB36" t="s">
        <v>3</v>
      </c>
      <c r="EC36" t="s">
        <v>3</v>
      </c>
      <c r="EE36">
        <v>44454821</v>
      </c>
      <c r="EF36">
        <v>3</v>
      </c>
      <c r="EG36" t="s">
        <v>20</v>
      </c>
      <c r="EH36">
        <v>0</v>
      </c>
      <c r="EI36" t="s">
        <v>3</v>
      </c>
      <c r="EJ36">
        <v>2</v>
      </c>
      <c r="EK36">
        <v>108001</v>
      </c>
      <c r="EL36" t="s">
        <v>49</v>
      </c>
      <c r="EM36" t="s">
        <v>50</v>
      </c>
      <c r="EO36" t="s">
        <v>3</v>
      </c>
      <c r="EQ36">
        <v>0</v>
      </c>
      <c r="ER36">
        <v>457.99</v>
      </c>
      <c r="ES36">
        <v>108.51</v>
      </c>
      <c r="ET36">
        <v>16.32</v>
      </c>
      <c r="EU36">
        <v>0.39</v>
      </c>
      <c r="EV36">
        <v>333.16</v>
      </c>
      <c r="EW36">
        <v>34.56</v>
      </c>
      <c r="EX36">
        <v>0.05</v>
      </c>
      <c r="EY36">
        <v>0</v>
      </c>
      <c r="FQ36">
        <v>0</v>
      </c>
      <c r="FR36">
        <f t="shared" si="52"/>
        <v>0</v>
      </c>
      <c r="FS36">
        <v>0</v>
      </c>
      <c r="FX36">
        <v>97</v>
      </c>
      <c r="FY36">
        <v>51</v>
      </c>
      <c r="GA36" t="s">
        <v>3</v>
      </c>
      <c r="GD36">
        <v>1</v>
      </c>
      <c r="GF36">
        <v>-612898644</v>
      </c>
      <c r="GG36">
        <v>2</v>
      </c>
      <c r="GH36">
        <v>1</v>
      </c>
      <c r="GI36">
        <v>4</v>
      </c>
      <c r="GJ36">
        <v>0</v>
      </c>
      <c r="GK36">
        <v>0</v>
      </c>
      <c r="GL36">
        <f t="shared" si="53"/>
        <v>0</v>
      </c>
      <c r="GM36">
        <f t="shared" si="54"/>
        <v>629.66</v>
      </c>
      <c r="GN36">
        <f t="shared" si="55"/>
        <v>0</v>
      </c>
      <c r="GO36">
        <f t="shared" si="56"/>
        <v>629.66</v>
      </c>
      <c r="GP36">
        <f t="shared" si="57"/>
        <v>0</v>
      </c>
      <c r="GR36">
        <v>0</v>
      </c>
      <c r="GS36">
        <v>3</v>
      </c>
      <c r="GT36">
        <v>0</v>
      </c>
      <c r="GU36" t="s">
        <v>3</v>
      </c>
      <c r="GV36">
        <f t="shared" si="58"/>
        <v>0</v>
      </c>
      <c r="GW36">
        <v>1</v>
      </c>
      <c r="GX36">
        <f t="shared" si="59"/>
        <v>0</v>
      </c>
      <c r="HA36">
        <v>0</v>
      </c>
      <c r="HB36">
        <v>0</v>
      </c>
      <c r="HC36">
        <f t="shared" si="60"/>
        <v>0</v>
      </c>
      <c r="HE36" t="s">
        <v>3</v>
      </c>
      <c r="HF36" t="s">
        <v>3</v>
      </c>
      <c r="HM36" t="s">
        <v>3</v>
      </c>
      <c r="HN36" t="s">
        <v>51</v>
      </c>
      <c r="HO36" t="s">
        <v>52</v>
      </c>
      <c r="HP36" t="s">
        <v>49</v>
      </c>
      <c r="HQ36" t="s">
        <v>49</v>
      </c>
      <c r="IK36">
        <v>0</v>
      </c>
    </row>
    <row r="37" spans="1:245">
      <c r="A37">
        <v>17</v>
      </c>
      <c r="B37">
        <v>1</v>
      </c>
      <c r="C37">
        <f>ROW(SmtRes!A82)</f>
        <v>82</v>
      </c>
      <c r="D37">
        <f>ROW(EtalonRes!A86)</f>
        <v>86</v>
      </c>
      <c r="E37" t="s">
        <v>70</v>
      </c>
      <c r="F37" t="s">
        <v>71</v>
      </c>
      <c r="G37" t="s">
        <v>72</v>
      </c>
      <c r="H37" t="s">
        <v>73</v>
      </c>
      <c r="I37">
        <f>ROUND(ROUND(192/10,4),7)</f>
        <v>19.2</v>
      </c>
      <c r="J37">
        <v>0</v>
      </c>
      <c r="K37">
        <f>ROUND(ROUND(192/10,4),7)</f>
        <v>19.2</v>
      </c>
      <c r="O37">
        <f t="shared" si="21"/>
        <v>51056.75</v>
      </c>
      <c r="P37">
        <f t="shared" si="22"/>
        <v>823.67</v>
      </c>
      <c r="Q37">
        <f t="shared" si="23"/>
        <v>0</v>
      </c>
      <c r="R37">
        <f t="shared" si="24"/>
        <v>0</v>
      </c>
      <c r="S37">
        <f t="shared" si="25"/>
        <v>50233.08</v>
      </c>
      <c r="T37">
        <f t="shared" si="26"/>
        <v>0</v>
      </c>
      <c r="U37">
        <f t="shared" si="27"/>
        <v>192</v>
      </c>
      <c r="V37">
        <f t="shared" si="28"/>
        <v>0</v>
      </c>
      <c r="W37">
        <f t="shared" si="29"/>
        <v>0</v>
      </c>
      <c r="X37">
        <f t="shared" si="30"/>
        <v>47721.43</v>
      </c>
      <c r="Y37">
        <f t="shared" si="31"/>
        <v>26623.53</v>
      </c>
      <c r="AA37">
        <v>46295511</v>
      </c>
      <c r="AB37">
        <f t="shared" si="32"/>
        <v>113.75</v>
      </c>
      <c r="AC37">
        <f t="shared" si="33"/>
        <v>5.95</v>
      </c>
      <c r="AD37">
        <f t="shared" si="34"/>
        <v>0</v>
      </c>
      <c r="AE37">
        <f t="shared" si="35"/>
        <v>0</v>
      </c>
      <c r="AF37">
        <f t="shared" si="36"/>
        <v>107.8</v>
      </c>
      <c r="AG37">
        <f t="shared" si="37"/>
        <v>0</v>
      </c>
      <c r="AH37">
        <f t="shared" si="38"/>
        <v>10</v>
      </c>
      <c r="AI37">
        <f t="shared" si="39"/>
        <v>0</v>
      </c>
      <c r="AJ37">
        <f t="shared" si="40"/>
        <v>0</v>
      </c>
      <c r="AK37">
        <v>113.75</v>
      </c>
      <c r="AL37">
        <v>5.95</v>
      </c>
      <c r="AM37">
        <v>0</v>
      </c>
      <c r="AN37">
        <v>0</v>
      </c>
      <c r="AO37">
        <v>107.8</v>
      </c>
      <c r="AP37">
        <v>0</v>
      </c>
      <c r="AQ37">
        <v>10</v>
      </c>
      <c r="AR37">
        <v>0</v>
      </c>
      <c r="AS37">
        <v>0</v>
      </c>
      <c r="AT37">
        <v>95</v>
      </c>
      <c r="AU37">
        <v>53</v>
      </c>
      <c r="AV37">
        <v>1</v>
      </c>
      <c r="AW37">
        <v>1</v>
      </c>
      <c r="AZ37">
        <v>1</v>
      </c>
      <c r="BA37">
        <v>24.27</v>
      </c>
      <c r="BB37">
        <v>8.59</v>
      </c>
      <c r="BC37">
        <v>7.21</v>
      </c>
      <c r="BD37" t="s">
        <v>3</v>
      </c>
      <c r="BE37" t="s">
        <v>3</v>
      </c>
      <c r="BF37" t="s">
        <v>3</v>
      </c>
      <c r="BG37" t="s">
        <v>3</v>
      </c>
      <c r="BH37">
        <v>0</v>
      </c>
      <c r="BI37">
        <v>2</v>
      </c>
      <c r="BJ37" t="s">
        <v>74</v>
      </c>
      <c r="BM37">
        <v>110004</v>
      </c>
      <c r="BN37">
        <v>0</v>
      </c>
      <c r="BO37" t="s">
        <v>3</v>
      </c>
      <c r="BP37">
        <v>0</v>
      </c>
      <c r="BQ37">
        <v>3</v>
      </c>
      <c r="BR37">
        <v>0</v>
      </c>
      <c r="BS37">
        <v>24.27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95</v>
      </c>
      <c r="CA37">
        <v>53</v>
      </c>
      <c r="CB37" t="s">
        <v>3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41"/>
        <v>51056.75</v>
      </c>
      <c r="CQ37">
        <f t="shared" si="42"/>
        <v>42.899500000000003</v>
      </c>
      <c r="CR37">
        <f t="shared" si="43"/>
        <v>0</v>
      </c>
      <c r="CS37">
        <f t="shared" si="44"/>
        <v>0</v>
      </c>
      <c r="CT37">
        <f t="shared" si="45"/>
        <v>2616.306</v>
      </c>
      <c r="CU37">
        <f t="shared" si="46"/>
        <v>0</v>
      </c>
      <c r="CV37">
        <f t="shared" si="47"/>
        <v>10</v>
      </c>
      <c r="CW37">
        <f t="shared" si="48"/>
        <v>0</v>
      </c>
      <c r="CX37">
        <f t="shared" si="49"/>
        <v>0</v>
      </c>
      <c r="CY37">
        <f t="shared" si="50"/>
        <v>47721.426000000007</v>
      </c>
      <c r="CZ37">
        <f t="shared" si="51"/>
        <v>26623.532400000004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1013</v>
      </c>
      <c r="DV37" t="s">
        <v>73</v>
      </c>
      <c r="DW37" t="s">
        <v>73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44454825</v>
      </c>
      <c r="EF37">
        <v>3</v>
      </c>
      <c r="EG37" t="s">
        <v>20</v>
      </c>
      <c r="EH37">
        <v>0</v>
      </c>
      <c r="EI37" t="s">
        <v>3</v>
      </c>
      <c r="EJ37">
        <v>2</v>
      </c>
      <c r="EK37">
        <v>110004</v>
      </c>
      <c r="EL37" t="s">
        <v>21</v>
      </c>
      <c r="EM37" t="s">
        <v>22</v>
      </c>
      <c r="EO37" t="s">
        <v>3</v>
      </c>
      <c r="EQ37">
        <v>0</v>
      </c>
      <c r="ER37">
        <v>113.75</v>
      </c>
      <c r="ES37">
        <v>5.95</v>
      </c>
      <c r="ET37">
        <v>0</v>
      </c>
      <c r="EU37">
        <v>0</v>
      </c>
      <c r="EV37">
        <v>107.8</v>
      </c>
      <c r="EW37">
        <v>10</v>
      </c>
      <c r="EX37">
        <v>0</v>
      </c>
      <c r="EY37">
        <v>0</v>
      </c>
      <c r="FQ37">
        <v>0</v>
      </c>
      <c r="FR37">
        <f t="shared" si="52"/>
        <v>0</v>
      </c>
      <c r="FS37">
        <v>0</v>
      </c>
      <c r="FX37">
        <v>95</v>
      </c>
      <c r="FY37">
        <v>53</v>
      </c>
      <c r="GA37" t="s">
        <v>3</v>
      </c>
      <c r="GD37">
        <v>1</v>
      </c>
      <c r="GF37">
        <v>-50022458</v>
      </c>
      <c r="GG37">
        <v>2</v>
      </c>
      <c r="GH37">
        <v>1</v>
      </c>
      <c r="GI37">
        <v>4</v>
      </c>
      <c r="GJ37">
        <v>0</v>
      </c>
      <c r="GK37">
        <v>0</v>
      </c>
      <c r="GL37">
        <f t="shared" si="53"/>
        <v>0</v>
      </c>
      <c r="GM37">
        <f t="shared" si="54"/>
        <v>125401.71</v>
      </c>
      <c r="GN37">
        <f t="shared" si="55"/>
        <v>0</v>
      </c>
      <c r="GO37">
        <f t="shared" si="56"/>
        <v>125401.71</v>
      </c>
      <c r="GP37">
        <f t="shared" si="57"/>
        <v>0</v>
      </c>
      <c r="GR37">
        <v>0</v>
      </c>
      <c r="GS37">
        <v>3</v>
      </c>
      <c r="GT37">
        <v>0</v>
      </c>
      <c r="GU37" t="s">
        <v>3</v>
      </c>
      <c r="GV37">
        <f t="shared" si="58"/>
        <v>0</v>
      </c>
      <c r="GW37">
        <v>1</v>
      </c>
      <c r="GX37">
        <f t="shared" si="59"/>
        <v>0</v>
      </c>
      <c r="HA37">
        <v>0</v>
      </c>
      <c r="HB37">
        <v>0</v>
      </c>
      <c r="HC37">
        <f t="shared" si="60"/>
        <v>0</v>
      </c>
      <c r="HE37" t="s">
        <v>3</v>
      </c>
      <c r="HF37" t="s">
        <v>3</v>
      </c>
      <c r="HM37" t="s">
        <v>3</v>
      </c>
      <c r="HN37" t="s">
        <v>23</v>
      </c>
      <c r="HO37" t="s">
        <v>24</v>
      </c>
      <c r="HP37" t="s">
        <v>21</v>
      </c>
      <c r="HQ37" t="s">
        <v>21</v>
      </c>
      <c r="IK37">
        <v>0</v>
      </c>
    </row>
    <row r="38" spans="1:245">
      <c r="A38">
        <v>17</v>
      </c>
      <c r="B38">
        <v>1</v>
      </c>
      <c r="C38">
        <f>ROW(SmtRes!A97)</f>
        <v>97</v>
      </c>
      <c r="D38">
        <f>ROW(EtalonRes!A101)</f>
        <v>101</v>
      </c>
      <c r="E38" t="s">
        <v>75</v>
      </c>
      <c r="F38" t="s">
        <v>76</v>
      </c>
      <c r="G38" t="s">
        <v>77</v>
      </c>
      <c r="H38" t="s">
        <v>78</v>
      </c>
      <c r="I38">
        <f>ROUND(ROUND(0.218,4),7)</f>
        <v>0.218</v>
      </c>
      <c r="J38">
        <v>0</v>
      </c>
      <c r="K38">
        <f>ROUND(ROUND(0.218,4),7)</f>
        <v>0.218</v>
      </c>
      <c r="O38">
        <f t="shared" si="21"/>
        <v>23046.92</v>
      </c>
      <c r="P38">
        <f t="shared" si="22"/>
        <v>13591.68</v>
      </c>
      <c r="Q38">
        <f t="shared" si="23"/>
        <v>4135.8100000000004</v>
      </c>
      <c r="R38">
        <f t="shared" si="24"/>
        <v>117.72</v>
      </c>
      <c r="S38">
        <f t="shared" si="25"/>
        <v>5319.43</v>
      </c>
      <c r="T38">
        <f t="shared" si="26"/>
        <v>0</v>
      </c>
      <c r="U38">
        <f t="shared" si="27"/>
        <v>23.98</v>
      </c>
      <c r="V38">
        <f t="shared" si="28"/>
        <v>0.5232</v>
      </c>
      <c r="W38">
        <f t="shared" si="29"/>
        <v>0</v>
      </c>
      <c r="X38">
        <f t="shared" si="30"/>
        <v>4893.4399999999996</v>
      </c>
      <c r="Y38">
        <f t="shared" si="31"/>
        <v>2446.7199999999998</v>
      </c>
      <c r="AA38">
        <v>46295511</v>
      </c>
      <c r="AB38">
        <f t="shared" si="32"/>
        <v>11861.29</v>
      </c>
      <c r="AC38">
        <f t="shared" si="33"/>
        <v>8647.32</v>
      </c>
      <c r="AD38">
        <f t="shared" si="34"/>
        <v>2208.5700000000002</v>
      </c>
      <c r="AE38">
        <f t="shared" si="35"/>
        <v>22.25</v>
      </c>
      <c r="AF38">
        <f t="shared" si="36"/>
        <v>1005.4</v>
      </c>
      <c r="AG38">
        <f t="shared" si="37"/>
        <v>0</v>
      </c>
      <c r="AH38">
        <f t="shared" si="38"/>
        <v>110</v>
      </c>
      <c r="AI38">
        <f t="shared" si="39"/>
        <v>2.4</v>
      </c>
      <c r="AJ38">
        <f t="shared" si="40"/>
        <v>0</v>
      </c>
      <c r="AK38">
        <v>11861.29</v>
      </c>
      <c r="AL38">
        <v>8647.32</v>
      </c>
      <c r="AM38">
        <v>2208.5700000000002</v>
      </c>
      <c r="AN38">
        <v>22.25</v>
      </c>
      <c r="AO38">
        <v>1005.4</v>
      </c>
      <c r="AP38">
        <v>0</v>
      </c>
      <c r="AQ38">
        <v>110</v>
      </c>
      <c r="AR38">
        <v>2.4</v>
      </c>
      <c r="AS38">
        <v>0</v>
      </c>
      <c r="AT38">
        <v>90</v>
      </c>
      <c r="AU38">
        <v>45</v>
      </c>
      <c r="AV38">
        <v>1</v>
      </c>
      <c r="AW38">
        <v>1</v>
      </c>
      <c r="AZ38">
        <v>1</v>
      </c>
      <c r="BA38">
        <v>24.27</v>
      </c>
      <c r="BB38">
        <v>8.59</v>
      </c>
      <c r="BC38">
        <v>7.21</v>
      </c>
      <c r="BD38" t="s">
        <v>3</v>
      </c>
      <c r="BE38" t="s">
        <v>3</v>
      </c>
      <c r="BF38" t="s">
        <v>3</v>
      </c>
      <c r="BG38" t="s">
        <v>3</v>
      </c>
      <c r="BH38">
        <v>0</v>
      </c>
      <c r="BI38">
        <v>2</v>
      </c>
      <c r="BJ38" t="s">
        <v>79</v>
      </c>
      <c r="BM38">
        <v>138001</v>
      </c>
      <c r="BN38">
        <v>0</v>
      </c>
      <c r="BO38" t="s">
        <v>3</v>
      </c>
      <c r="BP38">
        <v>0</v>
      </c>
      <c r="BQ38">
        <v>3</v>
      </c>
      <c r="BR38">
        <v>0</v>
      </c>
      <c r="BS38">
        <v>24.27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90</v>
      </c>
      <c r="CA38">
        <v>45</v>
      </c>
      <c r="CB38" t="s">
        <v>3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41"/>
        <v>23046.920000000002</v>
      </c>
      <c r="CQ38">
        <f t="shared" si="42"/>
        <v>62347.177199999998</v>
      </c>
      <c r="CR38">
        <f t="shared" si="43"/>
        <v>18971.616300000002</v>
      </c>
      <c r="CS38">
        <f t="shared" si="44"/>
        <v>540.00749999999994</v>
      </c>
      <c r="CT38">
        <f t="shared" si="45"/>
        <v>24401.057999999997</v>
      </c>
      <c r="CU38">
        <f t="shared" si="46"/>
        <v>0</v>
      </c>
      <c r="CV38">
        <f t="shared" si="47"/>
        <v>110</v>
      </c>
      <c r="CW38">
        <f t="shared" si="48"/>
        <v>2.4</v>
      </c>
      <c r="CX38">
        <f t="shared" si="49"/>
        <v>0</v>
      </c>
      <c r="CY38">
        <f t="shared" si="50"/>
        <v>4893.4350000000004</v>
      </c>
      <c r="CZ38">
        <f t="shared" si="51"/>
        <v>2446.7175000000002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1013</v>
      </c>
      <c r="DV38" t="s">
        <v>78</v>
      </c>
      <c r="DW38" t="s">
        <v>78</v>
      </c>
      <c r="DX38">
        <v>1</v>
      </c>
      <c r="DZ38" t="s">
        <v>3</v>
      </c>
      <c r="EA38" t="s">
        <v>3</v>
      </c>
      <c r="EB38" t="s">
        <v>3</v>
      </c>
      <c r="EC38" t="s">
        <v>3</v>
      </c>
      <c r="EE38">
        <v>44454858</v>
      </c>
      <c r="EF38">
        <v>3</v>
      </c>
      <c r="EG38" t="s">
        <v>20</v>
      </c>
      <c r="EH38">
        <v>80</v>
      </c>
      <c r="EI38" t="s">
        <v>80</v>
      </c>
      <c r="EJ38">
        <v>2</v>
      </c>
      <c r="EK38">
        <v>138001</v>
      </c>
      <c r="EL38" t="s">
        <v>80</v>
      </c>
      <c r="EM38" t="s">
        <v>81</v>
      </c>
      <c r="EO38" t="s">
        <v>3</v>
      </c>
      <c r="EQ38">
        <v>0</v>
      </c>
      <c r="ER38">
        <v>11861.29</v>
      </c>
      <c r="ES38">
        <v>8647.32</v>
      </c>
      <c r="ET38">
        <v>2208.5700000000002</v>
      </c>
      <c r="EU38">
        <v>22.25</v>
      </c>
      <c r="EV38">
        <v>1005.4</v>
      </c>
      <c r="EW38">
        <v>110</v>
      </c>
      <c r="EX38">
        <v>2.4</v>
      </c>
      <c r="EY38">
        <v>0</v>
      </c>
      <c r="FQ38">
        <v>0</v>
      </c>
      <c r="FR38">
        <f t="shared" si="52"/>
        <v>0</v>
      </c>
      <c r="FS38">
        <v>0</v>
      </c>
      <c r="FX38">
        <v>90</v>
      </c>
      <c r="FY38">
        <v>45</v>
      </c>
      <c r="GA38" t="s">
        <v>3</v>
      </c>
      <c r="GD38">
        <v>1</v>
      </c>
      <c r="GF38">
        <v>2033835694</v>
      </c>
      <c r="GG38">
        <v>2</v>
      </c>
      <c r="GH38">
        <v>1</v>
      </c>
      <c r="GI38">
        <v>4</v>
      </c>
      <c r="GJ38">
        <v>0</v>
      </c>
      <c r="GK38">
        <v>0</v>
      </c>
      <c r="GL38">
        <f t="shared" si="53"/>
        <v>0</v>
      </c>
      <c r="GM38">
        <f t="shared" si="54"/>
        <v>30387.08</v>
      </c>
      <c r="GN38">
        <f t="shared" si="55"/>
        <v>0</v>
      </c>
      <c r="GO38">
        <f t="shared" si="56"/>
        <v>30387.08</v>
      </c>
      <c r="GP38">
        <f t="shared" si="57"/>
        <v>0</v>
      </c>
      <c r="GR38">
        <v>0</v>
      </c>
      <c r="GS38">
        <v>3</v>
      </c>
      <c r="GT38">
        <v>0</v>
      </c>
      <c r="GU38" t="s">
        <v>3</v>
      </c>
      <c r="GV38">
        <f t="shared" si="58"/>
        <v>0</v>
      </c>
      <c r="GW38">
        <v>1</v>
      </c>
      <c r="GX38">
        <f t="shared" si="59"/>
        <v>0</v>
      </c>
      <c r="HA38">
        <v>0</v>
      </c>
      <c r="HB38">
        <v>0</v>
      </c>
      <c r="HC38">
        <f t="shared" si="60"/>
        <v>0</v>
      </c>
      <c r="HE38" t="s">
        <v>3</v>
      </c>
      <c r="HF38" t="s">
        <v>3</v>
      </c>
      <c r="HM38" t="s">
        <v>3</v>
      </c>
      <c r="HN38" t="s">
        <v>82</v>
      </c>
      <c r="HO38" t="s">
        <v>83</v>
      </c>
      <c r="HP38" t="s">
        <v>80</v>
      </c>
      <c r="HQ38" t="s">
        <v>80</v>
      </c>
      <c r="IK38">
        <v>0</v>
      </c>
    </row>
    <row r="39" spans="1:245">
      <c r="A39">
        <v>17</v>
      </c>
      <c r="B39">
        <v>1</v>
      </c>
      <c r="C39">
        <f>ROW(SmtRes!A109)</f>
        <v>109</v>
      </c>
      <c r="D39">
        <f>ROW(EtalonRes!A113)</f>
        <v>113</v>
      </c>
      <c r="E39" t="s">
        <v>84</v>
      </c>
      <c r="F39" t="s">
        <v>85</v>
      </c>
      <c r="G39" t="s">
        <v>86</v>
      </c>
      <c r="H39" t="s">
        <v>87</v>
      </c>
      <c r="I39">
        <f>ROUND(ROUND(0.0875,4),7)</f>
        <v>8.7499999999999994E-2</v>
      </c>
      <c r="J39">
        <v>0</v>
      </c>
      <c r="K39">
        <f>ROUND(ROUND(0.0875,4),7)</f>
        <v>8.7499999999999994E-2</v>
      </c>
      <c r="O39">
        <f t="shared" si="21"/>
        <v>9364.17</v>
      </c>
      <c r="P39">
        <f t="shared" si="22"/>
        <v>7691.22</v>
      </c>
      <c r="Q39">
        <f t="shared" si="23"/>
        <v>437.91</v>
      </c>
      <c r="R39">
        <f t="shared" si="24"/>
        <v>48.48</v>
      </c>
      <c r="S39">
        <f t="shared" si="25"/>
        <v>1235.04</v>
      </c>
      <c r="T39">
        <f t="shared" si="26"/>
        <v>0</v>
      </c>
      <c r="U39">
        <f t="shared" si="27"/>
        <v>5.4424999999999999</v>
      </c>
      <c r="V39">
        <f t="shared" si="28"/>
        <v>0.30449999999999999</v>
      </c>
      <c r="W39">
        <f t="shared" si="29"/>
        <v>0</v>
      </c>
      <c r="X39">
        <f t="shared" si="30"/>
        <v>1245.01</v>
      </c>
      <c r="Y39">
        <f t="shared" si="31"/>
        <v>654.6</v>
      </c>
      <c r="AA39">
        <v>46295511</v>
      </c>
      <c r="AB39">
        <f t="shared" si="32"/>
        <v>13355.55</v>
      </c>
      <c r="AC39">
        <f t="shared" si="33"/>
        <v>12191.36</v>
      </c>
      <c r="AD39">
        <f t="shared" si="34"/>
        <v>582.62</v>
      </c>
      <c r="AE39">
        <f t="shared" si="35"/>
        <v>22.83</v>
      </c>
      <c r="AF39">
        <f t="shared" si="36"/>
        <v>581.57000000000005</v>
      </c>
      <c r="AG39">
        <f t="shared" si="37"/>
        <v>0</v>
      </c>
      <c r="AH39">
        <f t="shared" si="38"/>
        <v>62.2</v>
      </c>
      <c r="AI39">
        <f t="shared" si="39"/>
        <v>3.48</v>
      </c>
      <c r="AJ39">
        <f t="shared" si="40"/>
        <v>0</v>
      </c>
      <c r="AK39">
        <v>13355.55</v>
      </c>
      <c r="AL39">
        <v>12191.36</v>
      </c>
      <c r="AM39">
        <v>582.62</v>
      </c>
      <c r="AN39">
        <v>22.83</v>
      </c>
      <c r="AO39">
        <v>581.57000000000005</v>
      </c>
      <c r="AP39">
        <v>0</v>
      </c>
      <c r="AQ39">
        <v>62.2</v>
      </c>
      <c r="AR39">
        <v>3.48</v>
      </c>
      <c r="AS39">
        <v>0</v>
      </c>
      <c r="AT39">
        <v>97</v>
      </c>
      <c r="AU39">
        <v>51</v>
      </c>
      <c r="AV39">
        <v>1</v>
      </c>
      <c r="AW39">
        <v>1</v>
      </c>
      <c r="AZ39">
        <v>1</v>
      </c>
      <c r="BA39">
        <v>24.27</v>
      </c>
      <c r="BB39">
        <v>8.59</v>
      </c>
      <c r="BC39">
        <v>7.21</v>
      </c>
      <c r="BD39" t="s">
        <v>3</v>
      </c>
      <c r="BE39" t="s">
        <v>3</v>
      </c>
      <c r="BF39" t="s">
        <v>3</v>
      </c>
      <c r="BG39" t="s">
        <v>3</v>
      </c>
      <c r="BH39">
        <v>0</v>
      </c>
      <c r="BI39">
        <v>2</v>
      </c>
      <c r="BJ39" t="s">
        <v>88</v>
      </c>
      <c r="BM39">
        <v>108001</v>
      </c>
      <c r="BN39">
        <v>0</v>
      </c>
      <c r="BO39" t="s">
        <v>3</v>
      </c>
      <c r="BP39">
        <v>0</v>
      </c>
      <c r="BQ39">
        <v>3</v>
      </c>
      <c r="BR39">
        <v>0</v>
      </c>
      <c r="BS39">
        <v>24.27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97</v>
      </c>
      <c r="CA39">
        <v>51</v>
      </c>
      <c r="CB39" t="s">
        <v>3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41"/>
        <v>9364.17</v>
      </c>
      <c r="CQ39">
        <f t="shared" si="42"/>
        <v>87899.705600000001</v>
      </c>
      <c r="CR39">
        <f t="shared" si="43"/>
        <v>5004.7057999999997</v>
      </c>
      <c r="CS39">
        <f t="shared" si="44"/>
        <v>554.08409999999992</v>
      </c>
      <c r="CT39">
        <f t="shared" si="45"/>
        <v>14114.7039</v>
      </c>
      <c r="CU39">
        <f t="shared" si="46"/>
        <v>0</v>
      </c>
      <c r="CV39">
        <f t="shared" si="47"/>
        <v>62.2</v>
      </c>
      <c r="CW39">
        <f t="shared" si="48"/>
        <v>3.48</v>
      </c>
      <c r="CX39">
        <f t="shared" si="49"/>
        <v>0</v>
      </c>
      <c r="CY39">
        <f t="shared" si="50"/>
        <v>1245.0144</v>
      </c>
      <c r="CZ39">
        <f t="shared" si="51"/>
        <v>654.59519999999998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1013</v>
      </c>
      <c r="DV39" t="s">
        <v>87</v>
      </c>
      <c r="DW39" t="s">
        <v>87</v>
      </c>
      <c r="DX39">
        <v>1</v>
      </c>
      <c r="DZ39" t="s">
        <v>3</v>
      </c>
      <c r="EA39" t="s">
        <v>3</v>
      </c>
      <c r="EB39" t="s">
        <v>3</v>
      </c>
      <c r="EC39" t="s">
        <v>3</v>
      </c>
      <c r="EE39">
        <v>44454821</v>
      </c>
      <c r="EF39">
        <v>3</v>
      </c>
      <c r="EG39" t="s">
        <v>20</v>
      </c>
      <c r="EH39">
        <v>0</v>
      </c>
      <c r="EI39" t="s">
        <v>3</v>
      </c>
      <c r="EJ39">
        <v>2</v>
      </c>
      <c r="EK39">
        <v>108001</v>
      </c>
      <c r="EL39" t="s">
        <v>49</v>
      </c>
      <c r="EM39" t="s">
        <v>50</v>
      </c>
      <c r="EO39" t="s">
        <v>3</v>
      </c>
      <c r="EQ39">
        <v>0</v>
      </c>
      <c r="ER39">
        <v>13355.55</v>
      </c>
      <c r="ES39">
        <v>12191.36</v>
      </c>
      <c r="ET39">
        <v>582.62</v>
      </c>
      <c r="EU39">
        <v>22.83</v>
      </c>
      <c r="EV39">
        <v>581.57000000000005</v>
      </c>
      <c r="EW39">
        <v>62.2</v>
      </c>
      <c r="EX39">
        <v>3.48</v>
      </c>
      <c r="EY39">
        <v>0</v>
      </c>
      <c r="FQ39">
        <v>0</v>
      </c>
      <c r="FR39">
        <f t="shared" si="52"/>
        <v>0</v>
      </c>
      <c r="FS39">
        <v>0</v>
      </c>
      <c r="FX39">
        <v>97</v>
      </c>
      <c r="FY39">
        <v>51</v>
      </c>
      <c r="GA39" t="s">
        <v>3</v>
      </c>
      <c r="GD39">
        <v>1</v>
      </c>
      <c r="GF39">
        <v>1474228916</v>
      </c>
      <c r="GG39">
        <v>2</v>
      </c>
      <c r="GH39">
        <v>1</v>
      </c>
      <c r="GI39">
        <v>4</v>
      </c>
      <c r="GJ39">
        <v>0</v>
      </c>
      <c r="GK39">
        <v>0</v>
      </c>
      <c r="GL39">
        <f t="shared" si="53"/>
        <v>0</v>
      </c>
      <c r="GM39">
        <f t="shared" si="54"/>
        <v>11263.78</v>
      </c>
      <c r="GN39">
        <f t="shared" si="55"/>
        <v>0</v>
      </c>
      <c r="GO39">
        <f t="shared" si="56"/>
        <v>11263.78</v>
      </c>
      <c r="GP39">
        <f t="shared" si="57"/>
        <v>0</v>
      </c>
      <c r="GR39">
        <v>0</v>
      </c>
      <c r="GS39">
        <v>3</v>
      </c>
      <c r="GT39">
        <v>0</v>
      </c>
      <c r="GU39" t="s">
        <v>3</v>
      </c>
      <c r="GV39">
        <f t="shared" si="58"/>
        <v>0</v>
      </c>
      <c r="GW39">
        <v>1</v>
      </c>
      <c r="GX39">
        <f t="shared" si="59"/>
        <v>0</v>
      </c>
      <c r="HA39">
        <v>0</v>
      </c>
      <c r="HB39">
        <v>0</v>
      </c>
      <c r="HC39">
        <f t="shared" si="60"/>
        <v>0</v>
      </c>
      <c r="HE39" t="s">
        <v>3</v>
      </c>
      <c r="HF39" t="s">
        <v>3</v>
      </c>
      <c r="HM39" t="s">
        <v>3</v>
      </c>
      <c r="HN39" t="s">
        <v>51</v>
      </c>
      <c r="HO39" t="s">
        <v>52</v>
      </c>
      <c r="HP39" t="s">
        <v>49</v>
      </c>
      <c r="HQ39" t="s">
        <v>49</v>
      </c>
      <c r="IK39">
        <v>0</v>
      </c>
    </row>
    <row r="40" spans="1:245">
      <c r="A40">
        <v>17</v>
      </c>
      <c r="B40">
        <v>1</v>
      </c>
      <c r="C40">
        <f>ROW(SmtRes!A123)</f>
        <v>123</v>
      </c>
      <c r="D40">
        <f>ROW(EtalonRes!A127)</f>
        <v>127</v>
      </c>
      <c r="E40" t="s">
        <v>89</v>
      </c>
      <c r="F40" t="s">
        <v>90</v>
      </c>
      <c r="G40" t="s">
        <v>91</v>
      </c>
      <c r="H40" t="s">
        <v>92</v>
      </c>
      <c r="I40">
        <f>ROUND(ROUND(400/100,4),7)</f>
        <v>4</v>
      </c>
      <c r="J40">
        <v>0</v>
      </c>
      <c r="K40">
        <f>ROUND(ROUND(400/100,4),7)</f>
        <v>4</v>
      </c>
      <c r="O40">
        <f t="shared" si="21"/>
        <v>53205.7</v>
      </c>
      <c r="P40">
        <f t="shared" si="22"/>
        <v>21279.31</v>
      </c>
      <c r="Q40">
        <f t="shared" si="23"/>
        <v>7294.28</v>
      </c>
      <c r="R40">
        <f t="shared" si="24"/>
        <v>229.11</v>
      </c>
      <c r="S40">
        <f t="shared" si="25"/>
        <v>24632.11</v>
      </c>
      <c r="T40">
        <f t="shared" si="26"/>
        <v>0</v>
      </c>
      <c r="U40">
        <f t="shared" si="27"/>
        <v>111.04</v>
      </c>
      <c r="V40">
        <f t="shared" si="28"/>
        <v>1.44</v>
      </c>
      <c r="W40">
        <f t="shared" si="29"/>
        <v>0</v>
      </c>
      <c r="X40">
        <f t="shared" si="30"/>
        <v>24115.38</v>
      </c>
      <c r="Y40">
        <f t="shared" si="31"/>
        <v>12679.22</v>
      </c>
      <c r="AA40">
        <v>46295511</v>
      </c>
      <c r="AB40">
        <f t="shared" si="32"/>
        <v>1203.8599999999999</v>
      </c>
      <c r="AC40">
        <f t="shared" si="33"/>
        <v>737.84</v>
      </c>
      <c r="AD40">
        <f t="shared" si="34"/>
        <v>212.29</v>
      </c>
      <c r="AE40">
        <f t="shared" si="35"/>
        <v>2.36</v>
      </c>
      <c r="AF40">
        <f t="shared" si="36"/>
        <v>253.73</v>
      </c>
      <c r="AG40">
        <f t="shared" si="37"/>
        <v>0</v>
      </c>
      <c r="AH40">
        <f t="shared" si="38"/>
        <v>27.76</v>
      </c>
      <c r="AI40">
        <f t="shared" si="39"/>
        <v>0.36</v>
      </c>
      <c r="AJ40">
        <f t="shared" si="40"/>
        <v>0</v>
      </c>
      <c r="AK40">
        <v>1203.8599999999999</v>
      </c>
      <c r="AL40">
        <v>737.84</v>
      </c>
      <c r="AM40">
        <v>212.29</v>
      </c>
      <c r="AN40">
        <v>2.36</v>
      </c>
      <c r="AO40">
        <v>253.73</v>
      </c>
      <c r="AP40">
        <v>0</v>
      </c>
      <c r="AQ40">
        <v>27.76</v>
      </c>
      <c r="AR40">
        <v>0.36</v>
      </c>
      <c r="AS40">
        <v>0</v>
      </c>
      <c r="AT40">
        <v>97</v>
      </c>
      <c r="AU40">
        <v>51</v>
      </c>
      <c r="AV40">
        <v>1</v>
      </c>
      <c r="AW40">
        <v>1</v>
      </c>
      <c r="AZ40">
        <v>1</v>
      </c>
      <c r="BA40">
        <v>24.27</v>
      </c>
      <c r="BB40">
        <v>8.59</v>
      </c>
      <c r="BC40">
        <v>7.21</v>
      </c>
      <c r="BD40" t="s">
        <v>3</v>
      </c>
      <c r="BE40" t="s">
        <v>3</v>
      </c>
      <c r="BF40" t="s">
        <v>3</v>
      </c>
      <c r="BG40" t="s">
        <v>3</v>
      </c>
      <c r="BH40">
        <v>0</v>
      </c>
      <c r="BI40">
        <v>2</v>
      </c>
      <c r="BJ40" t="s">
        <v>93</v>
      </c>
      <c r="BM40">
        <v>108001</v>
      </c>
      <c r="BN40">
        <v>0</v>
      </c>
      <c r="BO40" t="s">
        <v>3</v>
      </c>
      <c r="BP40">
        <v>0</v>
      </c>
      <c r="BQ40">
        <v>3</v>
      </c>
      <c r="BR40">
        <v>0</v>
      </c>
      <c r="BS40">
        <v>24.27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97</v>
      </c>
      <c r="CA40">
        <v>51</v>
      </c>
      <c r="CB40" t="s">
        <v>3</v>
      </c>
      <c r="CE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si="41"/>
        <v>53205.7</v>
      </c>
      <c r="CQ40">
        <f t="shared" si="42"/>
        <v>5319.8263999999999</v>
      </c>
      <c r="CR40">
        <f t="shared" si="43"/>
        <v>1823.5710999999999</v>
      </c>
      <c r="CS40">
        <f t="shared" si="44"/>
        <v>57.277199999999993</v>
      </c>
      <c r="CT40">
        <f t="shared" si="45"/>
        <v>6158.0270999999993</v>
      </c>
      <c r="CU40">
        <f t="shared" si="46"/>
        <v>0</v>
      </c>
      <c r="CV40">
        <f t="shared" si="47"/>
        <v>27.76</v>
      </c>
      <c r="CW40">
        <f t="shared" si="48"/>
        <v>0.36</v>
      </c>
      <c r="CX40">
        <f t="shared" si="49"/>
        <v>0</v>
      </c>
      <c r="CY40">
        <f t="shared" si="50"/>
        <v>24115.383400000002</v>
      </c>
      <c r="CZ40">
        <f t="shared" si="51"/>
        <v>12679.2222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1003</v>
      </c>
      <c r="DV40" t="s">
        <v>92</v>
      </c>
      <c r="DW40" t="s">
        <v>92</v>
      </c>
      <c r="DX40">
        <v>100</v>
      </c>
      <c r="DZ40" t="s">
        <v>3</v>
      </c>
      <c r="EA40" t="s">
        <v>3</v>
      </c>
      <c r="EB40" t="s">
        <v>3</v>
      </c>
      <c r="EC40" t="s">
        <v>3</v>
      </c>
      <c r="EE40">
        <v>44454821</v>
      </c>
      <c r="EF40">
        <v>3</v>
      </c>
      <c r="EG40" t="s">
        <v>20</v>
      </c>
      <c r="EH40">
        <v>0</v>
      </c>
      <c r="EI40" t="s">
        <v>3</v>
      </c>
      <c r="EJ40">
        <v>2</v>
      </c>
      <c r="EK40">
        <v>108001</v>
      </c>
      <c r="EL40" t="s">
        <v>49</v>
      </c>
      <c r="EM40" t="s">
        <v>50</v>
      </c>
      <c r="EO40" t="s">
        <v>3</v>
      </c>
      <c r="EQ40">
        <v>0</v>
      </c>
      <c r="ER40">
        <v>1203.8599999999999</v>
      </c>
      <c r="ES40">
        <v>737.84</v>
      </c>
      <c r="ET40">
        <v>212.29</v>
      </c>
      <c r="EU40">
        <v>2.36</v>
      </c>
      <c r="EV40">
        <v>253.73</v>
      </c>
      <c r="EW40">
        <v>27.76</v>
      </c>
      <c r="EX40">
        <v>0.36</v>
      </c>
      <c r="EY40">
        <v>0</v>
      </c>
      <c r="FQ40">
        <v>0</v>
      </c>
      <c r="FR40">
        <f t="shared" si="52"/>
        <v>0</v>
      </c>
      <c r="FS40">
        <v>0</v>
      </c>
      <c r="FX40">
        <v>97</v>
      </c>
      <c r="FY40">
        <v>51</v>
      </c>
      <c r="GA40" t="s">
        <v>3</v>
      </c>
      <c r="GD40">
        <v>1</v>
      </c>
      <c r="GF40">
        <v>725885370</v>
      </c>
      <c r="GG40">
        <v>2</v>
      </c>
      <c r="GH40">
        <v>1</v>
      </c>
      <c r="GI40">
        <v>4</v>
      </c>
      <c r="GJ40">
        <v>0</v>
      </c>
      <c r="GK40">
        <v>0</v>
      </c>
      <c r="GL40">
        <f t="shared" si="53"/>
        <v>0</v>
      </c>
      <c r="GM40">
        <f t="shared" si="54"/>
        <v>90000.3</v>
      </c>
      <c r="GN40">
        <f t="shared" si="55"/>
        <v>0</v>
      </c>
      <c r="GO40">
        <f t="shared" si="56"/>
        <v>90000.3</v>
      </c>
      <c r="GP40">
        <f t="shared" si="57"/>
        <v>0</v>
      </c>
      <c r="GR40">
        <v>0</v>
      </c>
      <c r="GS40">
        <v>3</v>
      </c>
      <c r="GT40">
        <v>0</v>
      </c>
      <c r="GU40" t="s">
        <v>3</v>
      </c>
      <c r="GV40">
        <f t="shared" si="58"/>
        <v>0</v>
      </c>
      <c r="GW40">
        <v>1</v>
      </c>
      <c r="GX40">
        <f t="shared" si="59"/>
        <v>0</v>
      </c>
      <c r="HA40">
        <v>0</v>
      </c>
      <c r="HB40">
        <v>0</v>
      </c>
      <c r="HC40">
        <f t="shared" si="60"/>
        <v>0</v>
      </c>
      <c r="HE40" t="s">
        <v>3</v>
      </c>
      <c r="HF40" t="s">
        <v>3</v>
      </c>
      <c r="HM40" t="s">
        <v>3</v>
      </c>
      <c r="HN40" t="s">
        <v>51</v>
      </c>
      <c r="HO40" t="s">
        <v>52</v>
      </c>
      <c r="HP40" t="s">
        <v>49</v>
      </c>
      <c r="HQ40" t="s">
        <v>49</v>
      </c>
      <c r="IK40">
        <v>0</v>
      </c>
    </row>
    <row r="41" spans="1:245">
      <c r="A41">
        <v>17</v>
      </c>
      <c r="B41">
        <v>1</v>
      </c>
      <c r="C41">
        <f>ROW(SmtRes!A133)</f>
        <v>133</v>
      </c>
      <c r="D41">
        <f>ROW(EtalonRes!A137)</f>
        <v>137</v>
      </c>
      <c r="E41" t="s">
        <v>94</v>
      </c>
      <c r="F41" t="s">
        <v>95</v>
      </c>
      <c r="G41" t="s">
        <v>96</v>
      </c>
      <c r="H41" t="s">
        <v>92</v>
      </c>
      <c r="I41">
        <f>ROUND(ROUND(400/100,4),7)</f>
        <v>4</v>
      </c>
      <c r="J41">
        <v>0</v>
      </c>
      <c r="K41">
        <f>ROUND(ROUND(400/100,4),7)</f>
        <v>4</v>
      </c>
      <c r="O41">
        <f t="shared" si="21"/>
        <v>5603.79</v>
      </c>
      <c r="P41">
        <f t="shared" si="22"/>
        <v>658.42</v>
      </c>
      <c r="Q41">
        <f t="shared" si="23"/>
        <v>163.21</v>
      </c>
      <c r="R41">
        <f t="shared" si="24"/>
        <v>25.24</v>
      </c>
      <c r="S41">
        <f t="shared" si="25"/>
        <v>4782.16</v>
      </c>
      <c r="T41">
        <f t="shared" si="26"/>
        <v>0</v>
      </c>
      <c r="U41">
        <f t="shared" si="27"/>
        <v>21.56</v>
      </c>
      <c r="V41">
        <f t="shared" si="28"/>
        <v>0.16</v>
      </c>
      <c r="W41">
        <f t="shared" si="29"/>
        <v>0</v>
      </c>
      <c r="X41">
        <f t="shared" si="30"/>
        <v>4663.18</v>
      </c>
      <c r="Y41">
        <f t="shared" si="31"/>
        <v>2451.77</v>
      </c>
      <c r="AA41">
        <v>46295511</v>
      </c>
      <c r="AB41">
        <f t="shared" si="32"/>
        <v>76.84</v>
      </c>
      <c r="AC41">
        <f t="shared" si="33"/>
        <v>22.83</v>
      </c>
      <c r="AD41">
        <f t="shared" si="34"/>
        <v>4.75</v>
      </c>
      <c r="AE41">
        <f t="shared" si="35"/>
        <v>0.26</v>
      </c>
      <c r="AF41">
        <f t="shared" si="36"/>
        <v>49.26</v>
      </c>
      <c r="AG41">
        <f t="shared" si="37"/>
        <v>0</v>
      </c>
      <c r="AH41">
        <f t="shared" si="38"/>
        <v>5.39</v>
      </c>
      <c r="AI41">
        <f t="shared" si="39"/>
        <v>0.04</v>
      </c>
      <c r="AJ41">
        <f t="shared" si="40"/>
        <v>0</v>
      </c>
      <c r="AK41">
        <v>76.84</v>
      </c>
      <c r="AL41">
        <v>22.83</v>
      </c>
      <c r="AM41">
        <v>4.75</v>
      </c>
      <c r="AN41">
        <v>0.26</v>
      </c>
      <c r="AO41">
        <v>49.26</v>
      </c>
      <c r="AP41">
        <v>0</v>
      </c>
      <c r="AQ41">
        <v>5.39</v>
      </c>
      <c r="AR41">
        <v>0.04</v>
      </c>
      <c r="AS41">
        <v>0</v>
      </c>
      <c r="AT41">
        <v>97</v>
      </c>
      <c r="AU41">
        <v>51</v>
      </c>
      <c r="AV41">
        <v>1</v>
      </c>
      <c r="AW41">
        <v>1</v>
      </c>
      <c r="AZ41">
        <v>1</v>
      </c>
      <c r="BA41">
        <v>24.27</v>
      </c>
      <c r="BB41">
        <v>8.59</v>
      </c>
      <c r="BC41">
        <v>7.21</v>
      </c>
      <c r="BD41" t="s">
        <v>3</v>
      </c>
      <c r="BE41" t="s">
        <v>3</v>
      </c>
      <c r="BF41" t="s">
        <v>3</v>
      </c>
      <c r="BG41" t="s">
        <v>3</v>
      </c>
      <c r="BH41">
        <v>0</v>
      </c>
      <c r="BI41">
        <v>2</v>
      </c>
      <c r="BJ41" t="s">
        <v>97</v>
      </c>
      <c r="BM41">
        <v>108001</v>
      </c>
      <c r="BN41">
        <v>0</v>
      </c>
      <c r="BO41" t="s">
        <v>3</v>
      </c>
      <c r="BP41">
        <v>0</v>
      </c>
      <c r="BQ41">
        <v>3</v>
      </c>
      <c r="BR41">
        <v>0</v>
      </c>
      <c r="BS41">
        <v>24.27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97</v>
      </c>
      <c r="CA41">
        <v>51</v>
      </c>
      <c r="CB41" t="s">
        <v>3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41"/>
        <v>5603.79</v>
      </c>
      <c r="CQ41">
        <f t="shared" si="42"/>
        <v>164.60429999999999</v>
      </c>
      <c r="CR41">
        <f t="shared" si="43"/>
        <v>40.802500000000002</v>
      </c>
      <c r="CS41">
        <f t="shared" si="44"/>
        <v>6.3102</v>
      </c>
      <c r="CT41">
        <f t="shared" si="45"/>
        <v>1195.5401999999999</v>
      </c>
      <c r="CU41">
        <f t="shared" si="46"/>
        <v>0</v>
      </c>
      <c r="CV41">
        <f t="shared" si="47"/>
        <v>5.39</v>
      </c>
      <c r="CW41">
        <f t="shared" si="48"/>
        <v>0.04</v>
      </c>
      <c r="CX41">
        <f t="shared" si="49"/>
        <v>0</v>
      </c>
      <c r="CY41">
        <f t="shared" si="50"/>
        <v>4663.1779999999999</v>
      </c>
      <c r="CZ41">
        <f t="shared" si="51"/>
        <v>2451.7739999999999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1003</v>
      </c>
      <c r="DV41" t="s">
        <v>92</v>
      </c>
      <c r="DW41" t="s">
        <v>92</v>
      </c>
      <c r="DX41">
        <v>100</v>
      </c>
      <c r="DZ41" t="s">
        <v>3</v>
      </c>
      <c r="EA41" t="s">
        <v>3</v>
      </c>
      <c r="EB41" t="s">
        <v>3</v>
      </c>
      <c r="EC41" t="s">
        <v>3</v>
      </c>
      <c r="EE41">
        <v>44454821</v>
      </c>
      <c r="EF41">
        <v>3</v>
      </c>
      <c r="EG41" t="s">
        <v>20</v>
      </c>
      <c r="EH41">
        <v>0</v>
      </c>
      <c r="EI41" t="s">
        <v>3</v>
      </c>
      <c r="EJ41">
        <v>2</v>
      </c>
      <c r="EK41">
        <v>108001</v>
      </c>
      <c r="EL41" t="s">
        <v>49</v>
      </c>
      <c r="EM41" t="s">
        <v>50</v>
      </c>
      <c r="EO41" t="s">
        <v>3</v>
      </c>
      <c r="EQ41">
        <v>0</v>
      </c>
      <c r="ER41">
        <v>76.84</v>
      </c>
      <c r="ES41">
        <v>22.83</v>
      </c>
      <c r="ET41">
        <v>4.75</v>
      </c>
      <c r="EU41">
        <v>0.26</v>
      </c>
      <c r="EV41">
        <v>49.26</v>
      </c>
      <c r="EW41">
        <v>5.39</v>
      </c>
      <c r="EX41">
        <v>0.04</v>
      </c>
      <c r="EY41">
        <v>0</v>
      </c>
      <c r="FQ41">
        <v>0</v>
      </c>
      <c r="FR41">
        <f t="shared" si="52"/>
        <v>0</v>
      </c>
      <c r="FS41">
        <v>0</v>
      </c>
      <c r="FX41">
        <v>97</v>
      </c>
      <c r="FY41">
        <v>51</v>
      </c>
      <c r="GA41" t="s">
        <v>3</v>
      </c>
      <c r="GD41">
        <v>1</v>
      </c>
      <c r="GF41">
        <v>-1026634308</v>
      </c>
      <c r="GG41">
        <v>2</v>
      </c>
      <c r="GH41">
        <v>1</v>
      </c>
      <c r="GI41">
        <v>4</v>
      </c>
      <c r="GJ41">
        <v>0</v>
      </c>
      <c r="GK41">
        <v>0</v>
      </c>
      <c r="GL41">
        <f t="shared" si="53"/>
        <v>0</v>
      </c>
      <c r="GM41">
        <f t="shared" si="54"/>
        <v>12718.74</v>
      </c>
      <c r="GN41">
        <f t="shared" si="55"/>
        <v>0</v>
      </c>
      <c r="GO41">
        <f t="shared" si="56"/>
        <v>12718.74</v>
      </c>
      <c r="GP41">
        <f t="shared" si="57"/>
        <v>0</v>
      </c>
      <c r="GR41">
        <v>0</v>
      </c>
      <c r="GS41">
        <v>3</v>
      </c>
      <c r="GT41">
        <v>0</v>
      </c>
      <c r="GU41" t="s">
        <v>3</v>
      </c>
      <c r="GV41">
        <f t="shared" si="58"/>
        <v>0</v>
      </c>
      <c r="GW41">
        <v>1</v>
      </c>
      <c r="GX41">
        <f t="shared" si="59"/>
        <v>0</v>
      </c>
      <c r="HA41">
        <v>0</v>
      </c>
      <c r="HB41">
        <v>0</v>
      </c>
      <c r="HC41">
        <f t="shared" si="60"/>
        <v>0</v>
      </c>
      <c r="HE41" t="s">
        <v>3</v>
      </c>
      <c r="HF41" t="s">
        <v>3</v>
      </c>
      <c r="HM41" t="s">
        <v>3</v>
      </c>
      <c r="HN41" t="s">
        <v>51</v>
      </c>
      <c r="HO41" t="s">
        <v>52</v>
      </c>
      <c r="HP41" t="s">
        <v>49</v>
      </c>
      <c r="HQ41" t="s">
        <v>49</v>
      </c>
      <c r="IK41">
        <v>0</v>
      </c>
    </row>
    <row r="42" spans="1:245">
      <c r="A42">
        <v>17</v>
      </c>
      <c r="B42">
        <v>1</v>
      </c>
      <c r="C42">
        <f>ROW(SmtRes!A141)</f>
        <v>141</v>
      </c>
      <c r="D42">
        <f>ROW(EtalonRes!A145)</f>
        <v>145</v>
      </c>
      <c r="E42" t="s">
        <v>98</v>
      </c>
      <c r="F42" t="s">
        <v>99</v>
      </c>
      <c r="G42" t="s">
        <v>100</v>
      </c>
      <c r="H42" t="s">
        <v>92</v>
      </c>
      <c r="I42">
        <f>ROUND(ROUND(6345/100,4),7)</f>
        <v>63.45</v>
      </c>
      <c r="J42">
        <v>0</v>
      </c>
      <c r="K42">
        <f>ROUND(ROUND(6345/100,4),7)</f>
        <v>63.45</v>
      </c>
      <c r="O42">
        <f t="shared" si="21"/>
        <v>37981.32</v>
      </c>
      <c r="P42">
        <f t="shared" si="22"/>
        <v>6395.49</v>
      </c>
      <c r="Q42">
        <f t="shared" si="23"/>
        <v>2588.92</v>
      </c>
      <c r="R42">
        <f t="shared" si="24"/>
        <v>400.38</v>
      </c>
      <c r="S42">
        <f t="shared" si="25"/>
        <v>28996.91</v>
      </c>
      <c r="T42">
        <f t="shared" si="26"/>
        <v>0</v>
      </c>
      <c r="U42">
        <f t="shared" si="27"/>
        <v>130.70700000000002</v>
      </c>
      <c r="V42">
        <f t="shared" si="28"/>
        <v>2.5380000000000003</v>
      </c>
      <c r="W42">
        <f t="shared" si="29"/>
        <v>0</v>
      </c>
      <c r="X42">
        <f t="shared" si="30"/>
        <v>28515.37</v>
      </c>
      <c r="Y42">
        <f t="shared" si="31"/>
        <v>14992.62</v>
      </c>
      <c r="AA42">
        <v>46295511</v>
      </c>
      <c r="AB42">
        <f t="shared" si="32"/>
        <v>37.56</v>
      </c>
      <c r="AC42">
        <f t="shared" si="33"/>
        <v>13.98</v>
      </c>
      <c r="AD42">
        <f t="shared" si="34"/>
        <v>4.75</v>
      </c>
      <c r="AE42">
        <f t="shared" si="35"/>
        <v>0.26</v>
      </c>
      <c r="AF42">
        <f t="shared" si="36"/>
        <v>18.829999999999998</v>
      </c>
      <c r="AG42">
        <f t="shared" si="37"/>
        <v>0</v>
      </c>
      <c r="AH42">
        <f t="shared" si="38"/>
        <v>2.06</v>
      </c>
      <c r="AI42">
        <f t="shared" si="39"/>
        <v>0.04</v>
      </c>
      <c r="AJ42">
        <f t="shared" si="40"/>
        <v>0</v>
      </c>
      <c r="AK42">
        <v>37.56</v>
      </c>
      <c r="AL42">
        <v>13.98</v>
      </c>
      <c r="AM42">
        <v>4.75</v>
      </c>
      <c r="AN42">
        <v>0.26</v>
      </c>
      <c r="AO42">
        <v>18.829999999999998</v>
      </c>
      <c r="AP42">
        <v>0</v>
      </c>
      <c r="AQ42">
        <v>2.06</v>
      </c>
      <c r="AR42">
        <v>0.04</v>
      </c>
      <c r="AS42">
        <v>0</v>
      </c>
      <c r="AT42">
        <v>97</v>
      </c>
      <c r="AU42">
        <v>51</v>
      </c>
      <c r="AV42">
        <v>1</v>
      </c>
      <c r="AW42">
        <v>1</v>
      </c>
      <c r="AZ42">
        <v>1</v>
      </c>
      <c r="BA42">
        <v>24.27</v>
      </c>
      <c r="BB42">
        <v>8.59</v>
      </c>
      <c r="BC42">
        <v>7.21</v>
      </c>
      <c r="BD42" t="s">
        <v>3</v>
      </c>
      <c r="BE42" t="s">
        <v>3</v>
      </c>
      <c r="BF42" t="s">
        <v>3</v>
      </c>
      <c r="BG42" t="s">
        <v>3</v>
      </c>
      <c r="BH42">
        <v>0</v>
      </c>
      <c r="BI42">
        <v>2</v>
      </c>
      <c r="BJ42" t="s">
        <v>101</v>
      </c>
      <c r="BM42">
        <v>108001</v>
      </c>
      <c r="BN42">
        <v>0</v>
      </c>
      <c r="BO42" t="s">
        <v>3</v>
      </c>
      <c r="BP42">
        <v>0</v>
      </c>
      <c r="BQ42">
        <v>3</v>
      </c>
      <c r="BR42">
        <v>0</v>
      </c>
      <c r="BS42">
        <v>24.27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3</v>
      </c>
      <c r="BZ42">
        <v>97</v>
      </c>
      <c r="CA42">
        <v>51</v>
      </c>
      <c r="CB42" t="s">
        <v>3</v>
      </c>
      <c r="CE42">
        <v>0</v>
      </c>
      <c r="CF42">
        <v>0</v>
      </c>
      <c r="CG42">
        <v>0</v>
      </c>
      <c r="CM42">
        <v>0</v>
      </c>
      <c r="CN42" t="s">
        <v>3</v>
      </c>
      <c r="CO42">
        <v>0</v>
      </c>
      <c r="CP42">
        <f t="shared" si="41"/>
        <v>37981.32</v>
      </c>
      <c r="CQ42">
        <f t="shared" si="42"/>
        <v>100.7958</v>
      </c>
      <c r="CR42">
        <f t="shared" si="43"/>
        <v>40.802500000000002</v>
      </c>
      <c r="CS42">
        <f t="shared" si="44"/>
        <v>6.3102</v>
      </c>
      <c r="CT42">
        <f t="shared" si="45"/>
        <v>457.00409999999994</v>
      </c>
      <c r="CU42">
        <f t="shared" si="46"/>
        <v>0</v>
      </c>
      <c r="CV42">
        <f t="shared" si="47"/>
        <v>2.06</v>
      </c>
      <c r="CW42">
        <f t="shared" si="48"/>
        <v>0.04</v>
      </c>
      <c r="CX42">
        <f t="shared" si="49"/>
        <v>0</v>
      </c>
      <c r="CY42">
        <f t="shared" si="50"/>
        <v>28515.371299999999</v>
      </c>
      <c r="CZ42">
        <f t="shared" si="51"/>
        <v>14992.617900000001</v>
      </c>
      <c r="DC42" t="s">
        <v>3</v>
      </c>
      <c r="DD42" t="s">
        <v>3</v>
      </c>
      <c r="DE42" t="s">
        <v>3</v>
      </c>
      <c r="DF42" t="s">
        <v>3</v>
      </c>
      <c r="DG42" t="s">
        <v>3</v>
      </c>
      <c r="DH42" t="s">
        <v>3</v>
      </c>
      <c r="DI42" t="s">
        <v>3</v>
      </c>
      <c r="DJ42" t="s">
        <v>3</v>
      </c>
      <c r="DK42" t="s">
        <v>3</v>
      </c>
      <c r="DL42" t="s">
        <v>3</v>
      </c>
      <c r="DM42" t="s">
        <v>3</v>
      </c>
      <c r="DN42">
        <v>0</v>
      </c>
      <c r="DO42">
        <v>0</v>
      </c>
      <c r="DP42">
        <v>1</v>
      </c>
      <c r="DQ42">
        <v>1</v>
      </c>
      <c r="DU42">
        <v>1003</v>
      </c>
      <c r="DV42" t="s">
        <v>92</v>
      </c>
      <c r="DW42" t="s">
        <v>92</v>
      </c>
      <c r="DX42">
        <v>100</v>
      </c>
      <c r="DZ42" t="s">
        <v>3</v>
      </c>
      <c r="EA42" t="s">
        <v>3</v>
      </c>
      <c r="EB42" t="s">
        <v>3</v>
      </c>
      <c r="EC42" t="s">
        <v>3</v>
      </c>
      <c r="EE42">
        <v>44454821</v>
      </c>
      <c r="EF42">
        <v>3</v>
      </c>
      <c r="EG42" t="s">
        <v>20</v>
      </c>
      <c r="EH42">
        <v>0</v>
      </c>
      <c r="EI42" t="s">
        <v>3</v>
      </c>
      <c r="EJ42">
        <v>2</v>
      </c>
      <c r="EK42">
        <v>108001</v>
      </c>
      <c r="EL42" t="s">
        <v>49</v>
      </c>
      <c r="EM42" t="s">
        <v>50</v>
      </c>
      <c r="EO42" t="s">
        <v>3</v>
      </c>
      <c r="EQ42">
        <v>0</v>
      </c>
      <c r="ER42">
        <v>37.56</v>
      </c>
      <c r="ES42">
        <v>13.98</v>
      </c>
      <c r="ET42">
        <v>4.75</v>
      </c>
      <c r="EU42">
        <v>0.26</v>
      </c>
      <c r="EV42">
        <v>18.829999999999998</v>
      </c>
      <c r="EW42">
        <v>2.06</v>
      </c>
      <c r="EX42">
        <v>0.04</v>
      </c>
      <c r="EY42">
        <v>0</v>
      </c>
      <c r="FQ42">
        <v>0</v>
      </c>
      <c r="FR42">
        <f t="shared" si="52"/>
        <v>0</v>
      </c>
      <c r="FS42">
        <v>0</v>
      </c>
      <c r="FX42">
        <v>97</v>
      </c>
      <c r="FY42">
        <v>51</v>
      </c>
      <c r="GA42" t="s">
        <v>3</v>
      </c>
      <c r="GD42">
        <v>1</v>
      </c>
      <c r="GF42">
        <v>-3906187</v>
      </c>
      <c r="GG42">
        <v>2</v>
      </c>
      <c r="GH42">
        <v>1</v>
      </c>
      <c r="GI42">
        <v>4</v>
      </c>
      <c r="GJ42">
        <v>0</v>
      </c>
      <c r="GK42">
        <v>0</v>
      </c>
      <c r="GL42">
        <f t="shared" si="53"/>
        <v>0</v>
      </c>
      <c r="GM42">
        <f t="shared" si="54"/>
        <v>81489.31</v>
      </c>
      <c r="GN42">
        <f t="shared" si="55"/>
        <v>0</v>
      </c>
      <c r="GO42">
        <f t="shared" si="56"/>
        <v>81489.31</v>
      </c>
      <c r="GP42">
        <f t="shared" si="57"/>
        <v>0</v>
      </c>
      <c r="GR42">
        <v>0</v>
      </c>
      <c r="GS42">
        <v>3</v>
      </c>
      <c r="GT42">
        <v>0</v>
      </c>
      <c r="GU42" t="s">
        <v>3</v>
      </c>
      <c r="GV42">
        <f t="shared" si="58"/>
        <v>0</v>
      </c>
      <c r="GW42">
        <v>1</v>
      </c>
      <c r="GX42">
        <f t="shared" si="59"/>
        <v>0</v>
      </c>
      <c r="HA42">
        <v>0</v>
      </c>
      <c r="HB42">
        <v>0</v>
      </c>
      <c r="HC42">
        <f t="shared" si="60"/>
        <v>0</v>
      </c>
      <c r="HE42" t="s">
        <v>3</v>
      </c>
      <c r="HF42" t="s">
        <v>3</v>
      </c>
      <c r="HM42" t="s">
        <v>3</v>
      </c>
      <c r="HN42" t="s">
        <v>51</v>
      </c>
      <c r="HO42" t="s">
        <v>52</v>
      </c>
      <c r="HP42" t="s">
        <v>49</v>
      </c>
      <c r="HQ42" t="s">
        <v>49</v>
      </c>
      <c r="IK42">
        <v>0</v>
      </c>
    </row>
    <row r="43" spans="1:245">
      <c r="A43">
        <v>17</v>
      </c>
      <c r="B43">
        <v>1</v>
      </c>
      <c r="C43">
        <f>ROW(SmtRes!A153)</f>
        <v>153</v>
      </c>
      <c r="D43">
        <f>ROW(EtalonRes!A157)</f>
        <v>157</v>
      </c>
      <c r="E43" t="s">
        <v>102</v>
      </c>
      <c r="F43" t="s">
        <v>103</v>
      </c>
      <c r="G43" t="s">
        <v>104</v>
      </c>
      <c r="H43" t="s">
        <v>92</v>
      </c>
      <c r="I43">
        <f>ROUND(ROUND(5900/100,4),7)</f>
        <v>59</v>
      </c>
      <c r="J43">
        <v>0</v>
      </c>
      <c r="K43">
        <f>ROUND(ROUND(5900/100,4),7)</f>
        <v>59</v>
      </c>
      <c r="O43">
        <f t="shared" si="21"/>
        <v>574012.99</v>
      </c>
      <c r="P43">
        <f t="shared" si="22"/>
        <v>90093.35</v>
      </c>
      <c r="Q43">
        <f t="shared" si="23"/>
        <v>152012.59</v>
      </c>
      <c r="R43">
        <f t="shared" si="24"/>
        <v>97686.26</v>
      </c>
      <c r="S43">
        <f t="shared" si="25"/>
        <v>331907.05</v>
      </c>
      <c r="T43">
        <f t="shared" si="26"/>
        <v>0</v>
      </c>
      <c r="U43">
        <f t="shared" si="27"/>
        <v>1496.24</v>
      </c>
      <c r="V43">
        <f t="shared" si="28"/>
        <v>415.36</v>
      </c>
      <c r="W43">
        <f t="shared" si="29"/>
        <v>0</v>
      </c>
      <c r="X43">
        <f t="shared" si="30"/>
        <v>416705.51</v>
      </c>
      <c r="Y43">
        <f t="shared" si="31"/>
        <v>219092.59</v>
      </c>
      <c r="AA43">
        <v>46295511</v>
      </c>
      <c r="AB43">
        <f t="shared" si="32"/>
        <v>743.52</v>
      </c>
      <c r="AC43">
        <f t="shared" si="33"/>
        <v>211.79</v>
      </c>
      <c r="AD43">
        <f t="shared" si="34"/>
        <v>299.94</v>
      </c>
      <c r="AE43">
        <f t="shared" si="35"/>
        <v>68.22</v>
      </c>
      <c r="AF43">
        <f t="shared" si="36"/>
        <v>231.79</v>
      </c>
      <c r="AG43">
        <f t="shared" si="37"/>
        <v>0</v>
      </c>
      <c r="AH43">
        <f t="shared" si="38"/>
        <v>25.36</v>
      </c>
      <c r="AI43">
        <f t="shared" si="39"/>
        <v>7.04</v>
      </c>
      <c r="AJ43">
        <f t="shared" si="40"/>
        <v>0</v>
      </c>
      <c r="AK43">
        <v>743.52</v>
      </c>
      <c r="AL43">
        <v>211.79</v>
      </c>
      <c r="AM43">
        <v>299.94</v>
      </c>
      <c r="AN43">
        <v>68.22</v>
      </c>
      <c r="AO43">
        <v>231.79</v>
      </c>
      <c r="AP43">
        <v>0</v>
      </c>
      <c r="AQ43">
        <v>25.36</v>
      </c>
      <c r="AR43">
        <v>7.04</v>
      </c>
      <c r="AS43">
        <v>0</v>
      </c>
      <c r="AT43">
        <v>97</v>
      </c>
      <c r="AU43">
        <v>51</v>
      </c>
      <c r="AV43">
        <v>1</v>
      </c>
      <c r="AW43">
        <v>1</v>
      </c>
      <c r="AZ43">
        <v>1</v>
      </c>
      <c r="BA43">
        <v>24.27</v>
      </c>
      <c r="BB43">
        <v>8.59</v>
      </c>
      <c r="BC43">
        <v>7.21</v>
      </c>
      <c r="BD43" t="s">
        <v>3</v>
      </c>
      <c r="BE43" t="s">
        <v>3</v>
      </c>
      <c r="BF43" t="s">
        <v>3</v>
      </c>
      <c r="BG43" t="s">
        <v>3</v>
      </c>
      <c r="BH43">
        <v>0</v>
      </c>
      <c r="BI43">
        <v>2</v>
      </c>
      <c r="BJ43" t="s">
        <v>105</v>
      </c>
      <c r="BM43">
        <v>108001</v>
      </c>
      <c r="BN43">
        <v>0</v>
      </c>
      <c r="BO43" t="s">
        <v>3</v>
      </c>
      <c r="BP43">
        <v>0</v>
      </c>
      <c r="BQ43">
        <v>3</v>
      </c>
      <c r="BR43">
        <v>0</v>
      </c>
      <c r="BS43">
        <v>24.27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97</v>
      </c>
      <c r="CA43">
        <v>51</v>
      </c>
      <c r="CB43" t="s">
        <v>3</v>
      </c>
      <c r="CE43">
        <v>0</v>
      </c>
      <c r="CF43">
        <v>0</v>
      </c>
      <c r="CG43">
        <v>0</v>
      </c>
      <c r="CM43">
        <v>0</v>
      </c>
      <c r="CN43" t="s">
        <v>3</v>
      </c>
      <c r="CO43">
        <v>0</v>
      </c>
      <c r="CP43">
        <f t="shared" si="41"/>
        <v>574012.99</v>
      </c>
      <c r="CQ43">
        <f t="shared" si="42"/>
        <v>1527.0058999999999</v>
      </c>
      <c r="CR43">
        <f t="shared" si="43"/>
        <v>2576.4845999999998</v>
      </c>
      <c r="CS43">
        <f t="shared" si="44"/>
        <v>1655.6994</v>
      </c>
      <c r="CT43">
        <f t="shared" si="45"/>
        <v>5625.5432999999994</v>
      </c>
      <c r="CU43">
        <f t="shared" si="46"/>
        <v>0</v>
      </c>
      <c r="CV43">
        <f t="shared" si="47"/>
        <v>25.36</v>
      </c>
      <c r="CW43">
        <f t="shared" si="48"/>
        <v>7.04</v>
      </c>
      <c r="CX43">
        <f t="shared" si="49"/>
        <v>0</v>
      </c>
      <c r="CY43">
        <f t="shared" si="50"/>
        <v>416705.51069999998</v>
      </c>
      <c r="CZ43">
        <f t="shared" si="51"/>
        <v>219092.58809999999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1003</v>
      </c>
      <c r="DV43" t="s">
        <v>92</v>
      </c>
      <c r="DW43" t="s">
        <v>92</v>
      </c>
      <c r="DX43">
        <v>100</v>
      </c>
      <c r="DZ43" t="s">
        <v>3</v>
      </c>
      <c r="EA43" t="s">
        <v>3</v>
      </c>
      <c r="EB43" t="s">
        <v>3</v>
      </c>
      <c r="EC43" t="s">
        <v>3</v>
      </c>
      <c r="EE43">
        <v>44454821</v>
      </c>
      <c r="EF43">
        <v>3</v>
      </c>
      <c r="EG43" t="s">
        <v>20</v>
      </c>
      <c r="EH43">
        <v>0</v>
      </c>
      <c r="EI43" t="s">
        <v>3</v>
      </c>
      <c r="EJ43">
        <v>2</v>
      </c>
      <c r="EK43">
        <v>108001</v>
      </c>
      <c r="EL43" t="s">
        <v>49</v>
      </c>
      <c r="EM43" t="s">
        <v>50</v>
      </c>
      <c r="EO43" t="s">
        <v>3</v>
      </c>
      <c r="EQ43">
        <v>0</v>
      </c>
      <c r="ER43">
        <v>743.52</v>
      </c>
      <c r="ES43">
        <v>211.79</v>
      </c>
      <c r="ET43">
        <v>299.94</v>
      </c>
      <c r="EU43">
        <v>68.22</v>
      </c>
      <c r="EV43">
        <v>231.79</v>
      </c>
      <c r="EW43">
        <v>25.36</v>
      </c>
      <c r="EX43">
        <v>7.04</v>
      </c>
      <c r="EY43">
        <v>0</v>
      </c>
      <c r="FQ43">
        <v>0</v>
      </c>
      <c r="FR43">
        <f t="shared" si="52"/>
        <v>0</v>
      </c>
      <c r="FS43">
        <v>0</v>
      </c>
      <c r="FX43">
        <v>97</v>
      </c>
      <c r="FY43">
        <v>51</v>
      </c>
      <c r="GA43" t="s">
        <v>3</v>
      </c>
      <c r="GD43">
        <v>1</v>
      </c>
      <c r="GF43">
        <v>1888235558</v>
      </c>
      <c r="GG43">
        <v>2</v>
      </c>
      <c r="GH43">
        <v>1</v>
      </c>
      <c r="GI43">
        <v>4</v>
      </c>
      <c r="GJ43">
        <v>0</v>
      </c>
      <c r="GK43">
        <v>0</v>
      </c>
      <c r="GL43">
        <f t="shared" si="53"/>
        <v>0</v>
      </c>
      <c r="GM43">
        <f t="shared" si="54"/>
        <v>1209811.0900000001</v>
      </c>
      <c r="GN43">
        <f t="shared" si="55"/>
        <v>0</v>
      </c>
      <c r="GO43">
        <f t="shared" si="56"/>
        <v>1209811.0900000001</v>
      </c>
      <c r="GP43">
        <f t="shared" si="57"/>
        <v>0</v>
      </c>
      <c r="GR43">
        <v>0</v>
      </c>
      <c r="GS43">
        <v>3</v>
      </c>
      <c r="GT43">
        <v>0</v>
      </c>
      <c r="GU43" t="s">
        <v>3</v>
      </c>
      <c r="GV43">
        <f t="shared" si="58"/>
        <v>0</v>
      </c>
      <c r="GW43">
        <v>1</v>
      </c>
      <c r="GX43">
        <f t="shared" si="59"/>
        <v>0</v>
      </c>
      <c r="HA43">
        <v>0</v>
      </c>
      <c r="HB43">
        <v>0</v>
      </c>
      <c r="HC43">
        <f t="shared" si="60"/>
        <v>0</v>
      </c>
      <c r="HE43" t="s">
        <v>3</v>
      </c>
      <c r="HF43" t="s">
        <v>3</v>
      </c>
      <c r="HM43" t="s">
        <v>3</v>
      </c>
      <c r="HN43" t="s">
        <v>51</v>
      </c>
      <c r="HO43" t="s">
        <v>52</v>
      </c>
      <c r="HP43" t="s">
        <v>49</v>
      </c>
      <c r="HQ43" t="s">
        <v>49</v>
      </c>
      <c r="IK43">
        <v>0</v>
      </c>
    </row>
    <row r="44" spans="1:245">
      <c r="A44">
        <v>17</v>
      </c>
      <c r="B44">
        <v>1</v>
      </c>
      <c r="C44">
        <f>ROW(SmtRes!A155)</f>
        <v>155</v>
      </c>
      <c r="D44">
        <f>ROW(EtalonRes!A159)</f>
        <v>159</v>
      </c>
      <c r="E44" t="s">
        <v>106</v>
      </c>
      <c r="F44" t="s">
        <v>107</v>
      </c>
      <c r="G44" t="s">
        <v>108</v>
      </c>
      <c r="H44" t="s">
        <v>109</v>
      </c>
      <c r="I44">
        <f>ROUND(ROUND(180/100,4),7)</f>
        <v>1.8</v>
      </c>
      <c r="J44">
        <v>0</v>
      </c>
      <c r="K44">
        <f>ROUND(ROUND(180/100,4),7)</f>
        <v>1.8</v>
      </c>
      <c r="O44">
        <f t="shared" si="21"/>
        <v>1119.24</v>
      </c>
      <c r="P44">
        <f t="shared" si="22"/>
        <v>0</v>
      </c>
      <c r="Q44">
        <f t="shared" si="23"/>
        <v>0</v>
      </c>
      <c r="R44">
        <f t="shared" si="24"/>
        <v>0</v>
      </c>
      <c r="S44">
        <f t="shared" si="25"/>
        <v>1119.24</v>
      </c>
      <c r="T44">
        <f t="shared" si="26"/>
        <v>0</v>
      </c>
      <c r="U44">
        <f t="shared" si="27"/>
        <v>5.5620000000000003</v>
      </c>
      <c r="V44">
        <f t="shared" si="28"/>
        <v>0</v>
      </c>
      <c r="W44">
        <f t="shared" si="29"/>
        <v>0</v>
      </c>
      <c r="X44">
        <f t="shared" si="30"/>
        <v>996.12</v>
      </c>
      <c r="Y44">
        <f t="shared" si="31"/>
        <v>458.89</v>
      </c>
      <c r="AA44">
        <v>46295511</v>
      </c>
      <c r="AB44">
        <f t="shared" si="32"/>
        <v>25.62</v>
      </c>
      <c r="AC44">
        <f t="shared" si="33"/>
        <v>0</v>
      </c>
      <c r="AD44">
        <f t="shared" si="34"/>
        <v>0</v>
      </c>
      <c r="AE44">
        <f t="shared" si="35"/>
        <v>0</v>
      </c>
      <c r="AF44">
        <f t="shared" si="36"/>
        <v>25.62</v>
      </c>
      <c r="AG44">
        <f t="shared" si="37"/>
        <v>0</v>
      </c>
      <c r="AH44">
        <f t="shared" si="38"/>
        <v>3.09</v>
      </c>
      <c r="AI44">
        <f t="shared" si="39"/>
        <v>0</v>
      </c>
      <c r="AJ44">
        <f t="shared" si="40"/>
        <v>0</v>
      </c>
      <c r="AK44">
        <v>25.62</v>
      </c>
      <c r="AL44">
        <v>0</v>
      </c>
      <c r="AM44">
        <v>0</v>
      </c>
      <c r="AN44">
        <v>0</v>
      </c>
      <c r="AO44">
        <v>25.62</v>
      </c>
      <c r="AP44">
        <v>0</v>
      </c>
      <c r="AQ44">
        <v>3.09</v>
      </c>
      <c r="AR44">
        <v>0</v>
      </c>
      <c r="AS44">
        <v>0</v>
      </c>
      <c r="AT44">
        <v>89</v>
      </c>
      <c r="AU44">
        <v>41</v>
      </c>
      <c r="AV44">
        <v>1</v>
      </c>
      <c r="AW44">
        <v>1</v>
      </c>
      <c r="AZ44">
        <v>1</v>
      </c>
      <c r="BA44">
        <v>24.27</v>
      </c>
      <c r="BB44">
        <v>8.59</v>
      </c>
      <c r="BC44">
        <v>7.21</v>
      </c>
      <c r="BD44" t="s">
        <v>3</v>
      </c>
      <c r="BE44" t="s">
        <v>3</v>
      </c>
      <c r="BF44" t="s">
        <v>3</v>
      </c>
      <c r="BG44" t="s">
        <v>3</v>
      </c>
      <c r="BH44">
        <v>0</v>
      </c>
      <c r="BI44">
        <v>1</v>
      </c>
      <c r="BJ44" t="s">
        <v>110</v>
      </c>
      <c r="BM44">
        <v>1007</v>
      </c>
      <c r="BN44">
        <v>0</v>
      </c>
      <c r="BO44" t="s">
        <v>3</v>
      </c>
      <c r="BP44">
        <v>0</v>
      </c>
      <c r="BQ44">
        <v>2</v>
      </c>
      <c r="BR44">
        <v>0</v>
      </c>
      <c r="BS44">
        <v>24.27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3</v>
      </c>
      <c r="BZ44">
        <v>89</v>
      </c>
      <c r="CA44">
        <v>41</v>
      </c>
      <c r="CB44" t="s">
        <v>3</v>
      </c>
      <c r="CE44">
        <v>0</v>
      </c>
      <c r="CF44">
        <v>0</v>
      </c>
      <c r="CG44">
        <v>0</v>
      </c>
      <c r="CM44">
        <v>0</v>
      </c>
      <c r="CN44" t="s">
        <v>3</v>
      </c>
      <c r="CO44">
        <v>0</v>
      </c>
      <c r="CP44">
        <f t="shared" si="41"/>
        <v>1119.24</v>
      </c>
      <c r="CQ44">
        <f t="shared" si="42"/>
        <v>0</v>
      </c>
      <c r="CR44">
        <f t="shared" si="43"/>
        <v>0</v>
      </c>
      <c r="CS44">
        <f t="shared" si="44"/>
        <v>0</v>
      </c>
      <c r="CT44">
        <f t="shared" si="45"/>
        <v>621.79740000000004</v>
      </c>
      <c r="CU44">
        <f t="shared" si="46"/>
        <v>0</v>
      </c>
      <c r="CV44">
        <f t="shared" si="47"/>
        <v>3.09</v>
      </c>
      <c r="CW44">
        <f t="shared" si="48"/>
        <v>0</v>
      </c>
      <c r="CX44">
        <f t="shared" si="49"/>
        <v>0</v>
      </c>
      <c r="CY44">
        <f t="shared" si="50"/>
        <v>996.12360000000001</v>
      </c>
      <c r="CZ44">
        <f t="shared" si="51"/>
        <v>458.88840000000005</v>
      </c>
      <c r="DC44" t="s">
        <v>3</v>
      </c>
      <c r="DD44" t="s">
        <v>3</v>
      </c>
      <c r="DE44" t="s">
        <v>3</v>
      </c>
      <c r="DF44" t="s">
        <v>3</v>
      </c>
      <c r="DG44" t="s">
        <v>3</v>
      </c>
      <c r="DH44" t="s">
        <v>3</v>
      </c>
      <c r="DI44" t="s">
        <v>3</v>
      </c>
      <c r="DJ44" t="s">
        <v>3</v>
      </c>
      <c r="DK44" t="s">
        <v>3</v>
      </c>
      <c r="DL44" t="s">
        <v>3</v>
      </c>
      <c r="DM44" t="s">
        <v>3</v>
      </c>
      <c r="DN44">
        <v>0</v>
      </c>
      <c r="DO44">
        <v>0</v>
      </c>
      <c r="DP44">
        <v>1</v>
      </c>
      <c r="DQ44">
        <v>1</v>
      </c>
      <c r="DU44">
        <v>1005</v>
      </c>
      <c r="DV44" t="s">
        <v>109</v>
      </c>
      <c r="DW44" t="s">
        <v>109</v>
      </c>
      <c r="DX44">
        <v>100</v>
      </c>
      <c r="DZ44" t="s">
        <v>3</v>
      </c>
      <c r="EA44" t="s">
        <v>3</v>
      </c>
      <c r="EB44" t="s">
        <v>3</v>
      </c>
      <c r="EC44" t="s">
        <v>3</v>
      </c>
      <c r="EE44">
        <v>44454917</v>
      </c>
      <c r="EF44">
        <v>2</v>
      </c>
      <c r="EG44" t="s">
        <v>111</v>
      </c>
      <c r="EH44">
        <v>1</v>
      </c>
      <c r="EI44" t="s">
        <v>112</v>
      </c>
      <c r="EJ44">
        <v>1</v>
      </c>
      <c r="EK44">
        <v>1007</v>
      </c>
      <c r="EL44" t="s">
        <v>113</v>
      </c>
      <c r="EM44" t="s">
        <v>114</v>
      </c>
      <c r="EO44" t="s">
        <v>3</v>
      </c>
      <c r="EQ44">
        <v>0</v>
      </c>
      <c r="ER44">
        <v>25.62</v>
      </c>
      <c r="ES44">
        <v>0</v>
      </c>
      <c r="ET44">
        <v>0</v>
      </c>
      <c r="EU44">
        <v>0</v>
      </c>
      <c r="EV44">
        <v>25.62</v>
      </c>
      <c r="EW44">
        <v>3.09</v>
      </c>
      <c r="EX44">
        <v>0</v>
      </c>
      <c r="EY44">
        <v>0</v>
      </c>
      <c r="FQ44">
        <v>0</v>
      </c>
      <c r="FR44">
        <f t="shared" si="52"/>
        <v>0</v>
      </c>
      <c r="FS44">
        <v>0</v>
      </c>
      <c r="FX44">
        <v>89</v>
      </c>
      <c r="FY44">
        <v>41</v>
      </c>
      <c r="GA44" t="s">
        <v>3</v>
      </c>
      <c r="GD44">
        <v>1</v>
      </c>
      <c r="GF44">
        <v>-58541165</v>
      </c>
      <c r="GG44">
        <v>2</v>
      </c>
      <c r="GH44">
        <v>1</v>
      </c>
      <c r="GI44">
        <v>4</v>
      </c>
      <c r="GJ44">
        <v>0</v>
      </c>
      <c r="GK44">
        <v>0</v>
      </c>
      <c r="GL44">
        <f t="shared" si="53"/>
        <v>0</v>
      </c>
      <c r="GM44">
        <f t="shared" si="54"/>
        <v>2574.25</v>
      </c>
      <c r="GN44">
        <f t="shared" si="55"/>
        <v>2574.25</v>
      </c>
      <c r="GO44">
        <f t="shared" si="56"/>
        <v>0</v>
      </c>
      <c r="GP44">
        <f t="shared" si="57"/>
        <v>0</v>
      </c>
      <c r="GR44">
        <v>0</v>
      </c>
      <c r="GS44">
        <v>3</v>
      </c>
      <c r="GT44">
        <v>0</v>
      </c>
      <c r="GU44" t="s">
        <v>3</v>
      </c>
      <c r="GV44">
        <f t="shared" si="58"/>
        <v>0</v>
      </c>
      <c r="GW44">
        <v>1</v>
      </c>
      <c r="GX44">
        <f t="shared" si="59"/>
        <v>0</v>
      </c>
      <c r="HA44">
        <v>0</v>
      </c>
      <c r="HB44">
        <v>0</v>
      </c>
      <c r="HC44">
        <f t="shared" si="60"/>
        <v>0</v>
      </c>
      <c r="HE44" t="s">
        <v>3</v>
      </c>
      <c r="HF44" t="s">
        <v>3</v>
      </c>
      <c r="HM44" t="s">
        <v>3</v>
      </c>
      <c r="HN44" t="s">
        <v>115</v>
      </c>
      <c r="HO44" t="s">
        <v>116</v>
      </c>
      <c r="HP44" t="s">
        <v>117</v>
      </c>
      <c r="HQ44" t="s">
        <v>117</v>
      </c>
      <c r="IK44">
        <v>0</v>
      </c>
    </row>
    <row r="45" spans="1:245">
      <c r="A45">
        <v>19</v>
      </c>
      <c r="B45">
        <v>1</v>
      </c>
      <c r="F45" t="s">
        <v>3</v>
      </c>
      <c r="G45" t="s">
        <v>118</v>
      </c>
      <c r="H45" t="s">
        <v>3</v>
      </c>
      <c r="AA45">
        <v>1</v>
      </c>
      <c r="IK45">
        <v>0</v>
      </c>
    </row>
    <row r="46" spans="1:245">
      <c r="A46">
        <v>17</v>
      </c>
      <c r="B46">
        <v>1</v>
      </c>
      <c r="C46">
        <f>ROW(SmtRes!A160)</f>
        <v>160</v>
      </c>
      <c r="D46">
        <f>ROW(EtalonRes!A164)</f>
        <v>164</v>
      </c>
      <c r="E46" t="s">
        <v>119</v>
      </c>
      <c r="F46" t="s">
        <v>120</v>
      </c>
      <c r="G46" t="s">
        <v>121</v>
      </c>
      <c r="H46" t="s">
        <v>122</v>
      </c>
      <c r="I46">
        <f>ROUND(ROUND(1,4),7)</f>
        <v>1</v>
      </c>
      <c r="J46">
        <v>0</v>
      </c>
      <c r="K46">
        <f>ROUND(ROUND(1,4),7)</f>
        <v>1</v>
      </c>
      <c r="O46">
        <f>ROUND(CP46,2)</f>
        <v>115234.93</v>
      </c>
      <c r="P46">
        <f>ROUND(CQ46*I46,2)</f>
        <v>0</v>
      </c>
      <c r="Q46">
        <f>ROUND(CR46*I46,2)</f>
        <v>0</v>
      </c>
      <c r="R46">
        <f>ROUND(CS46*I46,2)</f>
        <v>0</v>
      </c>
      <c r="S46">
        <f>ROUND(CT46*I46,2)</f>
        <v>115234.93</v>
      </c>
      <c r="T46">
        <f>ROUND(CU46*I46,2)</f>
        <v>0</v>
      </c>
      <c r="U46">
        <f>CV46*I46</f>
        <v>330</v>
      </c>
      <c r="V46">
        <f>CW46*I46</f>
        <v>0</v>
      </c>
      <c r="W46">
        <f>ROUND(CX46*I46,2)</f>
        <v>0</v>
      </c>
      <c r="X46">
        <f>ROUND(CY46,2)</f>
        <v>85273.85</v>
      </c>
      <c r="Y46">
        <f>ROUND(CZ46,2)</f>
        <v>41484.57</v>
      </c>
      <c r="AA46">
        <v>46295511</v>
      </c>
      <c r="AB46">
        <f>ROUND((AC46+AD46+AF46),2)</f>
        <v>4748.04</v>
      </c>
      <c r="AC46">
        <f>ROUND((ES46),2)</f>
        <v>0</v>
      </c>
      <c r="AD46">
        <f>ROUND((((ET46)-(EU46))+AE46),2)</f>
        <v>0</v>
      </c>
      <c r="AE46">
        <f>ROUND((EU46),2)</f>
        <v>0</v>
      </c>
      <c r="AF46">
        <f>ROUND((EV46),2)</f>
        <v>4748.04</v>
      </c>
      <c r="AG46">
        <f>ROUND((AP46),2)</f>
        <v>0</v>
      </c>
      <c r="AH46">
        <f>(EW46)</f>
        <v>330</v>
      </c>
      <c r="AI46">
        <f>(EX46)</f>
        <v>0</v>
      </c>
      <c r="AJ46">
        <f>(AS46)</f>
        <v>0</v>
      </c>
      <c r="AK46">
        <v>4748.04</v>
      </c>
      <c r="AL46">
        <v>0</v>
      </c>
      <c r="AM46">
        <v>0</v>
      </c>
      <c r="AN46">
        <v>0</v>
      </c>
      <c r="AO46">
        <v>4748.04</v>
      </c>
      <c r="AP46">
        <v>0</v>
      </c>
      <c r="AQ46">
        <v>330</v>
      </c>
      <c r="AR46">
        <v>0</v>
      </c>
      <c r="AS46">
        <v>0</v>
      </c>
      <c r="AT46">
        <v>74</v>
      </c>
      <c r="AU46">
        <v>36</v>
      </c>
      <c r="AV46">
        <v>1</v>
      </c>
      <c r="AW46">
        <v>1</v>
      </c>
      <c r="AZ46">
        <v>1</v>
      </c>
      <c r="BA46">
        <v>24.27</v>
      </c>
      <c r="BB46">
        <v>1</v>
      </c>
      <c r="BC46">
        <v>1</v>
      </c>
      <c r="BD46" t="s">
        <v>3</v>
      </c>
      <c r="BE46" t="s">
        <v>3</v>
      </c>
      <c r="BF46" t="s">
        <v>3</v>
      </c>
      <c r="BG46" t="s">
        <v>3</v>
      </c>
      <c r="BH46">
        <v>0</v>
      </c>
      <c r="BI46">
        <v>4</v>
      </c>
      <c r="BJ46" t="s">
        <v>123</v>
      </c>
      <c r="BM46">
        <v>200002</v>
      </c>
      <c r="BN46">
        <v>0</v>
      </c>
      <c r="BO46" t="s">
        <v>3</v>
      </c>
      <c r="BP46">
        <v>0</v>
      </c>
      <c r="BQ46">
        <v>4</v>
      </c>
      <c r="BR46">
        <v>0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 t="s">
        <v>3</v>
      </c>
      <c r="BZ46">
        <v>74</v>
      </c>
      <c r="CA46">
        <v>36</v>
      </c>
      <c r="CB46" t="s">
        <v>3</v>
      </c>
      <c r="CE46">
        <v>0</v>
      </c>
      <c r="CF46">
        <v>0</v>
      </c>
      <c r="CG46">
        <v>0</v>
      </c>
      <c r="CM46">
        <v>0</v>
      </c>
      <c r="CN46" t="s">
        <v>3</v>
      </c>
      <c r="CO46">
        <v>0</v>
      </c>
      <c r="CP46">
        <f>(P46+Q46+S46)</f>
        <v>115234.93</v>
      </c>
      <c r="CQ46">
        <f>AC46*BC46</f>
        <v>0</v>
      </c>
      <c r="CR46">
        <f>AD46*BB46</f>
        <v>0</v>
      </c>
      <c r="CS46">
        <f>AE46*BS46</f>
        <v>0</v>
      </c>
      <c r="CT46">
        <f>AF46*BA46</f>
        <v>115234.9308</v>
      </c>
      <c r="CU46">
        <f t="shared" ref="CU46:CX47" si="61">AG46</f>
        <v>0</v>
      </c>
      <c r="CV46">
        <f t="shared" si="61"/>
        <v>330</v>
      </c>
      <c r="CW46">
        <f t="shared" si="61"/>
        <v>0</v>
      </c>
      <c r="CX46">
        <f t="shared" si="61"/>
        <v>0</v>
      </c>
      <c r="CY46">
        <f>(((S46+R46)*AT46)/100)</f>
        <v>85273.848200000008</v>
      </c>
      <c r="CZ46">
        <f>(((S46+R46)*AU46)/100)</f>
        <v>41484.574799999995</v>
      </c>
      <c r="DC46" t="s">
        <v>3</v>
      </c>
      <c r="DD46" t="s">
        <v>3</v>
      </c>
      <c r="DE46" t="s">
        <v>3</v>
      </c>
      <c r="DF46" t="s">
        <v>3</v>
      </c>
      <c r="DG46" t="s">
        <v>3</v>
      </c>
      <c r="DH46" t="s">
        <v>3</v>
      </c>
      <c r="DI46" t="s">
        <v>3</v>
      </c>
      <c r="DJ46" t="s">
        <v>3</v>
      </c>
      <c r="DK46" t="s">
        <v>3</v>
      </c>
      <c r="DL46" t="s">
        <v>3</v>
      </c>
      <c r="DM46" t="s">
        <v>3</v>
      </c>
      <c r="DN46">
        <v>0</v>
      </c>
      <c r="DO46">
        <v>0</v>
      </c>
      <c r="DP46">
        <v>1</v>
      </c>
      <c r="DQ46">
        <v>1</v>
      </c>
      <c r="DU46">
        <v>1013</v>
      </c>
      <c r="DV46" t="s">
        <v>122</v>
      </c>
      <c r="DW46" t="s">
        <v>122</v>
      </c>
      <c r="DX46">
        <v>1</v>
      </c>
      <c r="DZ46" t="s">
        <v>3</v>
      </c>
      <c r="EA46" t="s">
        <v>3</v>
      </c>
      <c r="EB46" t="s">
        <v>3</v>
      </c>
      <c r="EC46" t="s">
        <v>3</v>
      </c>
      <c r="EE46">
        <v>44455322</v>
      </c>
      <c r="EF46">
        <v>4</v>
      </c>
      <c r="EG46" t="s">
        <v>124</v>
      </c>
      <c r="EH46">
        <v>83</v>
      </c>
      <c r="EI46" t="s">
        <v>124</v>
      </c>
      <c r="EJ46">
        <v>4</v>
      </c>
      <c r="EK46">
        <v>200002</v>
      </c>
      <c r="EL46" t="s">
        <v>125</v>
      </c>
      <c r="EM46" t="s">
        <v>126</v>
      </c>
      <c r="EO46" t="s">
        <v>3</v>
      </c>
      <c r="EQ46">
        <v>0</v>
      </c>
      <c r="ER46">
        <v>4748.04</v>
      </c>
      <c r="ES46">
        <v>0</v>
      </c>
      <c r="ET46">
        <v>0</v>
      </c>
      <c r="EU46">
        <v>0</v>
      </c>
      <c r="EV46">
        <v>4748.04</v>
      </c>
      <c r="EW46">
        <v>330</v>
      </c>
      <c r="EX46">
        <v>0</v>
      </c>
      <c r="EY46">
        <v>0</v>
      </c>
      <c r="FQ46">
        <v>0</v>
      </c>
      <c r="FR46">
        <f>ROUND(IF(AND(BH46=3,BI46=3),P46,0),2)</f>
        <v>0</v>
      </c>
      <c r="FS46">
        <v>0</v>
      </c>
      <c r="FX46">
        <v>74</v>
      </c>
      <c r="FY46">
        <v>36</v>
      </c>
      <c r="GA46" t="s">
        <v>3</v>
      </c>
      <c r="GD46">
        <v>1</v>
      </c>
      <c r="GF46">
        <v>-1526747406</v>
      </c>
      <c r="GG46">
        <v>2</v>
      </c>
      <c r="GH46">
        <v>1</v>
      </c>
      <c r="GI46">
        <v>4</v>
      </c>
      <c r="GJ46">
        <v>0</v>
      </c>
      <c r="GK46">
        <v>0</v>
      </c>
      <c r="GL46">
        <f>ROUND(IF(AND(BH46=3,BI46=3,FS46&lt;&gt;0),P46,0),2)</f>
        <v>0</v>
      </c>
      <c r="GM46">
        <f>ROUND(O46+X46+Y46,2)+GX46</f>
        <v>241993.35</v>
      </c>
      <c r="GN46">
        <f>IF(OR(BI46=0,BI46=1),ROUND(O46+X46+Y46,2),0)</f>
        <v>0</v>
      </c>
      <c r="GO46">
        <f>IF(BI46=2,ROUND(O46+X46+Y46,2),0)</f>
        <v>0</v>
      </c>
      <c r="GP46">
        <f>IF(BI46=4,ROUND(O46+X46+Y46,2)+GX46,0)</f>
        <v>241993.35</v>
      </c>
      <c r="GR46">
        <v>0</v>
      </c>
      <c r="GS46">
        <v>3</v>
      </c>
      <c r="GT46">
        <v>0</v>
      </c>
      <c r="GU46" t="s">
        <v>3</v>
      </c>
      <c r="GV46">
        <f>ROUND((GT46),2)</f>
        <v>0</v>
      </c>
      <c r="GW46">
        <v>1</v>
      </c>
      <c r="GX46">
        <f>ROUND(HC46*I46,2)</f>
        <v>0</v>
      </c>
      <c r="HA46">
        <v>0</v>
      </c>
      <c r="HB46">
        <v>0</v>
      </c>
      <c r="HC46">
        <f>GV46*GW46</f>
        <v>0</v>
      </c>
      <c r="HE46" t="s">
        <v>3</v>
      </c>
      <c r="HF46" t="s">
        <v>3</v>
      </c>
      <c r="HM46" t="s">
        <v>3</v>
      </c>
      <c r="HN46" t="s">
        <v>127</v>
      </c>
      <c r="HO46" t="s">
        <v>128</v>
      </c>
      <c r="HP46" t="s">
        <v>124</v>
      </c>
      <c r="HQ46" t="s">
        <v>124</v>
      </c>
      <c r="IK46">
        <v>0</v>
      </c>
    </row>
    <row r="47" spans="1:245">
      <c r="A47">
        <v>17</v>
      </c>
      <c r="B47">
        <v>1</v>
      </c>
      <c r="C47">
        <f>ROW(SmtRes!A165)</f>
        <v>165</v>
      </c>
      <c r="D47">
        <f>ROW(EtalonRes!A169)</f>
        <v>169</v>
      </c>
      <c r="E47" t="s">
        <v>129</v>
      </c>
      <c r="F47" t="s">
        <v>130</v>
      </c>
      <c r="G47" t="s">
        <v>131</v>
      </c>
      <c r="H47" t="s">
        <v>132</v>
      </c>
      <c r="I47">
        <f>ROUND(ROUND(8,4),7)</f>
        <v>8</v>
      </c>
      <c r="J47">
        <v>0</v>
      </c>
      <c r="K47">
        <f>ROUND(ROUND(8,4),7)</f>
        <v>8</v>
      </c>
      <c r="O47">
        <f>ROUND(CP47,2)</f>
        <v>22097.35</v>
      </c>
      <c r="P47">
        <f>ROUND(CQ47*I47,2)</f>
        <v>0</v>
      </c>
      <c r="Q47">
        <f>ROUND(CR47*I47,2)</f>
        <v>0</v>
      </c>
      <c r="R47">
        <f>ROUND(CS47*I47,2)</f>
        <v>0</v>
      </c>
      <c r="S47">
        <f>ROUND(CT47*I47,2)</f>
        <v>22097.35</v>
      </c>
      <c r="T47">
        <f>ROUND(CU47*I47,2)</f>
        <v>0</v>
      </c>
      <c r="U47">
        <f>CV47*I47</f>
        <v>63.28</v>
      </c>
      <c r="V47">
        <f>CW47*I47</f>
        <v>0</v>
      </c>
      <c r="W47">
        <f>ROUND(CX47*I47,2)</f>
        <v>0</v>
      </c>
      <c r="X47">
        <f>ROUND(CY47,2)</f>
        <v>16352.04</v>
      </c>
      <c r="Y47">
        <f>ROUND(CZ47,2)</f>
        <v>7955.05</v>
      </c>
      <c r="AA47">
        <v>46295511</v>
      </c>
      <c r="AB47">
        <f>ROUND((AC47+AD47+AF47),2)</f>
        <v>113.81</v>
      </c>
      <c r="AC47">
        <f>ROUND((ES47),2)</f>
        <v>0</v>
      </c>
      <c r="AD47">
        <f>ROUND((((ET47)-(EU47))+AE47),2)</f>
        <v>0</v>
      </c>
      <c r="AE47">
        <f>ROUND((EU47),2)</f>
        <v>0</v>
      </c>
      <c r="AF47">
        <f>ROUND((EV47),2)</f>
        <v>113.81</v>
      </c>
      <c r="AG47">
        <f>ROUND((AP47),2)</f>
        <v>0</v>
      </c>
      <c r="AH47">
        <f>(EW47)</f>
        <v>7.91</v>
      </c>
      <c r="AI47">
        <f>(EX47)</f>
        <v>0</v>
      </c>
      <c r="AJ47">
        <f>(AS47)</f>
        <v>0</v>
      </c>
      <c r="AK47">
        <v>113.81</v>
      </c>
      <c r="AL47">
        <v>0</v>
      </c>
      <c r="AM47">
        <v>0</v>
      </c>
      <c r="AN47">
        <v>0</v>
      </c>
      <c r="AO47">
        <v>113.81</v>
      </c>
      <c r="AP47">
        <v>0</v>
      </c>
      <c r="AQ47">
        <v>7.91</v>
      </c>
      <c r="AR47">
        <v>0</v>
      </c>
      <c r="AS47">
        <v>0</v>
      </c>
      <c r="AT47">
        <v>74</v>
      </c>
      <c r="AU47">
        <v>36</v>
      </c>
      <c r="AV47">
        <v>1</v>
      </c>
      <c r="AW47">
        <v>1</v>
      </c>
      <c r="AZ47">
        <v>1</v>
      </c>
      <c r="BA47">
        <v>24.27</v>
      </c>
      <c r="BB47">
        <v>1</v>
      </c>
      <c r="BC47">
        <v>1</v>
      </c>
      <c r="BD47" t="s">
        <v>3</v>
      </c>
      <c r="BE47" t="s">
        <v>3</v>
      </c>
      <c r="BF47" t="s">
        <v>3</v>
      </c>
      <c r="BG47" t="s">
        <v>3</v>
      </c>
      <c r="BH47">
        <v>0</v>
      </c>
      <c r="BI47">
        <v>4</v>
      </c>
      <c r="BJ47" t="s">
        <v>133</v>
      </c>
      <c r="BM47">
        <v>200002</v>
      </c>
      <c r="BN47">
        <v>0</v>
      </c>
      <c r="BO47" t="s">
        <v>3</v>
      </c>
      <c r="BP47">
        <v>0</v>
      </c>
      <c r="BQ47">
        <v>4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74</v>
      </c>
      <c r="CA47">
        <v>36</v>
      </c>
      <c r="CB47" t="s">
        <v>3</v>
      </c>
      <c r="CE47">
        <v>0</v>
      </c>
      <c r="CF47">
        <v>0</v>
      </c>
      <c r="CG47">
        <v>0</v>
      </c>
      <c r="CM47">
        <v>0</v>
      </c>
      <c r="CN47" t="s">
        <v>3</v>
      </c>
      <c r="CO47">
        <v>0</v>
      </c>
      <c r="CP47">
        <f>(P47+Q47+S47)</f>
        <v>22097.35</v>
      </c>
      <c r="CQ47">
        <f>AC47*BC47</f>
        <v>0</v>
      </c>
      <c r="CR47">
        <f>AD47*BB47</f>
        <v>0</v>
      </c>
      <c r="CS47">
        <f>AE47*BS47</f>
        <v>0</v>
      </c>
      <c r="CT47">
        <f>AF47*BA47</f>
        <v>2762.1687000000002</v>
      </c>
      <c r="CU47">
        <f t="shared" si="61"/>
        <v>0</v>
      </c>
      <c r="CV47">
        <f t="shared" si="61"/>
        <v>7.91</v>
      </c>
      <c r="CW47">
        <f t="shared" si="61"/>
        <v>0</v>
      </c>
      <c r="CX47">
        <f t="shared" si="61"/>
        <v>0</v>
      </c>
      <c r="CY47">
        <f>(((S47+R47)*AT47)/100)</f>
        <v>16352.038999999999</v>
      </c>
      <c r="CZ47">
        <f>(((S47+R47)*AU47)/100)</f>
        <v>7955.0459999999994</v>
      </c>
      <c r="DC47" t="s">
        <v>3</v>
      </c>
      <c r="DD47" t="s">
        <v>3</v>
      </c>
      <c r="DE47" t="s">
        <v>3</v>
      </c>
      <c r="DF47" t="s">
        <v>3</v>
      </c>
      <c r="DG47" t="s">
        <v>3</v>
      </c>
      <c r="DH47" t="s">
        <v>3</v>
      </c>
      <c r="DI47" t="s">
        <v>3</v>
      </c>
      <c r="DJ47" t="s">
        <v>3</v>
      </c>
      <c r="DK47" t="s">
        <v>3</v>
      </c>
      <c r="DL47" t="s">
        <v>3</v>
      </c>
      <c r="DM47" t="s">
        <v>3</v>
      </c>
      <c r="DN47">
        <v>0</v>
      </c>
      <c r="DO47">
        <v>0</v>
      </c>
      <c r="DP47">
        <v>1</v>
      </c>
      <c r="DQ47">
        <v>1</v>
      </c>
      <c r="DU47">
        <v>1013</v>
      </c>
      <c r="DV47" t="s">
        <v>132</v>
      </c>
      <c r="DW47" t="s">
        <v>132</v>
      </c>
      <c r="DX47">
        <v>1</v>
      </c>
      <c r="DZ47" t="s">
        <v>3</v>
      </c>
      <c r="EA47" t="s">
        <v>3</v>
      </c>
      <c r="EB47" t="s">
        <v>3</v>
      </c>
      <c r="EC47" t="s">
        <v>3</v>
      </c>
      <c r="EE47">
        <v>44455322</v>
      </c>
      <c r="EF47">
        <v>4</v>
      </c>
      <c r="EG47" t="s">
        <v>124</v>
      </c>
      <c r="EH47">
        <v>83</v>
      </c>
      <c r="EI47" t="s">
        <v>124</v>
      </c>
      <c r="EJ47">
        <v>4</v>
      </c>
      <c r="EK47">
        <v>200002</v>
      </c>
      <c r="EL47" t="s">
        <v>125</v>
      </c>
      <c r="EM47" t="s">
        <v>126</v>
      </c>
      <c r="EO47" t="s">
        <v>3</v>
      </c>
      <c r="EQ47">
        <v>0</v>
      </c>
      <c r="ER47">
        <v>113.81</v>
      </c>
      <c r="ES47">
        <v>0</v>
      </c>
      <c r="ET47">
        <v>0</v>
      </c>
      <c r="EU47">
        <v>0</v>
      </c>
      <c r="EV47">
        <v>113.81</v>
      </c>
      <c r="EW47">
        <v>7.91</v>
      </c>
      <c r="EX47">
        <v>0</v>
      </c>
      <c r="EY47">
        <v>0</v>
      </c>
      <c r="FQ47">
        <v>0</v>
      </c>
      <c r="FR47">
        <f>ROUND(IF(AND(BH47=3,BI47=3),P47,0),2)</f>
        <v>0</v>
      </c>
      <c r="FS47">
        <v>0</v>
      </c>
      <c r="FX47">
        <v>74</v>
      </c>
      <c r="FY47">
        <v>36</v>
      </c>
      <c r="GA47" t="s">
        <v>3</v>
      </c>
      <c r="GD47">
        <v>1</v>
      </c>
      <c r="GF47">
        <v>-2127438241</v>
      </c>
      <c r="GG47">
        <v>2</v>
      </c>
      <c r="GH47">
        <v>1</v>
      </c>
      <c r="GI47">
        <v>4</v>
      </c>
      <c r="GJ47">
        <v>0</v>
      </c>
      <c r="GK47">
        <v>0</v>
      </c>
      <c r="GL47">
        <f>ROUND(IF(AND(BH47=3,BI47=3,FS47&lt;&gt;0),P47,0),2)</f>
        <v>0</v>
      </c>
      <c r="GM47">
        <f>ROUND(O47+X47+Y47,2)+GX47</f>
        <v>46404.44</v>
      </c>
      <c r="GN47">
        <f>IF(OR(BI47=0,BI47=1),ROUND(O47+X47+Y47,2),0)</f>
        <v>0</v>
      </c>
      <c r="GO47">
        <f>IF(BI47=2,ROUND(O47+X47+Y47,2),0)</f>
        <v>0</v>
      </c>
      <c r="GP47">
        <f>IF(BI47=4,ROUND(O47+X47+Y47,2)+GX47,0)</f>
        <v>46404.44</v>
      </c>
      <c r="GR47">
        <v>0</v>
      </c>
      <c r="GS47">
        <v>3</v>
      </c>
      <c r="GT47">
        <v>0</v>
      </c>
      <c r="GU47" t="s">
        <v>3</v>
      </c>
      <c r="GV47">
        <f>ROUND((GT47),2)</f>
        <v>0</v>
      </c>
      <c r="GW47">
        <v>1</v>
      </c>
      <c r="GX47">
        <f>ROUND(HC47*I47,2)</f>
        <v>0</v>
      </c>
      <c r="HA47">
        <v>0</v>
      </c>
      <c r="HB47">
        <v>0</v>
      </c>
      <c r="HC47">
        <f>GV47*GW47</f>
        <v>0</v>
      </c>
      <c r="HE47" t="s">
        <v>3</v>
      </c>
      <c r="HF47" t="s">
        <v>3</v>
      </c>
      <c r="HM47" t="s">
        <v>3</v>
      </c>
      <c r="HN47" t="s">
        <v>127</v>
      </c>
      <c r="HO47" t="s">
        <v>128</v>
      </c>
      <c r="HP47" t="s">
        <v>124</v>
      </c>
      <c r="HQ47" t="s">
        <v>124</v>
      </c>
      <c r="IK47">
        <v>0</v>
      </c>
    </row>
    <row r="49" spans="1:206">
      <c r="A49" s="2">
        <v>51</v>
      </c>
      <c r="B49" s="2">
        <f>B24</f>
        <v>1</v>
      </c>
      <c r="C49" s="2">
        <f>A24</f>
        <v>4</v>
      </c>
      <c r="D49" s="2">
        <f>ROW(A24)</f>
        <v>24</v>
      </c>
      <c r="E49" s="2"/>
      <c r="F49" s="2" t="str">
        <f>IF(F24&lt;&gt;"",F24,"")</f>
        <v>Новый раздел</v>
      </c>
      <c r="G49" s="2" t="str">
        <f>IF(G24&lt;&gt;"",G24,"")</f>
        <v>1. Монтажные работы</v>
      </c>
      <c r="H49" s="2">
        <v>0</v>
      </c>
      <c r="I49" s="2"/>
      <c r="J49" s="2"/>
      <c r="K49" s="2"/>
      <c r="L49" s="2"/>
      <c r="M49" s="2"/>
      <c r="N49" s="2"/>
      <c r="O49" s="2">
        <f t="shared" ref="O49:T49" si="62">ROUND(AB49,2)</f>
        <v>1101618.83</v>
      </c>
      <c r="P49" s="2">
        <f t="shared" si="62"/>
        <v>149478.56</v>
      </c>
      <c r="Q49" s="2">
        <f t="shared" si="62"/>
        <v>189462.1</v>
      </c>
      <c r="R49" s="2">
        <f t="shared" si="62"/>
        <v>103168.76</v>
      </c>
      <c r="S49" s="2">
        <f t="shared" si="62"/>
        <v>762678.17</v>
      </c>
      <c r="T49" s="2">
        <f t="shared" si="62"/>
        <v>0</v>
      </c>
      <c r="U49" s="2">
        <f>AH49</f>
        <v>3161.6383000000001</v>
      </c>
      <c r="V49" s="2">
        <f>AI49</f>
        <v>440.44720000000001</v>
      </c>
      <c r="W49" s="2">
        <f>ROUND(AJ49,2)</f>
        <v>0</v>
      </c>
      <c r="X49" s="2">
        <f>ROUND(AK49,2)</f>
        <v>800481.78</v>
      </c>
      <c r="Y49" s="2">
        <f>ROUND(AL49,2)</f>
        <v>421312.81</v>
      </c>
      <c r="Z49" s="2"/>
      <c r="AA49" s="2"/>
      <c r="AB49" s="2">
        <f>ROUND(SUMIF(AA28:AA47,"=46295511",O28:O47),2)</f>
        <v>1101618.83</v>
      </c>
      <c r="AC49" s="2">
        <f>ROUND(SUMIF(AA28:AA47,"=46295511",P28:P47),2)</f>
        <v>149478.56</v>
      </c>
      <c r="AD49" s="2">
        <f>ROUND(SUMIF(AA28:AA47,"=46295511",Q28:Q47),2)</f>
        <v>189462.1</v>
      </c>
      <c r="AE49" s="2">
        <f>ROUND(SUMIF(AA28:AA47,"=46295511",R28:R47),2)</f>
        <v>103168.76</v>
      </c>
      <c r="AF49" s="2">
        <f>ROUND(SUMIF(AA28:AA47,"=46295511",S28:S47),2)</f>
        <v>762678.17</v>
      </c>
      <c r="AG49" s="2">
        <f>ROUND(SUMIF(AA28:AA47,"=46295511",T28:T47),2)</f>
        <v>0</v>
      </c>
      <c r="AH49" s="2">
        <f>SUMIF(AA28:AA47,"=46295511",U28:U47)</f>
        <v>3161.6383000000001</v>
      </c>
      <c r="AI49" s="2">
        <f>SUMIF(AA28:AA47,"=46295511",V28:V47)</f>
        <v>440.44720000000001</v>
      </c>
      <c r="AJ49" s="2">
        <f>ROUND(SUMIF(AA28:AA47,"=46295511",W28:W47),2)</f>
        <v>0</v>
      </c>
      <c r="AK49" s="2">
        <f>ROUND(SUMIF(AA28:AA47,"=46295511",X28:X47),2)</f>
        <v>800481.78</v>
      </c>
      <c r="AL49" s="2">
        <f>ROUND(SUMIF(AA28:AA47,"=46295511",Y28:Y47),2)</f>
        <v>421312.81</v>
      </c>
      <c r="AM49" s="2"/>
      <c r="AN49" s="2"/>
      <c r="AO49" s="2">
        <f t="shared" ref="AO49:BD49" si="63">ROUND(BX49,2)</f>
        <v>0</v>
      </c>
      <c r="AP49" s="2">
        <f t="shared" si="63"/>
        <v>0</v>
      </c>
      <c r="AQ49" s="2">
        <f t="shared" si="63"/>
        <v>0</v>
      </c>
      <c r="AR49" s="2">
        <f t="shared" si="63"/>
        <v>2323413.42</v>
      </c>
      <c r="AS49" s="2">
        <f t="shared" si="63"/>
        <v>2574.25</v>
      </c>
      <c r="AT49" s="2">
        <f t="shared" si="63"/>
        <v>2032441.38</v>
      </c>
      <c r="AU49" s="2">
        <f t="shared" si="63"/>
        <v>288397.78999999998</v>
      </c>
      <c r="AV49" s="2">
        <f t="shared" si="63"/>
        <v>149478.56</v>
      </c>
      <c r="AW49" s="2">
        <f t="shared" si="63"/>
        <v>149478.56</v>
      </c>
      <c r="AX49" s="2">
        <f t="shared" si="63"/>
        <v>0</v>
      </c>
      <c r="AY49" s="2">
        <f t="shared" si="63"/>
        <v>149478.56</v>
      </c>
      <c r="AZ49" s="2">
        <f t="shared" si="63"/>
        <v>0</v>
      </c>
      <c r="BA49" s="2">
        <f t="shared" si="63"/>
        <v>0</v>
      </c>
      <c r="BB49" s="2">
        <f t="shared" si="63"/>
        <v>0</v>
      </c>
      <c r="BC49" s="2">
        <f t="shared" si="63"/>
        <v>0</v>
      </c>
      <c r="BD49" s="2">
        <f t="shared" si="63"/>
        <v>0</v>
      </c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>
        <f>ROUND(SUMIF(AA28:AA47,"=46295511",FQ28:FQ47),2)</f>
        <v>0</v>
      </c>
      <c r="BY49" s="2">
        <f>ROUND(SUMIF(AA28:AA47,"=46295511",FR28:FR47),2)</f>
        <v>0</v>
      </c>
      <c r="BZ49" s="2">
        <f>ROUND(SUMIF(AA28:AA47,"=46295511",GL28:GL47),2)</f>
        <v>0</v>
      </c>
      <c r="CA49" s="2">
        <f>ROUND(SUMIF(AA28:AA47,"=46295511",GM28:GM47),2)</f>
        <v>2323413.42</v>
      </c>
      <c r="CB49" s="2">
        <f>ROUND(SUMIF(AA28:AA47,"=46295511",GN28:GN47),2)</f>
        <v>2574.25</v>
      </c>
      <c r="CC49" s="2">
        <f>ROUND(SUMIF(AA28:AA47,"=46295511",GO28:GO47),2)</f>
        <v>2032441.38</v>
      </c>
      <c r="CD49" s="2">
        <f>ROUND(SUMIF(AA28:AA47,"=46295511",GP28:GP47),2)</f>
        <v>288397.78999999998</v>
      </c>
      <c r="CE49" s="2">
        <f>AC49-BX49</f>
        <v>149478.56</v>
      </c>
      <c r="CF49" s="2">
        <f>AC49-BY49</f>
        <v>149478.56</v>
      </c>
      <c r="CG49" s="2">
        <f>BX49-BZ49</f>
        <v>0</v>
      </c>
      <c r="CH49" s="2">
        <f>AC49-BX49-BY49+BZ49</f>
        <v>149478.56</v>
      </c>
      <c r="CI49" s="2">
        <f>BY49-BZ49</f>
        <v>0</v>
      </c>
      <c r="CJ49" s="2">
        <f>ROUND(SUMIF(AA28:AA47,"=46295511",GX28:GX47),2)</f>
        <v>0</v>
      </c>
      <c r="CK49" s="2">
        <f>ROUND(SUMIF(AA28:AA47,"=46295511",GY28:GY47),2)</f>
        <v>0</v>
      </c>
      <c r="CL49" s="2">
        <f>ROUND(SUMIF(AA28:AA47,"=46295511",GZ28:GZ47),2)</f>
        <v>0</v>
      </c>
      <c r="CM49" s="2">
        <f>ROUND(SUMIF(AA28:AA47,"=46295511",HD28:HD47),2)</f>
        <v>0</v>
      </c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>
        <v>0</v>
      </c>
    </row>
    <row r="51" spans="1:206">
      <c r="A51" s="4">
        <v>50</v>
      </c>
      <c r="B51" s="4">
        <v>0</v>
      </c>
      <c r="C51" s="4">
        <v>0</v>
      </c>
      <c r="D51" s="4">
        <v>1</v>
      </c>
      <c r="E51" s="4">
        <v>0</v>
      </c>
      <c r="F51" s="4">
        <f>ROUND(Source!O49,O51)</f>
        <v>1101618.83</v>
      </c>
      <c r="G51" s="4" t="s">
        <v>134</v>
      </c>
      <c r="H51" s="4" t="s">
        <v>135</v>
      </c>
      <c r="I51" s="4"/>
      <c r="J51" s="4"/>
      <c r="K51" s="4">
        <v>201</v>
      </c>
      <c r="L51" s="4">
        <v>1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>
        <v>1101618.8299999998</v>
      </c>
      <c r="X51" s="4">
        <v>1</v>
      </c>
      <c r="Y51" s="4">
        <v>1101618.8299999998</v>
      </c>
      <c r="Z51" s="4"/>
      <c r="AA51" s="4"/>
      <c r="AB51" s="4"/>
    </row>
    <row r="52" spans="1:206">
      <c r="A52" s="4">
        <v>50</v>
      </c>
      <c r="B52" s="4">
        <v>0</v>
      </c>
      <c r="C52" s="4">
        <v>0</v>
      </c>
      <c r="D52" s="4">
        <v>1</v>
      </c>
      <c r="E52" s="4">
        <v>202</v>
      </c>
      <c r="F52" s="4">
        <f>ROUND(Source!P49,O52)</f>
        <v>149478.56</v>
      </c>
      <c r="G52" s="4" t="s">
        <v>136</v>
      </c>
      <c r="H52" s="4" t="s">
        <v>137</v>
      </c>
      <c r="I52" s="4"/>
      <c r="J52" s="4"/>
      <c r="K52" s="4">
        <v>202</v>
      </c>
      <c r="L52" s="4">
        <v>2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>
        <v>149478.56</v>
      </c>
      <c r="X52" s="4">
        <v>1</v>
      </c>
      <c r="Y52" s="4">
        <v>149478.56</v>
      </c>
      <c r="Z52" s="4"/>
      <c r="AA52" s="4"/>
      <c r="AB52" s="4"/>
    </row>
    <row r="53" spans="1:206">
      <c r="A53" s="4">
        <v>50</v>
      </c>
      <c r="B53" s="4">
        <v>0</v>
      </c>
      <c r="C53" s="4">
        <v>0</v>
      </c>
      <c r="D53" s="4">
        <v>1</v>
      </c>
      <c r="E53" s="4">
        <v>222</v>
      </c>
      <c r="F53" s="4">
        <f>ROUND(Source!AO49,O53)</f>
        <v>0</v>
      </c>
      <c r="G53" s="4" t="s">
        <v>138</v>
      </c>
      <c r="H53" s="4" t="s">
        <v>139</v>
      </c>
      <c r="I53" s="4"/>
      <c r="J53" s="4"/>
      <c r="K53" s="4">
        <v>222</v>
      </c>
      <c r="L53" s="4">
        <v>3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>
        <v>0</v>
      </c>
      <c r="X53" s="4">
        <v>1</v>
      </c>
      <c r="Y53" s="4">
        <v>0</v>
      </c>
      <c r="Z53" s="4"/>
      <c r="AA53" s="4"/>
      <c r="AB53" s="4"/>
    </row>
    <row r="54" spans="1:206">
      <c r="A54" s="4">
        <v>50</v>
      </c>
      <c r="B54" s="4">
        <v>0</v>
      </c>
      <c r="C54" s="4">
        <v>0</v>
      </c>
      <c r="D54" s="4">
        <v>1</v>
      </c>
      <c r="E54" s="4">
        <v>225</v>
      </c>
      <c r="F54" s="4">
        <f>ROUND(Source!AV49,O54)</f>
        <v>149478.56</v>
      </c>
      <c r="G54" s="4" t="s">
        <v>140</v>
      </c>
      <c r="H54" s="4" t="s">
        <v>141</v>
      </c>
      <c r="I54" s="4"/>
      <c r="J54" s="4"/>
      <c r="K54" s="4">
        <v>225</v>
      </c>
      <c r="L54" s="4">
        <v>4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>
        <v>149478.56</v>
      </c>
      <c r="X54" s="4">
        <v>1</v>
      </c>
      <c r="Y54" s="4">
        <v>149478.56</v>
      </c>
      <c r="Z54" s="4"/>
      <c r="AA54" s="4"/>
      <c r="AB54" s="4"/>
    </row>
    <row r="55" spans="1:206">
      <c r="A55" s="4">
        <v>50</v>
      </c>
      <c r="B55" s="4">
        <v>0</v>
      </c>
      <c r="C55" s="4">
        <v>0</v>
      </c>
      <c r="D55" s="4">
        <v>1</v>
      </c>
      <c r="E55" s="4">
        <v>226</v>
      </c>
      <c r="F55" s="4">
        <f>ROUND(Source!AW49,O55)</f>
        <v>149478.56</v>
      </c>
      <c r="G55" s="4" t="s">
        <v>142</v>
      </c>
      <c r="H55" s="4" t="s">
        <v>143</v>
      </c>
      <c r="I55" s="4"/>
      <c r="J55" s="4"/>
      <c r="K55" s="4">
        <v>226</v>
      </c>
      <c r="L55" s="4">
        <v>5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>
        <v>149478.56</v>
      </c>
      <c r="X55" s="4">
        <v>1</v>
      </c>
      <c r="Y55" s="4">
        <v>149478.56</v>
      </c>
      <c r="Z55" s="4"/>
      <c r="AA55" s="4"/>
      <c r="AB55" s="4"/>
    </row>
    <row r="56" spans="1:206">
      <c r="A56" s="4">
        <v>50</v>
      </c>
      <c r="B56" s="4">
        <v>0</v>
      </c>
      <c r="C56" s="4">
        <v>0</v>
      </c>
      <c r="D56" s="4">
        <v>1</v>
      </c>
      <c r="E56" s="4">
        <v>227</v>
      </c>
      <c r="F56" s="4">
        <f>ROUND(Source!AX49,O56)</f>
        <v>0</v>
      </c>
      <c r="G56" s="4" t="s">
        <v>144</v>
      </c>
      <c r="H56" s="4" t="s">
        <v>145</v>
      </c>
      <c r="I56" s="4"/>
      <c r="J56" s="4"/>
      <c r="K56" s="4">
        <v>227</v>
      </c>
      <c r="L56" s="4">
        <v>6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>
        <v>0</v>
      </c>
      <c r="X56" s="4">
        <v>1</v>
      </c>
      <c r="Y56" s="4">
        <v>0</v>
      </c>
      <c r="Z56" s="4"/>
      <c r="AA56" s="4"/>
      <c r="AB56" s="4"/>
    </row>
    <row r="57" spans="1:206">
      <c r="A57" s="4">
        <v>50</v>
      </c>
      <c r="B57" s="4">
        <v>0</v>
      </c>
      <c r="C57" s="4">
        <v>0</v>
      </c>
      <c r="D57" s="4">
        <v>1</v>
      </c>
      <c r="E57" s="4">
        <v>228</v>
      </c>
      <c r="F57" s="4">
        <f>ROUND(Source!AY49,O57)</f>
        <v>149478.56</v>
      </c>
      <c r="G57" s="4" t="s">
        <v>146</v>
      </c>
      <c r="H57" s="4" t="s">
        <v>147</v>
      </c>
      <c r="I57" s="4"/>
      <c r="J57" s="4"/>
      <c r="K57" s="4">
        <v>228</v>
      </c>
      <c r="L57" s="4">
        <v>7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>
        <v>149478.56</v>
      </c>
      <c r="X57" s="4">
        <v>1</v>
      </c>
      <c r="Y57" s="4">
        <v>149478.56</v>
      </c>
      <c r="Z57" s="4"/>
      <c r="AA57" s="4"/>
      <c r="AB57" s="4"/>
    </row>
    <row r="58" spans="1:206">
      <c r="A58" s="4">
        <v>50</v>
      </c>
      <c r="B58" s="4">
        <v>0</v>
      </c>
      <c r="C58" s="4">
        <v>0</v>
      </c>
      <c r="D58" s="4">
        <v>1</v>
      </c>
      <c r="E58" s="4">
        <v>216</v>
      </c>
      <c r="F58" s="4">
        <f>ROUND(Source!AP49,O58)</f>
        <v>0</v>
      </c>
      <c r="G58" s="4" t="s">
        <v>148</v>
      </c>
      <c r="H58" s="4" t="s">
        <v>149</v>
      </c>
      <c r="I58" s="4"/>
      <c r="J58" s="4"/>
      <c r="K58" s="4">
        <v>216</v>
      </c>
      <c r="L58" s="4">
        <v>8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>
        <v>0</v>
      </c>
      <c r="X58" s="4">
        <v>1</v>
      </c>
      <c r="Y58" s="4">
        <v>0</v>
      </c>
      <c r="Z58" s="4"/>
      <c r="AA58" s="4"/>
      <c r="AB58" s="4"/>
    </row>
    <row r="59" spans="1:206">
      <c r="A59" s="4">
        <v>50</v>
      </c>
      <c r="B59" s="4">
        <v>0</v>
      </c>
      <c r="C59" s="4">
        <v>0</v>
      </c>
      <c r="D59" s="4">
        <v>1</v>
      </c>
      <c r="E59" s="4">
        <v>223</v>
      </c>
      <c r="F59" s="4">
        <f>ROUND(Source!AQ49,O59)</f>
        <v>0</v>
      </c>
      <c r="G59" s="4" t="s">
        <v>150</v>
      </c>
      <c r="H59" s="4" t="s">
        <v>151</v>
      </c>
      <c r="I59" s="4"/>
      <c r="J59" s="4"/>
      <c r="K59" s="4">
        <v>223</v>
      </c>
      <c r="L59" s="4">
        <v>9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>
        <v>0</v>
      </c>
      <c r="X59" s="4">
        <v>1</v>
      </c>
      <c r="Y59" s="4">
        <v>0</v>
      </c>
      <c r="Z59" s="4"/>
      <c r="AA59" s="4"/>
      <c r="AB59" s="4"/>
    </row>
    <row r="60" spans="1:206">
      <c r="A60" s="4">
        <v>50</v>
      </c>
      <c r="B60" s="4">
        <v>0</v>
      </c>
      <c r="C60" s="4">
        <v>0</v>
      </c>
      <c r="D60" s="4">
        <v>1</v>
      </c>
      <c r="E60" s="4">
        <v>229</v>
      </c>
      <c r="F60" s="4">
        <f>ROUND(Source!AZ49,O60)</f>
        <v>0</v>
      </c>
      <c r="G60" s="4" t="s">
        <v>152</v>
      </c>
      <c r="H60" s="4" t="s">
        <v>153</v>
      </c>
      <c r="I60" s="4"/>
      <c r="J60" s="4"/>
      <c r="K60" s="4">
        <v>229</v>
      </c>
      <c r="L60" s="4">
        <v>10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>
        <v>0</v>
      </c>
      <c r="X60" s="4">
        <v>1</v>
      </c>
      <c r="Y60" s="4">
        <v>0</v>
      </c>
      <c r="Z60" s="4"/>
      <c r="AA60" s="4"/>
      <c r="AB60" s="4"/>
    </row>
    <row r="61" spans="1:206">
      <c r="A61" s="4">
        <v>50</v>
      </c>
      <c r="B61" s="4">
        <v>0</v>
      </c>
      <c r="C61" s="4">
        <v>0</v>
      </c>
      <c r="D61" s="4">
        <v>1</v>
      </c>
      <c r="E61" s="4">
        <v>203</v>
      </c>
      <c r="F61" s="4">
        <f>ROUND(Source!Q49,O61)</f>
        <v>189462.1</v>
      </c>
      <c r="G61" s="4" t="s">
        <v>154</v>
      </c>
      <c r="H61" s="4" t="s">
        <v>155</v>
      </c>
      <c r="I61" s="4"/>
      <c r="J61" s="4"/>
      <c r="K61" s="4">
        <v>203</v>
      </c>
      <c r="L61" s="4">
        <v>11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>
        <v>189462.09999999998</v>
      </c>
      <c r="X61" s="4">
        <v>1</v>
      </c>
      <c r="Y61" s="4">
        <v>189462.09999999998</v>
      </c>
      <c r="Z61" s="4"/>
      <c r="AA61" s="4"/>
      <c r="AB61" s="4"/>
    </row>
    <row r="62" spans="1:206">
      <c r="A62" s="4">
        <v>50</v>
      </c>
      <c r="B62" s="4">
        <v>0</v>
      </c>
      <c r="C62" s="4">
        <v>0</v>
      </c>
      <c r="D62" s="4">
        <v>1</v>
      </c>
      <c r="E62" s="4">
        <v>231</v>
      </c>
      <c r="F62" s="4">
        <f>ROUND(Source!BB49,O62)</f>
        <v>0</v>
      </c>
      <c r="G62" s="4" t="s">
        <v>156</v>
      </c>
      <c r="H62" s="4" t="s">
        <v>157</v>
      </c>
      <c r="I62" s="4"/>
      <c r="J62" s="4"/>
      <c r="K62" s="4">
        <v>231</v>
      </c>
      <c r="L62" s="4">
        <v>12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>
        <v>0</v>
      </c>
      <c r="X62" s="4">
        <v>1</v>
      </c>
      <c r="Y62" s="4">
        <v>0</v>
      </c>
      <c r="Z62" s="4"/>
      <c r="AA62" s="4"/>
      <c r="AB62" s="4"/>
    </row>
    <row r="63" spans="1:206">
      <c r="A63" s="4">
        <v>50</v>
      </c>
      <c r="B63" s="4">
        <v>0</v>
      </c>
      <c r="C63" s="4">
        <v>0</v>
      </c>
      <c r="D63" s="4">
        <v>1</v>
      </c>
      <c r="E63" s="4">
        <v>204</v>
      </c>
      <c r="F63" s="4">
        <f>ROUND(Source!R49,O63)</f>
        <v>103168.76</v>
      </c>
      <c r="G63" s="4" t="s">
        <v>158</v>
      </c>
      <c r="H63" s="4" t="s">
        <v>159</v>
      </c>
      <c r="I63" s="4"/>
      <c r="J63" s="4"/>
      <c r="K63" s="4">
        <v>204</v>
      </c>
      <c r="L63" s="4">
        <v>13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>
        <v>103168.76</v>
      </c>
      <c r="X63" s="4">
        <v>1</v>
      </c>
      <c r="Y63" s="4">
        <v>103168.76</v>
      </c>
      <c r="Z63" s="4"/>
      <c r="AA63" s="4"/>
      <c r="AB63" s="4"/>
    </row>
    <row r="64" spans="1:206">
      <c r="A64" s="4">
        <v>50</v>
      </c>
      <c r="B64" s="4">
        <v>0</v>
      </c>
      <c r="C64" s="4">
        <v>0</v>
      </c>
      <c r="D64" s="4">
        <v>1</v>
      </c>
      <c r="E64" s="4">
        <v>205</v>
      </c>
      <c r="F64" s="4">
        <f>ROUND(Source!S49,O64)</f>
        <v>762678.17</v>
      </c>
      <c r="G64" s="4" t="s">
        <v>160</v>
      </c>
      <c r="H64" s="4" t="s">
        <v>161</v>
      </c>
      <c r="I64" s="4"/>
      <c r="J64" s="4"/>
      <c r="K64" s="4">
        <v>205</v>
      </c>
      <c r="L64" s="4">
        <v>14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>
        <v>762678.16999999981</v>
      </c>
      <c r="X64" s="4">
        <v>1</v>
      </c>
      <c r="Y64" s="4">
        <v>762678.16999999981</v>
      </c>
      <c r="Z64" s="4"/>
      <c r="AA64" s="4"/>
      <c r="AB64" s="4"/>
    </row>
    <row r="65" spans="1:28">
      <c r="A65" s="4">
        <v>50</v>
      </c>
      <c r="B65" s="4">
        <v>0</v>
      </c>
      <c r="C65" s="4">
        <v>0</v>
      </c>
      <c r="D65" s="4">
        <v>1</v>
      </c>
      <c r="E65" s="4">
        <v>232</v>
      </c>
      <c r="F65" s="4">
        <f>ROUND(Source!BC49,O65)</f>
        <v>0</v>
      </c>
      <c r="G65" s="4" t="s">
        <v>162</v>
      </c>
      <c r="H65" s="4" t="s">
        <v>163</v>
      </c>
      <c r="I65" s="4"/>
      <c r="J65" s="4"/>
      <c r="K65" s="4">
        <v>232</v>
      </c>
      <c r="L65" s="4">
        <v>15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>
        <v>0</v>
      </c>
      <c r="X65" s="4">
        <v>1</v>
      </c>
      <c r="Y65" s="4">
        <v>0</v>
      </c>
      <c r="Z65" s="4"/>
      <c r="AA65" s="4"/>
      <c r="AB65" s="4"/>
    </row>
    <row r="66" spans="1:28">
      <c r="A66" s="4">
        <v>50</v>
      </c>
      <c r="B66" s="4">
        <v>0</v>
      </c>
      <c r="C66" s="4">
        <v>0</v>
      </c>
      <c r="D66" s="4">
        <v>1</v>
      </c>
      <c r="E66" s="4">
        <v>214</v>
      </c>
      <c r="F66" s="4">
        <f>ROUND(Source!AS49,O66)</f>
        <v>2574.25</v>
      </c>
      <c r="G66" s="4" t="s">
        <v>164</v>
      </c>
      <c r="H66" s="4" t="s">
        <v>165</v>
      </c>
      <c r="I66" s="4"/>
      <c r="J66" s="4"/>
      <c r="K66" s="4">
        <v>214</v>
      </c>
      <c r="L66" s="4">
        <v>16</v>
      </c>
      <c r="M66" s="4">
        <v>3</v>
      </c>
      <c r="N66" s="4" t="s">
        <v>3</v>
      </c>
      <c r="O66" s="4">
        <v>2</v>
      </c>
      <c r="P66" s="4"/>
      <c r="Q66" s="4"/>
      <c r="R66" s="4"/>
      <c r="S66" s="4"/>
      <c r="T66" s="4"/>
      <c r="U66" s="4"/>
      <c r="V66" s="4"/>
      <c r="W66" s="4">
        <v>2574.25</v>
      </c>
      <c r="X66" s="4">
        <v>1</v>
      </c>
      <c r="Y66" s="4">
        <v>2574.25</v>
      </c>
      <c r="Z66" s="4"/>
      <c r="AA66" s="4"/>
      <c r="AB66" s="4"/>
    </row>
    <row r="67" spans="1:28">
      <c r="A67" s="4">
        <v>50</v>
      </c>
      <c r="B67" s="4">
        <v>0</v>
      </c>
      <c r="C67" s="4">
        <v>0</v>
      </c>
      <c r="D67" s="4">
        <v>1</v>
      </c>
      <c r="E67" s="4">
        <v>215</v>
      </c>
      <c r="F67" s="4">
        <f>ROUND(Source!AT49,O67)</f>
        <v>2032441.38</v>
      </c>
      <c r="G67" s="4" t="s">
        <v>166</v>
      </c>
      <c r="H67" s="4" t="s">
        <v>167</v>
      </c>
      <c r="I67" s="4"/>
      <c r="J67" s="4"/>
      <c r="K67" s="4">
        <v>215</v>
      </c>
      <c r="L67" s="4">
        <v>17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>
        <v>2032441.38</v>
      </c>
      <c r="X67" s="4">
        <v>1</v>
      </c>
      <c r="Y67" s="4">
        <v>2032441.38</v>
      </c>
      <c r="Z67" s="4"/>
      <c r="AA67" s="4"/>
      <c r="AB67" s="4"/>
    </row>
    <row r="68" spans="1:28">
      <c r="A68" s="4">
        <v>50</v>
      </c>
      <c r="B68" s="4">
        <v>0</v>
      </c>
      <c r="C68" s="4">
        <v>0</v>
      </c>
      <c r="D68" s="4">
        <v>1</v>
      </c>
      <c r="E68" s="4">
        <v>217</v>
      </c>
      <c r="F68" s="4">
        <f>ROUND(Source!AU49,O68)</f>
        <v>288397.78999999998</v>
      </c>
      <c r="G68" s="4" t="s">
        <v>168</v>
      </c>
      <c r="H68" s="4" t="s">
        <v>169</v>
      </c>
      <c r="I68" s="4"/>
      <c r="J68" s="4"/>
      <c r="K68" s="4">
        <v>217</v>
      </c>
      <c r="L68" s="4">
        <v>18</v>
      </c>
      <c r="M68" s="4">
        <v>3</v>
      </c>
      <c r="N68" s="4" t="s">
        <v>3</v>
      </c>
      <c r="O68" s="4">
        <v>2</v>
      </c>
      <c r="P68" s="4"/>
      <c r="Q68" s="4"/>
      <c r="R68" s="4"/>
      <c r="S68" s="4"/>
      <c r="T68" s="4"/>
      <c r="U68" s="4"/>
      <c r="V68" s="4"/>
      <c r="W68" s="4">
        <v>288397.78999999998</v>
      </c>
      <c r="X68" s="4">
        <v>1</v>
      </c>
      <c r="Y68" s="4">
        <v>288397.78999999998</v>
      </c>
      <c r="Z68" s="4"/>
      <c r="AA68" s="4"/>
      <c r="AB68" s="4"/>
    </row>
    <row r="69" spans="1:28">
      <c r="A69" s="4">
        <v>50</v>
      </c>
      <c r="B69" s="4">
        <v>0</v>
      </c>
      <c r="C69" s="4">
        <v>0</v>
      </c>
      <c r="D69" s="4">
        <v>1</v>
      </c>
      <c r="E69" s="4">
        <v>230</v>
      </c>
      <c r="F69" s="4">
        <f>ROUND(Source!BA49,O69)</f>
        <v>0</v>
      </c>
      <c r="G69" s="4" t="s">
        <v>170</v>
      </c>
      <c r="H69" s="4" t="s">
        <v>171</v>
      </c>
      <c r="I69" s="4"/>
      <c r="J69" s="4"/>
      <c r="K69" s="4">
        <v>230</v>
      </c>
      <c r="L69" s="4">
        <v>19</v>
      </c>
      <c r="M69" s="4">
        <v>3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>
        <v>0</v>
      </c>
      <c r="X69" s="4">
        <v>1</v>
      </c>
      <c r="Y69" s="4">
        <v>0</v>
      </c>
      <c r="Z69" s="4"/>
      <c r="AA69" s="4"/>
      <c r="AB69" s="4"/>
    </row>
    <row r="70" spans="1:28">
      <c r="A70" s="4">
        <v>50</v>
      </c>
      <c r="B70" s="4">
        <v>0</v>
      </c>
      <c r="C70" s="4">
        <v>0</v>
      </c>
      <c r="D70" s="4">
        <v>1</v>
      </c>
      <c r="E70" s="4">
        <v>206</v>
      </c>
      <c r="F70" s="4">
        <f>ROUND(Source!T49,O70)</f>
        <v>0</v>
      </c>
      <c r="G70" s="4" t="s">
        <v>172</v>
      </c>
      <c r="H70" s="4" t="s">
        <v>173</v>
      </c>
      <c r="I70" s="4"/>
      <c r="J70" s="4"/>
      <c r="K70" s="4">
        <v>206</v>
      </c>
      <c r="L70" s="4">
        <v>20</v>
      </c>
      <c r="M70" s="4">
        <v>3</v>
      </c>
      <c r="N70" s="4" t="s">
        <v>3</v>
      </c>
      <c r="O70" s="4">
        <v>2</v>
      </c>
      <c r="P70" s="4"/>
      <c r="Q70" s="4"/>
      <c r="R70" s="4"/>
      <c r="S70" s="4"/>
      <c r="T70" s="4"/>
      <c r="U70" s="4"/>
      <c r="V70" s="4"/>
      <c r="W70" s="4">
        <v>0</v>
      </c>
      <c r="X70" s="4">
        <v>1</v>
      </c>
      <c r="Y70" s="4">
        <v>0</v>
      </c>
      <c r="Z70" s="4"/>
      <c r="AA70" s="4"/>
      <c r="AB70" s="4"/>
    </row>
    <row r="71" spans="1:28">
      <c r="A71" s="4">
        <v>50</v>
      </c>
      <c r="B71" s="4">
        <v>0</v>
      </c>
      <c r="C71" s="4">
        <v>0</v>
      </c>
      <c r="D71" s="4">
        <v>1</v>
      </c>
      <c r="E71" s="4">
        <v>207</v>
      </c>
      <c r="F71" s="4">
        <f>Source!U49</f>
        <v>3161.6383000000001</v>
      </c>
      <c r="G71" s="4" t="s">
        <v>174</v>
      </c>
      <c r="H71" s="4" t="s">
        <v>175</v>
      </c>
      <c r="I71" s="4"/>
      <c r="J71" s="4"/>
      <c r="K71" s="4">
        <v>207</v>
      </c>
      <c r="L71" s="4">
        <v>21</v>
      </c>
      <c r="M71" s="4">
        <v>3</v>
      </c>
      <c r="N71" s="4" t="s">
        <v>3</v>
      </c>
      <c r="O71" s="4">
        <v>-1</v>
      </c>
      <c r="P71" s="4"/>
      <c r="Q71" s="4"/>
      <c r="R71" s="4"/>
      <c r="S71" s="4"/>
      <c r="T71" s="4"/>
      <c r="U71" s="4"/>
      <c r="V71" s="4"/>
      <c r="W71" s="4">
        <v>3161.6383000000001</v>
      </c>
      <c r="X71" s="4">
        <v>1</v>
      </c>
      <c r="Y71" s="4">
        <v>3161.6383000000001</v>
      </c>
      <c r="Z71" s="4"/>
      <c r="AA71" s="4"/>
      <c r="AB71" s="4"/>
    </row>
    <row r="72" spans="1:28">
      <c r="A72" s="4">
        <v>50</v>
      </c>
      <c r="B72" s="4">
        <v>0</v>
      </c>
      <c r="C72" s="4">
        <v>0</v>
      </c>
      <c r="D72" s="4">
        <v>1</v>
      </c>
      <c r="E72" s="4">
        <v>208</v>
      </c>
      <c r="F72" s="4">
        <f>Source!V49</f>
        <v>440.44720000000001</v>
      </c>
      <c r="G72" s="4" t="s">
        <v>176</v>
      </c>
      <c r="H72" s="4" t="s">
        <v>177</v>
      </c>
      <c r="I72" s="4"/>
      <c r="J72" s="4"/>
      <c r="K72" s="4">
        <v>208</v>
      </c>
      <c r="L72" s="4">
        <v>22</v>
      </c>
      <c r="M72" s="4">
        <v>3</v>
      </c>
      <c r="N72" s="4" t="s">
        <v>3</v>
      </c>
      <c r="O72" s="4">
        <v>-1</v>
      </c>
      <c r="P72" s="4"/>
      <c r="Q72" s="4"/>
      <c r="R72" s="4"/>
      <c r="S72" s="4"/>
      <c r="T72" s="4"/>
      <c r="U72" s="4"/>
      <c r="V72" s="4"/>
      <c r="W72" s="4">
        <v>440.44720000000001</v>
      </c>
      <c r="X72" s="4">
        <v>1</v>
      </c>
      <c r="Y72" s="4">
        <v>440.44720000000001</v>
      </c>
      <c r="Z72" s="4"/>
      <c r="AA72" s="4"/>
      <c r="AB72" s="4"/>
    </row>
    <row r="73" spans="1:28">
      <c r="A73" s="4">
        <v>50</v>
      </c>
      <c r="B73" s="4">
        <v>0</v>
      </c>
      <c r="C73" s="4">
        <v>0</v>
      </c>
      <c r="D73" s="4">
        <v>1</v>
      </c>
      <c r="E73" s="4">
        <v>209</v>
      </c>
      <c r="F73" s="4">
        <f>ROUND(Source!W49,O73)</f>
        <v>0</v>
      </c>
      <c r="G73" s="4" t="s">
        <v>178</v>
      </c>
      <c r="H73" s="4" t="s">
        <v>179</v>
      </c>
      <c r="I73" s="4"/>
      <c r="J73" s="4"/>
      <c r="K73" s="4">
        <v>209</v>
      </c>
      <c r="L73" s="4">
        <v>23</v>
      </c>
      <c r="M73" s="4">
        <v>3</v>
      </c>
      <c r="N73" s="4" t="s">
        <v>3</v>
      </c>
      <c r="O73" s="4">
        <v>2</v>
      </c>
      <c r="P73" s="4"/>
      <c r="Q73" s="4"/>
      <c r="R73" s="4"/>
      <c r="S73" s="4"/>
      <c r="T73" s="4"/>
      <c r="U73" s="4"/>
      <c r="V73" s="4"/>
      <c r="W73" s="4">
        <v>0</v>
      </c>
      <c r="X73" s="4">
        <v>1</v>
      </c>
      <c r="Y73" s="4">
        <v>0</v>
      </c>
      <c r="Z73" s="4"/>
      <c r="AA73" s="4"/>
      <c r="AB73" s="4"/>
    </row>
    <row r="74" spans="1:28">
      <c r="A74" s="4">
        <v>50</v>
      </c>
      <c r="B74" s="4">
        <v>0</v>
      </c>
      <c r="C74" s="4">
        <v>0</v>
      </c>
      <c r="D74" s="4">
        <v>1</v>
      </c>
      <c r="E74" s="4">
        <v>233</v>
      </c>
      <c r="F74" s="4">
        <f>ROUND(Source!BD49,O74)</f>
        <v>0</v>
      </c>
      <c r="G74" s="4" t="s">
        <v>180</v>
      </c>
      <c r="H74" s="4" t="s">
        <v>181</v>
      </c>
      <c r="I74" s="4"/>
      <c r="J74" s="4"/>
      <c r="K74" s="4">
        <v>233</v>
      </c>
      <c r="L74" s="4">
        <v>24</v>
      </c>
      <c r="M74" s="4">
        <v>3</v>
      </c>
      <c r="N74" s="4" t="s">
        <v>3</v>
      </c>
      <c r="O74" s="4">
        <v>2</v>
      </c>
      <c r="P74" s="4"/>
      <c r="Q74" s="4"/>
      <c r="R74" s="4"/>
      <c r="S74" s="4"/>
      <c r="T74" s="4"/>
      <c r="U74" s="4"/>
      <c r="V74" s="4"/>
      <c r="W74" s="4">
        <v>0</v>
      </c>
      <c r="X74" s="4">
        <v>1</v>
      </c>
      <c r="Y74" s="4">
        <v>0</v>
      </c>
      <c r="Z74" s="4"/>
      <c r="AA74" s="4"/>
      <c r="AB74" s="4"/>
    </row>
    <row r="75" spans="1:28">
      <c r="A75" s="4">
        <v>50</v>
      </c>
      <c r="B75" s="4">
        <v>0</v>
      </c>
      <c r="C75" s="4">
        <v>0</v>
      </c>
      <c r="D75" s="4">
        <v>1</v>
      </c>
      <c r="E75" s="4">
        <v>0</v>
      </c>
      <c r="F75" s="4">
        <f>ROUND(Source!X49,O75)</f>
        <v>800481.78</v>
      </c>
      <c r="G75" s="4" t="s">
        <v>182</v>
      </c>
      <c r="H75" s="4" t="s">
        <v>183</v>
      </c>
      <c r="I75" s="4"/>
      <c r="J75" s="4"/>
      <c r="K75" s="4">
        <v>210</v>
      </c>
      <c r="L75" s="4">
        <v>25</v>
      </c>
      <c r="M75" s="4">
        <v>3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>
        <v>800481.78</v>
      </c>
      <c r="X75" s="4">
        <v>1</v>
      </c>
      <c r="Y75" s="4">
        <v>800481.78</v>
      </c>
      <c r="Z75" s="4"/>
      <c r="AA75" s="4"/>
      <c r="AB75" s="4"/>
    </row>
    <row r="76" spans="1:28">
      <c r="A76" s="4">
        <v>50</v>
      </c>
      <c r="B76" s="4">
        <v>0</v>
      </c>
      <c r="C76" s="4">
        <v>0</v>
      </c>
      <c r="D76" s="4">
        <v>1</v>
      </c>
      <c r="E76" s="4">
        <v>0</v>
      </c>
      <c r="F76" s="4">
        <f>ROUND(Source!Y49,O76)</f>
        <v>421312.81</v>
      </c>
      <c r="G76" s="4" t="s">
        <v>184</v>
      </c>
      <c r="H76" s="4" t="s">
        <v>185</v>
      </c>
      <c r="I76" s="4"/>
      <c r="J76" s="4"/>
      <c r="K76" s="4">
        <v>211</v>
      </c>
      <c r="L76" s="4">
        <v>26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>
        <v>421312.81</v>
      </c>
      <c r="X76" s="4">
        <v>1</v>
      </c>
      <c r="Y76" s="4">
        <v>421312.81</v>
      </c>
      <c r="Z76" s="4"/>
      <c r="AA76" s="4"/>
      <c r="AB76" s="4"/>
    </row>
    <row r="77" spans="1:28">
      <c r="A77" s="4">
        <v>50</v>
      </c>
      <c r="B77" s="4">
        <v>0</v>
      </c>
      <c r="C77" s="4">
        <v>0</v>
      </c>
      <c r="D77" s="4">
        <v>1</v>
      </c>
      <c r="E77" s="4">
        <v>224</v>
      </c>
      <c r="F77" s="4">
        <f>ROUND(Source!AR49,O77)</f>
        <v>2323413.42</v>
      </c>
      <c r="G77" s="4" t="s">
        <v>186</v>
      </c>
      <c r="H77" s="4" t="s">
        <v>187</v>
      </c>
      <c r="I77" s="4"/>
      <c r="J77" s="4"/>
      <c r="K77" s="4">
        <v>224</v>
      </c>
      <c r="L77" s="4">
        <v>27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>
        <v>2323413.42</v>
      </c>
      <c r="X77" s="4">
        <v>1</v>
      </c>
      <c r="Y77" s="4">
        <v>2323413.42</v>
      </c>
      <c r="Z77" s="4"/>
      <c r="AA77" s="4"/>
      <c r="AB77" s="4"/>
    </row>
    <row r="78" spans="1:28">
      <c r="A78" s="4">
        <v>50</v>
      </c>
      <c r="B78" s="4">
        <v>1</v>
      </c>
      <c r="C78" s="4">
        <v>0</v>
      </c>
      <c r="D78" s="4">
        <v>2</v>
      </c>
      <c r="E78" s="4">
        <v>201</v>
      </c>
      <c r="F78" s="4">
        <f>ROUND(ROUND(F51,0),O78)</f>
        <v>1101619</v>
      </c>
      <c r="G78" s="4" t="s">
        <v>188</v>
      </c>
      <c r="H78" s="4" t="s">
        <v>189</v>
      </c>
      <c r="I78" s="4"/>
      <c r="J78" s="4"/>
      <c r="K78" s="4">
        <v>212</v>
      </c>
      <c r="L78" s="4">
        <v>28</v>
      </c>
      <c r="M78" s="4">
        <v>0</v>
      </c>
      <c r="N78" s="4" t="s">
        <v>3</v>
      </c>
      <c r="O78" s="4">
        <v>0</v>
      </c>
      <c r="P78" s="4"/>
      <c r="Q78" s="4"/>
      <c r="R78" s="4"/>
      <c r="S78" s="4"/>
      <c r="T78" s="4"/>
      <c r="U78" s="4"/>
      <c r="V78" s="4"/>
      <c r="W78" s="4">
        <v>1101619</v>
      </c>
      <c r="X78" s="4">
        <v>1</v>
      </c>
      <c r="Y78" s="4">
        <v>1101619</v>
      </c>
      <c r="Z78" s="4"/>
      <c r="AA78" s="4"/>
      <c r="AB78" s="4"/>
    </row>
    <row r="79" spans="1:28">
      <c r="A79" s="4">
        <v>50</v>
      </c>
      <c r="B79" s="4">
        <v>1</v>
      </c>
      <c r="C79" s="4">
        <v>0</v>
      </c>
      <c r="D79" s="4">
        <v>2</v>
      </c>
      <c r="E79" s="4">
        <v>210</v>
      </c>
      <c r="F79" s="4">
        <f>ROUND(ROUND(F75,0),O79)</f>
        <v>800482</v>
      </c>
      <c r="G79" s="4" t="s">
        <v>190</v>
      </c>
      <c r="H79" s="4" t="s">
        <v>183</v>
      </c>
      <c r="I79" s="4"/>
      <c r="J79" s="4"/>
      <c r="K79" s="4">
        <v>212</v>
      </c>
      <c r="L79" s="4">
        <v>29</v>
      </c>
      <c r="M79" s="4">
        <v>0</v>
      </c>
      <c r="N79" s="4" t="s">
        <v>3</v>
      </c>
      <c r="O79" s="4">
        <v>0</v>
      </c>
      <c r="P79" s="4"/>
      <c r="Q79" s="4"/>
      <c r="R79" s="4"/>
      <c r="S79" s="4"/>
      <c r="T79" s="4"/>
      <c r="U79" s="4"/>
      <c r="V79" s="4"/>
      <c r="W79" s="4">
        <v>800482</v>
      </c>
      <c r="X79" s="4">
        <v>1</v>
      </c>
      <c r="Y79" s="4">
        <v>800482</v>
      </c>
      <c r="Z79" s="4"/>
      <c r="AA79" s="4"/>
      <c r="AB79" s="4"/>
    </row>
    <row r="80" spans="1:28">
      <c r="A80" s="4">
        <v>50</v>
      </c>
      <c r="B80" s="4">
        <v>0</v>
      </c>
      <c r="C80" s="4">
        <v>0</v>
      </c>
      <c r="D80" s="4">
        <v>2</v>
      </c>
      <c r="E80" s="4">
        <v>211</v>
      </c>
      <c r="F80" s="4">
        <f>ROUND(ROUND(F76,0),O80)</f>
        <v>421313</v>
      </c>
      <c r="G80" s="4" t="s">
        <v>191</v>
      </c>
      <c r="H80" s="4" t="s">
        <v>185</v>
      </c>
      <c r="I80" s="4"/>
      <c r="J80" s="4"/>
      <c r="K80" s="4">
        <v>212</v>
      </c>
      <c r="L80" s="4">
        <v>30</v>
      </c>
      <c r="M80" s="4">
        <v>3</v>
      </c>
      <c r="N80" s="4" t="s">
        <v>3</v>
      </c>
      <c r="O80" s="4">
        <v>0</v>
      </c>
      <c r="P80" s="4"/>
      <c r="Q80" s="4"/>
      <c r="R80" s="4"/>
      <c r="S80" s="4"/>
      <c r="T80" s="4"/>
      <c r="U80" s="4"/>
      <c r="V80" s="4"/>
      <c r="W80" s="4">
        <v>421313</v>
      </c>
      <c r="X80" s="4">
        <v>1</v>
      </c>
      <c r="Y80" s="4">
        <v>421313</v>
      </c>
      <c r="Z80" s="4"/>
      <c r="AA80" s="4"/>
      <c r="AB80" s="4"/>
    </row>
    <row r="81" spans="1:245">
      <c r="A81" s="4">
        <v>50</v>
      </c>
      <c r="B81" s="4">
        <v>1</v>
      </c>
      <c r="C81" s="4">
        <v>0</v>
      </c>
      <c r="D81" s="4">
        <v>2</v>
      </c>
      <c r="E81" s="4">
        <v>0</v>
      </c>
      <c r="F81" s="4">
        <f>ROUND(F78+F79+F80,O81)</f>
        <v>2323414</v>
      </c>
      <c r="G81" s="4" t="s">
        <v>192</v>
      </c>
      <c r="H81" s="4" t="s">
        <v>193</v>
      </c>
      <c r="I81" s="4"/>
      <c r="J81" s="4"/>
      <c r="K81" s="4">
        <v>212</v>
      </c>
      <c r="L81" s="4">
        <v>31</v>
      </c>
      <c r="M81" s="4">
        <v>0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>
        <v>2323414</v>
      </c>
      <c r="X81" s="4">
        <v>1</v>
      </c>
      <c r="Y81" s="4">
        <v>2323414</v>
      </c>
      <c r="Z81" s="4"/>
      <c r="AA81" s="4"/>
      <c r="AB81" s="4"/>
    </row>
    <row r="83" spans="1:245">
      <c r="A83" s="1">
        <v>4</v>
      </c>
      <c r="B83" s="1">
        <v>1</v>
      </c>
      <c r="C83" s="1"/>
      <c r="D83" s="1">
        <f>ROW(A191)</f>
        <v>191</v>
      </c>
      <c r="E83" s="1"/>
      <c r="F83" s="1" t="s">
        <v>13</v>
      </c>
      <c r="G83" s="1" t="s">
        <v>194</v>
      </c>
      <c r="H83" s="1" t="s">
        <v>3</v>
      </c>
      <c r="I83" s="1">
        <v>0</v>
      </c>
      <c r="J83" s="1"/>
      <c r="K83" s="1">
        <v>0</v>
      </c>
      <c r="L83" s="1"/>
      <c r="M83" s="1" t="s">
        <v>3</v>
      </c>
      <c r="N83" s="1"/>
      <c r="O83" s="1"/>
      <c r="P83" s="1"/>
      <c r="Q83" s="1"/>
      <c r="R83" s="1"/>
      <c r="S83" s="1">
        <v>0</v>
      </c>
      <c r="T83" s="1"/>
      <c r="U83" s="1" t="s">
        <v>3</v>
      </c>
      <c r="V83" s="1">
        <v>0</v>
      </c>
      <c r="W83" s="1"/>
      <c r="X83" s="1"/>
      <c r="Y83" s="1"/>
      <c r="Z83" s="1"/>
      <c r="AA83" s="1"/>
      <c r="AB83" s="1" t="s">
        <v>3</v>
      </c>
      <c r="AC83" s="1" t="s">
        <v>3</v>
      </c>
      <c r="AD83" s="1" t="s">
        <v>3</v>
      </c>
      <c r="AE83" s="1" t="s">
        <v>3</v>
      </c>
      <c r="AF83" s="1" t="s">
        <v>3</v>
      </c>
      <c r="AG83" s="1" t="s">
        <v>3</v>
      </c>
      <c r="AH83" s="1"/>
      <c r="AI83" s="1"/>
      <c r="AJ83" s="1"/>
      <c r="AK83" s="1"/>
      <c r="AL83" s="1"/>
      <c r="AM83" s="1"/>
      <c r="AN83" s="1"/>
      <c r="AO83" s="1"/>
      <c r="AP83" s="1" t="s">
        <v>3</v>
      </c>
      <c r="AQ83" s="1" t="s">
        <v>3</v>
      </c>
      <c r="AR83" s="1" t="s">
        <v>3</v>
      </c>
      <c r="AS83" s="1"/>
      <c r="AT83" s="1"/>
      <c r="AU83" s="1"/>
      <c r="AV83" s="1"/>
      <c r="AW83" s="1"/>
      <c r="AX83" s="1"/>
      <c r="AY83" s="1"/>
      <c r="AZ83" s="1" t="s">
        <v>3</v>
      </c>
      <c r="BA83" s="1"/>
      <c r="BB83" s="1" t="s">
        <v>3</v>
      </c>
      <c r="BC83" s="1" t="s">
        <v>3</v>
      </c>
      <c r="BD83" s="1" t="s">
        <v>3</v>
      </c>
      <c r="BE83" s="1" t="s">
        <v>3</v>
      </c>
      <c r="BF83" s="1" t="s">
        <v>3</v>
      </c>
      <c r="BG83" s="1" t="s">
        <v>3</v>
      </c>
      <c r="BH83" s="1" t="s">
        <v>3</v>
      </c>
      <c r="BI83" s="1" t="s">
        <v>3</v>
      </c>
      <c r="BJ83" s="1" t="s">
        <v>3</v>
      </c>
      <c r="BK83" s="1" t="s">
        <v>3</v>
      </c>
      <c r="BL83" s="1" t="s">
        <v>3</v>
      </c>
      <c r="BM83" s="1" t="s">
        <v>3</v>
      </c>
      <c r="BN83" s="1" t="s">
        <v>3</v>
      </c>
      <c r="BO83" s="1" t="s">
        <v>3</v>
      </c>
      <c r="BP83" s="1" t="s">
        <v>3</v>
      </c>
      <c r="BQ83" s="1"/>
      <c r="BR83" s="1"/>
      <c r="BS83" s="1"/>
      <c r="BT83" s="1"/>
      <c r="BU83" s="1"/>
      <c r="BV83" s="1"/>
      <c r="BW83" s="1"/>
      <c r="BX83" s="1">
        <v>0</v>
      </c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>
        <v>0</v>
      </c>
    </row>
    <row r="85" spans="1:245">
      <c r="A85" s="2">
        <v>52</v>
      </c>
      <c r="B85" s="2">
        <f t="shared" ref="B85:G85" si="64">B191</f>
        <v>1</v>
      </c>
      <c r="C85" s="2">
        <f t="shared" si="64"/>
        <v>4</v>
      </c>
      <c r="D85" s="2">
        <f t="shared" si="64"/>
        <v>83</v>
      </c>
      <c r="E85" s="2">
        <f t="shared" si="64"/>
        <v>0</v>
      </c>
      <c r="F85" s="2" t="str">
        <f t="shared" si="64"/>
        <v>Новый раздел</v>
      </c>
      <c r="G85" s="2" t="str">
        <f t="shared" si="64"/>
        <v>2. Материалы и оборудование, не учтенные ценником</v>
      </c>
      <c r="H85" s="2"/>
      <c r="I85" s="2"/>
      <c r="J85" s="2"/>
      <c r="K85" s="2"/>
      <c r="L85" s="2"/>
      <c r="M85" s="2"/>
      <c r="N85" s="2"/>
      <c r="O85" s="2">
        <f t="shared" ref="O85:AT85" si="65">O191</f>
        <v>6025227.5</v>
      </c>
      <c r="P85" s="2">
        <f t="shared" si="65"/>
        <v>6025227.5</v>
      </c>
      <c r="Q85" s="2">
        <f t="shared" si="65"/>
        <v>0</v>
      </c>
      <c r="R85" s="2">
        <f t="shared" si="65"/>
        <v>0</v>
      </c>
      <c r="S85" s="2">
        <f t="shared" si="65"/>
        <v>0</v>
      </c>
      <c r="T85" s="2">
        <f t="shared" si="65"/>
        <v>0</v>
      </c>
      <c r="U85" s="2">
        <f t="shared" si="65"/>
        <v>0</v>
      </c>
      <c r="V85" s="2">
        <f t="shared" si="65"/>
        <v>0</v>
      </c>
      <c r="W85" s="2">
        <f t="shared" si="65"/>
        <v>0</v>
      </c>
      <c r="X85" s="2">
        <f t="shared" si="65"/>
        <v>0</v>
      </c>
      <c r="Y85" s="2">
        <f t="shared" si="65"/>
        <v>0</v>
      </c>
      <c r="Z85" s="2">
        <f t="shared" si="65"/>
        <v>0</v>
      </c>
      <c r="AA85" s="2">
        <f t="shared" si="65"/>
        <v>0</v>
      </c>
      <c r="AB85" s="2">
        <f t="shared" si="65"/>
        <v>6025227.5</v>
      </c>
      <c r="AC85" s="2">
        <f t="shared" si="65"/>
        <v>6025227.5</v>
      </c>
      <c r="AD85" s="2">
        <f t="shared" si="65"/>
        <v>0</v>
      </c>
      <c r="AE85" s="2">
        <f t="shared" si="65"/>
        <v>0</v>
      </c>
      <c r="AF85" s="2">
        <f t="shared" si="65"/>
        <v>0</v>
      </c>
      <c r="AG85" s="2">
        <f t="shared" si="65"/>
        <v>0</v>
      </c>
      <c r="AH85" s="2">
        <f t="shared" si="65"/>
        <v>0</v>
      </c>
      <c r="AI85" s="2">
        <f t="shared" si="65"/>
        <v>0</v>
      </c>
      <c r="AJ85" s="2">
        <f t="shared" si="65"/>
        <v>0</v>
      </c>
      <c r="AK85" s="2">
        <f t="shared" si="65"/>
        <v>0</v>
      </c>
      <c r="AL85" s="2">
        <f t="shared" si="65"/>
        <v>0</v>
      </c>
      <c r="AM85" s="2">
        <f t="shared" si="65"/>
        <v>0</v>
      </c>
      <c r="AN85" s="2">
        <f t="shared" si="65"/>
        <v>0</v>
      </c>
      <c r="AO85" s="2">
        <f t="shared" si="65"/>
        <v>0</v>
      </c>
      <c r="AP85" s="2">
        <f t="shared" si="65"/>
        <v>0</v>
      </c>
      <c r="AQ85" s="2">
        <f t="shared" si="65"/>
        <v>0</v>
      </c>
      <c r="AR85" s="2">
        <f t="shared" si="65"/>
        <v>6025227.5</v>
      </c>
      <c r="AS85" s="2">
        <f t="shared" si="65"/>
        <v>6025227.5</v>
      </c>
      <c r="AT85" s="2">
        <f t="shared" si="65"/>
        <v>0</v>
      </c>
      <c r="AU85" s="2">
        <f t="shared" ref="AU85:BZ85" si="66">AU191</f>
        <v>0</v>
      </c>
      <c r="AV85" s="2">
        <f t="shared" si="66"/>
        <v>6025227.5</v>
      </c>
      <c r="AW85" s="2">
        <f t="shared" si="66"/>
        <v>6025227.5</v>
      </c>
      <c r="AX85" s="2">
        <f t="shared" si="66"/>
        <v>0</v>
      </c>
      <c r="AY85" s="2">
        <f t="shared" si="66"/>
        <v>6025227.5</v>
      </c>
      <c r="AZ85" s="2">
        <f t="shared" si="66"/>
        <v>0</v>
      </c>
      <c r="BA85" s="2">
        <f t="shared" si="66"/>
        <v>0</v>
      </c>
      <c r="BB85" s="2">
        <f t="shared" si="66"/>
        <v>0</v>
      </c>
      <c r="BC85" s="2">
        <f t="shared" si="66"/>
        <v>0</v>
      </c>
      <c r="BD85" s="2">
        <f t="shared" si="66"/>
        <v>0</v>
      </c>
      <c r="BE85" s="2">
        <f t="shared" si="66"/>
        <v>0</v>
      </c>
      <c r="BF85" s="2">
        <f t="shared" si="66"/>
        <v>0</v>
      </c>
      <c r="BG85" s="2">
        <f t="shared" si="66"/>
        <v>0</v>
      </c>
      <c r="BH85" s="2">
        <f t="shared" si="66"/>
        <v>0</v>
      </c>
      <c r="BI85" s="2">
        <f t="shared" si="66"/>
        <v>0</v>
      </c>
      <c r="BJ85" s="2">
        <f t="shared" si="66"/>
        <v>0</v>
      </c>
      <c r="BK85" s="2">
        <f t="shared" si="66"/>
        <v>0</v>
      </c>
      <c r="BL85" s="2">
        <f t="shared" si="66"/>
        <v>0</v>
      </c>
      <c r="BM85" s="2">
        <f t="shared" si="66"/>
        <v>0</v>
      </c>
      <c r="BN85" s="2">
        <f t="shared" si="66"/>
        <v>0</v>
      </c>
      <c r="BO85" s="2">
        <f t="shared" si="66"/>
        <v>0</v>
      </c>
      <c r="BP85" s="2">
        <f t="shared" si="66"/>
        <v>0</v>
      </c>
      <c r="BQ85" s="2">
        <f t="shared" si="66"/>
        <v>0</v>
      </c>
      <c r="BR85" s="2">
        <f t="shared" si="66"/>
        <v>0</v>
      </c>
      <c r="BS85" s="2">
        <f t="shared" si="66"/>
        <v>0</v>
      </c>
      <c r="BT85" s="2">
        <f t="shared" si="66"/>
        <v>0</v>
      </c>
      <c r="BU85" s="2">
        <f t="shared" si="66"/>
        <v>0</v>
      </c>
      <c r="BV85" s="2">
        <f t="shared" si="66"/>
        <v>0</v>
      </c>
      <c r="BW85" s="2">
        <f t="shared" si="66"/>
        <v>0</v>
      </c>
      <c r="BX85" s="2">
        <f t="shared" si="66"/>
        <v>0</v>
      </c>
      <c r="BY85" s="2">
        <f t="shared" si="66"/>
        <v>0</v>
      </c>
      <c r="BZ85" s="2">
        <f t="shared" si="66"/>
        <v>0</v>
      </c>
      <c r="CA85" s="2">
        <f t="shared" ref="CA85:DF85" si="67">CA191</f>
        <v>6025227.5</v>
      </c>
      <c r="CB85" s="2">
        <f t="shared" si="67"/>
        <v>6025227.5</v>
      </c>
      <c r="CC85" s="2">
        <f t="shared" si="67"/>
        <v>0</v>
      </c>
      <c r="CD85" s="2">
        <f t="shared" si="67"/>
        <v>0</v>
      </c>
      <c r="CE85" s="2">
        <f t="shared" si="67"/>
        <v>6025227.5</v>
      </c>
      <c r="CF85" s="2">
        <f t="shared" si="67"/>
        <v>6025227.5</v>
      </c>
      <c r="CG85" s="2">
        <f t="shared" si="67"/>
        <v>0</v>
      </c>
      <c r="CH85" s="2">
        <f t="shared" si="67"/>
        <v>6025227.5</v>
      </c>
      <c r="CI85" s="2">
        <f t="shared" si="67"/>
        <v>0</v>
      </c>
      <c r="CJ85" s="2">
        <f t="shared" si="67"/>
        <v>0</v>
      </c>
      <c r="CK85" s="2">
        <f t="shared" si="67"/>
        <v>0</v>
      </c>
      <c r="CL85" s="2">
        <f t="shared" si="67"/>
        <v>0</v>
      </c>
      <c r="CM85" s="2">
        <f t="shared" si="67"/>
        <v>0</v>
      </c>
      <c r="CN85" s="2">
        <f t="shared" si="67"/>
        <v>0</v>
      </c>
      <c r="CO85" s="2">
        <f t="shared" si="67"/>
        <v>0</v>
      </c>
      <c r="CP85" s="2">
        <f t="shared" si="67"/>
        <v>0</v>
      </c>
      <c r="CQ85" s="2">
        <f t="shared" si="67"/>
        <v>0</v>
      </c>
      <c r="CR85" s="2">
        <f t="shared" si="67"/>
        <v>0</v>
      </c>
      <c r="CS85" s="2">
        <f t="shared" si="67"/>
        <v>0</v>
      </c>
      <c r="CT85" s="2">
        <f t="shared" si="67"/>
        <v>0</v>
      </c>
      <c r="CU85" s="2">
        <f t="shared" si="67"/>
        <v>0</v>
      </c>
      <c r="CV85" s="2">
        <f t="shared" si="67"/>
        <v>0</v>
      </c>
      <c r="CW85" s="2">
        <f t="shared" si="67"/>
        <v>0</v>
      </c>
      <c r="CX85" s="2">
        <f t="shared" si="67"/>
        <v>0</v>
      </c>
      <c r="CY85" s="2">
        <f t="shared" si="67"/>
        <v>0</v>
      </c>
      <c r="CZ85" s="2">
        <f t="shared" si="67"/>
        <v>0</v>
      </c>
      <c r="DA85" s="2">
        <f t="shared" si="67"/>
        <v>0</v>
      </c>
      <c r="DB85" s="2">
        <f t="shared" si="67"/>
        <v>0</v>
      </c>
      <c r="DC85" s="2">
        <f t="shared" si="67"/>
        <v>0</v>
      </c>
      <c r="DD85" s="2">
        <f t="shared" si="67"/>
        <v>0</v>
      </c>
      <c r="DE85" s="2">
        <f t="shared" si="67"/>
        <v>0</v>
      </c>
      <c r="DF85" s="2">
        <f t="shared" si="67"/>
        <v>0</v>
      </c>
      <c r="DG85" s="3">
        <f t="shared" ref="DG85:EL85" si="68">DG191</f>
        <v>0</v>
      </c>
      <c r="DH85" s="3">
        <f t="shared" si="68"/>
        <v>0</v>
      </c>
      <c r="DI85" s="3">
        <f t="shared" si="68"/>
        <v>0</v>
      </c>
      <c r="DJ85" s="3">
        <f t="shared" si="68"/>
        <v>0</v>
      </c>
      <c r="DK85" s="3">
        <f t="shared" si="68"/>
        <v>0</v>
      </c>
      <c r="DL85" s="3">
        <f t="shared" si="68"/>
        <v>0</v>
      </c>
      <c r="DM85" s="3">
        <f t="shared" si="68"/>
        <v>0</v>
      </c>
      <c r="DN85" s="3">
        <f t="shared" si="68"/>
        <v>0</v>
      </c>
      <c r="DO85" s="3">
        <f t="shared" si="68"/>
        <v>0</v>
      </c>
      <c r="DP85" s="3">
        <f t="shared" si="68"/>
        <v>0</v>
      </c>
      <c r="DQ85" s="3">
        <f t="shared" si="68"/>
        <v>0</v>
      </c>
      <c r="DR85" s="3">
        <f t="shared" si="68"/>
        <v>0</v>
      </c>
      <c r="DS85" s="3">
        <f t="shared" si="68"/>
        <v>0</v>
      </c>
      <c r="DT85" s="3">
        <f t="shared" si="68"/>
        <v>0</v>
      </c>
      <c r="DU85" s="3">
        <f t="shared" si="68"/>
        <v>0</v>
      </c>
      <c r="DV85" s="3">
        <f t="shared" si="68"/>
        <v>0</v>
      </c>
      <c r="DW85" s="3">
        <f t="shared" si="68"/>
        <v>0</v>
      </c>
      <c r="DX85" s="3">
        <f t="shared" si="68"/>
        <v>0</v>
      </c>
      <c r="DY85" s="3">
        <f t="shared" si="68"/>
        <v>0</v>
      </c>
      <c r="DZ85" s="3">
        <f t="shared" si="68"/>
        <v>0</v>
      </c>
      <c r="EA85" s="3">
        <f t="shared" si="68"/>
        <v>0</v>
      </c>
      <c r="EB85" s="3">
        <f t="shared" si="68"/>
        <v>0</v>
      </c>
      <c r="EC85" s="3">
        <f t="shared" si="68"/>
        <v>0</v>
      </c>
      <c r="ED85" s="3">
        <f t="shared" si="68"/>
        <v>0</v>
      </c>
      <c r="EE85" s="3">
        <f t="shared" si="68"/>
        <v>0</v>
      </c>
      <c r="EF85" s="3">
        <f t="shared" si="68"/>
        <v>0</v>
      </c>
      <c r="EG85" s="3">
        <f t="shared" si="68"/>
        <v>0</v>
      </c>
      <c r="EH85" s="3">
        <f t="shared" si="68"/>
        <v>0</v>
      </c>
      <c r="EI85" s="3">
        <f t="shared" si="68"/>
        <v>0</v>
      </c>
      <c r="EJ85" s="3">
        <f t="shared" si="68"/>
        <v>0</v>
      </c>
      <c r="EK85" s="3">
        <f t="shared" si="68"/>
        <v>0</v>
      </c>
      <c r="EL85" s="3">
        <f t="shared" si="68"/>
        <v>0</v>
      </c>
      <c r="EM85" s="3">
        <f t="shared" ref="EM85:FR85" si="69">EM191</f>
        <v>0</v>
      </c>
      <c r="EN85" s="3">
        <f t="shared" si="69"/>
        <v>0</v>
      </c>
      <c r="EO85" s="3">
        <f t="shared" si="69"/>
        <v>0</v>
      </c>
      <c r="EP85" s="3">
        <f t="shared" si="69"/>
        <v>0</v>
      </c>
      <c r="EQ85" s="3">
        <f t="shared" si="69"/>
        <v>0</v>
      </c>
      <c r="ER85" s="3">
        <f t="shared" si="69"/>
        <v>0</v>
      </c>
      <c r="ES85" s="3">
        <f t="shared" si="69"/>
        <v>0</v>
      </c>
      <c r="ET85" s="3">
        <f t="shared" si="69"/>
        <v>0</v>
      </c>
      <c r="EU85" s="3">
        <f t="shared" si="69"/>
        <v>0</v>
      </c>
      <c r="EV85" s="3">
        <f t="shared" si="69"/>
        <v>0</v>
      </c>
      <c r="EW85" s="3">
        <f t="shared" si="69"/>
        <v>0</v>
      </c>
      <c r="EX85" s="3">
        <f t="shared" si="69"/>
        <v>0</v>
      </c>
      <c r="EY85" s="3">
        <f t="shared" si="69"/>
        <v>0</v>
      </c>
      <c r="EZ85" s="3">
        <f t="shared" si="69"/>
        <v>0</v>
      </c>
      <c r="FA85" s="3">
        <f t="shared" si="69"/>
        <v>0</v>
      </c>
      <c r="FB85" s="3">
        <f t="shared" si="69"/>
        <v>0</v>
      </c>
      <c r="FC85" s="3">
        <f t="shared" si="69"/>
        <v>0</v>
      </c>
      <c r="FD85" s="3">
        <f t="shared" si="69"/>
        <v>0</v>
      </c>
      <c r="FE85" s="3">
        <f t="shared" si="69"/>
        <v>0</v>
      </c>
      <c r="FF85" s="3">
        <f t="shared" si="69"/>
        <v>0</v>
      </c>
      <c r="FG85" s="3">
        <f t="shared" si="69"/>
        <v>0</v>
      </c>
      <c r="FH85" s="3">
        <f t="shared" si="69"/>
        <v>0</v>
      </c>
      <c r="FI85" s="3">
        <f t="shared" si="69"/>
        <v>0</v>
      </c>
      <c r="FJ85" s="3">
        <f t="shared" si="69"/>
        <v>0</v>
      </c>
      <c r="FK85" s="3">
        <f t="shared" si="69"/>
        <v>0</v>
      </c>
      <c r="FL85" s="3">
        <f t="shared" si="69"/>
        <v>0</v>
      </c>
      <c r="FM85" s="3">
        <f t="shared" si="69"/>
        <v>0</v>
      </c>
      <c r="FN85" s="3">
        <f t="shared" si="69"/>
        <v>0</v>
      </c>
      <c r="FO85" s="3">
        <f t="shared" si="69"/>
        <v>0</v>
      </c>
      <c r="FP85" s="3">
        <f t="shared" si="69"/>
        <v>0</v>
      </c>
      <c r="FQ85" s="3">
        <f t="shared" si="69"/>
        <v>0</v>
      </c>
      <c r="FR85" s="3">
        <f t="shared" si="69"/>
        <v>0</v>
      </c>
      <c r="FS85" s="3">
        <f t="shared" ref="FS85:GX85" si="70">FS191</f>
        <v>0</v>
      </c>
      <c r="FT85" s="3">
        <f t="shared" si="70"/>
        <v>0</v>
      </c>
      <c r="FU85" s="3">
        <f t="shared" si="70"/>
        <v>0</v>
      </c>
      <c r="FV85" s="3">
        <f t="shared" si="70"/>
        <v>0</v>
      </c>
      <c r="FW85" s="3">
        <f t="shared" si="70"/>
        <v>0</v>
      </c>
      <c r="FX85" s="3">
        <f t="shared" si="70"/>
        <v>0</v>
      </c>
      <c r="FY85" s="3">
        <f t="shared" si="70"/>
        <v>0</v>
      </c>
      <c r="FZ85" s="3">
        <f t="shared" si="70"/>
        <v>0</v>
      </c>
      <c r="GA85" s="3">
        <f t="shared" si="70"/>
        <v>0</v>
      </c>
      <c r="GB85" s="3">
        <f t="shared" si="70"/>
        <v>0</v>
      </c>
      <c r="GC85" s="3">
        <f t="shared" si="70"/>
        <v>0</v>
      </c>
      <c r="GD85" s="3">
        <f t="shared" si="70"/>
        <v>0</v>
      </c>
      <c r="GE85" s="3">
        <f t="shared" si="70"/>
        <v>0</v>
      </c>
      <c r="GF85" s="3">
        <f t="shared" si="70"/>
        <v>0</v>
      </c>
      <c r="GG85" s="3">
        <f t="shared" si="70"/>
        <v>0</v>
      </c>
      <c r="GH85" s="3">
        <f t="shared" si="70"/>
        <v>0</v>
      </c>
      <c r="GI85" s="3">
        <f t="shared" si="70"/>
        <v>0</v>
      </c>
      <c r="GJ85" s="3">
        <f t="shared" si="70"/>
        <v>0</v>
      </c>
      <c r="GK85" s="3">
        <f t="shared" si="70"/>
        <v>0</v>
      </c>
      <c r="GL85" s="3">
        <f t="shared" si="70"/>
        <v>0</v>
      </c>
      <c r="GM85" s="3">
        <f t="shared" si="70"/>
        <v>0</v>
      </c>
      <c r="GN85" s="3">
        <f t="shared" si="70"/>
        <v>0</v>
      </c>
      <c r="GO85" s="3">
        <f t="shared" si="70"/>
        <v>0</v>
      </c>
      <c r="GP85" s="3">
        <f t="shared" si="70"/>
        <v>0</v>
      </c>
      <c r="GQ85" s="3">
        <f t="shared" si="70"/>
        <v>0</v>
      </c>
      <c r="GR85" s="3">
        <f t="shared" si="70"/>
        <v>0</v>
      </c>
      <c r="GS85" s="3">
        <f t="shared" si="70"/>
        <v>0</v>
      </c>
      <c r="GT85" s="3">
        <f t="shared" si="70"/>
        <v>0</v>
      </c>
      <c r="GU85" s="3">
        <f t="shared" si="70"/>
        <v>0</v>
      </c>
      <c r="GV85" s="3">
        <f t="shared" si="70"/>
        <v>0</v>
      </c>
      <c r="GW85" s="3">
        <f t="shared" si="70"/>
        <v>0</v>
      </c>
      <c r="GX85" s="3">
        <f t="shared" si="70"/>
        <v>0</v>
      </c>
    </row>
    <row r="87" spans="1:245">
      <c r="A87">
        <v>19</v>
      </c>
      <c r="B87">
        <v>1</v>
      </c>
      <c r="F87" t="s">
        <v>3</v>
      </c>
      <c r="G87" t="s">
        <v>195</v>
      </c>
      <c r="H87" t="s">
        <v>3</v>
      </c>
      <c r="AA87">
        <v>1</v>
      </c>
      <c r="IK87">
        <v>0</v>
      </c>
    </row>
    <row r="88" spans="1:245">
      <c r="A88">
        <v>17</v>
      </c>
      <c r="B88">
        <v>1</v>
      </c>
      <c r="E88" t="s">
        <v>196</v>
      </c>
      <c r="F88" t="s">
        <v>197</v>
      </c>
      <c r="G88" t="s">
        <v>198</v>
      </c>
      <c r="H88" t="s">
        <v>199</v>
      </c>
      <c r="I88">
        <f>ROUND(ROUND(47,4),7)</f>
        <v>47</v>
      </c>
      <c r="J88">
        <v>0</v>
      </c>
      <c r="K88">
        <f>ROUND(ROUND(47,4),7)</f>
        <v>47</v>
      </c>
      <c r="O88">
        <f t="shared" ref="O88:O105" si="71">ROUND(CP88,2)</f>
        <v>1783133</v>
      </c>
      <c r="P88">
        <f t="shared" ref="P88:P105" si="72">ROUND(CQ88*I88,2)</f>
        <v>1783133</v>
      </c>
      <c r="Q88">
        <f t="shared" ref="Q88:Q105" si="73">ROUND(CR88*I88,2)</f>
        <v>0</v>
      </c>
      <c r="R88">
        <f t="shared" ref="R88:R105" si="74">ROUND(CS88*I88,2)</f>
        <v>0</v>
      </c>
      <c r="S88">
        <f t="shared" ref="S88:S105" si="75">ROUND(CT88*I88,2)</f>
        <v>0</v>
      </c>
      <c r="T88">
        <f t="shared" ref="T88:T105" si="76">ROUND(CU88*I88,2)</f>
        <v>0</v>
      </c>
      <c r="U88">
        <f t="shared" ref="U88:U105" si="77">CV88*I88</f>
        <v>0</v>
      </c>
      <c r="V88">
        <f t="shared" ref="V88:V105" si="78">CW88*I88</f>
        <v>0</v>
      </c>
      <c r="W88">
        <f t="shared" ref="W88:W105" si="79">ROUND(CX88*I88,2)</f>
        <v>0</v>
      </c>
      <c r="X88">
        <f t="shared" ref="X88:X105" si="80">ROUND(CY88,2)</f>
        <v>0</v>
      </c>
      <c r="Y88">
        <f t="shared" ref="Y88:Y105" si="81">ROUND(CZ88,2)</f>
        <v>0</v>
      </c>
      <c r="AA88">
        <v>46295511</v>
      </c>
      <c r="AB88">
        <f t="shared" ref="AB88:AB105" si="82">ROUND((AC88+AD88+AF88),2)</f>
        <v>37939</v>
      </c>
      <c r="AC88">
        <f t="shared" ref="AC88:AC105" si="83">ROUND((ES88),2)</f>
        <v>37939</v>
      </c>
      <c r="AD88">
        <f t="shared" ref="AD88:AD105" si="84">ROUND((((ET88)-(EU88))+AE88),2)</f>
        <v>0</v>
      </c>
      <c r="AE88">
        <f t="shared" ref="AE88:AE105" si="85">ROUND((EU88),2)</f>
        <v>0</v>
      </c>
      <c r="AF88">
        <f t="shared" ref="AF88:AF105" si="86">ROUND((EV88),2)</f>
        <v>0</v>
      </c>
      <c r="AG88">
        <f t="shared" ref="AG88:AG105" si="87">ROUND((AP88),2)</f>
        <v>0</v>
      </c>
      <c r="AH88">
        <f t="shared" ref="AH88:AH105" si="88">(EW88)</f>
        <v>0</v>
      </c>
      <c r="AI88">
        <f t="shared" ref="AI88:AI105" si="89">(EX88)</f>
        <v>0</v>
      </c>
      <c r="AJ88">
        <f t="shared" ref="AJ88:AJ105" si="90">(AS88)</f>
        <v>0</v>
      </c>
      <c r="AK88">
        <v>37939</v>
      </c>
      <c r="AL88">
        <v>37939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1</v>
      </c>
      <c r="AW88">
        <v>1</v>
      </c>
      <c r="AZ88">
        <v>1</v>
      </c>
      <c r="BA88">
        <v>1</v>
      </c>
      <c r="BB88">
        <v>1</v>
      </c>
      <c r="BC88">
        <v>7.21</v>
      </c>
      <c r="BD88" t="s">
        <v>3</v>
      </c>
      <c r="BE88" t="s">
        <v>3</v>
      </c>
      <c r="BF88" t="s">
        <v>3</v>
      </c>
      <c r="BG88" t="s">
        <v>3</v>
      </c>
      <c r="BH88">
        <v>3</v>
      </c>
      <c r="BI88">
        <v>1</v>
      </c>
      <c r="BJ88" t="s">
        <v>197</v>
      </c>
      <c r="BM88">
        <v>1100</v>
      </c>
      <c r="BN88">
        <v>0</v>
      </c>
      <c r="BO88" t="s">
        <v>3</v>
      </c>
      <c r="BP88">
        <v>0</v>
      </c>
      <c r="BQ88">
        <v>8</v>
      </c>
      <c r="BR88">
        <v>0</v>
      </c>
      <c r="BS88">
        <v>1</v>
      </c>
      <c r="BT88">
        <v>1</v>
      </c>
      <c r="BU88">
        <v>1</v>
      </c>
      <c r="BV88">
        <v>1</v>
      </c>
      <c r="BW88">
        <v>1</v>
      </c>
      <c r="BX88">
        <v>1</v>
      </c>
      <c r="BY88" t="s">
        <v>3</v>
      </c>
      <c r="BZ88">
        <v>0</v>
      </c>
      <c r="CA88">
        <v>0</v>
      </c>
      <c r="CB88" t="s">
        <v>3</v>
      </c>
      <c r="CE88">
        <v>0</v>
      </c>
      <c r="CF88">
        <v>0</v>
      </c>
      <c r="CG88">
        <v>0</v>
      </c>
      <c r="CM88">
        <v>0</v>
      </c>
      <c r="CN88" t="s">
        <v>3</v>
      </c>
      <c r="CO88">
        <v>0</v>
      </c>
      <c r="CP88">
        <f t="shared" ref="CP88:CP105" si="91">(P88+Q88+S88)</f>
        <v>1783133</v>
      </c>
      <c r="CQ88">
        <f t="shared" ref="CQ88:CQ105" si="92">AC88</f>
        <v>37939</v>
      </c>
      <c r="CR88">
        <f t="shared" ref="CR88:CR105" si="93">AD88*BB88</f>
        <v>0</v>
      </c>
      <c r="CS88">
        <f t="shared" ref="CS88:CS105" si="94">AE88*BS88</f>
        <v>0</v>
      </c>
      <c r="CT88">
        <f t="shared" ref="CT88:CT105" si="95">AF88*BA88</f>
        <v>0</v>
      </c>
      <c r="CU88">
        <f t="shared" ref="CU88:CU105" si="96">AG88</f>
        <v>0</v>
      </c>
      <c r="CV88">
        <f t="shared" ref="CV88:CV105" si="97">AH88</f>
        <v>0</v>
      </c>
      <c r="CW88">
        <f t="shared" ref="CW88:CW105" si="98">AI88</f>
        <v>0</v>
      </c>
      <c r="CX88">
        <f t="shared" ref="CX88:CX105" si="99">AJ88</f>
        <v>0</v>
      </c>
      <c r="CY88">
        <f t="shared" ref="CY88:CY105" si="100">(((S88+R88)*AT88)/100)</f>
        <v>0</v>
      </c>
      <c r="CZ88">
        <f t="shared" ref="CZ88:CZ105" si="101">(((S88+R88)*AU88)/100)</f>
        <v>0</v>
      </c>
      <c r="DC88" t="s">
        <v>3</v>
      </c>
      <c r="DD88" t="s">
        <v>3</v>
      </c>
      <c r="DE88" t="s">
        <v>3</v>
      </c>
      <c r="DF88" t="s">
        <v>3</v>
      </c>
      <c r="DG88" t="s">
        <v>3</v>
      </c>
      <c r="DH88" t="s">
        <v>3</v>
      </c>
      <c r="DI88" t="s">
        <v>3</v>
      </c>
      <c r="DJ88" t="s">
        <v>3</v>
      </c>
      <c r="DK88" t="s">
        <v>3</v>
      </c>
      <c r="DL88" t="s">
        <v>3</v>
      </c>
      <c r="DM88" t="s">
        <v>3</v>
      </c>
      <c r="DN88">
        <v>0</v>
      </c>
      <c r="DO88">
        <v>0</v>
      </c>
      <c r="DP88">
        <v>1</v>
      </c>
      <c r="DQ88">
        <v>1</v>
      </c>
      <c r="DU88">
        <v>1010</v>
      </c>
      <c r="DV88" t="s">
        <v>199</v>
      </c>
      <c r="DW88" t="s">
        <v>199</v>
      </c>
      <c r="DX88">
        <v>1</v>
      </c>
      <c r="DZ88" t="s">
        <v>3</v>
      </c>
      <c r="EA88" t="s">
        <v>3</v>
      </c>
      <c r="EB88" t="s">
        <v>3</v>
      </c>
      <c r="EC88" t="s">
        <v>3</v>
      </c>
      <c r="EE88">
        <v>44455117</v>
      </c>
      <c r="EF88">
        <v>8</v>
      </c>
      <c r="EG88" t="s">
        <v>200</v>
      </c>
      <c r="EH88">
        <v>0</v>
      </c>
      <c r="EI88" t="s">
        <v>3</v>
      </c>
      <c r="EJ88">
        <v>1</v>
      </c>
      <c r="EK88">
        <v>1100</v>
      </c>
      <c r="EL88" t="s">
        <v>201</v>
      </c>
      <c r="EM88" t="s">
        <v>202</v>
      </c>
      <c r="EO88" t="s">
        <v>3</v>
      </c>
      <c r="EQ88">
        <v>0</v>
      </c>
      <c r="ER88">
        <v>37939</v>
      </c>
      <c r="ES88">
        <v>37939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5</v>
      </c>
      <c r="FC88">
        <v>0</v>
      </c>
      <c r="FD88">
        <v>18</v>
      </c>
      <c r="FF88">
        <v>37939</v>
      </c>
      <c r="FQ88">
        <v>0</v>
      </c>
      <c r="FR88">
        <f t="shared" ref="FR88:FR105" si="102">ROUND(IF(AND(BH88=3,BI88=3),P88,0),2)</f>
        <v>0</v>
      </c>
      <c r="FS88">
        <v>0</v>
      </c>
      <c r="FX88">
        <v>0</v>
      </c>
      <c r="FY88">
        <v>0</v>
      </c>
      <c r="GA88" t="s">
        <v>3</v>
      </c>
      <c r="GD88">
        <v>1</v>
      </c>
      <c r="GF88">
        <v>234275144</v>
      </c>
      <c r="GG88">
        <v>2</v>
      </c>
      <c r="GH88">
        <v>3</v>
      </c>
      <c r="GI88">
        <v>4</v>
      </c>
      <c r="GJ88">
        <v>0</v>
      </c>
      <c r="GK88">
        <v>0</v>
      </c>
      <c r="GL88">
        <f t="shared" ref="GL88:GL105" si="103">ROUND(IF(AND(BH88=3,BI88=3,FS88&lt;&gt;0),P88,0),2)</f>
        <v>0</v>
      </c>
      <c r="GM88">
        <f t="shared" ref="GM88:GM105" si="104">ROUND(O88+X88+Y88,2)+GX88</f>
        <v>1783133</v>
      </c>
      <c r="GN88">
        <f t="shared" ref="GN88:GN105" si="105">IF(OR(BI88=0,BI88=1),ROUND(O88+X88+Y88,2),0)</f>
        <v>1783133</v>
      </c>
      <c r="GO88">
        <f t="shared" ref="GO88:GO105" si="106">IF(BI88=2,ROUND(O88+X88+Y88,2),0)</f>
        <v>0</v>
      </c>
      <c r="GP88">
        <f t="shared" ref="GP88:GP105" si="107">IF(BI88=4,ROUND(O88+X88+Y88,2)+GX88,0)</f>
        <v>0</v>
      </c>
      <c r="GR88">
        <v>1</v>
      </c>
      <c r="GS88">
        <v>1</v>
      </c>
      <c r="GT88">
        <v>0</v>
      </c>
      <c r="GU88" t="s">
        <v>3</v>
      </c>
      <c r="GV88">
        <f t="shared" ref="GV88:GV105" si="108">ROUND((GT88),2)</f>
        <v>0</v>
      </c>
      <c r="GW88">
        <v>1</v>
      </c>
      <c r="GX88">
        <f t="shared" ref="GX88:GX105" si="109">ROUND(HC88*I88,2)</f>
        <v>0</v>
      </c>
      <c r="HA88">
        <v>0</v>
      </c>
      <c r="HB88">
        <v>0</v>
      </c>
      <c r="HC88">
        <f t="shared" ref="HC88:HC105" si="110">GV88*GW88</f>
        <v>0</v>
      </c>
      <c r="HE88" t="s">
        <v>3</v>
      </c>
      <c r="HF88" t="s">
        <v>3</v>
      </c>
      <c r="HG88">
        <f t="shared" ref="HG88:HG105" si="111">ROUND(AC88*I88,2)</f>
        <v>1783133</v>
      </c>
      <c r="HM88" t="s">
        <v>3</v>
      </c>
      <c r="HN88" t="s">
        <v>3</v>
      </c>
      <c r="HO88" t="s">
        <v>3</v>
      </c>
      <c r="HP88" t="s">
        <v>3</v>
      </c>
      <c r="HQ88" t="s">
        <v>3</v>
      </c>
      <c r="IK88">
        <v>0</v>
      </c>
    </row>
    <row r="89" spans="1:245">
      <c r="A89">
        <v>17</v>
      </c>
      <c r="B89">
        <v>1</v>
      </c>
      <c r="E89" t="s">
        <v>203</v>
      </c>
      <c r="F89" t="s">
        <v>197</v>
      </c>
      <c r="G89" t="s">
        <v>204</v>
      </c>
      <c r="H89" t="s">
        <v>199</v>
      </c>
      <c r="I89">
        <f>ROUND(ROUND(1,4),7)</f>
        <v>1</v>
      </c>
      <c r="J89">
        <v>0</v>
      </c>
      <c r="K89">
        <f>ROUND(ROUND(1,4),7)</f>
        <v>1</v>
      </c>
      <c r="O89">
        <f t="shared" si="71"/>
        <v>20130</v>
      </c>
      <c r="P89">
        <f t="shared" si="72"/>
        <v>20130</v>
      </c>
      <c r="Q89">
        <f t="shared" si="73"/>
        <v>0</v>
      </c>
      <c r="R89">
        <f t="shared" si="74"/>
        <v>0</v>
      </c>
      <c r="S89">
        <f t="shared" si="75"/>
        <v>0</v>
      </c>
      <c r="T89">
        <f t="shared" si="76"/>
        <v>0</v>
      </c>
      <c r="U89">
        <f t="shared" si="77"/>
        <v>0</v>
      </c>
      <c r="V89">
        <f t="shared" si="78"/>
        <v>0</v>
      </c>
      <c r="W89">
        <f t="shared" si="79"/>
        <v>0</v>
      </c>
      <c r="X89">
        <f t="shared" si="80"/>
        <v>0</v>
      </c>
      <c r="Y89">
        <f t="shared" si="81"/>
        <v>0</v>
      </c>
      <c r="AA89">
        <v>46295511</v>
      </c>
      <c r="AB89">
        <f t="shared" si="82"/>
        <v>20130</v>
      </c>
      <c r="AC89">
        <f t="shared" si="83"/>
        <v>20130</v>
      </c>
      <c r="AD89">
        <f t="shared" si="84"/>
        <v>0</v>
      </c>
      <c r="AE89">
        <f t="shared" si="85"/>
        <v>0</v>
      </c>
      <c r="AF89">
        <f t="shared" si="86"/>
        <v>0</v>
      </c>
      <c r="AG89">
        <f t="shared" si="87"/>
        <v>0</v>
      </c>
      <c r="AH89">
        <f t="shared" si="88"/>
        <v>0</v>
      </c>
      <c r="AI89">
        <f t="shared" si="89"/>
        <v>0</v>
      </c>
      <c r="AJ89">
        <f t="shared" si="90"/>
        <v>0</v>
      </c>
      <c r="AK89">
        <v>20130</v>
      </c>
      <c r="AL89">
        <v>20130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1</v>
      </c>
      <c r="AW89">
        <v>1</v>
      </c>
      <c r="AZ89">
        <v>1</v>
      </c>
      <c r="BA89">
        <v>1</v>
      </c>
      <c r="BB89">
        <v>1</v>
      </c>
      <c r="BC89">
        <v>7.21</v>
      </c>
      <c r="BD89" t="s">
        <v>3</v>
      </c>
      <c r="BE89" t="s">
        <v>3</v>
      </c>
      <c r="BF89" t="s">
        <v>3</v>
      </c>
      <c r="BG89" t="s">
        <v>3</v>
      </c>
      <c r="BH89">
        <v>3</v>
      </c>
      <c r="BI89">
        <v>1</v>
      </c>
      <c r="BJ89" t="s">
        <v>197</v>
      </c>
      <c r="BM89">
        <v>1100</v>
      </c>
      <c r="BN89">
        <v>0</v>
      </c>
      <c r="BO89" t="s">
        <v>3</v>
      </c>
      <c r="BP89">
        <v>0</v>
      </c>
      <c r="BQ89">
        <v>8</v>
      </c>
      <c r="BR89">
        <v>0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</v>
      </c>
      <c r="BZ89">
        <v>0</v>
      </c>
      <c r="CA89">
        <v>0</v>
      </c>
      <c r="CB89" t="s">
        <v>3</v>
      </c>
      <c r="CE89">
        <v>0</v>
      </c>
      <c r="CF89">
        <v>0</v>
      </c>
      <c r="CG89">
        <v>0</v>
      </c>
      <c r="CM89">
        <v>0</v>
      </c>
      <c r="CN89" t="s">
        <v>3</v>
      </c>
      <c r="CO89">
        <v>0</v>
      </c>
      <c r="CP89">
        <f t="shared" si="91"/>
        <v>20130</v>
      </c>
      <c r="CQ89">
        <f t="shared" si="92"/>
        <v>20130</v>
      </c>
      <c r="CR89">
        <f t="shared" si="93"/>
        <v>0</v>
      </c>
      <c r="CS89">
        <f t="shared" si="94"/>
        <v>0</v>
      </c>
      <c r="CT89">
        <f t="shared" si="95"/>
        <v>0</v>
      </c>
      <c r="CU89">
        <f t="shared" si="96"/>
        <v>0</v>
      </c>
      <c r="CV89">
        <f t="shared" si="97"/>
        <v>0</v>
      </c>
      <c r="CW89">
        <f t="shared" si="98"/>
        <v>0</v>
      </c>
      <c r="CX89">
        <f t="shared" si="99"/>
        <v>0</v>
      </c>
      <c r="CY89">
        <f t="shared" si="100"/>
        <v>0</v>
      </c>
      <c r="CZ89">
        <f t="shared" si="101"/>
        <v>0</v>
      </c>
      <c r="DC89" t="s">
        <v>3</v>
      </c>
      <c r="DD89" t="s">
        <v>3</v>
      </c>
      <c r="DE89" t="s">
        <v>3</v>
      </c>
      <c r="DF89" t="s">
        <v>3</v>
      </c>
      <c r="DG89" t="s">
        <v>3</v>
      </c>
      <c r="DH89" t="s">
        <v>3</v>
      </c>
      <c r="DI89" t="s">
        <v>3</v>
      </c>
      <c r="DJ89" t="s">
        <v>3</v>
      </c>
      <c r="DK89" t="s">
        <v>3</v>
      </c>
      <c r="DL89" t="s">
        <v>3</v>
      </c>
      <c r="DM89" t="s">
        <v>3</v>
      </c>
      <c r="DN89">
        <v>0</v>
      </c>
      <c r="DO89">
        <v>0</v>
      </c>
      <c r="DP89">
        <v>1</v>
      </c>
      <c r="DQ89">
        <v>1</v>
      </c>
      <c r="DU89">
        <v>1010</v>
      </c>
      <c r="DV89" t="s">
        <v>199</v>
      </c>
      <c r="DW89" t="s">
        <v>199</v>
      </c>
      <c r="DX89">
        <v>1</v>
      </c>
      <c r="DZ89" t="s">
        <v>3</v>
      </c>
      <c r="EA89" t="s">
        <v>3</v>
      </c>
      <c r="EB89" t="s">
        <v>3</v>
      </c>
      <c r="EC89" t="s">
        <v>3</v>
      </c>
      <c r="EE89">
        <v>44455117</v>
      </c>
      <c r="EF89">
        <v>8</v>
      </c>
      <c r="EG89" t="s">
        <v>200</v>
      </c>
      <c r="EH89">
        <v>0</v>
      </c>
      <c r="EI89" t="s">
        <v>3</v>
      </c>
      <c r="EJ89">
        <v>1</v>
      </c>
      <c r="EK89">
        <v>1100</v>
      </c>
      <c r="EL89" t="s">
        <v>201</v>
      </c>
      <c r="EM89" t="s">
        <v>202</v>
      </c>
      <c r="EO89" t="s">
        <v>3</v>
      </c>
      <c r="EQ89">
        <v>0</v>
      </c>
      <c r="ER89">
        <v>20130</v>
      </c>
      <c r="ES89">
        <v>20130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5</v>
      </c>
      <c r="FC89">
        <v>0</v>
      </c>
      <c r="FD89">
        <v>18</v>
      </c>
      <c r="FF89">
        <v>20130</v>
      </c>
      <c r="FQ89">
        <v>0</v>
      </c>
      <c r="FR89">
        <f t="shared" si="102"/>
        <v>0</v>
      </c>
      <c r="FS89">
        <v>0</v>
      </c>
      <c r="FX89">
        <v>0</v>
      </c>
      <c r="FY89">
        <v>0</v>
      </c>
      <c r="GA89" t="s">
        <v>3</v>
      </c>
      <c r="GD89">
        <v>1</v>
      </c>
      <c r="GF89">
        <v>917816785</v>
      </c>
      <c r="GG89">
        <v>2</v>
      </c>
      <c r="GH89">
        <v>3</v>
      </c>
      <c r="GI89">
        <v>4</v>
      </c>
      <c r="GJ89">
        <v>0</v>
      </c>
      <c r="GK89">
        <v>0</v>
      </c>
      <c r="GL89">
        <f t="shared" si="103"/>
        <v>0</v>
      </c>
      <c r="GM89">
        <f t="shared" si="104"/>
        <v>20130</v>
      </c>
      <c r="GN89">
        <f t="shared" si="105"/>
        <v>20130</v>
      </c>
      <c r="GO89">
        <f t="shared" si="106"/>
        <v>0</v>
      </c>
      <c r="GP89">
        <f t="shared" si="107"/>
        <v>0</v>
      </c>
      <c r="GR89">
        <v>1</v>
      </c>
      <c r="GS89">
        <v>1</v>
      </c>
      <c r="GT89">
        <v>0</v>
      </c>
      <c r="GU89" t="s">
        <v>3</v>
      </c>
      <c r="GV89">
        <f t="shared" si="108"/>
        <v>0</v>
      </c>
      <c r="GW89">
        <v>1</v>
      </c>
      <c r="GX89">
        <f t="shared" si="109"/>
        <v>0</v>
      </c>
      <c r="HA89">
        <v>0</v>
      </c>
      <c r="HB89">
        <v>0</v>
      </c>
      <c r="HC89">
        <f t="shared" si="110"/>
        <v>0</v>
      </c>
      <c r="HE89" t="s">
        <v>3</v>
      </c>
      <c r="HF89" t="s">
        <v>3</v>
      </c>
      <c r="HG89">
        <f t="shared" si="111"/>
        <v>20130</v>
      </c>
      <c r="HM89" t="s">
        <v>3</v>
      </c>
      <c r="HN89" t="s">
        <v>3</v>
      </c>
      <c r="HO89" t="s">
        <v>3</v>
      </c>
      <c r="HP89" t="s">
        <v>3</v>
      </c>
      <c r="HQ89" t="s">
        <v>3</v>
      </c>
      <c r="IK89">
        <v>0</v>
      </c>
    </row>
    <row r="90" spans="1:245">
      <c r="A90">
        <v>17</v>
      </c>
      <c r="B90">
        <v>1</v>
      </c>
      <c r="E90" t="s">
        <v>205</v>
      </c>
      <c r="F90" t="s">
        <v>197</v>
      </c>
      <c r="G90" t="s">
        <v>206</v>
      </c>
      <c r="H90" t="s">
        <v>199</v>
      </c>
      <c r="I90">
        <f>ROUND(ROUND(1,4),7)</f>
        <v>1</v>
      </c>
      <c r="J90">
        <v>0</v>
      </c>
      <c r="K90">
        <f>ROUND(ROUND(1,4),7)</f>
        <v>1</v>
      </c>
      <c r="O90">
        <f t="shared" si="71"/>
        <v>473</v>
      </c>
      <c r="P90">
        <f t="shared" si="72"/>
        <v>473</v>
      </c>
      <c r="Q90">
        <f t="shared" si="73"/>
        <v>0</v>
      </c>
      <c r="R90">
        <f t="shared" si="74"/>
        <v>0</v>
      </c>
      <c r="S90">
        <f t="shared" si="75"/>
        <v>0</v>
      </c>
      <c r="T90">
        <f t="shared" si="76"/>
        <v>0</v>
      </c>
      <c r="U90">
        <f t="shared" si="77"/>
        <v>0</v>
      </c>
      <c r="V90">
        <f t="shared" si="78"/>
        <v>0</v>
      </c>
      <c r="W90">
        <f t="shared" si="79"/>
        <v>0</v>
      </c>
      <c r="X90">
        <f t="shared" si="80"/>
        <v>0</v>
      </c>
      <c r="Y90">
        <f t="shared" si="81"/>
        <v>0</v>
      </c>
      <c r="AA90">
        <v>46295511</v>
      </c>
      <c r="AB90">
        <f t="shared" si="82"/>
        <v>473</v>
      </c>
      <c r="AC90">
        <f t="shared" si="83"/>
        <v>473</v>
      </c>
      <c r="AD90">
        <f t="shared" si="84"/>
        <v>0</v>
      </c>
      <c r="AE90">
        <f t="shared" si="85"/>
        <v>0</v>
      </c>
      <c r="AF90">
        <f t="shared" si="86"/>
        <v>0</v>
      </c>
      <c r="AG90">
        <f t="shared" si="87"/>
        <v>0</v>
      </c>
      <c r="AH90">
        <f t="shared" si="88"/>
        <v>0</v>
      </c>
      <c r="AI90">
        <f t="shared" si="89"/>
        <v>0</v>
      </c>
      <c r="AJ90">
        <f t="shared" si="90"/>
        <v>0</v>
      </c>
      <c r="AK90">
        <v>473</v>
      </c>
      <c r="AL90">
        <v>473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1</v>
      </c>
      <c r="AW90">
        <v>1</v>
      </c>
      <c r="AZ90">
        <v>1</v>
      </c>
      <c r="BA90">
        <v>1</v>
      </c>
      <c r="BB90">
        <v>1</v>
      </c>
      <c r="BC90">
        <v>7.21</v>
      </c>
      <c r="BD90" t="s">
        <v>3</v>
      </c>
      <c r="BE90" t="s">
        <v>3</v>
      </c>
      <c r="BF90" t="s">
        <v>3</v>
      </c>
      <c r="BG90" t="s">
        <v>3</v>
      </c>
      <c r="BH90">
        <v>3</v>
      </c>
      <c r="BI90">
        <v>1</v>
      </c>
      <c r="BJ90" t="s">
        <v>197</v>
      </c>
      <c r="BM90">
        <v>1100</v>
      </c>
      <c r="BN90">
        <v>0</v>
      </c>
      <c r="BO90" t="s">
        <v>3</v>
      </c>
      <c r="BP90">
        <v>0</v>
      </c>
      <c r="BQ90">
        <v>8</v>
      </c>
      <c r="BR90">
        <v>0</v>
      </c>
      <c r="BS90">
        <v>1</v>
      </c>
      <c r="BT90">
        <v>1</v>
      </c>
      <c r="BU90">
        <v>1</v>
      </c>
      <c r="BV90">
        <v>1</v>
      </c>
      <c r="BW90">
        <v>1</v>
      </c>
      <c r="BX90">
        <v>1</v>
      </c>
      <c r="BY90" t="s">
        <v>3</v>
      </c>
      <c r="BZ90">
        <v>0</v>
      </c>
      <c r="CA90">
        <v>0</v>
      </c>
      <c r="CB90" t="s">
        <v>3</v>
      </c>
      <c r="CE90">
        <v>0</v>
      </c>
      <c r="CF90">
        <v>0</v>
      </c>
      <c r="CG90">
        <v>0</v>
      </c>
      <c r="CM90">
        <v>0</v>
      </c>
      <c r="CN90" t="s">
        <v>3</v>
      </c>
      <c r="CO90">
        <v>0</v>
      </c>
      <c r="CP90">
        <f t="shared" si="91"/>
        <v>473</v>
      </c>
      <c r="CQ90">
        <f t="shared" si="92"/>
        <v>473</v>
      </c>
      <c r="CR90">
        <f t="shared" si="93"/>
        <v>0</v>
      </c>
      <c r="CS90">
        <f t="shared" si="94"/>
        <v>0</v>
      </c>
      <c r="CT90">
        <f t="shared" si="95"/>
        <v>0</v>
      </c>
      <c r="CU90">
        <f t="shared" si="96"/>
        <v>0</v>
      </c>
      <c r="CV90">
        <f t="shared" si="97"/>
        <v>0</v>
      </c>
      <c r="CW90">
        <f t="shared" si="98"/>
        <v>0</v>
      </c>
      <c r="CX90">
        <f t="shared" si="99"/>
        <v>0</v>
      </c>
      <c r="CY90">
        <f t="shared" si="100"/>
        <v>0</v>
      </c>
      <c r="CZ90">
        <f t="shared" si="101"/>
        <v>0</v>
      </c>
      <c r="DC90" t="s">
        <v>3</v>
      </c>
      <c r="DD90" t="s">
        <v>3</v>
      </c>
      <c r="DE90" t="s">
        <v>3</v>
      </c>
      <c r="DF90" t="s">
        <v>3</v>
      </c>
      <c r="DG90" t="s">
        <v>3</v>
      </c>
      <c r="DH90" t="s">
        <v>3</v>
      </c>
      <c r="DI90" t="s">
        <v>3</v>
      </c>
      <c r="DJ90" t="s">
        <v>3</v>
      </c>
      <c r="DK90" t="s">
        <v>3</v>
      </c>
      <c r="DL90" t="s">
        <v>3</v>
      </c>
      <c r="DM90" t="s">
        <v>3</v>
      </c>
      <c r="DN90">
        <v>0</v>
      </c>
      <c r="DO90">
        <v>0</v>
      </c>
      <c r="DP90">
        <v>1</v>
      </c>
      <c r="DQ90">
        <v>1</v>
      </c>
      <c r="DU90">
        <v>1010</v>
      </c>
      <c r="DV90" t="s">
        <v>199</v>
      </c>
      <c r="DW90" t="s">
        <v>199</v>
      </c>
      <c r="DX90">
        <v>1</v>
      </c>
      <c r="DZ90" t="s">
        <v>3</v>
      </c>
      <c r="EA90" t="s">
        <v>3</v>
      </c>
      <c r="EB90" t="s">
        <v>3</v>
      </c>
      <c r="EC90" t="s">
        <v>3</v>
      </c>
      <c r="EE90">
        <v>44455117</v>
      </c>
      <c r="EF90">
        <v>8</v>
      </c>
      <c r="EG90" t="s">
        <v>200</v>
      </c>
      <c r="EH90">
        <v>0</v>
      </c>
      <c r="EI90" t="s">
        <v>3</v>
      </c>
      <c r="EJ90">
        <v>1</v>
      </c>
      <c r="EK90">
        <v>1100</v>
      </c>
      <c r="EL90" t="s">
        <v>201</v>
      </c>
      <c r="EM90" t="s">
        <v>202</v>
      </c>
      <c r="EO90" t="s">
        <v>3</v>
      </c>
      <c r="EQ90">
        <v>0</v>
      </c>
      <c r="ER90">
        <v>473</v>
      </c>
      <c r="ES90">
        <v>473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5</v>
      </c>
      <c r="FC90">
        <v>0</v>
      </c>
      <c r="FD90">
        <v>18</v>
      </c>
      <c r="FF90">
        <v>473</v>
      </c>
      <c r="FQ90">
        <v>0</v>
      </c>
      <c r="FR90">
        <f t="shared" si="102"/>
        <v>0</v>
      </c>
      <c r="FS90">
        <v>0</v>
      </c>
      <c r="FX90">
        <v>0</v>
      </c>
      <c r="FY90">
        <v>0</v>
      </c>
      <c r="GA90" t="s">
        <v>3</v>
      </c>
      <c r="GD90">
        <v>1</v>
      </c>
      <c r="GF90">
        <v>1288808414</v>
      </c>
      <c r="GG90">
        <v>2</v>
      </c>
      <c r="GH90">
        <v>3</v>
      </c>
      <c r="GI90">
        <v>4</v>
      </c>
      <c r="GJ90">
        <v>0</v>
      </c>
      <c r="GK90">
        <v>0</v>
      </c>
      <c r="GL90">
        <f t="shared" si="103"/>
        <v>0</v>
      </c>
      <c r="GM90">
        <f t="shared" si="104"/>
        <v>473</v>
      </c>
      <c r="GN90">
        <f t="shared" si="105"/>
        <v>473</v>
      </c>
      <c r="GO90">
        <f t="shared" si="106"/>
        <v>0</v>
      </c>
      <c r="GP90">
        <f t="shared" si="107"/>
        <v>0</v>
      </c>
      <c r="GR90">
        <v>1</v>
      </c>
      <c r="GS90">
        <v>1</v>
      </c>
      <c r="GT90">
        <v>0</v>
      </c>
      <c r="GU90" t="s">
        <v>3</v>
      </c>
      <c r="GV90">
        <f t="shared" si="108"/>
        <v>0</v>
      </c>
      <c r="GW90">
        <v>1</v>
      </c>
      <c r="GX90">
        <f t="shared" si="109"/>
        <v>0</v>
      </c>
      <c r="HA90">
        <v>0</v>
      </c>
      <c r="HB90">
        <v>0</v>
      </c>
      <c r="HC90">
        <f t="shared" si="110"/>
        <v>0</v>
      </c>
      <c r="HE90" t="s">
        <v>3</v>
      </c>
      <c r="HF90" t="s">
        <v>3</v>
      </c>
      <c r="HG90">
        <f t="shared" si="111"/>
        <v>473</v>
      </c>
      <c r="HM90" t="s">
        <v>3</v>
      </c>
      <c r="HN90" t="s">
        <v>3</v>
      </c>
      <c r="HO90" t="s">
        <v>3</v>
      </c>
      <c r="HP90" t="s">
        <v>3</v>
      </c>
      <c r="HQ90" t="s">
        <v>3</v>
      </c>
      <c r="IK90">
        <v>0</v>
      </c>
    </row>
    <row r="91" spans="1:245">
      <c r="A91">
        <v>17</v>
      </c>
      <c r="B91">
        <v>1</v>
      </c>
      <c r="E91" t="s">
        <v>207</v>
      </c>
      <c r="F91" t="s">
        <v>197</v>
      </c>
      <c r="G91" t="s">
        <v>208</v>
      </c>
      <c r="H91" t="s">
        <v>199</v>
      </c>
      <c r="I91">
        <f>ROUND(ROUND(47,4),7)</f>
        <v>47</v>
      </c>
      <c r="J91">
        <v>0</v>
      </c>
      <c r="K91">
        <f>ROUND(ROUND(47,4),7)</f>
        <v>47</v>
      </c>
      <c r="O91">
        <f t="shared" si="71"/>
        <v>62040</v>
      </c>
      <c r="P91">
        <f t="shared" si="72"/>
        <v>62040</v>
      </c>
      <c r="Q91">
        <f t="shared" si="73"/>
        <v>0</v>
      </c>
      <c r="R91">
        <f t="shared" si="74"/>
        <v>0</v>
      </c>
      <c r="S91">
        <f t="shared" si="75"/>
        <v>0</v>
      </c>
      <c r="T91">
        <f t="shared" si="76"/>
        <v>0</v>
      </c>
      <c r="U91">
        <f t="shared" si="77"/>
        <v>0</v>
      </c>
      <c r="V91">
        <f t="shared" si="78"/>
        <v>0</v>
      </c>
      <c r="W91">
        <f t="shared" si="79"/>
        <v>0</v>
      </c>
      <c r="X91">
        <f t="shared" si="80"/>
        <v>0</v>
      </c>
      <c r="Y91">
        <f t="shared" si="81"/>
        <v>0</v>
      </c>
      <c r="AA91">
        <v>46295511</v>
      </c>
      <c r="AB91">
        <f t="shared" si="82"/>
        <v>1320</v>
      </c>
      <c r="AC91">
        <f t="shared" si="83"/>
        <v>1320</v>
      </c>
      <c r="AD91">
        <f t="shared" si="84"/>
        <v>0</v>
      </c>
      <c r="AE91">
        <f t="shared" si="85"/>
        <v>0</v>
      </c>
      <c r="AF91">
        <f t="shared" si="86"/>
        <v>0</v>
      </c>
      <c r="AG91">
        <f t="shared" si="87"/>
        <v>0</v>
      </c>
      <c r="AH91">
        <f t="shared" si="88"/>
        <v>0</v>
      </c>
      <c r="AI91">
        <f t="shared" si="89"/>
        <v>0</v>
      </c>
      <c r="AJ91">
        <f t="shared" si="90"/>
        <v>0</v>
      </c>
      <c r="AK91">
        <v>1320</v>
      </c>
      <c r="AL91">
        <v>1320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1</v>
      </c>
      <c r="AW91">
        <v>1</v>
      </c>
      <c r="AZ91">
        <v>1</v>
      </c>
      <c r="BA91">
        <v>1</v>
      </c>
      <c r="BB91">
        <v>1</v>
      </c>
      <c r="BC91">
        <v>7.21</v>
      </c>
      <c r="BD91" t="s">
        <v>3</v>
      </c>
      <c r="BE91" t="s">
        <v>3</v>
      </c>
      <c r="BF91" t="s">
        <v>3</v>
      </c>
      <c r="BG91" t="s">
        <v>3</v>
      </c>
      <c r="BH91">
        <v>3</v>
      </c>
      <c r="BI91">
        <v>1</v>
      </c>
      <c r="BJ91" t="s">
        <v>197</v>
      </c>
      <c r="BM91">
        <v>1100</v>
      </c>
      <c r="BN91">
        <v>0</v>
      </c>
      <c r="BO91" t="s">
        <v>3</v>
      </c>
      <c r="BP91">
        <v>0</v>
      </c>
      <c r="BQ91">
        <v>8</v>
      </c>
      <c r="BR91">
        <v>0</v>
      </c>
      <c r="BS91">
        <v>1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</v>
      </c>
      <c r="BZ91">
        <v>0</v>
      </c>
      <c r="CA91">
        <v>0</v>
      </c>
      <c r="CB91" t="s">
        <v>3</v>
      </c>
      <c r="CE91">
        <v>0</v>
      </c>
      <c r="CF91">
        <v>0</v>
      </c>
      <c r="CG91">
        <v>0</v>
      </c>
      <c r="CM91">
        <v>0</v>
      </c>
      <c r="CN91" t="s">
        <v>3</v>
      </c>
      <c r="CO91">
        <v>0</v>
      </c>
      <c r="CP91">
        <f t="shared" si="91"/>
        <v>62040</v>
      </c>
      <c r="CQ91">
        <f t="shared" si="92"/>
        <v>1320</v>
      </c>
      <c r="CR91">
        <f t="shared" si="93"/>
        <v>0</v>
      </c>
      <c r="CS91">
        <f t="shared" si="94"/>
        <v>0</v>
      </c>
      <c r="CT91">
        <f t="shared" si="95"/>
        <v>0</v>
      </c>
      <c r="CU91">
        <f t="shared" si="96"/>
        <v>0</v>
      </c>
      <c r="CV91">
        <f t="shared" si="97"/>
        <v>0</v>
      </c>
      <c r="CW91">
        <f t="shared" si="98"/>
        <v>0</v>
      </c>
      <c r="CX91">
        <f t="shared" si="99"/>
        <v>0</v>
      </c>
      <c r="CY91">
        <f t="shared" si="100"/>
        <v>0</v>
      </c>
      <c r="CZ91">
        <f t="shared" si="101"/>
        <v>0</v>
      </c>
      <c r="DC91" t="s">
        <v>3</v>
      </c>
      <c r="DD91" t="s">
        <v>3</v>
      </c>
      <c r="DE91" t="s">
        <v>3</v>
      </c>
      <c r="DF91" t="s">
        <v>3</v>
      </c>
      <c r="DG91" t="s">
        <v>3</v>
      </c>
      <c r="DH91" t="s">
        <v>3</v>
      </c>
      <c r="DI91" t="s">
        <v>3</v>
      </c>
      <c r="DJ91" t="s">
        <v>3</v>
      </c>
      <c r="DK91" t="s">
        <v>3</v>
      </c>
      <c r="DL91" t="s">
        <v>3</v>
      </c>
      <c r="DM91" t="s">
        <v>3</v>
      </c>
      <c r="DN91">
        <v>0</v>
      </c>
      <c r="DO91">
        <v>0</v>
      </c>
      <c r="DP91">
        <v>1</v>
      </c>
      <c r="DQ91">
        <v>1</v>
      </c>
      <c r="DU91">
        <v>1010</v>
      </c>
      <c r="DV91" t="s">
        <v>199</v>
      </c>
      <c r="DW91" t="s">
        <v>199</v>
      </c>
      <c r="DX91">
        <v>1</v>
      </c>
      <c r="DZ91" t="s">
        <v>3</v>
      </c>
      <c r="EA91" t="s">
        <v>3</v>
      </c>
      <c r="EB91" t="s">
        <v>3</v>
      </c>
      <c r="EC91" t="s">
        <v>3</v>
      </c>
      <c r="EE91">
        <v>44455117</v>
      </c>
      <c r="EF91">
        <v>8</v>
      </c>
      <c r="EG91" t="s">
        <v>200</v>
      </c>
      <c r="EH91">
        <v>0</v>
      </c>
      <c r="EI91" t="s">
        <v>3</v>
      </c>
      <c r="EJ91">
        <v>1</v>
      </c>
      <c r="EK91">
        <v>1100</v>
      </c>
      <c r="EL91" t="s">
        <v>201</v>
      </c>
      <c r="EM91" t="s">
        <v>202</v>
      </c>
      <c r="EO91" t="s">
        <v>3</v>
      </c>
      <c r="EQ91">
        <v>0</v>
      </c>
      <c r="ER91">
        <v>1320</v>
      </c>
      <c r="ES91">
        <v>1320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5</v>
      </c>
      <c r="FC91">
        <v>0</v>
      </c>
      <c r="FD91">
        <v>18</v>
      </c>
      <c r="FF91">
        <v>1320</v>
      </c>
      <c r="FQ91">
        <v>0</v>
      </c>
      <c r="FR91">
        <f t="shared" si="102"/>
        <v>0</v>
      </c>
      <c r="FS91">
        <v>0</v>
      </c>
      <c r="FX91">
        <v>0</v>
      </c>
      <c r="FY91">
        <v>0</v>
      </c>
      <c r="GA91" t="s">
        <v>3</v>
      </c>
      <c r="GD91">
        <v>1</v>
      </c>
      <c r="GF91">
        <v>-1965189719</v>
      </c>
      <c r="GG91">
        <v>2</v>
      </c>
      <c r="GH91">
        <v>3</v>
      </c>
      <c r="GI91">
        <v>4</v>
      </c>
      <c r="GJ91">
        <v>0</v>
      </c>
      <c r="GK91">
        <v>0</v>
      </c>
      <c r="GL91">
        <f t="shared" si="103"/>
        <v>0</v>
      </c>
      <c r="GM91">
        <f t="shared" si="104"/>
        <v>62040</v>
      </c>
      <c r="GN91">
        <f t="shared" si="105"/>
        <v>62040</v>
      </c>
      <c r="GO91">
        <f t="shared" si="106"/>
        <v>0</v>
      </c>
      <c r="GP91">
        <f t="shared" si="107"/>
        <v>0</v>
      </c>
      <c r="GR91">
        <v>1</v>
      </c>
      <c r="GS91">
        <v>1</v>
      </c>
      <c r="GT91">
        <v>0</v>
      </c>
      <c r="GU91" t="s">
        <v>3</v>
      </c>
      <c r="GV91">
        <f t="shared" si="108"/>
        <v>0</v>
      </c>
      <c r="GW91">
        <v>1</v>
      </c>
      <c r="GX91">
        <f t="shared" si="109"/>
        <v>0</v>
      </c>
      <c r="HA91">
        <v>0</v>
      </c>
      <c r="HB91">
        <v>0</v>
      </c>
      <c r="HC91">
        <f t="shared" si="110"/>
        <v>0</v>
      </c>
      <c r="HE91" t="s">
        <v>3</v>
      </c>
      <c r="HF91" t="s">
        <v>3</v>
      </c>
      <c r="HG91">
        <f t="shared" si="111"/>
        <v>62040</v>
      </c>
      <c r="HM91" t="s">
        <v>3</v>
      </c>
      <c r="HN91" t="s">
        <v>3</v>
      </c>
      <c r="HO91" t="s">
        <v>3</v>
      </c>
      <c r="HP91" t="s">
        <v>3</v>
      </c>
      <c r="HQ91" t="s">
        <v>3</v>
      </c>
      <c r="IK91">
        <v>0</v>
      </c>
    </row>
    <row r="92" spans="1:245">
      <c r="A92">
        <v>17</v>
      </c>
      <c r="B92">
        <v>1</v>
      </c>
      <c r="E92" t="s">
        <v>209</v>
      </c>
      <c r="F92" t="s">
        <v>197</v>
      </c>
      <c r="G92" t="s">
        <v>210</v>
      </c>
      <c r="H92" t="s">
        <v>199</v>
      </c>
      <c r="I92">
        <f>ROUND(ROUND(47,4),7)</f>
        <v>47</v>
      </c>
      <c r="J92">
        <v>0</v>
      </c>
      <c r="K92">
        <f>ROUND(ROUND(47,4),7)</f>
        <v>47</v>
      </c>
      <c r="O92">
        <f t="shared" si="71"/>
        <v>274010</v>
      </c>
      <c r="P92">
        <f t="shared" si="72"/>
        <v>274010</v>
      </c>
      <c r="Q92">
        <f t="shared" si="73"/>
        <v>0</v>
      </c>
      <c r="R92">
        <f t="shared" si="74"/>
        <v>0</v>
      </c>
      <c r="S92">
        <f t="shared" si="75"/>
        <v>0</v>
      </c>
      <c r="T92">
        <f t="shared" si="76"/>
        <v>0</v>
      </c>
      <c r="U92">
        <f t="shared" si="77"/>
        <v>0</v>
      </c>
      <c r="V92">
        <f t="shared" si="78"/>
        <v>0</v>
      </c>
      <c r="W92">
        <f t="shared" si="79"/>
        <v>0</v>
      </c>
      <c r="X92">
        <f t="shared" si="80"/>
        <v>0</v>
      </c>
      <c r="Y92">
        <f t="shared" si="81"/>
        <v>0</v>
      </c>
      <c r="AA92">
        <v>46295511</v>
      </c>
      <c r="AB92">
        <f t="shared" si="82"/>
        <v>5830</v>
      </c>
      <c r="AC92">
        <f t="shared" si="83"/>
        <v>5830</v>
      </c>
      <c r="AD92">
        <f t="shared" si="84"/>
        <v>0</v>
      </c>
      <c r="AE92">
        <f t="shared" si="85"/>
        <v>0</v>
      </c>
      <c r="AF92">
        <f t="shared" si="86"/>
        <v>0</v>
      </c>
      <c r="AG92">
        <f t="shared" si="87"/>
        <v>0</v>
      </c>
      <c r="AH92">
        <f t="shared" si="88"/>
        <v>0</v>
      </c>
      <c r="AI92">
        <f t="shared" si="89"/>
        <v>0</v>
      </c>
      <c r="AJ92">
        <f t="shared" si="90"/>
        <v>0</v>
      </c>
      <c r="AK92">
        <v>5830</v>
      </c>
      <c r="AL92">
        <v>5830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1</v>
      </c>
      <c r="AW92">
        <v>1</v>
      </c>
      <c r="AZ92">
        <v>1</v>
      </c>
      <c r="BA92">
        <v>1</v>
      </c>
      <c r="BB92">
        <v>1</v>
      </c>
      <c r="BC92">
        <v>7.21</v>
      </c>
      <c r="BD92" t="s">
        <v>3</v>
      </c>
      <c r="BE92" t="s">
        <v>3</v>
      </c>
      <c r="BF92" t="s">
        <v>3</v>
      </c>
      <c r="BG92" t="s">
        <v>3</v>
      </c>
      <c r="BH92">
        <v>3</v>
      </c>
      <c r="BI92">
        <v>1</v>
      </c>
      <c r="BJ92" t="s">
        <v>197</v>
      </c>
      <c r="BM92">
        <v>1100</v>
      </c>
      <c r="BN92">
        <v>0</v>
      </c>
      <c r="BO92" t="s">
        <v>3</v>
      </c>
      <c r="BP92">
        <v>0</v>
      </c>
      <c r="BQ92">
        <v>8</v>
      </c>
      <c r="BR92">
        <v>0</v>
      </c>
      <c r="BS92">
        <v>1</v>
      </c>
      <c r="BT92">
        <v>1</v>
      </c>
      <c r="BU92">
        <v>1</v>
      </c>
      <c r="BV92">
        <v>1</v>
      </c>
      <c r="BW92">
        <v>1</v>
      </c>
      <c r="BX92">
        <v>1</v>
      </c>
      <c r="BY92" t="s">
        <v>3</v>
      </c>
      <c r="BZ92">
        <v>0</v>
      </c>
      <c r="CA92">
        <v>0</v>
      </c>
      <c r="CB92" t="s">
        <v>3</v>
      </c>
      <c r="CE92">
        <v>0</v>
      </c>
      <c r="CF92">
        <v>0</v>
      </c>
      <c r="CG92">
        <v>0</v>
      </c>
      <c r="CM92">
        <v>0</v>
      </c>
      <c r="CN92" t="s">
        <v>3</v>
      </c>
      <c r="CO92">
        <v>0</v>
      </c>
      <c r="CP92">
        <f t="shared" si="91"/>
        <v>274010</v>
      </c>
      <c r="CQ92">
        <f t="shared" si="92"/>
        <v>5830</v>
      </c>
      <c r="CR92">
        <f t="shared" si="93"/>
        <v>0</v>
      </c>
      <c r="CS92">
        <f t="shared" si="94"/>
        <v>0</v>
      </c>
      <c r="CT92">
        <f t="shared" si="95"/>
        <v>0</v>
      </c>
      <c r="CU92">
        <f t="shared" si="96"/>
        <v>0</v>
      </c>
      <c r="CV92">
        <f t="shared" si="97"/>
        <v>0</v>
      </c>
      <c r="CW92">
        <f t="shared" si="98"/>
        <v>0</v>
      </c>
      <c r="CX92">
        <f t="shared" si="99"/>
        <v>0</v>
      </c>
      <c r="CY92">
        <f t="shared" si="100"/>
        <v>0</v>
      </c>
      <c r="CZ92">
        <f t="shared" si="101"/>
        <v>0</v>
      </c>
      <c r="DC92" t="s">
        <v>3</v>
      </c>
      <c r="DD92" t="s">
        <v>3</v>
      </c>
      <c r="DE92" t="s">
        <v>3</v>
      </c>
      <c r="DF92" t="s">
        <v>3</v>
      </c>
      <c r="DG92" t="s">
        <v>3</v>
      </c>
      <c r="DH92" t="s">
        <v>3</v>
      </c>
      <c r="DI92" t="s">
        <v>3</v>
      </c>
      <c r="DJ92" t="s">
        <v>3</v>
      </c>
      <c r="DK92" t="s">
        <v>3</v>
      </c>
      <c r="DL92" t="s">
        <v>3</v>
      </c>
      <c r="DM92" t="s">
        <v>3</v>
      </c>
      <c r="DN92">
        <v>0</v>
      </c>
      <c r="DO92">
        <v>0</v>
      </c>
      <c r="DP92">
        <v>1</v>
      </c>
      <c r="DQ92">
        <v>1</v>
      </c>
      <c r="DU92">
        <v>1010</v>
      </c>
      <c r="DV92" t="s">
        <v>199</v>
      </c>
      <c r="DW92" t="s">
        <v>199</v>
      </c>
      <c r="DX92">
        <v>1</v>
      </c>
      <c r="DZ92" t="s">
        <v>3</v>
      </c>
      <c r="EA92" t="s">
        <v>3</v>
      </c>
      <c r="EB92" t="s">
        <v>3</v>
      </c>
      <c r="EC92" t="s">
        <v>3</v>
      </c>
      <c r="EE92">
        <v>44455117</v>
      </c>
      <c r="EF92">
        <v>8</v>
      </c>
      <c r="EG92" t="s">
        <v>200</v>
      </c>
      <c r="EH92">
        <v>0</v>
      </c>
      <c r="EI92" t="s">
        <v>3</v>
      </c>
      <c r="EJ92">
        <v>1</v>
      </c>
      <c r="EK92">
        <v>1100</v>
      </c>
      <c r="EL92" t="s">
        <v>201</v>
      </c>
      <c r="EM92" t="s">
        <v>202</v>
      </c>
      <c r="EO92" t="s">
        <v>3</v>
      </c>
      <c r="EQ92">
        <v>0</v>
      </c>
      <c r="ER92">
        <v>5830</v>
      </c>
      <c r="ES92">
        <v>5830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5</v>
      </c>
      <c r="FC92">
        <v>0</v>
      </c>
      <c r="FD92">
        <v>18</v>
      </c>
      <c r="FF92">
        <v>5830</v>
      </c>
      <c r="FQ92">
        <v>0</v>
      </c>
      <c r="FR92">
        <f t="shared" si="102"/>
        <v>0</v>
      </c>
      <c r="FS92">
        <v>0</v>
      </c>
      <c r="FX92">
        <v>0</v>
      </c>
      <c r="FY92">
        <v>0</v>
      </c>
      <c r="GA92" t="s">
        <v>3</v>
      </c>
      <c r="GD92">
        <v>1</v>
      </c>
      <c r="GF92">
        <v>-1301378186</v>
      </c>
      <c r="GG92">
        <v>2</v>
      </c>
      <c r="GH92">
        <v>3</v>
      </c>
      <c r="GI92">
        <v>4</v>
      </c>
      <c r="GJ92">
        <v>0</v>
      </c>
      <c r="GK92">
        <v>0</v>
      </c>
      <c r="GL92">
        <f t="shared" si="103"/>
        <v>0</v>
      </c>
      <c r="GM92">
        <f t="shared" si="104"/>
        <v>274010</v>
      </c>
      <c r="GN92">
        <f t="shared" si="105"/>
        <v>274010</v>
      </c>
      <c r="GO92">
        <f t="shared" si="106"/>
        <v>0</v>
      </c>
      <c r="GP92">
        <f t="shared" si="107"/>
        <v>0</v>
      </c>
      <c r="GR92">
        <v>1</v>
      </c>
      <c r="GS92">
        <v>1</v>
      </c>
      <c r="GT92">
        <v>0</v>
      </c>
      <c r="GU92" t="s">
        <v>3</v>
      </c>
      <c r="GV92">
        <f t="shared" si="108"/>
        <v>0</v>
      </c>
      <c r="GW92">
        <v>1</v>
      </c>
      <c r="GX92">
        <f t="shared" si="109"/>
        <v>0</v>
      </c>
      <c r="HA92">
        <v>0</v>
      </c>
      <c r="HB92">
        <v>0</v>
      </c>
      <c r="HC92">
        <f t="shared" si="110"/>
        <v>0</v>
      </c>
      <c r="HE92" t="s">
        <v>3</v>
      </c>
      <c r="HF92" t="s">
        <v>3</v>
      </c>
      <c r="HG92">
        <f t="shared" si="111"/>
        <v>274010</v>
      </c>
      <c r="HM92" t="s">
        <v>3</v>
      </c>
      <c r="HN92" t="s">
        <v>3</v>
      </c>
      <c r="HO92" t="s">
        <v>3</v>
      </c>
      <c r="HP92" t="s">
        <v>3</v>
      </c>
      <c r="HQ92" t="s">
        <v>3</v>
      </c>
      <c r="IK92">
        <v>0</v>
      </c>
    </row>
    <row r="93" spans="1:245">
      <c r="A93">
        <v>17</v>
      </c>
      <c r="B93">
        <v>1</v>
      </c>
      <c r="E93" t="s">
        <v>211</v>
      </c>
      <c r="F93" t="s">
        <v>197</v>
      </c>
      <c r="G93" t="s">
        <v>212</v>
      </c>
      <c r="H93" t="s">
        <v>199</v>
      </c>
      <c r="I93">
        <f>ROUND(ROUND(47,4),7)</f>
        <v>47</v>
      </c>
      <c r="J93">
        <v>0</v>
      </c>
      <c r="K93">
        <f>ROUND(ROUND(47,4),7)</f>
        <v>47</v>
      </c>
      <c r="O93">
        <f t="shared" si="71"/>
        <v>7755</v>
      </c>
      <c r="P93">
        <f t="shared" si="72"/>
        <v>7755</v>
      </c>
      <c r="Q93">
        <f t="shared" si="73"/>
        <v>0</v>
      </c>
      <c r="R93">
        <f t="shared" si="74"/>
        <v>0</v>
      </c>
      <c r="S93">
        <f t="shared" si="75"/>
        <v>0</v>
      </c>
      <c r="T93">
        <f t="shared" si="76"/>
        <v>0</v>
      </c>
      <c r="U93">
        <f t="shared" si="77"/>
        <v>0</v>
      </c>
      <c r="V93">
        <f t="shared" si="78"/>
        <v>0</v>
      </c>
      <c r="W93">
        <f t="shared" si="79"/>
        <v>0</v>
      </c>
      <c r="X93">
        <f t="shared" si="80"/>
        <v>0</v>
      </c>
      <c r="Y93">
        <f t="shared" si="81"/>
        <v>0</v>
      </c>
      <c r="AA93">
        <v>46295511</v>
      </c>
      <c r="AB93">
        <f t="shared" si="82"/>
        <v>165</v>
      </c>
      <c r="AC93">
        <f t="shared" si="83"/>
        <v>165</v>
      </c>
      <c r="AD93">
        <f t="shared" si="84"/>
        <v>0</v>
      </c>
      <c r="AE93">
        <f t="shared" si="85"/>
        <v>0</v>
      </c>
      <c r="AF93">
        <f t="shared" si="86"/>
        <v>0</v>
      </c>
      <c r="AG93">
        <f t="shared" si="87"/>
        <v>0</v>
      </c>
      <c r="AH93">
        <f t="shared" si="88"/>
        <v>0</v>
      </c>
      <c r="AI93">
        <f t="shared" si="89"/>
        <v>0</v>
      </c>
      <c r="AJ93">
        <f t="shared" si="90"/>
        <v>0</v>
      </c>
      <c r="AK93">
        <v>165</v>
      </c>
      <c r="AL93">
        <v>165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1</v>
      </c>
      <c r="AW93">
        <v>1</v>
      </c>
      <c r="AZ93">
        <v>1</v>
      </c>
      <c r="BA93">
        <v>1</v>
      </c>
      <c r="BB93">
        <v>1</v>
      </c>
      <c r="BC93">
        <v>7.21</v>
      </c>
      <c r="BD93" t="s">
        <v>3</v>
      </c>
      <c r="BE93" t="s">
        <v>3</v>
      </c>
      <c r="BF93" t="s">
        <v>3</v>
      </c>
      <c r="BG93" t="s">
        <v>3</v>
      </c>
      <c r="BH93">
        <v>3</v>
      </c>
      <c r="BI93">
        <v>1</v>
      </c>
      <c r="BJ93" t="s">
        <v>197</v>
      </c>
      <c r="BM93">
        <v>1100</v>
      </c>
      <c r="BN93">
        <v>0</v>
      </c>
      <c r="BO93" t="s">
        <v>3</v>
      </c>
      <c r="BP93">
        <v>0</v>
      </c>
      <c r="BQ93">
        <v>8</v>
      </c>
      <c r="BR93">
        <v>0</v>
      </c>
      <c r="BS93">
        <v>1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3</v>
      </c>
      <c r="BZ93">
        <v>0</v>
      </c>
      <c r="CA93">
        <v>0</v>
      </c>
      <c r="CB93" t="s">
        <v>3</v>
      </c>
      <c r="CE93">
        <v>0</v>
      </c>
      <c r="CF93">
        <v>0</v>
      </c>
      <c r="CG93">
        <v>0</v>
      </c>
      <c r="CM93">
        <v>0</v>
      </c>
      <c r="CN93" t="s">
        <v>3</v>
      </c>
      <c r="CO93">
        <v>0</v>
      </c>
      <c r="CP93">
        <f t="shared" si="91"/>
        <v>7755</v>
      </c>
      <c r="CQ93">
        <f t="shared" si="92"/>
        <v>165</v>
      </c>
      <c r="CR93">
        <f t="shared" si="93"/>
        <v>0</v>
      </c>
      <c r="CS93">
        <f t="shared" si="94"/>
        <v>0</v>
      </c>
      <c r="CT93">
        <f t="shared" si="95"/>
        <v>0</v>
      </c>
      <c r="CU93">
        <f t="shared" si="96"/>
        <v>0</v>
      </c>
      <c r="CV93">
        <f t="shared" si="97"/>
        <v>0</v>
      </c>
      <c r="CW93">
        <f t="shared" si="98"/>
        <v>0</v>
      </c>
      <c r="CX93">
        <f t="shared" si="99"/>
        <v>0</v>
      </c>
      <c r="CY93">
        <f t="shared" si="100"/>
        <v>0</v>
      </c>
      <c r="CZ93">
        <f t="shared" si="101"/>
        <v>0</v>
      </c>
      <c r="DC93" t="s">
        <v>3</v>
      </c>
      <c r="DD93" t="s">
        <v>3</v>
      </c>
      <c r="DE93" t="s">
        <v>3</v>
      </c>
      <c r="DF93" t="s">
        <v>3</v>
      </c>
      <c r="DG93" t="s">
        <v>3</v>
      </c>
      <c r="DH93" t="s">
        <v>3</v>
      </c>
      <c r="DI93" t="s">
        <v>3</v>
      </c>
      <c r="DJ93" t="s">
        <v>3</v>
      </c>
      <c r="DK93" t="s">
        <v>3</v>
      </c>
      <c r="DL93" t="s">
        <v>3</v>
      </c>
      <c r="DM93" t="s">
        <v>3</v>
      </c>
      <c r="DN93">
        <v>0</v>
      </c>
      <c r="DO93">
        <v>0</v>
      </c>
      <c r="DP93">
        <v>1</v>
      </c>
      <c r="DQ93">
        <v>1</v>
      </c>
      <c r="DU93">
        <v>1010</v>
      </c>
      <c r="DV93" t="s">
        <v>199</v>
      </c>
      <c r="DW93" t="s">
        <v>199</v>
      </c>
      <c r="DX93">
        <v>1</v>
      </c>
      <c r="DZ93" t="s">
        <v>3</v>
      </c>
      <c r="EA93" t="s">
        <v>3</v>
      </c>
      <c r="EB93" t="s">
        <v>3</v>
      </c>
      <c r="EC93" t="s">
        <v>3</v>
      </c>
      <c r="EE93">
        <v>44455117</v>
      </c>
      <c r="EF93">
        <v>8</v>
      </c>
      <c r="EG93" t="s">
        <v>200</v>
      </c>
      <c r="EH93">
        <v>0</v>
      </c>
      <c r="EI93" t="s">
        <v>3</v>
      </c>
      <c r="EJ93">
        <v>1</v>
      </c>
      <c r="EK93">
        <v>1100</v>
      </c>
      <c r="EL93" t="s">
        <v>201</v>
      </c>
      <c r="EM93" t="s">
        <v>202</v>
      </c>
      <c r="EO93" t="s">
        <v>3</v>
      </c>
      <c r="EQ93">
        <v>0</v>
      </c>
      <c r="ER93">
        <v>165</v>
      </c>
      <c r="ES93">
        <v>165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5</v>
      </c>
      <c r="FC93">
        <v>0</v>
      </c>
      <c r="FD93">
        <v>18</v>
      </c>
      <c r="FF93">
        <v>165</v>
      </c>
      <c r="FQ93">
        <v>0</v>
      </c>
      <c r="FR93">
        <f t="shared" si="102"/>
        <v>0</v>
      </c>
      <c r="FS93">
        <v>0</v>
      </c>
      <c r="FX93">
        <v>0</v>
      </c>
      <c r="FY93">
        <v>0</v>
      </c>
      <c r="GA93" t="s">
        <v>3</v>
      </c>
      <c r="GD93">
        <v>1</v>
      </c>
      <c r="GF93">
        <v>328358733</v>
      </c>
      <c r="GG93">
        <v>2</v>
      </c>
      <c r="GH93">
        <v>3</v>
      </c>
      <c r="GI93">
        <v>4</v>
      </c>
      <c r="GJ93">
        <v>0</v>
      </c>
      <c r="GK93">
        <v>0</v>
      </c>
      <c r="GL93">
        <f t="shared" si="103"/>
        <v>0</v>
      </c>
      <c r="GM93">
        <f t="shared" si="104"/>
        <v>7755</v>
      </c>
      <c r="GN93">
        <f t="shared" si="105"/>
        <v>7755</v>
      </c>
      <c r="GO93">
        <f t="shared" si="106"/>
        <v>0</v>
      </c>
      <c r="GP93">
        <f t="shared" si="107"/>
        <v>0</v>
      </c>
      <c r="GR93">
        <v>1</v>
      </c>
      <c r="GS93">
        <v>1</v>
      </c>
      <c r="GT93">
        <v>0</v>
      </c>
      <c r="GU93" t="s">
        <v>3</v>
      </c>
      <c r="GV93">
        <f t="shared" si="108"/>
        <v>0</v>
      </c>
      <c r="GW93">
        <v>1</v>
      </c>
      <c r="GX93">
        <f t="shared" si="109"/>
        <v>0</v>
      </c>
      <c r="HA93">
        <v>0</v>
      </c>
      <c r="HB93">
        <v>0</v>
      </c>
      <c r="HC93">
        <f t="shared" si="110"/>
        <v>0</v>
      </c>
      <c r="HE93" t="s">
        <v>3</v>
      </c>
      <c r="HF93" t="s">
        <v>3</v>
      </c>
      <c r="HG93">
        <f t="shared" si="111"/>
        <v>7755</v>
      </c>
      <c r="HM93" t="s">
        <v>3</v>
      </c>
      <c r="HN93" t="s">
        <v>3</v>
      </c>
      <c r="HO93" t="s">
        <v>3</v>
      </c>
      <c r="HP93" t="s">
        <v>3</v>
      </c>
      <c r="HQ93" t="s">
        <v>3</v>
      </c>
      <c r="IK93">
        <v>0</v>
      </c>
    </row>
    <row r="94" spans="1:245">
      <c r="A94">
        <v>17</v>
      </c>
      <c r="B94">
        <v>1</v>
      </c>
      <c r="E94" t="s">
        <v>213</v>
      </c>
      <c r="F94" t="s">
        <v>197</v>
      </c>
      <c r="G94" t="s">
        <v>214</v>
      </c>
      <c r="H94" t="s">
        <v>199</v>
      </c>
      <c r="I94">
        <f>ROUND(ROUND(3,4),7)</f>
        <v>3</v>
      </c>
      <c r="J94">
        <v>0</v>
      </c>
      <c r="K94">
        <f>ROUND(ROUND(3,4),7)</f>
        <v>3</v>
      </c>
      <c r="O94">
        <f t="shared" si="71"/>
        <v>155100</v>
      </c>
      <c r="P94">
        <f t="shared" si="72"/>
        <v>155100</v>
      </c>
      <c r="Q94">
        <f t="shared" si="73"/>
        <v>0</v>
      </c>
      <c r="R94">
        <f t="shared" si="74"/>
        <v>0</v>
      </c>
      <c r="S94">
        <f t="shared" si="75"/>
        <v>0</v>
      </c>
      <c r="T94">
        <f t="shared" si="76"/>
        <v>0</v>
      </c>
      <c r="U94">
        <f t="shared" si="77"/>
        <v>0</v>
      </c>
      <c r="V94">
        <f t="shared" si="78"/>
        <v>0</v>
      </c>
      <c r="W94">
        <f t="shared" si="79"/>
        <v>0</v>
      </c>
      <c r="X94">
        <f t="shared" si="80"/>
        <v>0</v>
      </c>
      <c r="Y94">
        <f t="shared" si="81"/>
        <v>0</v>
      </c>
      <c r="AA94">
        <v>46295511</v>
      </c>
      <c r="AB94">
        <f t="shared" si="82"/>
        <v>51700</v>
      </c>
      <c r="AC94">
        <f t="shared" si="83"/>
        <v>51700</v>
      </c>
      <c r="AD94">
        <f t="shared" si="84"/>
        <v>0</v>
      </c>
      <c r="AE94">
        <f t="shared" si="85"/>
        <v>0</v>
      </c>
      <c r="AF94">
        <f t="shared" si="86"/>
        <v>0</v>
      </c>
      <c r="AG94">
        <f t="shared" si="87"/>
        <v>0</v>
      </c>
      <c r="AH94">
        <f t="shared" si="88"/>
        <v>0</v>
      </c>
      <c r="AI94">
        <f t="shared" si="89"/>
        <v>0</v>
      </c>
      <c r="AJ94">
        <f t="shared" si="90"/>
        <v>0</v>
      </c>
      <c r="AK94">
        <v>51700</v>
      </c>
      <c r="AL94">
        <v>51700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1</v>
      </c>
      <c r="AW94">
        <v>1</v>
      </c>
      <c r="AZ94">
        <v>1</v>
      </c>
      <c r="BA94">
        <v>1</v>
      </c>
      <c r="BB94">
        <v>1</v>
      </c>
      <c r="BC94">
        <v>7.21</v>
      </c>
      <c r="BD94" t="s">
        <v>3</v>
      </c>
      <c r="BE94" t="s">
        <v>3</v>
      </c>
      <c r="BF94" t="s">
        <v>3</v>
      </c>
      <c r="BG94" t="s">
        <v>3</v>
      </c>
      <c r="BH94">
        <v>3</v>
      </c>
      <c r="BI94">
        <v>1</v>
      </c>
      <c r="BJ94" t="s">
        <v>197</v>
      </c>
      <c r="BM94">
        <v>1100</v>
      </c>
      <c r="BN94">
        <v>0</v>
      </c>
      <c r="BO94" t="s">
        <v>3</v>
      </c>
      <c r="BP94">
        <v>0</v>
      </c>
      <c r="BQ94">
        <v>8</v>
      </c>
      <c r="BR94">
        <v>0</v>
      </c>
      <c r="BS94">
        <v>1</v>
      </c>
      <c r="BT94">
        <v>1</v>
      </c>
      <c r="BU94">
        <v>1</v>
      </c>
      <c r="BV94">
        <v>1</v>
      </c>
      <c r="BW94">
        <v>1</v>
      </c>
      <c r="BX94">
        <v>1</v>
      </c>
      <c r="BY94" t="s">
        <v>3</v>
      </c>
      <c r="BZ94">
        <v>0</v>
      </c>
      <c r="CA94">
        <v>0</v>
      </c>
      <c r="CB94" t="s">
        <v>3</v>
      </c>
      <c r="CE94">
        <v>0</v>
      </c>
      <c r="CF94">
        <v>0</v>
      </c>
      <c r="CG94">
        <v>0</v>
      </c>
      <c r="CM94">
        <v>0</v>
      </c>
      <c r="CN94" t="s">
        <v>3</v>
      </c>
      <c r="CO94">
        <v>0</v>
      </c>
      <c r="CP94">
        <f t="shared" si="91"/>
        <v>155100</v>
      </c>
      <c r="CQ94">
        <f t="shared" si="92"/>
        <v>51700</v>
      </c>
      <c r="CR94">
        <f t="shared" si="93"/>
        <v>0</v>
      </c>
      <c r="CS94">
        <f t="shared" si="94"/>
        <v>0</v>
      </c>
      <c r="CT94">
        <f t="shared" si="95"/>
        <v>0</v>
      </c>
      <c r="CU94">
        <f t="shared" si="96"/>
        <v>0</v>
      </c>
      <c r="CV94">
        <f t="shared" si="97"/>
        <v>0</v>
      </c>
      <c r="CW94">
        <f t="shared" si="98"/>
        <v>0</v>
      </c>
      <c r="CX94">
        <f t="shared" si="99"/>
        <v>0</v>
      </c>
      <c r="CY94">
        <f t="shared" si="100"/>
        <v>0</v>
      </c>
      <c r="CZ94">
        <f t="shared" si="101"/>
        <v>0</v>
      </c>
      <c r="DC94" t="s">
        <v>3</v>
      </c>
      <c r="DD94" t="s">
        <v>3</v>
      </c>
      <c r="DE94" t="s">
        <v>3</v>
      </c>
      <c r="DF94" t="s">
        <v>3</v>
      </c>
      <c r="DG94" t="s">
        <v>3</v>
      </c>
      <c r="DH94" t="s">
        <v>3</v>
      </c>
      <c r="DI94" t="s">
        <v>3</v>
      </c>
      <c r="DJ94" t="s">
        <v>3</v>
      </c>
      <c r="DK94" t="s">
        <v>3</v>
      </c>
      <c r="DL94" t="s">
        <v>3</v>
      </c>
      <c r="DM94" t="s">
        <v>3</v>
      </c>
      <c r="DN94">
        <v>0</v>
      </c>
      <c r="DO94">
        <v>0</v>
      </c>
      <c r="DP94">
        <v>1</v>
      </c>
      <c r="DQ94">
        <v>1</v>
      </c>
      <c r="DU94">
        <v>1010</v>
      </c>
      <c r="DV94" t="s">
        <v>199</v>
      </c>
      <c r="DW94" t="s">
        <v>199</v>
      </c>
      <c r="DX94">
        <v>1</v>
      </c>
      <c r="DZ94" t="s">
        <v>3</v>
      </c>
      <c r="EA94" t="s">
        <v>3</v>
      </c>
      <c r="EB94" t="s">
        <v>3</v>
      </c>
      <c r="EC94" t="s">
        <v>3</v>
      </c>
      <c r="EE94">
        <v>44455117</v>
      </c>
      <c r="EF94">
        <v>8</v>
      </c>
      <c r="EG94" t="s">
        <v>200</v>
      </c>
      <c r="EH94">
        <v>0</v>
      </c>
      <c r="EI94" t="s">
        <v>3</v>
      </c>
      <c r="EJ94">
        <v>1</v>
      </c>
      <c r="EK94">
        <v>1100</v>
      </c>
      <c r="EL94" t="s">
        <v>201</v>
      </c>
      <c r="EM94" t="s">
        <v>202</v>
      </c>
      <c r="EO94" t="s">
        <v>3</v>
      </c>
      <c r="EQ94">
        <v>0</v>
      </c>
      <c r="ER94">
        <v>51700</v>
      </c>
      <c r="ES94">
        <v>51700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5</v>
      </c>
      <c r="FC94">
        <v>0</v>
      </c>
      <c r="FD94">
        <v>18</v>
      </c>
      <c r="FF94">
        <v>51700</v>
      </c>
      <c r="FQ94">
        <v>0</v>
      </c>
      <c r="FR94">
        <f t="shared" si="102"/>
        <v>0</v>
      </c>
      <c r="FS94">
        <v>0</v>
      </c>
      <c r="FX94">
        <v>0</v>
      </c>
      <c r="FY94">
        <v>0</v>
      </c>
      <c r="GA94" t="s">
        <v>3</v>
      </c>
      <c r="GD94">
        <v>1</v>
      </c>
      <c r="GF94">
        <v>1021511094</v>
      </c>
      <c r="GG94">
        <v>2</v>
      </c>
      <c r="GH94">
        <v>3</v>
      </c>
      <c r="GI94">
        <v>4</v>
      </c>
      <c r="GJ94">
        <v>0</v>
      </c>
      <c r="GK94">
        <v>0</v>
      </c>
      <c r="GL94">
        <f t="shared" si="103"/>
        <v>0</v>
      </c>
      <c r="GM94">
        <f t="shared" si="104"/>
        <v>155100</v>
      </c>
      <c r="GN94">
        <f t="shared" si="105"/>
        <v>155100</v>
      </c>
      <c r="GO94">
        <f t="shared" si="106"/>
        <v>0</v>
      </c>
      <c r="GP94">
        <f t="shared" si="107"/>
        <v>0</v>
      </c>
      <c r="GR94">
        <v>1</v>
      </c>
      <c r="GS94">
        <v>1</v>
      </c>
      <c r="GT94">
        <v>0</v>
      </c>
      <c r="GU94" t="s">
        <v>3</v>
      </c>
      <c r="GV94">
        <f t="shared" si="108"/>
        <v>0</v>
      </c>
      <c r="GW94">
        <v>1</v>
      </c>
      <c r="GX94">
        <f t="shared" si="109"/>
        <v>0</v>
      </c>
      <c r="HA94">
        <v>0</v>
      </c>
      <c r="HB94">
        <v>0</v>
      </c>
      <c r="HC94">
        <f t="shared" si="110"/>
        <v>0</v>
      </c>
      <c r="HE94" t="s">
        <v>3</v>
      </c>
      <c r="HF94" t="s">
        <v>3</v>
      </c>
      <c r="HG94">
        <f t="shared" si="111"/>
        <v>155100</v>
      </c>
      <c r="HM94" t="s">
        <v>3</v>
      </c>
      <c r="HN94" t="s">
        <v>3</v>
      </c>
      <c r="HO94" t="s">
        <v>3</v>
      </c>
      <c r="HP94" t="s">
        <v>3</v>
      </c>
      <c r="HQ94" t="s">
        <v>3</v>
      </c>
      <c r="IK94">
        <v>0</v>
      </c>
    </row>
    <row r="95" spans="1:245">
      <c r="A95">
        <v>17</v>
      </c>
      <c r="B95">
        <v>1</v>
      </c>
      <c r="E95" t="s">
        <v>215</v>
      </c>
      <c r="F95" t="s">
        <v>197</v>
      </c>
      <c r="G95" t="s">
        <v>216</v>
      </c>
      <c r="H95" t="s">
        <v>199</v>
      </c>
      <c r="I95">
        <f>ROUND(ROUND(12,4),7)</f>
        <v>12</v>
      </c>
      <c r="J95">
        <v>0</v>
      </c>
      <c r="K95">
        <f>ROUND(ROUND(12,4),7)</f>
        <v>12</v>
      </c>
      <c r="O95">
        <f t="shared" si="71"/>
        <v>257400</v>
      </c>
      <c r="P95">
        <f t="shared" si="72"/>
        <v>257400</v>
      </c>
      <c r="Q95">
        <f t="shared" si="73"/>
        <v>0</v>
      </c>
      <c r="R95">
        <f t="shared" si="74"/>
        <v>0</v>
      </c>
      <c r="S95">
        <f t="shared" si="75"/>
        <v>0</v>
      </c>
      <c r="T95">
        <f t="shared" si="76"/>
        <v>0</v>
      </c>
      <c r="U95">
        <f t="shared" si="77"/>
        <v>0</v>
      </c>
      <c r="V95">
        <f t="shared" si="78"/>
        <v>0</v>
      </c>
      <c r="W95">
        <f t="shared" si="79"/>
        <v>0</v>
      </c>
      <c r="X95">
        <f t="shared" si="80"/>
        <v>0</v>
      </c>
      <c r="Y95">
        <f t="shared" si="81"/>
        <v>0</v>
      </c>
      <c r="AA95">
        <v>46295511</v>
      </c>
      <c r="AB95">
        <f t="shared" si="82"/>
        <v>21450</v>
      </c>
      <c r="AC95">
        <f t="shared" si="83"/>
        <v>21450</v>
      </c>
      <c r="AD95">
        <f t="shared" si="84"/>
        <v>0</v>
      </c>
      <c r="AE95">
        <f t="shared" si="85"/>
        <v>0</v>
      </c>
      <c r="AF95">
        <f t="shared" si="86"/>
        <v>0</v>
      </c>
      <c r="AG95">
        <f t="shared" si="87"/>
        <v>0</v>
      </c>
      <c r="AH95">
        <f t="shared" si="88"/>
        <v>0</v>
      </c>
      <c r="AI95">
        <f t="shared" si="89"/>
        <v>0</v>
      </c>
      <c r="AJ95">
        <f t="shared" si="90"/>
        <v>0</v>
      </c>
      <c r="AK95">
        <v>21450</v>
      </c>
      <c r="AL95">
        <v>21450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1</v>
      </c>
      <c r="AW95">
        <v>1</v>
      </c>
      <c r="AZ95">
        <v>1</v>
      </c>
      <c r="BA95">
        <v>1</v>
      </c>
      <c r="BB95">
        <v>1</v>
      </c>
      <c r="BC95">
        <v>7.21</v>
      </c>
      <c r="BD95" t="s">
        <v>3</v>
      </c>
      <c r="BE95" t="s">
        <v>3</v>
      </c>
      <c r="BF95" t="s">
        <v>3</v>
      </c>
      <c r="BG95" t="s">
        <v>3</v>
      </c>
      <c r="BH95">
        <v>3</v>
      </c>
      <c r="BI95">
        <v>1</v>
      </c>
      <c r="BJ95" t="s">
        <v>197</v>
      </c>
      <c r="BM95">
        <v>1100</v>
      </c>
      <c r="BN95">
        <v>0</v>
      </c>
      <c r="BO95" t="s">
        <v>3</v>
      </c>
      <c r="BP95">
        <v>0</v>
      </c>
      <c r="BQ95">
        <v>8</v>
      </c>
      <c r="BR95">
        <v>0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3</v>
      </c>
      <c r="BZ95">
        <v>0</v>
      </c>
      <c r="CA95">
        <v>0</v>
      </c>
      <c r="CB95" t="s">
        <v>3</v>
      </c>
      <c r="CE95">
        <v>0</v>
      </c>
      <c r="CF95">
        <v>0</v>
      </c>
      <c r="CG95">
        <v>0</v>
      </c>
      <c r="CM95">
        <v>0</v>
      </c>
      <c r="CN95" t="s">
        <v>3</v>
      </c>
      <c r="CO95">
        <v>0</v>
      </c>
      <c r="CP95">
        <f t="shared" si="91"/>
        <v>257400</v>
      </c>
      <c r="CQ95">
        <f t="shared" si="92"/>
        <v>21450</v>
      </c>
      <c r="CR95">
        <f t="shared" si="93"/>
        <v>0</v>
      </c>
      <c r="CS95">
        <f t="shared" si="94"/>
        <v>0</v>
      </c>
      <c r="CT95">
        <f t="shared" si="95"/>
        <v>0</v>
      </c>
      <c r="CU95">
        <f t="shared" si="96"/>
        <v>0</v>
      </c>
      <c r="CV95">
        <f t="shared" si="97"/>
        <v>0</v>
      </c>
      <c r="CW95">
        <f t="shared" si="98"/>
        <v>0</v>
      </c>
      <c r="CX95">
        <f t="shared" si="99"/>
        <v>0</v>
      </c>
      <c r="CY95">
        <f t="shared" si="100"/>
        <v>0</v>
      </c>
      <c r="CZ95">
        <f t="shared" si="101"/>
        <v>0</v>
      </c>
      <c r="DC95" t="s">
        <v>3</v>
      </c>
      <c r="DD95" t="s">
        <v>3</v>
      </c>
      <c r="DE95" t="s">
        <v>3</v>
      </c>
      <c r="DF95" t="s">
        <v>3</v>
      </c>
      <c r="DG95" t="s">
        <v>3</v>
      </c>
      <c r="DH95" t="s">
        <v>3</v>
      </c>
      <c r="DI95" t="s">
        <v>3</v>
      </c>
      <c r="DJ95" t="s">
        <v>3</v>
      </c>
      <c r="DK95" t="s">
        <v>3</v>
      </c>
      <c r="DL95" t="s">
        <v>3</v>
      </c>
      <c r="DM95" t="s">
        <v>3</v>
      </c>
      <c r="DN95">
        <v>0</v>
      </c>
      <c r="DO95">
        <v>0</v>
      </c>
      <c r="DP95">
        <v>1</v>
      </c>
      <c r="DQ95">
        <v>1</v>
      </c>
      <c r="DU95">
        <v>1010</v>
      </c>
      <c r="DV95" t="s">
        <v>199</v>
      </c>
      <c r="DW95" t="s">
        <v>199</v>
      </c>
      <c r="DX95">
        <v>1</v>
      </c>
      <c r="DZ95" t="s">
        <v>3</v>
      </c>
      <c r="EA95" t="s">
        <v>3</v>
      </c>
      <c r="EB95" t="s">
        <v>3</v>
      </c>
      <c r="EC95" t="s">
        <v>3</v>
      </c>
      <c r="EE95">
        <v>44455117</v>
      </c>
      <c r="EF95">
        <v>8</v>
      </c>
      <c r="EG95" t="s">
        <v>200</v>
      </c>
      <c r="EH95">
        <v>0</v>
      </c>
      <c r="EI95" t="s">
        <v>3</v>
      </c>
      <c r="EJ95">
        <v>1</v>
      </c>
      <c r="EK95">
        <v>1100</v>
      </c>
      <c r="EL95" t="s">
        <v>201</v>
      </c>
      <c r="EM95" t="s">
        <v>202</v>
      </c>
      <c r="EO95" t="s">
        <v>3</v>
      </c>
      <c r="EQ95">
        <v>0</v>
      </c>
      <c r="ER95">
        <v>21450</v>
      </c>
      <c r="ES95">
        <v>21450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5</v>
      </c>
      <c r="FC95">
        <v>0</v>
      </c>
      <c r="FD95">
        <v>18</v>
      </c>
      <c r="FF95">
        <v>21450</v>
      </c>
      <c r="FQ95">
        <v>0</v>
      </c>
      <c r="FR95">
        <f t="shared" si="102"/>
        <v>0</v>
      </c>
      <c r="FS95">
        <v>0</v>
      </c>
      <c r="FX95">
        <v>0</v>
      </c>
      <c r="FY95">
        <v>0</v>
      </c>
      <c r="GA95" t="s">
        <v>3</v>
      </c>
      <c r="GD95">
        <v>1</v>
      </c>
      <c r="GF95">
        <v>115937071</v>
      </c>
      <c r="GG95">
        <v>2</v>
      </c>
      <c r="GH95">
        <v>3</v>
      </c>
      <c r="GI95">
        <v>4</v>
      </c>
      <c r="GJ95">
        <v>0</v>
      </c>
      <c r="GK95">
        <v>0</v>
      </c>
      <c r="GL95">
        <f t="shared" si="103"/>
        <v>0</v>
      </c>
      <c r="GM95">
        <f t="shared" si="104"/>
        <v>257400</v>
      </c>
      <c r="GN95">
        <f t="shared" si="105"/>
        <v>257400</v>
      </c>
      <c r="GO95">
        <f t="shared" si="106"/>
        <v>0</v>
      </c>
      <c r="GP95">
        <f t="shared" si="107"/>
        <v>0</v>
      </c>
      <c r="GR95">
        <v>1</v>
      </c>
      <c r="GS95">
        <v>1</v>
      </c>
      <c r="GT95">
        <v>0</v>
      </c>
      <c r="GU95" t="s">
        <v>3</v>
      </c>
      <c r="GV95">
        <f t="shared" si="108"/>
        <v>0</v>
      </c>
      <c r="GW95">
        <v>1</v>
      </c>
      <c r="GX95">
        <f t="shared" si="109"/>
        <v>0</v>
      </c>
      <c r="HA95">
        <v>0</v>
      </c>
      <c r="HB95">
        <v>0</v>
      </c>
      <c r="HC95">
        <f t="shared" si="110"/>
        <v>0</v>
      </c>
      <c r="HE95" t="s">
        <v>3</v>
      </c>
      <c r="HF95" t="s">
        <v>3</v>
      </c>
      <c r="HG95">
        <f t="shared" si="111"/>
        <v>257400</v>
      </c>
      <c r="HM95" t="s">
        <v>3</v>
      </c>
      <c r="HN95" t="s">
        <v>3</v>
      </c>
      <c r="HO95" t="s">
        <v>3</v>
      </c>
      <c r="HP95" t="s">
        <v>3</v>
      </c>
      <c r="HQ95" t="s">
        <v>3</v>
      </c>
      <c r="IK95">
        <v>0</v>
      </c>
    </row>
    <row r="96" spans="1:245">
      <c r="A96">
        <v>17</v>
      </c>
      <c r="B96">
        <v>1</v>
      </c>
      <c r="E96" t="s">
        <v>217</v>
      </c>
      <c r="F96" t="s">
        <v>197</v>
      </c>
      <c r="G96" t="s">
        <v>218</v>
      </c>
      <c r="H96" t="s">
        <v>199</v>
      </c>
      <c r="I96">
        <f>ROUND(ROUND(3,4),7)</f>
        <v>3</v>
      </c>
      <c r="J96">
        <v>0</v>
      </c>
      <c r="K96">
        <f>ROUND(ROUND(3,4),7)</f>
        <v>3</v>
      </c>
      <c r="O96">
        <f t="shared" si="71"/>
        <v>44550</v>
      </c>
      <c r="P96">
        <f t="shared" si="72"/>
        <v>44550</v>
      </c>
      <c r="Q96">
        <f t="shared" si="73"/>
        <v>0</v>
      </c>
      <c r="R96">
        <f t="shared" si="74"/>
        <v>0</v>
      </c>
      <c r="S96">
        <f t="shared" si="75"/>
        <v>0</v>
      </c>
      <c r="T96">
        <f t="shared" si="76"/>
        <v>0</v>
      </c>
      <c r="U96">
        <f t="shared" si="77"/>
        <v>0</v>
      </c>
      <c r="V96">
        <f t="shared" si="78"/>
        <v>0</v>
      </c>
      <c r="W96">
        <f t="shared" si="79"/>
        <v>0</v>
      </c>
      <c r="X96">
        <f t="shared" si="80"/>
        <v>0</v>
      </c>
      <c r="Y96">
        <f t="shared" si="81"/>
        <v>0</v>
      </c>
      <c r="AA96">
        <v>46295511</v>
      </c>
      <c r="AB96">
        <f t="shared" si="82"/>
        <v>14850</v>
      </c>
      <c r="AC96">
        <f t="shared" si="83"/>
        <v>14850</v>
      </c>
      <c r="AD96">
        <f t="shared" si="84"/>
        <v>0</v>
      </c>
      <c r="AE96">
        <f t="shared" si="85"/>
        <v>0</v>
      </c>
      <c r="AF96">
        <f t="shared" si="86"/>
        <v>0</v>
      </c>
      <c r="AG96">
        <f t="shared" si="87"/>
        <v>0</v>
      </c>
      <c r="AH96">
        <f t="shared" si="88"/>
        <v>0</v>
      </c>
      <c r="AI96">
        <f t="shared" si="89"/>
        <v>0</v>
      </c>
      <c r="AJ96">
        <f t="shared" si="90"/>
        <v>0</v>
      </c>
      <c r="AK96">
        <v>14850</v>
      </c>
      <c r="AL96">
        <v>14850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1</v>
      </c>
      <c r="AW96">
        <v>1</v>
      </c>
      <c r="AZ96">
        <v>1</v>
      </c>
      <c r="BA96">
        <v>1</v>
      </c>
      <c r="BB96">
        <v>1</v>
      </c>
      <c r="BC96">
        <v>7.21</v>
      </c>
      <c r="BD96" t="s">
        <v>3</v>
      </c>
      <c r="BE96" t="s">
        <v>3</v>
      </c>
      <c r="BF96" t="s">
        <v>3</v>
      </c>
      <c r="BG96" t="s">
        <v>3</v>
      </c>
      <c r="BH96">
        <v>3</v>
      </c>
      <c r="BI96">
        <v>1</v>
      </c>
      <c r="BJ96" t="s">
        <v>197</v>
      </c>
      <c r="BM96">
        <v>1100</v>
      </c>
      <c r="BN96">
        <v>0</v>
      </c>
      <c r="BO96" t="s">
        <v>3</v>
      </c>
      <c r="BP96">
        <v>0</v>
      </c>
      <c r="BQ96">
        <v>8</v>
      </c>
      <c r="BR96">
        <v>0</v>
      </c>
      <c r="BS96">
        <v>1</v>
      </c>
      <c r="BT96">
        <v>1</v>
      </c>
      <c r="BU96">
        <v>1</v>
      </c>
      <c r="BV96">
        <v>1</v>
      </c>
      <c r="BW96">
        <v>1</v>
      </c>
      <c r="BX96">
        <v>1</v>
      </c>
      <c r="BY96" t="s">
        <v>3</v>
      </c>
      <c r="BZ96">
        <v>0</v>
      </c>
      <c r="CA96">
        <v>0</v>
      </c>
      <c r="CB96" t="s">
        <v>3</v>
      </c>
      <c r="CE96">
        <v>0</v>
      </c>
      <c r="CF96">
        <v>0</v>
      </c>
      <c r="CG96">
        <v>0</v>
      </c>
      <c r="CM96">
        <v>0</v>
      </c>
      <c r="CN96" t="s">
        <v>3</v>
      </c>
      <c r="CO96">
        <v>0</v>
      </c>
      <c r="CP96">
        <f t="shared" si="91"/>
        <v>44550</v>
      </c>
      <c r="CQ96">
        <f t="shared" si="92"/>
        <v>14850</v>
      </c>
      <c r="CR96">
        <f t="shared" si="93"/>
        <v>0</v>
      </c>
      <c r="CS96">
        <f t="shared" si="94"/>
        <v>0</v>
      </c>
      <c r="CT96">
        <f t="shared" si="95"/>
        <v>0</v>
      </c>
      <c r="CU96">
        <f t="shared" si="96"/>
        <v>0</v>
      </c>
      <c r="CV96">
        <f t="shared" si="97"/>
        <v>0</v>
      </c>
      <c r="CW96">
        <f t="shared" si="98"/>
        <v>0</v>
      </c>
      <c r="CX96">
        <f t="shared" si="99"/>
        <v>0</v>
      </c>
      <c r="CY96">
        <f t="shared" si="100"/>
        <v>0</v>
      </c>
      <c r="CZ96">
        <f t="shared" si="101"/>
        <v>0</v>
      </c>
      <c r="DC96" t="s">
        <v>3</v>
      </c>
      <c r="DD96" t="s">
        <v>3</v>
      </c>
      <c r="DE96" t="s">
        <v>3</v>
      </c>
      <c r="DF96" t="s">
        <v>3</v>
      </c>
      <c r="DG96" t="s">
        <v>3</v>
      </c>
      <c r="DH96" t="s">
        <v>3</v>
      </c>
      <c r="DI96" t="s">
        <v>3</v>
      </c>
      <c r="DJ96" t="s">
        <v>3</v>
      </c>
      <c r="DK96" t="s">
        <v>3</v>
      </c>
      <c r="DL96" t="s">
        <v>3</v>
      </c>
      <c r="DM96" t="s">
        <v>3</v>
      </c>
      <c r="DN96">
        <v>0</v>
      </c>
      <c r="DO96">
        <v>0</v>
      </c>
      <c r="DP96">
        <v>1</v>
      </c>
      <c r="DQ96">
        <v>1</v>
      </c>
      <c r="DU96">
        <v>1010</v>
      </c>
      <c r="DV96" t="s">
        <v>199</v>
      </c>
      <c r="DW96" t="s">
        <v>199</v>
      </c>
      <c r="DX96">
        <v>1</v>
      </c>
      <c r="DZ96" t="s">
        <v>3</v>
      </c>
      <c r="EA96" t="s">
        <v>3</v>
      </c>
      <c r="EB96" t="s">
        <v>3</v>
      </c>
      <c r="EC96" t="s">
        <v>3</v>
      </c>
      <c r="EE96">
        <v>44455117</v>
      </c>
      <c r="EF96">
        <v>8</v>
      </c>
      <c r="EG96" t="s">
        <v>200</v>
      </c>
      <c r="EH96">
        <v>0</v>
      </c>
      <c r="EI96" t="s">
        <v>3</v>
      </c>
      <c r="EJ96">
        <v>1</v>
      </c>
      <c r="EK96">
        <v>1100</v>
      </c>
      <c r="EL96" t="s">
        <v>201</v>
      </c>
      <c r="EM96" t="s">
        <v>202</v>
      </c>
      <c r="EO96" t="s">
        <v>3</v>
      </c>
      <c r="EQ96">
        <v>0</v>
      </c>
      <c r="ER96">
        <v>14850</v>
      </c>
      <c r="ES96">
        <v>14850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EZ96">
        <v>5</v>
      </c>
      <c r="FC96">
        <v>0</v>
      </c>
      <c r="FD96">
        <v>18</v>
      </c>
      <c r="FF96">
        <v>14850</v>
      </c>
      <c r="FQ96">
        <v>0</v>
      </c>
      <c r="FR96">
        <f t="shared" si="102"/>
        <v>0</v>
      </c>
      <c r="FS96">
        <v>0</v>
      </c>
      <c r="FX96">
        <v>0</v>
      </c>
      <c r="FY96">
        <v>0</v>
      </c>
      <c r="GA96" t="s">
        <v>3</v>
      </c>
      <c r="GD96">
        <v>1</v>
      </c>
      <c r="GF96">
        <v>-1765419405</v>
      </c>
      <c r="GG96">
        <v>2</v>
      </c>
      <c r="GH96">
        <v>3</v>
      </c>
      <c r="GI96">
        <v>4</v>
      </c>
      <c r="GJ96">
        <v>0</v>
      </c>
      <c r="GK96">
        <v>0</v>
      </c>
      <c r="GL96">
        <f t="shared" si="103"/>
        <v>0</v>
      </c>
      <c r="GM96">
        <f t="shared" si="104"/>
        <v>44550</v>
      </c>
      <c r="GN96">
        <f t="shared" si="105"/>
        <v>44550</v>
      </c>
      <c r="GO96">
        <f t="shared" si="106"/>
        <v>0</v>
      </c>
      <c r="GP96">
        <f t="shared" si="107"/>
        <v>0</v>
      </c>
      <c r="GR96">
        <v>1</v>
      </c>
      <c r="GS96">
        <v>1</v>
      </c>
      <c r="GT96">
        <v>0</v>
      </c>
      <c r="GU96" t="s">
        <v>3</v>
      </c>
      <c r="GV96">
        <f t="shared" si="108"/>
        <v>0</v>
      </c>
      <c r="GW96">
        <v>1</v>
      </c>
      <c r="GX96">
        <f t="shared" si="109"/>
        <v>0</v>
      </c>
      <c r="HA96">
        <v>0</v>
      </c>
      <c r="HB96">
        <v>0</v>
      </c>
      <c r="HC96">
        <f t="shared" si="110"/>
        <v>0</v>
      </c>
      <c r="HE96" t="s">
        <v>3</v>
      </c>
      <c r="HF96" t="s">
        <v>3</v>
      </c>
      <c r="HG96">
        <f t="shared" si="111"/>
        <v>44550</v>
      </c>
      <c r="HM96" t="s">
        <v>3</v>
      </c>
      <c r="HN96" t="s">
        <v>3</v>
      </c>
      <c r="HO96" t="s">
        <v>3</v>
      </c>
      <c r="HP96" t="s">
        <v>3</v>
      </c>
      <c r="HQ96" t="s">
        <v>3</v>
      </c>
      <c r="IK96">
        <v>0</v>
      </c>
    </row>
    <row r="97" spans="1:245">
      <c r="A97">
        <v>17</v>
      </c>
      <c r="B97">
        <v>1</v>
      </c>
      <c r="E97" t="s">
        <v>219</v>
      </c>
      <c r="F97" t="s">
        <v>197</v>
      </c>
      <c r="G97" t="s">
        <v>220</v>
      </c>
      <c r="H97" t="s">
        <v>199</v>
      </c>
      <c r="I97">
        <f>ROUND(ROUND(3,4),7)</f>
        <v>3</v>
      </c>
      <c r="J97">
        <v>0</v>
      </c>
      <c r="K97">
        <f>ROUND(ROUND(3,4),7)</f>
        <v>3</v>
      </c>
      <c r="O97">
        <f t="shared" si="71"/>
        <v>3960</v>
      </c>
      <c r="P97">
        <f t="shared" si="72"/>
        <v>3960</v>
      </c>
      <c r="Q97">
        <f t="shared" si="73"/>
        <v>0</v>
      </c>
      <c r="R97">
        <f t="shared" si="74"/>
        <v>0</v>
      </c>
      <c r="S97">
        <f t="shared" si="75"/>
        <v>0</v>
      </c>
      <c r="T97">
        <f t="shared" si="76"/>
        <v>0</v>
      </c>
      <c r="U97">
        <f t="shared" si="77"/>
        <v>0</v>
      </c>
      <c r="V97">
        <f t="shared" si="78"/>
        <v>0</v>
      </c>
      <c r="W97">
        <f t="shared" si="79"/>
        <v>0</v>
      </c>
      <c r="X97">
        <f t="shared" si="80"/>
        <v>0</v>
      </c>
      <c r="Y97">
        <f t="shared" si="81"/>
        <v>0</v>
      </c>
      <c r="AA97">
        <v>46295511</v>
      </c>
      <c r="AB97">
        <f t="shared" si="82"/>
        <v>1320</v>
      </c>
      <c r="AC97">
        <f t="shared" si="83"/>
        <v>1320</v>
      </c>
      <c r="AD97">
        <f t="shared" si="84"/>
        <v>0</v>
      </c>
      <c r="AE97">
        <f t="shared" si="85"/>
        <v>0</v>
      </c>
      <c r="AF97">
        <f t="shared" si="86"/>
        <v>0</v>
      </c>
      <c r="AG97">
        <f t="shared" si="87"/>
        <v>0</v>
      </c>
      <c r="AH97">
        <f t="shared" si="88"/>
        <v>0</v>
      </c>
      <c r="AI97">
        <f t="shared" si="89"/>
        <v>0</v>
      </c>
      <c r="AJ97">
        <f t="shared" si="90"/>
        <v>0</v>
      </c>
      <c r="AK97">
        <v>1320</v>
      </c>
      <c r="AL97">
        <v>1320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1</v>
      </c>
      <c r="AW97">
        <v>1</v>
      </c>
      <c r="AZ97">
        <v>1</v>
      </c>
      <c r="BA97">
        <v>1</v>
      </c>
      <c r="BB97">
        <v>1</v>
      </c>
      <c r="BC97">
        <v>7.21</v>
      </c>
      <c r="BD97" t="s">
        <v>3</v>
      </c>
      <c r="BE97" t="s">
        <v>3</v>
      </c>
      <c r="BF97" t="s">
        <v>3</v>
      </c>
      <c r="BG97" t="s">
        <v>3</v>
      </c>
      <c r="BH97">
        <v>3</v>
      </c>
      <c r="BI97">
        <v>1</v>
      </c>
      <c r="BJ97" t="s">
        <v>197</v>
      </c>
      <c r="BM97">
        <v>1100</v>
      </c>
      <c r="BN97">
        <v>0</v>
      </c>
      <c r="BO97" t="s">
        <v>3</v>
      </c>
      <c r="BP97">
        <v>0</v>
      </c>
      <c r="BQ97">
        <v>8</v>
      </c>
      <c r="BR97">
        <v>0</v>
      </c>
      <c r="BS97">
        <v>1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3</v>
      </c>
      <c r="BZ97">
        <v>0</v>
      </c>
      <c r="CA97">
        <v>0</v>
      </c>
      <c r="CB97" t="s">
        <v>3</v>
      </c>
      <c r="CE97">
        <v>0</v>
      </c>
      <c r="CF97">
        <v>0</v>
      </c>
      <c r="CG97">
        <v>0</v>
      </c>
      <c r="CM97">
        <v>0</v>
      </c>
      <c r="CN97" t="s">
        <v>3</v>
      </c>
      <c r="CO97">
        <v>0</v>
      </c>
      <c r="CP97">
        <f t="shared" si="91"/>
        <v>3960</v>
      </c>
      <c r="CQ97">
        <f t="shared" si="92"/>
        <v>1320</v>
      </c>
      <c r="CR97">
        <f t="shared" si="93"/>
        <v>0</v>
      </c>
      <c r="CS97">
        <f t="shared" si="94"/>
        <v>0</v>
      </c>
      <c r="CT97">
        <f t="shared" si="95"/>
        <v>0</v>
      </c>
      <c r="CU97">
        <f t="shared" si="96"/>
        <v>0</v>
      </c>
      <c r="CV97">
        <f t="shared" si="97"/>
        <v>0</v>
      </c>
      <c r="CW97">
        <f t="shared" si="98"/>
        <v>0</v>
      </c>
      <c r="CX97">
        <f t="shared" si="99"/>
        <v>0</v>
      </c>
      <c r="CY97">
        <f t="shared" si="100"/>
        <v>0</v>
      </c>
      <c r="CZ97">
        <f t="shared" si="101"/>
        <v>0</v>
      </c>
      <c r="DC97" t="s">
        <v>3</v>
      </c>
      <c r="DD97" t="s">
        <v>3</v>
      </c>
      <c r="DE97" t="s">
        <v>3</v>
      </c>
      <c r="DF97" t="s">
        <v>3</v>
      </c>
      <c r="DG97" t="s">
        <v>3</v>
      </c>
      <c r="DH97" t="s">
        <v>3</v>
      </c>
      <c r="DI97" t="s">
        <v>3</v>
      </c>
      <c r="DJ97" t="s">
        <v>3</v>
      </c>
      <c r="DK97" t="s">
        <v>3</v>
      </c>
      <c r="DL97" t="s">
        <v>3</v>
      </c>
      <c r="DM97" t="s">
        <v>3</v>
      </c>
      <c r="DN97">
        <v>0</v>
      </c>
      <c r="DO97">
        <v>0</v>
      </c>
      <c r="DP97">
        <v>1</v>
      </c>
      <c r="DQ97">
        <v>1</v>
      </c>
      <c r="DU97">
        <v>1010</v>
      </c>
      <c r="DV97" t="s">
        <v>199</v>
      </c>
      <c r="DW97" t="s">
        <v>199</v>
      </c>
      <c r="DX97">
        <v>1</v>
      </c>
      <c r="DZ97" t="s">
        <v>3</v>
      </c>
      <c r="EA97" t="s">
        <v>3</v>
      </c>
      <c r="EB97" t="s">
        <v>3</v>
      </c>
      <c r="EC97" t="s">
        <v>3</v>
      </c>
      <c r="EE97">
        <v>44455117</v>
      </c>
      <c r="EF97">
        <v>8</v>
      </c>
      <c r="EG97" t="s">
        <v>200</v>
      </c>
      <c r="EH97">
        <v>0</v>
      </c>
      <c r="EI97" t="s">
        <v>3</v>
      </c>
      <c r="EJ97">
        <v>1</v>
      </c>
      <c r="EK97">
        <v>1100</v>
      </c>
      <c r="EL97" t="s">
        <v>201</v>
      </c>
      <c r="EM97" t="s">
        <v>202</v>
      </c>
      <c r="EO97" t="s">
        <v>3</v>
      </c>
      <c r="EQ97">
        <v>0</v>
      </c>
      <c r="ER97">
        <v>1320</v>
      </c>
      <c r="ES97">
        <v>1320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5</v>
      </c>
      <c r="FC97">
        <v>0</v>
      </c>
      <c r="FD97">
        <v>18</v>
      </c>
      <c r="FF97">
        <v>1320</v>
      </c>
      <c r="FQ97">
        <v>0</v>
      </c>
      <c r="FR97">
        <f t="shared" si="102"/>
        <v>0</v>
      </c>
      <c r="FS97">
        <v>0</v>
      </c>
      <c r="FX97">
        <v>0</v>
      </c>
      <c r="FY97">
        <v>0</v>
      </c>
      <c r="GA97" t="s">
        <v>3</v>
      </c>
      <c r="GD97">
        <v>1</v>
      </c>
      <c r="GF97">
        <v>-1787218498</v>
      </c>
      <c r="GG97">
        <v>2</v>
      </c>
      <c r="GH97">
        <v>3</v>
      </c>
      <c r="GI97">
        <v>4</v>
      </c>
      <c r="GJ97">
        <v>0</v>
      </c>
      <c r="GK97">
        <v>0</v>
      </c>
      <c r="GL97">
        <f t="shared" si="103"/>
        <v>0</v>
      </c>
      <c r="GM97">
        <f t="shared" si="104"/>
        <v>3960</v>
      </c>
      <c r="GN97">
        <f t="shared" si="105"/>
        <v>3960</v>
      </c>
      <c r="GO97">
        <f t="shared" si="106"/>
        <v>0</v>
      </c>
      <c r="GP97">
        <f t="shared" si="107"/>
        <v>0</v>
      </c>
      <c r="GR97">
        <v>1</v>
      </c>
      <c r="GS97">
        <v>1</v>
      </c>
      <c r="GT97">
        <v>0</v>
      </c>
      <c r="GU97" t="s">
        <v>3</v>
      </c>
      <c r="GV97">
        <f t="shared" si="108"/>
        <v>0</v>
      </c>
      <c r="GW97">
        <v>1</v>
      </c>
      <c r="GX97">
        <f t="shared" si="109"/>
        <v>0</v>
      </c>
      <c r="HA97">
        <v>0</v>
      </c>
      <c r="HB97">
        <v>0</v>
      </c>
      <c r="HC97">
        <f t="shared" si="110"/>
        <v>0</v>
      </c>
      <c r="HE97" t="s">
        <v>3</v>
      </c>
      <c r="HF97" t="s">
        <v>3</v>
      </c>
      <c r="HG97">
        <f t="shared" si="111"/>
        <v>3960</v>
      </c>
      <c r="HM97" t="s">
        <v>3</v>
      </c>
      <c r="HN97" t="s">
        <v>3</v>
      </c>
      <c r="HO97" t="s">
        <v>3</v>
      </c>
      <c r="HP97" t="s">
        <v>3</v>
      </c>
      <c r="HQ97" t="s">
        <v>3</v>
      </c>
      <c r="IK97">
        <v>0</v>
      </c>
    </row>
    <row r="98" spans="1:245">
      <c r="A98">
        <v>17</v>
      </c>
      <c r="B98">
        <v>1</v>
      </c>
      <c r="E98" t="s">
        <v>221</v>
      </c>
      <c r="F98" t="s">
        <v>197</v>
      </c>
      <c r="G98" t="s">
        <v>222</v>
      </c>
      <c r="H98" t="s">
        <v>199</v>
      </c>
      <c r="I98">
        <f>ROUND(ROUND(3,4),7)</f>
        <v>3</v>
      </c>
      <c r="J98">
        <v>0</v>
      </c>
      <c r="K98">
        <f>ROUND(ROUND(3,4),7)</f>
        <v>3</v>
      </c>
      <c r="O98">
        <f t="shared" si="71"/>
        <v>14850</v>
      </c>
      <c r="P98">
        <f t="shared" si="72"/>
        <v>14850</v>
      </c>
      <c r="Q98">
        <f t="shared" si="73"/>
        <v>0</v>
      </c>
      <c r="R98">
        <f t="shared" si="74"/>
        <v>0</v>
      </c>
      <c r="S98">
        <f t="shared" si="75"/>
        <v>0</v>
      </c>
      <c r="T98">
        <f t="shared" si="76"/>
        <v>0</v>
      </c>
      <c r="U98">
        <f t="shared" si="77"/>
        <v>0</v>
      </c>
      <c r="V98">
        <f t="shared" si="78"/>
        <v>0</v>
      </c>
      <c r="W98">
        <f t="shared" si="79"/>
        <v>0</v>
      </c>
      <c r="X98">
        <f t="shared" si="80"/>
        <v>0</v>
      </c>
      <c r="Y98">
        <f t="shared" si="81"/>
        <v>0</v>
      </c>
      <c r="AA98">
        <v>46295511</v>
      </c>
      <c r="AB98">
        <f t="shared" si="82"/>
        <v>4950</v>
      </c>
      <c r="AC98">
        <f t="shared" si="83"/>
        <v>4950</v>
      </c>
      <c r="AD98">
        <f t="shared" si="84"/>
        <v>0</v>
      </c>
      <c r="AE98">
        <f t="shared" si="85"/>
        <v>0</v>
      </c>
      <c r="AF98">
        <f t="shared" si="86"/>
        <v>0</v>
      </c>
      <c r="AG98">
        <f t="shared" si="87"/>
        <v>0</v>
      </c>
      <c r="AH98">
        <f t="shared" si="88"/>
        <v>0</v>
      </c>
      <c r="AI98">
        <f t="shared" si="89"/>
        <v>0</v>
      </c>
      <c r="AJ98">
        <f t="shared" si="90"/>
        <v>0</v>
      </c>
      <c r="AK98">
        <v>4950</v>
      </c>
      <c r="AL98">
        <v>4950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1</v>
      </c>
      <c r="AW98">
        <v>1</v>
      </c>
      <c r="AZ98">
        <v>1</v>
      </c>
      <c r="BA98">
        <v>1</v>
      </c>
      <c r="BB98">
        <v>1</v>
      </c>
      <c r="BC98">
        <v>7.21</v>
      </c>
      <c r="BD98" t="s">
        <v>3</v>
      </c>
      <c r="BE98" t="s">
        <v>3</v>
      </c>
      <c r="BF98" t="s">
        <v>3</v>
      </c>
      <c r="BG98" t="s">
        <v>3</v>
      </c>
      <c r="BH98">
        <v>3</v>
      </c>
      <c r="BI98">
        <v>1</v>
      </c>
      <c r="BJ98" t="s">
        <v>197</v>
      </c>
      <c r="BM98">
        <v>1100</v>
      </c>
      <c r="BN98">
        <v>0</v>
      </c>
      <c r="BO98" t="s">
        <v>3</v>
      </c>
      <c r="BP98">
        <v>0</v>
      </c>
      <c r="BQ98">
        <v>8</v>
      </c>
      <c r="BR98">
        <v>0</v>
      </c>
      <c r="BS98">
        <v>1</v>
      </c>
      <c r="BT98">
        <v>1</v>
      </c>
      <c r="BU98">
        <v>1</v>
      </c>
      <c r="BV98">
        <v>1</v>
      </c>
      <c r="BW98">
        <v>1</v>
      </c>
      <c r="BX98">
        <v>1</v>
      </c>
      <c r="BY98" t="s">
        <v>3</v>
      </c>
      <c r="BZ98">
        <v>0</v>
      </c>
      <c r="CA98">
        <v>0</v>
      </c>
      <c r="CB98" t="s">
        <v>3</v>
      </c>
      <c r="CE98">
        <v>0</v>
      </c>
      <c r="CF98">
        <v>0</v>
      </c>
      <c r="CG98">
        <v>0</v>
      </c>
      <c r="CM98">
        <v>0</v>
      </c>
      <c r="CN98" t="s">
        <v>3</v>
      </c>
      <c r="CO98">
        <v>0</v>
      </c>
      <c r="CP98">
        <f t="shared" si="91"/>
        <v>14850</v>
      </c>
      <c r="CQ98">
        <f t="shared" si="92"/>
        <v>4950</v>
      </c>
      <c r="CR98">
        <f t="shared" si="93"/>
        <v>0</v>
      </c>
      <c r="CS98">
        <f t="shared" si="94"/>
        <v>0</v>
      </c>
      <c r="CT98">
        <f t="shared" si="95"/>
        <v>0</v>
      </c>
      <c r="CU98">
        <f t="shared" si="96"/>
        <v>0</v>
      </c>
      <c r="CV98">
        <f t="shared" si="97"/>
        <v>0</v>
      </c>
      <c r="CW98">
        <f t="shared" si="98"/>
        <v>0</v>
      </c>
      <c r="CX98">
        <f t="shared" si="99"/>
        <v>0</v>
      </c>
      <c r="CY98">
        <f t="shared" si="100"/>
        <v>0</v>
      </c>
      <c r="CZ98">
        <f t="shared" si="101"/>
        <v>0</v>
      </c>
      <c r="DC98" t="s">
        <v>3</v>
      </c>
      <c r="DD98" t="s">
        <v>3</v>
      </c>
      <c r="DE98" t="s">
        <v>3</v>
      </c>
      <c r="DF98" t="s">
        <v>3</v>
      </c>
      <c r="DG98" t="s">
        <v>3</v>
      </c>
      <c r="DH98" t="s">
        <v>3</v>
      </c>
      <c r="DI98" t="s">
        <v>3</v>
      </c>
      <c r="DJ98" t="s">
        <v>3</v>
      </c>
      <c r="DK98" t="s">
        <v>3</v>
      </c>
      <c r="DL98" t="s">
        <v>3</v>
      </c>
      <c r="DM98" t="s">
        <v>3</v>
      </c>
      <c r="DN98">
        <v>0</v>
      </c>
      <c r="DO98">
        <v>0</v>
      </c>
      <c r="DP98">
        <v>1</v>
      </c>
      <c r="DQ98">
        <v>1</v>
      </c>
      <c r="DU98">
        <v>1010</v>
      </c>
      <c r="DV98" t="s">
        <v>199</v>
      </c>
      <c r="DW98" t="s">
        <v>199</v>
      </c>
      <c r="DX98">
        <v>1</v>
      </c>
      <c r="DZ98" t="s">
        <v>3</v>
      </c>
      <c r="EA98" t="s">
        <v>3</v>
      </c>
      <c r="EB98" t="s">
        <v>3</v>
      </c>
      <c r="EC98" t="s">
        <v>3</v>
      </c>
      <c r="EE98">
        <v>44455117</v>
      </c>
      <c r="EF98">
        <v>8</v>
      </c>
      <c r="EG98" t="s">
        <v>200</v>
      </c>
      <c r="EH98">
        <v>0</v>
      </c>
      <c r="EI98" t="s">
        <v>3</v>
      </c>
      <c r="EJ98">
        <v>1</v>
      </c>
      <c r="EK98">
        <v>1100</v>
      </c>
      <c r="EL98" t="s">
        <v>201</v>
      </c>
      <c r="EM98" t="s">
        <v>202</v>
      </c>
      <c r="EO98" t="s">
        <v>3</v>
      </c>
      <c r="EQ98">
        <v>0</v>
      </c>
      <c r="ER98">
        <v>4950</v>
      </c>
      <c r="ES98">
        <v>4950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EZ98">
        <v>5</v>
      </c>
      <c r="FC98">
        <v>0</v>
      </c>
      <c r="FD98">
        <v>18</v>
      </c>
      <c r="FF98">
        <v>4950</v>
      </c>
      <c r="FQ98">
        <v>0</v>
      </c>
      <c r="FR98">
        <f t="shared" si="102"/>
        <v>0</v>
      </c>
      <c r="FS98">
        <v>0</v>
      </c>
      <c r="FX98">
        <v>0</v>
      </c>
      <c r="FY98">
        <v>0</v>
      </c>
      <c r="GA98" t="s">
        <v>3</v>
      </c>
      <c r="GD98">
        <v>1</v>
      </c>
      <c r="GF98">
        <v>-709113323</v>
      </c>
      <c r="GG98">
        <v>2</v>
      </c>
      <c r="GH98">
        <v>3</v>
      </c>
      <c r="GI98">
        <v>4</v>
      </c>
      <c r="GJ98">
        <v>0</v>
      </c>
      <c r="GK98">
        <v>0</v>
      </c>
      <c r="GL98">
        <f t="shared" si="103"/>
        <v>0</v>
      </c>
      <c r="GM98">
        <f t="shared" si="104"/>
        <v>14850</v>
      </c>
      <c r="GN98">
        <f t="shared" si="105"/>
        <v>14850</v>
      </c>
      <c r="GO98">
        <f t="shared" si="106"/>
        <v>0</v>
      </c>
      <c r="GP98">
        <f t="shared" si="107"/>
        <v>0</v>
      </c>
      <c r="GR98">
        <v>1</v>
      </c>
      <c r="GS98">
        <v>1</v>
      </c>
      <c r="GT98">
        <v>0</v>
      </c>
      <c r="GU98" t="s">
        <v>3</v>
      </c>
      <c r="GV98">
        <f t="shared" si="108"/>
        <v>0</v>
      </c>
      <c r="GW98">
        <v>1</v>
      </c>
      <c r="GX98">
        <f t="shared" si="109"/>
        <v>0</v>
      </c>
      <c r="HA98">
        <v>0</v>
      </c>
      <c r="HB98">
        <v>0</v>
      </c>
      <c r="HC98">
        <f t="shared" si="110"/>
        <v>0</v>
      </c>
      <c r="HE98" t="s">
        <v>3</v>
      </c>
      <c r="HF98" t="s">
        <v>3</v>
      </c>
      <c r="HG98">
        <f t="shared" si="111"/>
        <v>14850</v>
      </c>
      <c r="HM98" t="s">
        <v>3</v>
      </c>
      <c r="HN98" t="s">
        <v>3</v>
      </c>
      <c r="HO98" t="s">
        <v>3</v>
      </c>
      <c r="HP98" t="s">
        <v>3</v>
      </c>
      <c r="HQ98" t="s">
        <v>3</v>
      </c>
      <c r="IK98">
        <v>0</v>
      </c>
    </row>
    <row r="99" spans="1:245">
      <c r="A99">
        <v>17</v>
      </c>
      <c r="B99">
        <v>1</v>
      </c>
      <c r="E99" t="s">
        <v>223</v>
      </c>
      <c r="F99" t="s">
        <v>197</v>
      </c>
      <c r="G99" t="s">
        <v>224</v>
      </c>
      <c r="H99" t="s">
        <v>199</v>
      </c>
      <c r="I99">
        <f>ROUND(ROUND(1,4),7)</f>
        <v>1</v>
      </c>
      <c r="J99">
        <v>0</v>
      </c>
      <c r="K99">
        <f>ROUND(ROUND(1,4),7)</f>
        <v>1</v>
      </c>
      <c r="O99">
        <f t="shared" si="71"/>
        <v>95150</v>
      </c>
      <c r="P99">
        <f t="shared" si="72"/>
        <v>95150</v>
      </c>
      <c r="Q99">
        <f t="shared" si="73"/>
        <v>0</v>
      </c>
      <c r="R99">
        <f t="shared" si="74"/>
        <v>0</v>
      </c>
      <c r="S99">
        <f t="shared" si="75"/>
        <v>0</v>
      </c>
      <c r="T99">
        <f t="shared" si="76"/>
        <v>0</v>
      </c>
      <c r="U99">
        <f t="shared" si="77"/>
        <v>0</v>
      </c>
      <c r="V99">
        <f t="shared" si="78"/>
        <v>0</v>
      </c>
      <c r="W99">
        <f t="shared" si="79"/>
        <v>0</v>
      </c>
      <c r="X99">
        <f t="shared" si="80"/>
        <v>0</v>
      </c>
      <c r="Y99">
        <f t="shared" si="81"/>
        <v>0</v>
      </c>
      <c r="AA99">
        <v>46295511</v>
      </c>
      <c r="AB99">
        <f t="shared" si="82"/>
        <v>95150</v>
      </c>
      <c r="AC99">
        <f t="shared" si="83"/>
        <v>95150</v>
      </c>
      <c r="AD99">
        <f t="shared" si="84"/>
        <v>0</v>
      </c>
      <c r="AE99">
        <f t="shared" si="85"/>
        <v>0</v>
      </c>
      <c r="AF99">
        <f t="shared" si="86"/>
        <v>0</v>
      </c>
      <c r="AG99">
        <f t="shared" si="87"/>
        <v>0</v>
      </c>
      <c r="AH99">
        <f t="shared" si="88"/>
        <v>0</v>
      </c>
      <c r="AI99">
        <f t="shared" si="89"/>
        <v>0</v>
      </c>
      <c r="AJ99">
        <f t="shared" si="90"/>
        <v>0</v>
      </c>
      <c r="AK99">
        <v>95150</v>
      </c>
      <c r="AL99">
        <v>95150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1</v>
      </c>
      <c r="AW99">
        <v>1</v>
      </c>
      <c r="AZ99">
        <v>1</v>
      </c>
      <c r="BA99">
        <v>1</v>
      </c>
      <c r="BB99">
        <v>1</v>
      </c>
      <c r="BC99">
        <v>7.21</v>
      </c>
      <c r="BD99" t="s">
        <v>3</v>
      </c>
      <c r="BE99" t="s">
        <v>3</v>
      </c>
      <c r="BF99" t="s">
        <v>3</v>
      </c>
      <c r="BG99" t="s">
        <v>3</v>
      </c>
      <c r="BH99">
        <v>3</v>
      </c>
      <c r="BI99">
        <v>1</v>
      </c>
      <c r="BJ99" t="s">
        <v>197</v>
      </c>
      <c r="BM99">
        <v>1100</v>
      </c>
      <c r="BN99">
        <v>0</v>
      </c>
      <c r="BO99" t="s">
        <v>3</v>
      </c>
      <c r="BP99">
        <v>0</v>
      </c>
      <c r="BQ99">
        <v>8</v>
      </c>
      <c r="BR99">
        <v>0</v>
      </c>
      <c r="BS99">
        <v>1</v>
      </c>
      <c r="BT99">
        <v>1</v>
      </c>
      <c r="BU99">
        <v>1</v>
      </c>
      <c r="BV99">
        <v>1</v>
      </c>
      <c r="BW99">
        <v>1</v>
      </c>
      <c r="BX99">
        <v>1</v>
      </c>
      <c r="BY99" t="s">
        <v>3</v>
      </c>
      <c r="BZ99">
        <v>0</v>
      </c>
      <c r="CA99">
        <v>0</v>
      </c>
      <c r="CB99" t="s">
        <v>3</v>
      </c>
      <c r="CE99">
        <v>0</v>
      </c>
      <c r="CF99">
        <v>0</v>
      </c>
      <c r="CG99">
        <v>0</v>
      </c>
      <c r="CM99">
        <v>0</v>
      </c>
      <c r="CN99" t="s">
        <v>3</v>
      </c>
      <c r="CO99">
        <v>0</v>
      </c>
      <c r="CP99">
        <f t="shared" si="91"/>
        <v>95150</v>
      </c>
      <c r="CQ99">
        <f t="shared" si="92"/>
        <v>95150</v>
      </c>
      <c r="CR99">
        <f t="shared" si="93"/>
        <v>0</v>
      </c>
      <c r="CS99">
        <f t="shared" si="94"/>
        <v>0</v>
      </c>
      <c r="CT99">
        <f t="shared" si="95"/>
        <v>0</v>
      </c>
      <c r="CU99">
        <f t="shared" si="96"/>
        <v>0</v>
      </c>
      <c r="CV99">
        <f t="shared" si="97"/>
        <v>0</v>
      </c>
      <c r="CW99">
        <f t="shared" si="98"/>
        <v>0</v>
      </c>
      <c r="CX99">
        <f t="shared" si="99"/>
        <v>0</v>
      </c>
      <c r="CY99">
        <f t="shared" si="100"/>
        <v>0</v>
      </c>
      <c r="CZ99">
        <f t="shared" si="101"/>
        <v>0</v>
      </c>
      <c r="DC99" t="s">
        <v>3</v>
      </c>
      <c r="DD99" t="s">
        <v>3</v>
      </c>
      <c r="DE99" t="s">
        <v>3</v>
      </c>
      <c r="DF99" t="s">
        <v>3</v>
      </c>
      <c r="DG99" t="s">
        <v>3</v>
      </c>
      <c r="DH99" t="s">
        <v>3</v>
      </c>
      <c r="DI99" t="s">
        <v>3</v>
      </c>
      <c r="DJ99" t="s">
        <v>3</v>
      </c>
      <c r="DK99" t="s">
        <v>3</v>
      </c>
      <c r="DL99" t="s">
        <v>3</v>
      </c>
      <c r="DM99" t="s">
        <v>3</v>
      </c>
      <c r="DN99">
        <v>0</v>
      </c>
      <c r="DO99">
        <v>0</v>
      </c>
      <c r="DP99">
        <v>1</v>
      </c>
      <c r="DQ99">
        <v>1</v>
      </c>
      <c r="DU99">
        <v>1010</v>
      </c>
      <c r="DV99" t="s">
        <v>199</v>
      </c>
      <c r="DW99" t="s">
        <v>199</v>
      </c>
      <c r="DX99">
        <v>1</v>
      </c>
      <c r="DZ99" t="s">
        <v>3</v>
      </c>
      <c r="EA99" t="s">
        <v>3</v>
      </c>
      <c r="EB99" t="s">
        <v>3</v>
      </c>
      <c r="EC99" t="s">
        <v>3</v>
      </c>
      <c r="EE99">
        <v>44455117</v>
      </c>
      <c r="EF99">
        <v>8</v>
      </c>
      <c r="EG99" t="s">
        <v>200</v>
      </c>
      <c r="EH99">
        <v>0</v>
      </c>
      <c r="EI99" t="s">
        <v>3</v>
      </c>
      <c r="EJ99">
        <v>1</v>
      </c>
      <c r="EK99">
        <v>1100</v>
      </c>
      <c r="EL99" t="s">
        <v>201</v>
      </c>
      <c r="EM99" t="s">
        <v>202</v>
      </c>
      <c r="EO99" t="s">
        <v>3</v>
      </c>
      <c r="EQ99">
        <v>0</v>
      </c>
      <c r="ER99">
        <v>95150</v>
      </c>
      <c r="ES99">
        <v>95150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5</v>
      </c>
      <c r="FC99">
        <v>0</v>
      </c>
      <c r="FD99">
        <v>18</v>
      </c>
      <c r="FF99">
        <v>95150</v>
      </c>
      <c r="FQ99">
        <v>0</v>
      </c>
      <c r="FR99">
        <f t="shared" si="102"/>
        <v>0</v>
      </c>
      <c r="FS99">
        <v>0</v>
      </c>
      <c r="FX99">
        <v>0</v>
      </c>
      <c r="FY99">
        <v>0</v>
      </c>
      <c r="GA99" t="s">
        <v>3</v>
      </c>
      <c r="GD99">
        <v>1</v>
      </c>
      <c r="GF99">
        <v>-823877140</v>
      </c>
      <c r="GG99">
        <v>2</v>
      </c>
      <c r="GH99">
        <v>3</v>
      </c>
      <c r="GI99">
        <v>4</v>
      </c>
      <c r="GJ99">
        <v>0</v>
      </c>
      <c r="GK99">
        <v>0</v>
      </c>
      <c r="GL99">
        <f t="shared" si="103"/>
        <v>0</v>
      </c>
      <c r="GM99">
        <f t="shared" si="104"/>
        <v>95150</v>
      </c>
      <c r="GN99">
        <f t="shared" si="105"/>
        <v>95150</v>
      </c>
      <c r="GO99">
        <f t="shared" si="106"/>
        <v>0</v>
      </c>
      <c r="GP99">
        <f t="shared" si="107"/>
        <v>0</v>
      </c>
      <c r="GR99">
        <v>1</v>
      </c>
      <c r="GS99">
        <v>1</v>
      </c>
      <c r="GT99">
        <v>0</v>
      </c>
      <c r="GU99" t="s">
        <v>3</v>
      </c>
      <c r="GV99">
        <f t="shared" si="108"/>
        <v>0</v>
      </c>
      <c r="GW99">
        <v>1</v>
      </c>
      <c r="GX99">
        <f t="shared" si="109"/>
        <v>0</v>
      </c>
      <c r="HA99">
        <v>0</v>
      </c>
      <c r="HB99">
        <v>0</v>
      </c>
      <c r="HC99">
        <f t="shared" si="110"/>
        <v>0</v>
      </c>
      <c r="HE99" t="s">
        <v>3</v>
      </c>
      <c r="HF99" t="s">
        <v>3</v>
      </c>
      <c r="HG99">
        <f t="shared" si="111"/>
        <v>95150</v>
      </c>
      <c r="HM99" t="s">
        <v>3</v>
      </c>
      <c r="HN99" t="s">
        <v>3</v>
      </c>
      <c r="HO99" t="s">
        <v>3</v>
      </c>
      <c r="HP99" t="s">
        <v>3</v>
      </c>
      <c r="HQ99" t="s">
        <v>3</v>
      </c>
      <c r="IK99">
        <v>0</v>
      </c>
    </row>
    <row r="100" spans="1:245">
      <c r="A100">
        <v>17</v>
      </c>
      <c r="B100">
        <v>1</v>
      </c>
      <c r="E100" t="s">
        <v>225</v>
      </c>
      <c r="F100" t="s">
        <v>197</v>
      </c>
      <c r="G100" t="s">
        <v>226</v>
      </c>
      <c r="H100" t="s">
        <v>199</v>
      </c>
      <c r="I100">
        <f>ROUND(ROUND(7,4),7)</f>
        <v>7</v>
      </c>
      <c r="J100">
        <v>0</v>
      </c>
      <c r="K100">
        <f>ROUND(ROUND(7,4),7)</f>
        <v>7</v>
      </c>
      <c r="O100">
        <f t="shared" si="71"/>
        <v>83160</v>
      </c>
      <c r="P100">
        <f t="shared" si="72"/>
        <v>83160</v>
      </c>
      <c r="Q100">
        <f t="shared" si="73"/>
        <v>0</v>
      </c>
      <c r="R100">
        <f t="shared" si="74"/>
        <v>0</v>
      </c>
      <c r="S100">
        <f t="shared" si="75"/>
        <v>0</v>
      </c>
      <c r="T100">
        <f t="shared" si="76"/>
        <v>0</v>
      </c>
      <c r="U100">
        <f t="shared" si="77"/>
        <v>0</v>
      </c>
      <c r="V100">
        <f t="shared" si="78"/>
        <v>0</v>
      </c>
      <c r="W100">
        <f t="shared" si="79"/>
        <v>0</v>
      </c>
      <c r="X100">
        <f t="shared" si="80"/>
        <v>0</v>
      </c>
      <c r="Y100">
        <f t="shared" si="81"/>
        <v>0</v>
      </c>
      <c r="AA100">
        <v>46295511</v>
      </c>
      <c r="AB100">
        <f t="shared" si="82"/>
        <v>11880</v>
      </c>
      <c r="AC100">
        <f t="shared" si="83"/>
        <v>11880</v>
      </c>
      <c r="AD100">
        <f t="shared" si="84"/>
        <v>0</v>
      </c>
      <c r="AE100">
        <f t="shared" si="85"/>
        <v>0</v>
      </c>
      <c r="AF100">
        <f t="shared" si="86"/>
        <v>0</v>
      </c>
      <c r="AG100">
        <f t="shared" si="87"/>
        <v>0</v>
      </c>
      <c r="AH100">
        <f t="shared" si="88"/>
        <v>0</v>
      </c>
      <c r="AI100">
        <f t="shared" si="89"/>
        <v>0</v>
      </c>
      <c r="AJ100">
        <f t="shared" si="90"/>
        <v>0</v>
      </c>
      <c r="AK100">
        <v>11880</v>
      </c>
      <c r="AL100">
        <v>11880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1</v>
      </c>
      <c r="AW100">
        <v>1</v>
      </c>
      <c r="AZ100">
        <v>1</v>
      </c>
      <c r="BA100">
        <v>1</v>
      </c>
      <c r="BB100">
        <v>1</v>
      </c>
      <c r="BC100">
        <v>7.21</v>
      </c>
      <c r="BD100" t="s">
        <v>3</v>
      </c>
      <c r="BE100" t="s">
        <v>3</v>
      </c>
      <c r="BF100" t="s">
        <v>3</v>
      </c>
      <c r="BG100" t="s">
        <v>3</v>
      </c>
      <c r="BH100">
        <v>3</v>
      </c>
      <c r="BI100">
        <v>1</v>
      </c>
      <c r="BJ100" t="s">
        <v>197</v>
      </c>
      <c r="BM100">
        <v>1100</v>
      </c>
      <c r="BN100">
        <v>0</v>
      </c>
      <c r="BO100" t="s">
        <v>3</v>
      </c>
      <c r="BP100">
        <v>0</v>
      </c>
      <c r="BQ100">
        <v>8</v>
      </c>
      <c r="BR100">
        <v>0</v>
      </c>
      <c r="BS100">
        <v>1</v>
      </c>
      <c r="BT100">
        <v>1</v>
      </c>
      <c r="BU100">
        <v>1</v>
      </c>
      <c r="BV100">
        <v>1</v>
      </c>
      <c r="BW100">
        <v>1</v>
      </c>
      <c r="BX100">
        <v>1</v>
      </c>
      <c r="BY100" t="s">
        <v>3</v>
      </c>
      <c r="BZ100">
        <v>0</v>
      </c>
      <c r="CA100">
        <v>0</v>
      </c>
      <c r="CB100" t="s">
        <v>3</v>
      </c>
      <c r="CE100">
        <v>0</v>
      </c>
      <c r="CF100">
        <v>0</v>
      </c>
      <c r="CG100">
        <v>0</v>
      </c>
      <c r="CM100">
        <v>0</v>
      </c>
      <c r="CN100" t="s">
        <v>3</v>
      </c>
      <c r="CO100">
        <v>0</v>
      </c>
      <c r="CP100">
        <f t="shared" si="91"/>
        <v>83160</v>
      </c>
      <c r="CQ100">
        <f t="shared" si="92"/>
        <v>11880</v>
      </c>
      <c r="CR100">
        <f t="shared" si="93"/>
        <v>0</v>
      </c>
      <c r="CS100">
        <f t="shared" si="94"/>
        <v>0</v>
      </c>
      <c r="CT100">
        <f t="shared" si="95"/>
        <v>0</v>
      </c>
      <c r="CU100">
        <f t="shared" si="96"/>
        <v>0</v>
      </c>
      <c r="CV100">
        <f t="shared" si="97"/>
        <v>0</v>
      </c>
      <c r="CW100">
        <f t="shared" si="98"/>
        <v>0</v>
      </c>
      <c r="CX100">
        <f t="shared" si="99"/>
        <v>0</v>
      </c>
      <c r="CY100">
        <f t="shared" si="100"/>
        <v>0</v>
      </c>
      <c r="CZ100">
        <f t="shared" si="101"/>
        <v>0</v>
      </c>
      <c r="DC100" t="s">
        <v>3</v>
      </c>
      <c r="DD100" t="s">
        <v>3</v>
      </c>
      <c r="DE100" t="s">
        <v>3</v>
      </c>
      <c r="DF100" t="s">
        <v>3</v>
      </c>
      <c r="DG100" t="s">
        <v>3</v>
      </c>
      <c r="DH100" t="s">
        <v>3</v>
      </c>
      <c r="DI100" t="s">
        <v>3</v>
      </c>
      <c r="DJ100" t="s">
        <v>3</v>
      </c>
      <c r="DK100" t="s">
        <v>3</v>
      </c>
      <c r="DL100" t="s">
        <v>3</v>
      </c>
      <c r="DM100" t="s">
        <v>3</v>
      </c>
      <c r="DN100">
        <v>0</v>
      </c>
      <c r="DO100">
        <v>0</v>
      </c>
      <c r="DP100">
        <v>1</v>
      </c>
      <c r="DQ100">
        <v>1</v>
      </c>
      <c r="DU100">
        <v>1010</v>
      </c>
      <c r="DV100" t="s">
        <v>199</v>
      </c>
      <c r="DW100" t="s">
        <v>199</v>
      </c>
      <c r="DX100">
        <v>1</v>
      </c>
      <c r="DZ100" t="s">
        <v>3</v>
      </c>
      <c r="EA100" t="s">
        <v>3</v>
      </c>
      <c r="EB100" t="s">
        <v>3</v>
      </c>
      <c r="EC100" t="s">
        <v>3</v>
      </c>
      <c r="EE100">
        <v>44455117</v>
      </c>
      <c r="EF100">
        <v>8</v>
      </c>
      <c r="EG100" t="s">
        <v>200</v>
      </c>
      <c r="EH100">
        <v>0</v>
      </c>
      <c r="EI100" t="s">
        <v>3</v>
      </c>
      <c r="EJ100">
        <v>1</v>
      </c>
      <c r="EK100">
        <v>1100</v>
      </c>
      <c r="EL100" t="s">
        <v>201</v>
      </c>
      <c r="EM100" t="s">
        <v>202</v>
      </c>
      <c r="EO100" t="s">
        <v>3</v>
      </c>
      <c r="EQ100">
        <v>0</v>
      </c>
      <c r="ER100">
        <v>11880</v>
      </c>
      <c r="ES100">
        <v>11880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5</v>
      </c>
      <c r="FC100">
        <v>0</v>
      </c>
      <c r="FD100">
        <v>18</v>
      </c>
      <c r="FF100">
        <v>11880</v>
      </c>
      <c r="FQ100">
        <v>0</v>
      </c>
      <c r="FR100">
        <f t="shared" si="102"/>
        <v>0</v>
      </c>
      <c r="FS100">
        <v>0</v>
      </c>
      <c r="FX100">
        <v>0</v>
      </c>
      <c r="FY100">
        <v>0</v>
      </c>
      <c r="GA100" t="s">
        <v>3</v>
      </c>
      <c r="GD100">
        <v>1</v>
      </c>
      <c r="GF100">
        <v>1194827772</v>
      </c>
      <c r="GG100">
        <v>2</v>
      </c>
      <c r="GH100">
        <v>3</v>
      </c>
      <c r="GI100">
        <v>4</v>
      </c>
      <c r="GJ100">
        <v>0</v>
      </c>
      <c r="GK100">
        <v>0</v>
      </c>
      <c r="GL100">
        <f t="shared" si="103"/>
        <v>0</v>
      </c>
      <c r="GM100">
        <f t="shared" si="104"/>
        <v>83160</v>
      </c>
      <c r="GN100">
        <f t="shared" si="105"/>
        <v>83160</v>
      </c>
      <c r="GO100">
        <f t="shared" si="106"/>
        <v>0</v>
      </c>
      <c r="GP100">
        <f t="shared" si="107"/>
        <v>0</v>
      </c>
      <c r="GR100">
        <v>1</v>
      </c>
      <c r="GS100">
        <v>1</v>
      </c>
      <c r="GT100">
        <v>0</v>
      </c>
      <c r="GU100" t="s">
        <v>3</v>
      </c>
      <c r="GV100">
        <f t="shared" si="108"/>
        <v>0</v>
      </c>
      <c r="GW100">
        <v>1</v>
      </c>
      <c r="GX100">
        <f t="shared" si="109"/>
        <v>0</v>
      </c>
      <c r="HA100">
        <v>0</v>
      </c>
      <c r="HB100">
        <v>0</v>
      </c>
      <c r="HC100">
        <f t="shared" si="110"/>
        <v>0</v>
      </c>
      <c r="HE100" t="s">
        <v>3</v>
      </c>
      <c r="HF100" t="s">
        <v>3</v>
      </c>
      <c r="HG100">
        <f t="shared" si="111"/>
        <v>83160</v>
      </c>
      <c r="HM100" t="s">
        <v>3</v>
      </c>
      <c r="HN100" t="s">
        <v>3</v>
      </c>
      <c r="HO100" t="s">
        <v>3</v>
      </c>
      <c r="HP100" t="s">
        <v>3</v>
      </c>
      <c r="HQ100" t="s">
        <v>3</v>
      </c>
      <c r="IK100">
        <v>0</v>
      </c>
    </row>
    <row r="101" spans="1:245">
      <c r="A101">
        <v>17</v>
      </c>
      <c r="B101">
        <v>1</v>
      </c>
      <c r="E101" t="s">
        <v>227</v>
      </c>
      <c r="F101" t="s">
        <v>197</v>
      </c>
      <c r="G101" t="s">
        <v>228</v>
      </c>
      <c r="H101" t="s">
        <v>199</v>
      </c>
      <c r="I101">
        <f>ROUND(ROUND(1,4),7)</f>
        <v>1</v>
      </c>
      <c r="J101">
        <v>0</v>
      </c>
      <c r="K101">
        <f>ROUND(ROUND(1,4),7)</f>
        <v>1</v>
      </c>
      <c r="O101">
        <f t="shared" si="71"/>
        <v>44330</v>
      </c>
      <c r="P101">
        <f t="shared" si="72"/>
        <v>44330</v>
      </c>
      <c r="Q101">
        <f t="shared" si="73"/>
        <v>0</v>
      </c>
      <c r="R101">
        <f t="shared" si="74"/>
        <v>0</v>
      </c>
      <c r="S101">
        <f t="shared" si="75"/>
        <v>0</v>
      </c>
      <c r="T101">
        <f t="shared" si="76"/>
        <v>0</v>
      </c>
      <c r="U101">
        <f t="shared" si="77"/>
        <v>0</v>
      </c>
      <c r="V101">
        <f t="shared" si="78"/>
        <v>0</v>
      </c>
      <c r="W101">
        <f t="shared" si="79"/>
        <v>0</v>
      </c>
      <c r="X101">
        <f t="shared" si="80"/>
        <v>0</v>
      </c>
      <c r="Y101">
        <f t="shared" si="81"/>
        <v>0</v>
      </c>
      <c r="AA101">
        <v>46295511</v>
      </c>
      <c r="AB101">
        <f t="shared" si="82"/>
        <v>44330</v>
      </c>
      <c r="AC101">
        <f t="shared" si="83"/>
        <v>44330</v>
      </c>
      <c r="AD101">
        <f t="shared" si="84"/>
        <v>0</v>
      </c>
      <c r="AE101">
        <f t="shared" si="85"/>
        <v>0</v>
      </c>
      <c r="AF101">
        <f t="shared" si="86"/>
        <v>0</v>
      </c>
      <c r="AG101">
        <f t="shared" si="87"/>
        <v>0</v>
      </c>
      <c r="AH101">
        <f t="shared" si="88"/>
        <v>0</v>
      </c>
      <c r="AI101">
        <f t="shared" si="89"/>
        <v>0</v>
      </c>
      <c r="AJ101">
        <f t="shared" si="90"/>
        <v>0</v>
      </c>
      <c r="AK101">
        <v>44330</v>
      </c>
      <c r="AL101">
        <v>44330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1</v>
      </c>
      <c r="AW101">
        <v>1</v>
      </c>
      <c r="AZ101">
        <v>1</v>
      </c>
      <c r="BA101">
        <v>1</v>
      </c>
      <c r="BB101">
        <v>1</v>
      </c>
      <c r="BC101">
        <v>7.21</v>
      </c>
      <c r="BD101" t="s">
        <v>3</v>
      </c>
      <c r="BE101" t="s">
        <v>3</v>
      </c>
      <c r="BF101" t="s">
        <v>3</v>
      </c>
      <c r="BG101" t="s">
        <v>3</v>
      </c>
      <c r="BH101">
        <v>3</v>
      </c>
      <c r="BI101">
        <v>1</v>
      </c>
      <c r="BJ101" t="s">
        <v>197</v>
      </c>
      <c r="BM101">
        <v>1100</v>
      </c>
      <c r="BN101">
        <v>0</v>
      </c>
      <c r="BO101" t="s">
        <v>3</v>
      </c>
      <c r="BP101">
        <v>0</v>
      </c>
      <c r="BQ101">
        <v>8</v>
      </c>
      <c r="BR101">
        <v>0</v>
      </c>
      <c r="BS101">
        <v>1</v>
      </c>
      <c r="BT101">
        <v>1</v>
      </c>
      <c r="BU101">
        <v>1</v>
      </c>
      <c r="BV101">
        <v>1</v>
      </c>
      <c r="BW101">
        <v>1</v>
      </c>
      <c r="BX101">
        <v>1</v>
      </c>
      <c r="BY101" t="s">
        <v>3</v>
      </c>
      <c r="BZ101">
        <v>0</v>
      </c>
      <c r="CA101">
        <v>0</v>
      </c>
      <c r="CB101" t="s">
        <v>3</v>
      </c>
      <c r="CE101">
        <v>0</v>
      </c>
      <c r="CF101">
        <v>0</v>
      </c>
      <c r="CG101">
        <v>0</v>
      </c>
      <c r="CM101">
        <v>0</v>
      </c>
      <c r="CN101" t="s">
        <v>3</v>
      </c>
      <c r="CO101">
        <v>0</v>
      </c>
      <c r="CP101">
        <f t="shared" si="91"/>
        <v>44330</v>
      </c>
      <c r="CQ101">
        <f t="shared" si="92"/>
        <v>44330</v>
      </c>
      <c r="CR101">
        <f t="shared" si="93"/>
        <v>0</v>
      </c>
      <c r="CS101">
        <f t="shared" si="94"/>
        <v>0</v>
      </c>
      <c r="CT101">
        <f t="shared" si="95"/>
        <v>0</v>
      </c>
      <c r="CU101">
        <f t="shared" si="96"/>
        <v>0</v>
      </c>
      <c r="CV101">
        <f t="shared" si="97"/>
        <v>0</v>
      </c>
      <c r="CW101">
        <f t="shared" si="98"/>
        <v>0</v>
      </c>
      <c r="CX101">
        <f t="shared" si="99"/>
        <v>0</v>
      </c>
      <c r="CY101">
        <f t="shared" si="100"/>
        <v>0</v>
      </c>
      <c r="CZ101">
        <f t="shared" si="101"/>
        <v>0</v>
      </c>
      <c r="DC101" t="s">
        <v>3</v>
      </c>
      <c r="DD101" t="s">
        <v>3</v>
      </c>
      <c r="DE101" t="s">
        <v>3</v>
      </c>
      <c r="DF101" t="s">
        <v>3</v>
      </c>
      <c r="DG101" t="s">
        <v>3</v>
      </c>
      <c r="DH101" t="s">
        <v>3</v>
      </c>
      <c r="DI101" t="s">
        <v>3</v>
      </c>
      <c r="DJ101" t="s">
        <v>3</v>
      </c>
      <c r="DK101" t="s">
        <v>3</v>
      </c>
      <c r="DL101" t="s">
        <v>3</v>
      </c>
      <c r="DM101" t="s">
        <v>3</v>
      </c>
      <c r="DN101">
        <v>0</v>
      </c>
      <c r="DO101">
        <v>0</v>
      </c>
      <c r="DP101">
        <v>1</v>
      </c>
      <c r="DQ101">
        <v>1</v>
      </c>
      <c r="DU101">
        <v>1010</v>
      </c>
      <c r="DV101" t="s">
        <v>199</v>
      </c>
      <c r="DW101" t="s">
        <v>199</v>
      </c>
      <c r="DX101">
        <v>1</v>
      </c>
      <c r="DZ101" t="s">
        <v>3</v>
      </c>
      <c r="EA101" t="s">
        <v>3</v>
      </c>
      <c r="EB101" t="s">
        <v>3</v>
      </c>
      <c r="EC101" t="s">
        <v>3</v>
      </c>
      <c r="EE101">
        <v>44455117</v>
      </c>
      <c r="EF101">
        <v>8</v>
      </c>
      <c r="EG101" t="s">
        <v>200</v>
      </c>
      <c r="EH101">
        <v>0</v>
      </c>
      <c r="EI101" t="s">
        <v>3</v>
      </c>
      <c r="EJ101">
        <v>1</v>
      </c>
      <c r="EK101">
        <v>1100</v>
      </c>
      <c r="EL101" t="s">
        <v>201</v>
      </c>
      <c r="EM101" t="s">
        <v>202</v>
      </c>
      <c r="EO101" t="s">
        <v>3</v>
      </c>
      <c r="EQ101">
        <v>0</v>
      </c>
      <c r="ER101">
        <v>44330</v>
      </c>
      <c r="ES101">
        <v>44330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>
        <v>5</v>
      </c>
      <c r="FC101">
        <v>0</v>
      </c>
      <c r="FD101">
        <v>18</v>
      </c>
      <c r="FF101">
        <v>44330</v>
      </c>
      <c r="FQ101">
        <v>0</v>
      </c>
      <c r="FR101">
        <f t="shared" si="102"/>
        <v>0</v>
      </c>
      <c r="FS101">
        <v>0</v>
      </c>
      <c r="FX101">
        <v>0</v>
      </c>
      <c r="FY101">
        <v>0</v>
      </c>
      <c r="GA101" t="s">
        <v>3</v>
      </c>
      <c r="GD101">
        <v>1</v>
      </c>
      <c r="GF101">
        <v>1656190021</v>
      </c>
      <c r="GG101">
        <v>2</v>
      </c>
      <c r="GH101">
        <v>3</v>
      </c>
      <c r="GI101">
        <v>4</v>
      </c>
      <c r="GJ101">
        <v>0</v>
      </c>
      <c r="GK101">
        <v>0</v>
      </c>
      <c r="GL101">
        <f t="shared" si="103"/>
        <v>0</v>
      </c>
      <c r="GM101">
        <f t="shared" si="104"/>
        <v>44330</v>
      </c>
      <c r="GN101">
        <f t="shared" si="105"/>
        <v>44330</v>
      </c>
      <c r="GO101">
        <f t="shared" si="106"/>
        <v>0</v>
      </c>
      <c r="GP101">
        <f t="shared" si="107"/>
        <v>0</v>
      </c>
      <c r="GR101">
        <v>1</v>
      </c>
      <c r="GS101">
        <v>1</v>
      </c>
      <c r="GT101">
        <v>0</v>
      </c>
      <c r="GU101" t="s">
        <v>3</v>
      </c>
      <c r="GV101">
        <f t="shared" si="108"/>
        <v>0</v>
      </c>
      <c r="GW101">
        <v>1</v>
      </c>
      <c r="GX101">
        <f t="shared" si="109"/>
        <v>0</v>
      </c>
      <c r="HA101">
        <v>0</v>
      </c>
      <c r="HB101">
        <v>0</v>
      </c>
      <c r="HC101">
        <f t="shared" si="110"/>
        <v>0</v>
      </c>
      <c r="HE101" t="s">
        <v>3</v>
      </c>
      <c r="HF101" t="s">
        <v>3</v>
      </c>
      <c r="HG101">
        <f t="shared" si="111"/>
        <v>44330</v>
      </c>
      <c r="HM101" t="s">
        <v>3</v>
      </c>
      <c r="HN101" t="s">
        <v>3</v>
      </c>
      <c r="HO101" t="s">
        <v>3</v>
      </c>
      <c r="HP101" t="s">
        <v>3</v>
      </c>
      <c r="HQ101" t="s">
        <v>3</v>
      </c>
      <c r="IK101">
        <v>0</v>
      </c>
    </row>
    <row r="102" spans="1:245">
      <c r="A102">
        <v>17</v>
      </c>
      <c r="B102">
        <v>1</v>
      </c>
      <c r="E102" t="s">
        <v>229</v>
      </c>
      <c r="F102" t="s">
        <v>197</v>
      </c>
      <c r="G102" t="s">
        <v>230</v>
      </c>
      <c r="H102" t="s">
        <v>199</v>
      </c>
      <c r="I102">
        <f>ROUND(ROUND(7,4),7)</f>
        <v>7</v>
      </c>
      <c r="J102">
        <v>0</v>
      </c>
      <c r="K102">
        <f>ROUND(ROUND(7,4),7)</f>
        <v>7</v>
      </c>
      <c r="O102">
        <f t="shared" si="71"/>
        <v>603295</v>
      </c>
      <c r="P102">
        <f t="shared" si="72"/>
        <v>603295</v>
      </c>
      <c r="Q102">
        <f t="shared" si="73"/>
        <v>0</v>
      </c>
      <c r="R102">
        <f t="shared" si="74"/>
        <v>0</v>
      </c>
      <c r="S102">
        <f t="shared" si="75"/>
        <v>0</v>
      </c>
      <c r="T102">
        <f t="shared" si="76"/>
        <v>0</v>
      </c>
      <c r="U102">
        <f t="shared" si="77"/>
        <v>0</v>
      </c>
      <c r="V102">
        <f t="shared" si="78"/>
        <v>0</v>
      </c>
      <c r="W102">
        <f t="shared" si="79"/>
        <v>0</v>
      </c>
      <c r="X102">
        <f t="shared" si="80"/>
        <v>0</v>
      </c>
      <c r="Y102">
        <f t="shared" si="81"/>
        <v>0</v>
      </c>
      <c r="AA102">
        <v>46295511</v>
      </c>
      <c r="AB102">
        <f t="shared" si="82"/>
        <v>86185</v>
      </c>
      <c r="AC102">
        <f t="shared" si="83"/>
        <v>86185</v>
      </c>
      <c r="AD102">
        <f t="shared" si="84"/>
        <v>0</v>
      </c>
      <c r="AE102">
        <f t="shared" si="85"/>
        <v>0</v>
      </c>
      <c r="AF102">
        <f t="shared" si="86"/>
        <v>0</v>
      </c>
      <c r="AG102">
        <f t="shared" si="87"/>
        <v>0</v>
      </c>
      <c r="AH102">
        <f t="shared" si="88"/>
        <v>0</v>
      </c>
      <c r="AI102">
        <f t="shared" si="89"/>
        <v>0</v>
      </c>
      <c r="AJ102">
        <f t="shared" si="90"/>
        <v>0</v>
      </c>
      <c r="AK102">
        <v>86185</v>
      </c>
      <c r="AL102">
        <v>86185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1</v>
      </c>
      <c r="AW102">
        <v>1</v>
      </c>
      <c r="AZ102">
        <v>1</v>
      </c>
      <c r="BA102">
        <v>1</v>
      </c>
      <c r="BB102">
        <v>1</v>
      </c>
      <c r="BC102">
        <v>7.21</v>
      </c>
      <c r="BD102" t="s">
        <v>3</v>
      </c>
      <c r="BE102" t="s">
        <v>3</v>
      </c>
      <c r="BF102" t="s">
        <v>3</v>
      </c>
      <c r="BG102" t="s">
        <v>3</v>
      </c>
      <c r="BH102">
        <v>3</v>
      </c>
      <c r="BI102">
        <v>1</v>
      </c>
      <c r="BJ102" t="s">
        <v>197</v>
      </c>
      <c r="BM102">
        <v>1100</v>
      </c>
      <c r="BN102">
        <v>0</v>
      </c>
      <c r="BO102" t="s">
        <v>3</v>
      </c>
      <c r="BP102">
        <v>0</v>
      </c>
      <c r="BQ102">
        <v>8</v>
      </c>
      <c r="BR102">
        <v>0</v>
      </c>
      <c r="BS102">
        <v>1</v>
      </c>
      <c r="BT102">
        <v>1</v>
      </c>
      <c r="BU102">
        <v>1</v>
      </c>
      <c r="BV102">
        <v>1</v>
      </c>
      <c r="BW102">
        <v>1</v>
      </c>
      <c r="BX102">
        <v>1</v>
      </c>
      <c r="BY102" t="s">
        <v>3</v>
      </c>
      <c r="BZ102">
        <v>0</v>
      </c>
      <c r="CA102">
        <v>0</v>
      </c>
      <c r="CB102" t="s">
        <v>3</v>
      </c>
      <c r="CE102">
        <v>0</v>
      </c>
      <c r="CF102">
        <v>0</v>
      </c>
      <c r="CG102">
        <v>0</v>
      </c>
      <c r="CM102">
        <v>0</v>
      </c>
      <c r="CN102" t="s">
        <v>3</v>
      </c>
      <c r="CO102">
        <v>0</v>
      </c>
      <c r="CP102">
        <f t="shared" si="91"/>
        <v>603295</v>
      </c>
      <c r="CQ102">
        <f t="shared" si="92"/>
        <v>86185</v>
      </c>
      <c r="CR102">
        <f t="shared" si="93"/>
        <v>0</v>
      </c>
      <c r="CS102">
        <f t="shared" si="94"/>
        <v>0</v>
      </c>
      <c r="CT102">
        <f t="shared" si="95"/>
        <v>0</v>
      </c>
      <c r="CU102">
        <f t="shared" si="96"/>
        <v>0</v>
      </c>
      <c r="CV102">
        <f t="shared" si="97"/>
        <v>0</v>
      </c>
      <c r="CW102">
        <f t="shared" si="98"/>
        <v>0</v>
      </c>
      <c r="CX102">
        <f t="shared" si="99"/>
        <v>0</v>
      </c>
      <c r="CY102">
        <f t="shared" si="100"/>
        <v>0</v>
      </c>
      <c r="CZ102">
        <f t="shared" si="101"/>
        <v>0</v>
      </c>
      <c r="DC102" t="s">
        <v>3</v>
      </c>
      <c r="DD102" t="s">
        <v>3</v>
      </c>
      <c r="DE102" t="s">
        <v>3</v>
      </c>
      <c r="DF102" t="s">
        <v>3</v>
      </c>
      <c r="DG102" t="s">
        <v>3</v>
      </c>
      <c r="DH102" t="s">
        <v>3</v>
      </c>
      <c r="DI102" t="s">
        <v>3</v>
      </c>
      <c r="DJ102" t="s">
        <v>3</v>
      </c>
      <c r="DK102" t="s">
        <v>3</v>
      </c>
      <c r="DL102" t="s">
        <v>3</v>
      </c>
      <c r="DM102" t="s">
        <v>3</v>
      </c>
      <c r="DN102">
        <v>0</v>
      </c>
      <c r="DO102">
        <v>0</v>
      </c>
      <c r="DP102">
        <v>1</v>
      </c>
      <c r="DQ102">
        <v>1</v>
      </c>
      <c r="DU102">
        <v>1010</v>
      </c>
      <c r="DV102" t="s">
        <v>199</v>
      </c>
      <c r="DW102" t="s">
        <v>199</v>
      </c>
      <c r="DX102">
        <v>1</v>
      </c>
      <c r="DZ102" t="s">
        <v>3</v>
      </c>
      <c r="EA102" t="s">
        <v>3</v>
      </c>
      <c r="EB102" t="s">
        <v>3</v>
      </c>
      <c r="EC102" t="s">
        <v>3</v>
      </c>
      <c r="EE102">
        <v>44455117</v>
      </c>
      <c r="EF102">
        <v>8</v>
      </c>
      <c r="EG102" t="s">
        <v>200</v>
      </c>
      <c r="EH102">
        <v>0</v>
      </c>
      <c r="EI102" t="s">
        <v>3</v>
      </c>
      <c r="EJ102">
        <v>1</v>
      </c>
      <c r="EK102">
        <v>1100</v>
      </c>
      <c r="EL102" t="s">
        <v>201</v>
      </c>
      <c r="EM102" t="s">
        <v>202</v>
      </c>
      <c r="EO102" t="s">
        <v>3</v>
      </c>
      <c r="EQ102">
        <v>0</v>
      </c>
      <c r="ER102">
        <v>86185</v>
      </c>
      <c r="ES102">
        <v>86185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5</v>
      </c>
      <c r="FC102">
        <v>0</v>
      </c>
      <c r="FD102">
        <v>18</v>
      </c>
      <c r="FF102">
        <v>86185</v>
      </c>
      <c r="FQ102">
        <v>0</v>
      </c>
      <c r="FR102">
        <f t="shared" si="102"/>
        <v>0</v>
      </c>
      <c r="FS102">
        <v>0</v>
      </c>
      <c r="FX102">
        <v>0</v>
      </c>
      <c r="FY102">
        <v>0</v>
      </c>
      <c r="GA102" t="s">
        <v>3</v>
      </c>
      <c r="GD102">
        <v>1</v>
      </c>
      <c r="GF102">
        <v>1292489721</v>
      </c>
      <c r="GG102">
        <v>2</v>
      </c>
      <c r="GH102">
        <v>3</v>
      </c>
      <c r="GI102">
        <v>4</v>
      </c>
      <c r="GJ102">
        <v>0</v>
      </c>
      <c r="GK102">
        <v>0</v>
      </c>
      <c r="GL102">
        <f t="shared" si="103"/>
        <v>0</v>
      </c>
      <c r="GM102">
        <f t="shared" si="104"/>
        <v>603295</v>
      </c>
      <c r="GN102">
        <f t="shared" si="105"/>
        <v>603295</v>
      </c>
      <c r="GO102">
        <f t="shared" si="106"/>
        <v>0</v>
      </c>
      <c r="GP102">
        <f t="shared" si="107"/>
        <v>0</v>
      </c>
      <c r="GR102">
        <v>1</v>
      </c>
      <c r="GS102">
        <v>1</v>
      </c>
      <c r="GT102">
        <v>0</v>
      </c>
      <c r="GU102" t="s">
        <v>3</v>
      </c>
      <c r="GV102">
        <f t="shared" si="108"/>
        <v>0</v>
      </c>
      <c r="GW102">
        <v>1</v>
      </c>
      <c r="GX102">
        <f t="shared" si="109"/>
        <v>0</v>
      </c>
      <c r="HA102">
        <v>0</v>
      </c>
      <c r="HB102">
        <v>0</v>
      </c>
      <c r="HC102">
        <f t="shared" si="110"/>
        <v>0</v>
      </c>
      <c r="HE102" t="s">
        <v>3</v>
      </c>
      <c r="HF102" t="s">
        <v>3</v>
      </c>
      <c r="HG102">
        <f t="shared" si="111"/>
        <v>603295</v>
      </c>
      <c r="HM102" t="s">
        <v>3</v>
      </c>
      <c r="HN102" t="s">
        <v>3</v>
      </c>
      <c r="HO102" t="s">
        <v>3</v>
      </c>
      <c r="HP102" t="s">
        <v>3</v>
      </c>
      <c r="HQ102" t="s">
        <v>3</v>
      </c>
      <c r="IK102">
        <v>0</v>
      </c>
    </row>
    <row r="103" spans="1:245">
      <c r="A103">
        <v>17</v>
      </c>
      <c r="B103">
        <v>1</v>
      </c>
      <c r="E103" t="s">
        <v>231</v>
      </c>
      <c r="F103" t="s">
        <v>197</v>
      </c>
      <c r="G103" t="s">
        <v>232</v>
      </c>
      <c r="H103" t="s">
        <v>199</v>
      </c>
      <c r="I103">
        <f>ROUND(ROUND(14,4),7)</f>
        <v>14</v>
      </c>
      <c r="J103">
        <v>0</v>
      </c>
      <c r="K103">
        <f>ROUND(ROUND(14,4),7)</f>
        <v>14</v>
      </c>
      <c r="O103">
        <f t="shared" si="71"/>
        <v>107.8</v>
      </c>
      <c r="P103">
        <f t="shared" si="72"/>
        <v>107.8</v>
      </c>
      <c r="Q103">
        <f t="shared" si="73"/>
        <v>0</v>
      </c>
      <c r="R103">
        <f t="shared" si="74"/>
        <v>0</v>
      </c>
      <c r="S103">
        <f t="shared" si="75"/>
        <v>0</v>
      </c>
      <c r="T103">
        <f t="shared" si="76"/>
        <v>0</v>
      </c>
      <c r="U103">
        <f t="shared" si="77"/>
        <v>0</v>
      </c>
      <c r="V103">
        <f t="shared" si="78"/>
        <v>0</v>
      </c>
      <c r="W103">
        <f t="shared" si="79"/>
        <v>0</v>
      </c>
      <c r="X103">
        <f t="shared" si="80"/>
        <v>0</v>
      </c>
      <c r="Y103">
        <f t="shared" si="81"/>
        <v>0</v>
      </c>
      <c r="AA103">
        <v>46295511</v>
      </c>
      <c r="AB103">
        <f t="shared" si="82"/>
        <v>7.7</v>
      </c>
      <c r="AC103">
        <f t="shared" si="83"/>
        <v>7.7</v>
      </c>
      <c r="AD103">
        <f t="shared" si="84"/>
        <v>0</v>
      </c>
      <c r="AE103">
        <f t="shared" si="85"/>
        <v>0</v>
      </c>
      <c r="AF103">
        <f t="shared" si="86"/>
        <v>0</v>
      </c>
      <c r="AG103">
        <f t="shared" si="87"/>
        <v>0</v>
      </c>
      <c r="AH103">
        <f t="shared" si="88"/>
        <v>0</v>
      </c>
      <c r="AI103">
        <f t="shared" si="89"/>
        <v>0</v>
      </c>
      <c r="AJ103">
        <f t="shared" si="90"/>
        <v>0</v>
      </c>
      <c r="AK103">
        <v>7.7</v>
      </c>
      <c r="AL103">
        <v>7.7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1</v>
      </c>
      <c r="AW103">
        <v>1</v>
      </c>
      <c r="AZ103">
        <v>1</v>
      </c>
      <c r="BA103">
        <v>1</v>
      </c>
      <c r="BB103">
        <v>1</v>
      </c>
      <c r="BC103">
        <v>7.21</v>
      </c>
      <c r="BD103" t="s">
        <v>3</v>
      </c>
      <c r="BE103" t="s">
        <v>3</v>
      </c>
      <c r="BF103" t="s">
        <v>3</v>
      </c>
      <c r="BG103" t="s">
        <v>3</v>
      </c>
      <c r="BH103">
        <v>3</v>
      </c>
      <c r="BI103">
        <v>1</v>
      </c>
      <c r="BJ103" t="s">
        <v>197</v>
      </c>
      <c r="BM103">
        <v>1100</v>
      </c>
      <c r="BN103">
        <v>0</v>
      </c>
      <c r="BO103" t="s">
        <v>3</v>
      </c>
      <c r="BP103">
        <v>0</v>
      </c>
      <c r="BQ103">
        <v>8</v>
      </c>
      <c r="BR103">
        <v>0</v>
      </c>
      <c r="BS103">
        <v>1</v>
      </c>
      <c r="BT103">
        <v>1</v>
      </c>
      <c r="BU103">
        <v>1</v>
      </c>
      <c r="BV103">
        <v>1</v>
      </c>
      <c r="BW103">
        <v>1</v>
      </c>
      <c r="BX103">
        <v>1</v>
      </c>
      <c r="BY103" t="s">
        <v>3</v>
      </c>
      <c r="BZ103">
        <v>0</v>
      </c>
      <c r="CA103">
        <v>0</v>
      </c>
      <c r="CB103" t="s">
        <v>3</v>
      </c>
      <c r="CE103">
        <v>0</v>
      </c>
      <c r="CF103">
        <v>0</v>
      </c>
      <c r="CG103">
        <v>0</v>
      </c>
      <c r="CM103">
        <v>0</v>
      </c>
      <c r="CN103" t="s">
        <v>3</v>
      </c>
      <c r="CO103">
        <v>0</v>
      </c>
      <c r="CP103">
        <f t="shared" si="91"/>
        <v>107.8</v>
      </c>
      <c r="CQ103">
        <f t="shared" si="92"/>
        <v>7.7</v>
      </c>
      <c r="CR103">
        <f t="shared" si="93"/>
        <v>0</v>
      </c>
      <c r="CS103">
        <f t="shared" si="94"/>
        <v>0</v>
      </c>
      <c r="CT103">
        <f t="shared" si="95"/>
        <v>0</v>
      </c>
      <c r="CU103">
        <f t="shared" si="96"/>
        <v>0</v>
      </c>
      <c r="CV103">
        <f t="shared" si="97"/>
        <v>0</v>
      </c>
      <c r="CW103">
        <f t="shared" si="98"/>
        <v>0</v>
      </c>
      <c r="CX103">
        <f t="shared" si="99"/>
        <v>0</v>
      </c>
      <c r="CY103">
        <f t="shared" si="100"/>
        <v>0</v>
      </c>
      <c r="CZ103">
        <f t="shared" si="101"/>
        <v>0</v>
      </c>
      <c r="DC103" t="s">
        <v>3</v>
      </c>
      <c r="DD103" t="s">
        <v>3</v>
      </c>
      <c r="DE103" t="s">
        <v>3</v>
      </c>
      <c r="DF103" t="s">
        <v>3</v>
      </c>
      <c r="DG103" t="s">
        <v>3</v>
      </c>
      <c r="DH103" t="s">
        <v>3</v>
      </c>
      <c r="DI103" t="s">
        <v>3</v>
      </c>
      <c r="DJ103" t="s">
        <v>3</v>
      </c>
      <c r="DK103" t="s">
        <v>3</v>
      </c>
      <c r="DL103" t="s">
        <v>3</v>
      </c>
      <c r="DM103" t="s">
        <v>3</v>
      </c>
      <c r="DN103">
        <v>0</v>
      </c>
      <c r="DO103">
        <v>0</v>
      </c>
      <c r="DP103">
        <v>1</v>
      </c>
      <c r="DQ103">
        <v>1</v>
      </c>
      <c r="DU103">
        <v>1010</v>
      </c>
      <c r="DV103" t="s">
        <v>199</v>
      </c>
      <c r="DW103" t="s">
        <v>199</v>
      </c>
      <c r="DX103">
        <v>1</v>
      </c>
      <c r="DZ103" t="s">
        <v>3</v>
      </c>
      <c r="EA103" t="s">
        <v>3</v>
      </c>
      <c r="EB103" t="s">
        <v>3</v>
      </c>
      <c r="EC103" t="s">
        <v>3</v>
      </c>
      <c r="EE103">
        <v>44455117</v>
      </c>
      <c r="EF103">
        <v>8</v>
      </c>
      <c r="EG103" t="s">
        <v>200</v>
      </c>
      <c r="EH103">
        <v>0</v>
      </c>
      <c r="EI103" t="s">
        <v>3</v>
      </c>
      <c r="EJ103">
        <v>1</v>
      </c>
      <c r="EK103">
        <v>1100</v>
      </c>
      <c r="EL103" t="s">
        <v>201</v>
      </c>
      <c r="EM103" t="s">
        <v>202</v>
      </c>
      <c r="EO103" t="s">
        <v>3</v>
      </c>
      <c r="EQ103">
        <v>0</v>
      </c>
      <c r="ER103">
        <v>7.7</v>
      </c>
      <c r="ES103">
        <v>7.7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5</v>
      </c>
      <c r="FC103">
        <v>0</v>
      </c>
      <c r="FD103">
        <v>18</v>
      </c>
      <c r="FF103">
        <v>7.7</v>
      </c>
      <c r="FQ103">
        <v>0</v>
      </c>
      <c r="FR103">
        <f t="shared" si="102"/>
        <v>0</v>
      </c>
      <c r="FS103">
        <v>0</v>
      </c>
      <c r="FX103">
        <v>0</v>
      </c>
      <c r="FY103">
        <v>0</v>
      </c>
      <c r="GA103" t="s">
        <v>3</v>
      </c>
      <c r="GD103">
        <v>1</v>
      </c>
      <c r="GF103">
        <v>-650187109</v>
      </c>
      <c r="GG103">
        <v>2</v>
      </c>
      <c r="GH103">
        <v>3</v>
      </c>
      <c r="GI103">
        <v>4</v>
      </c>
      <c r="GJ103">
        <v>0</v>
      </c>
      <c r="GK103">
        <v>0</v>
      </c>
      <c r="GL103">
        <f t="shared" si="103"/>
        <v>0</v>
      </c>
      <c r="GM103">
        <f t="shared" si="104"/>
        <v>107.8</v>
      </c>
      <c r="GN103">
        <f t="shared" si="105"/>
        <v>107.8</v>
      </c>
      <c r="GO103">
        <f t="shared" si="106"/>
        <v>0</v>
      </c>
      <c r="GP103">
        <f t="shared" si="107"/>
        <v>0</v>
      </c>
      <c r="GR103">
        <v>1</v>
      </c>
      <c r="GS103">
        <v>1</v>
      </c>
      <c r="GT103">
        <v>0</v>
      </c>
      <c r="GU103" t="s">
        <v>3</v>
      </c>
      <c r="GV103">
        <f t="shared" si="108"/>
        <v>0</v>
      </c>
      <c r="GW103">
        <v>1</v>
      </c>
      <c r="GX103">
        <f t="shared" si="109"/>
        <v>0</v>
      </c>
      <c r="HA103">
        <v>0</v>
      </c>
      <c r="HB103">
        <v>0</v>
      </c>
      <c r="HC103">
        <f t="shared" si="110"/>
        <v>0</v>
      </c>
      <c r="HE103" t="s">
        <v>3</v>
      </c>
      <c r="HF103" t="s">
        <v>3</v>
      </c>
      <c r="HG103">
        <f t="shared" si="111"/>
        <v>107.8</v>
      </c>
      <c r="HM103" t="s">
        <v>3</v>
      </c>
      <c r="HN103" t="s">
        <v>3</v>
      </c>
      <c r="HO103" t="s">
        <v>3</v>
      </c>
      <c r="HP103" t="s">
        <v>3</v>
      </c>
      <c r="HQ103" t="s">
        <v>3</v>
      </c>
      <c r="IK103">
        <v>0</v>
      </c>
    </row>
    <row r="104" spans="1:245">
      <c r="A104">
        <v>17</v>
      </c>
      <c r="B104">
        <v>1</v>
      </c>
      <c r="E104" t="s">
        <v>233</v>
      </c>
      <c r="F104" t="s">
        <v>197</v>
      </c>
      <c r="G104" t="s">
        <v>234</v>
      </c>
      <c r="H104" t="s">
        <v>199</v>
      </c>
      <c r="I104">
        <f>ROUND(ROUND(7,4),7)</f>
        <v>7</v>
      </c>
      <c r="J104">
        <v>0</v>
      </c>
      <c r="K104">
        <f>ROUND(ROUND(7,4),7)</f>
        <v>7</v>
      </c>
      <c r="O104">
        <f t="shared" si="71"/>
        <v>577.5</v>
      </c>
      <c r="P104">
        <f t="shared" si="72"/>
        <v>577.5</v>
      </c>
      <c r="Q104">
        <f t="shared" si="73"/>
        <v>0</v>
      </c>
      <c r="R104">
        <f t="shared" si="74"/>
        <v>0</v>
      </c>
      <c r="S104">
        <f t="shared" si="75"/>
        <v>0</v>
      </c>
      <c r="T104">
        <f t="shared" si="76"/>
        <v>0</v>
      </c>
      <c r="U104">
        <f t="shared" si="77"/>
        <v>0</v>
      </c>
      <c r="V104">
        <f t="shared" si="78"/>
        <v>0</v>
      </c>
      <c r="W104">
        <f t="shared" si="79"/>
        <v>0</v>
      </c>
      <c r="X104">
        <f t="shared" si="80"/>
        <v>0</v>
      </c>
      <c r="Y104">
        <f t="shared" si="81"/>
        <v>0</v>
      </c>
      <c r="AA104">
        <v>46295511</v>
      </c>
      <c r="AB104">
        <f t="shared" si="82"/>
        <v>82.5</v>
      </c>
      <c r="AC104">
        <f t="shared" si="83"/>
        <v>82.5</v>
      </c>
      <c r="AD104">
        <f t="shared" si="84"/>
        <v>0</v>
      </c>
      <c r="AE104">
        <f t="shared" si="85"/>
        <v>0</v>
      </c>
      <c r="AF104">
        <f t="shared" si="86"/>
        <v>0</v>
      </c>
      <c r="AG104">
        <f t="shared" si="87"/>
        <v>0</v>
      </c>
      <c r="AH104">
        <f t="shared" si="88"/>
        <v>0</v>
      </c>
      <c r="AI104">
        <f t="shared" si="89"/>
        <v>0</v>
      </c>
      <c r="AJ104">
        <f t="shared" si="90"/>
        <v>0</v>
      </c>
      <c r="AK104">
        <v>82.5</v>
      </c>
      <c r="AL104">
        <v>82.5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1</v>
      </c>
      <c r="AW104">
        <v>1</v>
      </c>
      <c r="AZ104">
        <v>1</v>
      </c>
      <c r="BA104">
        <v>1</v>
      </c>
      <c r="BB104">
        <v>1</v>
      </c>
      <c r="BC104">
        <v>7.21</v>
      </c>
      <c r="BD104" t="s">
        <v>3</v>
      </c>
      <c r="BE104" t="s">
        <v>3</v>
      </c>
      <c r="BF104" t="s">
        <v>3</v>
      </c>
      <c r="BG104" t="s">
        <v>3</v>
      </c>
      <c r="BH104">
        <v>3</v>
      </c>
      <c r="BI104">
        <v>1</v>
      </c>
      <c r="BJ104" t="s">
        <v>197</v>
      </c>
      <c r="BM104">
        <v>1100</v>
      </c>
      <c r="BN104">
        <v>0</v>
      </c>
      <c r="BO104" t="s">
        <v>3</v>
      </c>
      <c r="BP104">
        <v>0</v>
      </c>
      <c r="BQ104">
        <v>8</v>
      </c>
      <c r="BR104">
        <v>0</v>
      </c>
      <c r="BS104">
        <v>1</v>
      </c>
      <c r="BT104">
        <v>1</v>
      </c>
      <c r="BU104">
        <v>1</v>
      </c>
      <c r="BV104">
        <v>1</v>
      </c>
      <c r="BW104">
        <v>1</v>
      </c>
      <c r="BX104">
        <v>1</v>
      </c>
      <c r="BY104" t="s">
        <v>3</v>
      </c>
      <c r="BZ104">
        <v>0</v>
      </c>
      <c r="CA104">
        <v>0</v>
      </c>
      <c r="CB104" t="s">
        <v>3</v>
      </c>
      <c r="CE104">
        <v>0</v>
      </c>
      <c r="CF104">
        <v>0</v>
      </c>
      <c r="CG104">
        <v>0</v>
      </c>
      <c r="CM104">
        <v>0</v>
      </c>
      <c r="CN104" t="s">
        <v>3</v>
      </c>
      <c r="CO104">
        <v>0</v>
      </c>
      <c r="CP104">
        <f t="shared" si="91"/>
        <v>577.5</v>
      </c>
      <c r="CQ104">
        <f t="shared" si="92"/>
        <v>82.5</v>
      </c>
      <c r="CR104">
        <f t="shared" si="93"/>
        <v>0</v>
      </c>
      <c r="CS104">
        <f t="shared" si="94"/>
        <v>0</v>
      </c>
      <c r="CT104">
        <f t="shared" si="95"/>
        <v>0</v>
      </c>
      <c r="CU104">
        <f t="shared" si="96"/>
        <v>0</v>
      </c>
      <c r="CV104">
        <f t="shared" si="97"/>
        <v>0</v>
      </c>
      <c r="CW104">
        <f t="shared" si="98"/>
        <v>0</v>
      </c>
      <c r="CX104">
        <f t="shared" si="99"/>
        <v>0</v>
      </c>
      <c r="CY104">
        <f t="shared" si="100"/>
        <v>0</v>
      </c>
      <c r="CZ104">
        <f t="shared" si="101"/>
        <v>0</v>
      </c>
      <c r="DC104" t="s">
        <v>3</v>
      </c>
      <c r="DD104" t="s">
        <v>3</v>
      </c>
      <c r="DE104" t="s">
        <v>3</v>
      </c>
      <c r="DF104" t="s">
        <v>3</v>
      </c>
      <c r="DG104" t="s">
        <v>3</v>
      </c>
      <c r="DH104" t="s">
        <v>3</v>
      </c>
      <c r="DI104" t="s">
        <v>3</v>
      </c>
      <c r="DJ104" t="s">
        <v>3</v>
      </c>
      <c r="DK104" t="s">
        <v>3</v>
      </c>
      <c r="DL104" t="s">
        <v>3</v>
      </c>
      <c r="DM104" t="s">
        <v>3</v>
      </c>
      <c r="DN104">
        <v>0</v>
      </c>
      <c r="DO104">
        <v>0</v>
      </c>
      <c r="DP104">
        <v>1</v>
      </c>
      <c r="DQ104">
        <v>1</v>
      </c>
      <c r="DU104">
        <v>1010</v>
      </c>
      <c r="DV104" t="s">
        <v>199</v>
      </c>
      <c r="DW104" t="s">
        <v>199</v>
      </c>
      <c r="DX104">
        <v>1</v>
      </c>
      <c r="DZ104" t="s">
        <v>3</v>
      </c>
      <c r="EA104" t="s">
        <v>3</v>
      </c>
      <c r="EB104" t="s">
        <v>3</v>
      </c>
      <c r="EC104" t="s">
        <v>3</v>
      </c>
      <c r="EE104">
        <v>44455117</v>
      </c>
      <c r="EF104">
        <v>8</v>
      </c>
      <c r="EG104" t="s">
        <v>200</v>
      </c>
      <c r="EH104">
        <v>0</v>
      </c>
      <c r="EI104" t="s">
        <v>3</v>
      </c>
      <c r="EJ104">
        <v>1</v>
      </c>
      <c r="EK104">
        <v>1100</v>
      </c>
      <c r="EL104" t="s">
        <v>201</v>
      </c>
      <c r="EM104" t="s">
        <v>202</v>
      </c>
      <c r="EO104" t="s">
        <v>3</v>
      </c>
      <c r="EQ104">
        <v>0</v>
      </c>
      <c r="ER104">
        <v>82.5</v>
      </c>
      <c r="ES104">
        <v>82.5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5</v>
      </c>
      <c r="FC104">
        <v>0</v>
      </c>
      <c r="FD104">
        <v>18</v>
      </c>
      <c r="FF104">
        <v>82.5</v>
      </c>
      <c r="FQ104">
        <v>0</v>
      </c>
      <c r="FR104">
        <f t="shared" si="102"/>
        <v>0</v>
      </c>
      <c r="FS104">
        <v>0</v>
      </c>
      <c r="FX104">
        <v>0</v>
      </c>
      <c r="FY104">
        <v>0</v>
      </c>
      <c r="GA104" t="s">
        <v>3</v>
      </c>
      <c r="GD104">
        <v>1</v>
      </c>
      <c r="GF104">
        <v>-1965002322</v>
      </c>
      <c r="GG104">
        <v>2</v>
      </c>
      <c r="GH104">
        <v>3</v>
      </c>
      <c r="GI104">
        <v>4</v>
      </c>
      <c r="GJ104">
        <v>0</v>
      </c>
      <c r="GK104">
        <v>0</v>
      </c>
      <c r="GL104">
        <f t="shared" si="103"/>
        <v>0</v>
      </c>
      <c r="GM104">
        <f t="shared" si="104"/>
        <v>577.5</v>
      </c>
      <c r="GN104">
        <f t="shared" si="105"/>
        <v>577.5</v>
      </c>
      <c r="GO104">
        <f t="shared" si="106"/>
        <v>0</v>
      </c>
      <c r="GP104">
        <f t="shared" si="107"/>
        <v>0</v>
      </c>
      <c r="GR104">
        <v>1</v>
      </c>
      <c r="GS104">
        <v>1</v>
      </c>
      <c r="GT104">
        <v>0</v>
      </c>
      <c r="GU104" t="s">
        <v>3</v>
      </c>
      <c r="GV104">
        <f t="shared" si="108"/>
        <v>0</v>
      </c>
      <c r="GW104">
        <v>1</v>
      </c>
      <c r="GX104">
        <f t="shared" si="109"/>
        <v>0</v>
      </c>
      <c r="HA104">
        <v>0</v>
      </c>
      <c r="HB104">
        <v>0</v>
      </c>
      <c r="HC104">
        <f t="shared" si="110"/>
        <v>0</v>
      </c>
      <c r="HE104" t="s">
        <v>3</v>
      </c>
      <c r="HF104" t="s">
        <v>3</v>
      </c>
      <c r="HG104">
        <f t="shared" si="111"/>
        <v>577.5</v>
      </c>
      <c r="HM104" t="s">
        <v>3</v>
      </c>
      <c r="HN104" t="s">
        <v>3</v>
      </c>
      <c r="HO104" t="s">
        <v>3</v>
      </c>
      <c r="HP104" t="s">
        <v>3</v>
      </c>
      <c r="HQ104" t="s">
        <v>3</v>
      </c>
      <c r="IK104">
        <v>0</v>
      </c>
    </row>
    <row r="105" spans="1:245">
      <c r="A105">
        <v>17</v>
      </c>
      <c r="B105">
        <v>1</v>
      </c>
      <c r="E105" t="s">
        <v>235</v>
      </c>
      <c r="F105" t="s">
        <v>197</v>
      </c>
      <c r="G105" t="s">
        <v>236</v>
      </c>
      <c r="H105" t="s">
        <v>199</v>
      </c>
      <c r="I105">
        <f>ROUND(ROUND(7,4),7)</f>
        <v>7</v>
      </c>
      <c r="J105">
        <v>0</v>
      </c>
      <c r="K105">
        <f>ROUND(ROUND(7,4),7)</f>
        <v>7</v>
      </c>
      <c r="O105">
        <f t="shared" si="71"/>
        <v>577.5</v>
      </c>
      <c r="P105">
        <f t="shared" si="72"/>
        <v>577.5</v>
      </c>
      <c r="Q105">
        <f t="shared" si="73"/>
        <v>0</v>
      </c>
      <c r="R105">
        <f t="shared" si="74"/>
        <v>0</v>
      </c>
      <c r="S105">
        <f t="shared" si="75"/>
        <v>0</v>
      </c>
      <c r="T105">
        <f t="shared" si="76"/>
        <v>0</v>
      </c>
      <c r="U105">
        <f t="shared" si="77"/>
        <v>0</v>
      </c>
      <c r="V105">
        <f t="shared" si="78"/>
        <v>0</v>
      </c>
      <c r="W105">
        <f t="shared" si="79"/>
        <v>0</v>
      </c>
      <c r="X105">
        <f t="shared" si="80"/>
        <v>0</v>
      </c>
      <c r="Y105">
        <f t="shared" si="81"/>
        <v>0</v>
      </c>
      <c r="AA105">
        <v>46295511</v>
      </c>
      <c r="AB105">
        <f t="shared" si="82"/>
        <v>82.5</v>
      </c>
      <c r="AC105">
        <f t="shared" si="83"/>
        <v>82.5</v>
      </c>
      <c r="AD105">
        <f t="shared" si="84"/>
        <v>0</v>
      </c>
      <c r="AE105">
        <f t="shared" si="85"/>
        <v>0</v>
      </c>
      <c r="AF105">
        <f t="shared" si="86"/>
        <v>0</v>
      </c>
      <c r="AG105">
        <f t="shared" si="87"/>
        <v>0</v>
      </c>
      <c r="AH105">
        <f t="shared" si="88"/>
        <v>0</v>
      </c>
      <c r="AI105">
        <f t="shared" si="89"/>
        <v>0</v>
      </c>
      <c r="AJ105">
        <f t="shared" si="90"/>
        <v>0</v>
      </c>
      <c r="AK105">
        <v>82.5</v>
      </c>
      <c r="AL105">
        <v>82.5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1</v>
      </c>
      <c r="AW105">
        <v>1</v>
      </c>
      <c r="AZ105">
        <v>1</v>
      </c>
      <c r="BA105">
        <v>1</v>
      </c>
      <c r="BB105">
        <v>1</v>
      </c>
      <c r="BC105">
        <v>7.21</v>
      </c>
      <c r="BD105" t="s">
        <v>3</v>
      </c>
      <c r="BE105" t="s">
        <v>3</v>
      </c>
      <c r="BF105" t="s">
        <v>3</v>
      </c>
      <c r="BG105" t="s">
        <v>3</v>
      </c>
      <c r="BH105">
        <v>3</v>
      </c>
      <c r="BI105">
        <v>1</v>
      </c>
      <c r="BJ105" t="s">
        <v>197</v>
      </c>
      <c r="BM105">
        <v>1100</v>
      </c>
      <c r="BN105">
        <v>0</v>
      </c>
      <c r="BO105" t="s">
        <v>3</v>
      </c>
      <c r="BP105">
        <v>0</v>
      </c>
      <c r="BQ105">
        <v>8</v>
      </c>
      <c r="BR105">
        <v>0</v>
      </c>
      <c r="BS105">
        <v>1</v>
      </c>
      <c r="BT105">
        <v>1</v>
      </c>
      <c r="BU105">
        <v>1</v>
      </c>
      <c r="BV105">
        <v>1</v>
      </c>
      <c r="BW105">
        <v>1</v>
      </c>
      <c r="BX105">
        <v>1</v>
      </c>
      <c r="BY105" t="s">
        <v>3</v>
      </c>
      <c r="BZ105">
        <v>0</v>
      </c>
      <c r="CA105">
        <v>0</v>
      </c>
      <c r="CB105" t="s">
        <v>3</v>
      </c>
      <c r="CE105">
        <v>0</v>
      </c>
      <c r="CF105">
        <v>0</v>
      </c>
      <c r="CG105">
        <v>0</v>
      </c>
      <c r="CM105">
        <v>0</v>
      </c>
      <c r="CN105" t="s">
        <v>3</v>
      </c>
      <c r="CO105">
        <v>0</v>
      </c>
      <c r="CP105">
        <f t="shared" si="91"/>
        <v>577.5</v>
      </c>
      <c r="CQ105">
        <f t="shared" si="92"/>
        <v>82.5</v>
      </c>
      <c r="CR105">
        <f t="shared" si="93"/>
        <v>0</v>
      </c>
      <c r="CS105">
        <f t="shared" si="94"/>
        <v>0</v>
      </c>
      <c r="CT105">
        <f t="shared" si="95"/>
        <v>0</v>
      </c>
      <c r="CU105">
        <f t="shared" si="96"/>
        <v>0</v>
      </c>
      <c r="CV105">
        <f t="shared" si="97"/>
        <v>0</v>
      </c>
      <c r="CW105">
        <f t="shared" si="98"/>
        <v>0</v>
      </c>
      <c r="CX105">
        <f t="shared" si="99"/>
        <v>0</v>
      </c>
      <c r="CY105">
        <f t="shared" si="100"/>
        <v>0</v>
      </c>
      <c r="CZ105">
        <f t="shared" si="101"/>
        <v>0</v>
      </c>
      <c r="DC105" t="s">
        <v>3</v>
      </c>
      <c r="DD105" t="s">
        <v>3</v>
      </c>
      <c r="DE105" t="s">
        <v>3</v>
      </c>
      <c r="DF105" t="s">
        <v>3</v>
      </c>
      <c r="DG105" t="s">
        <v>3</v>
      </c>
      <c r="DH105" t="s">
        <v>3</v>
      </c>
      <c r="DI105" t="s">
        <v>3</v>
      </c>
      <c r="DJ105" t="s">
        <v>3</v>
      </c>
      <c r="DK105" t="s">
        <v>3</v>
      </c>
      <c r="DL105" t="s">
        <v>3</v>
      </c>
      <c r="DM105" t="s">
        <v>3</v>
      </c>
      <c r="DN105">
        <v>0</v>
      </c>
      <c r="DO105">
        <v>0</v>
      </c>
      <c r="DP105">
        <v>1</v>
      </c>
      <c r="DQ105">
        <v>1</v>
      </c>
      <c r="DU105">
        <v>1010</v>
      </c>
      <c r="DV105" t="s">
        <v>199</v>
      </c>
      <c r="DW105" t="s">
        <v>199</v>
      </c>
      <c r="DX105">
        <v>1</v>
      </c>
      <c r="DZ105" t="s">
        <v>3</v>
      </c>
      <c r="EA105" t="s">
        <v>3</v>
      </c>
      <c r="EB105" t="s">
        <v>3</v>
      </c>
      <c r="EC105" t="s">
        <v>3</v>
      </c>
      <c r="EE105">
        <v>44455117</v>
      </c>
      <c r="EF105">
        <v>8</v>
      </c>
      <c r="EG105" t="s">
        <v>200</v>
      </c>
      <c r="EH105">
        <v>0</v>
      </c>
      <c r="EI105" t="s">
        <v>3</v>
      </c>
      <c r="EJ105">
        <v>1</v>
      </c>
      <c r="EK105">
        <v>1100</v>
      </c>
      <c r="EL105" t="s">
        <v>201</v>
      </c>
      <c r="EM105" t="s">
        <v>202</v>
      </c>
      <c r="EO105" t="s">
        <v>3</v>
      </c>
      <c r="EQ105">
        <v>0</v>
      </c>
      <c r="ER105">
        <v>82.5</v>
      </c>
      <c r="ES105">
        <v>82.5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5</v>
      </c>
      <c r="FC105">
        <v>0</v>
      </c>
      <c r="FD105">
        <v>18</v>
      </c>
      <c r="FF105">
        <v>82.5</v>
      </c>
      <c r="FQ105">
        <v>0</v>
      </c>
      <c r="FR105">
        <f t="shared" si="102"/>
        <v>0</v>
      </c>
      <c r="FS105">
        <v>0</v>
      </c>
      <c r="FX105">
        <v>0</v>
      </c>
      <c r="FY105">
        <v>0</v>
      </c>
      <c r="GA105" t="s">
        <v>3</v>
      </c>
      <c r="GD105">
        <v>1</v>
      </c>
      <c r="GF105">
        <v>-327750407</v>
      </c>
      <c r="GG105">
        <v>2</v>
      </c>
      <c r="GH105">
        <v>3</v>
      </c>
      <c r="GI105">
        <v>4</v>
      </c>
      <c r="GJ105">
        <v>0</v>
      </c>
      <c r="GK105">
        <v>0</v>
      </c>
      <c r="GL105">
        <f t="shared" si="103"/>
        <v>0</v>
      </c>
      <c r="GM105">
        <f t="shared" si="104"/>
        <v>577.5</v>
      </c>
      <c r="GN105">
        <f t="shared" si="105"/>
        <v>577.5</v>
      </c>
      <c r="GO105">
        <f t="shared" si="106"/>
        <v>0</v>
      </c>
      <c r="GP105">
        <f t="shared" si="107"/>
        <v>0</v>
      </c>
      <c r="GR105">
        <v>1</v>
      </c>
      <c r="GS105">
        <v>1</v>
      </c>
      <c r="GT105">
        <v>0</v>
      </c>
      <c r="GU105" t="s">
        <v>3</v>
      </c>
      <c r="GV105">
        <f t="shared" si="108"/>
        <v>0</v>
      </c>
      <c r="GW105">
        <v>1</v>
      </c>
      <c r="GX105">
        <f t="shared" si="109"/>
        <v>0</v>
      </c>
      <c r="HA105">
        <v>0</v>
      </c>
      <c r="HB105">
        <v>0</v>
      </c>
      <c r="HC105">
        <f t="shared" si="110"/>
        <v>0</v>
      </c>
      <c r="HE105" t="s">
        <v>3</v>
      </c>
      <c r="HF105" t="s">
        <v>3</v>
      </c>
      <c r="HG105">
        <f t="shared" si="111"/>
        <v>577.5</v>
      </c>
      <c r="HM105" t="s">
        <v>3</v>
      </c>
      <c r="HN105" t="s">
        <v>3</v>
      </c>
      <c r="HO105" t="s">
        <v>3</v>
      </c>
      <c r="HP105" t="s">
        <v>3</v>
      </c>
      <c r="HQ105" t="s">
        <v>3</v>
      </c>
      <c r="IK105">
        <v>0</v>
      </c>
    </row>
    <row r="106" spans="1:245">
      <c r="A106">
        <v>19</v>
      </c>
      <c r="B106">
        <v>1</v>
      </c>
      <c r="F106" t="s">
        <v>3</v>
      </c>
      <c r="G106" t="s">
        <v>237</v>
      </c>
      <c r="H106" t="s">
        <v>3</v>
      </c>
      <c r="AA106">
        <v>1</v>
      </c>
      <c r="IK106">
        <v>0</v>
      </c>
    </row>
    <row r="107" spans="1:245">
      <c r="A107">
        <v>17</v>
      </c>
      <c r="B107">
        <v>1</v>
      </c>
      <c r="E107" t="s">
        <v>238</v>
      </c>
      <c r="F107" t="s">
        <v>197</v>
      </c>
      <c r="G107" t="s">
        <v>239</v>
      </c>
      <c r="H107" t="s">
        <v>199</v>
      </c>
      <c r="I107">
        <f>ROUND(ROUND(1,4),7)</f>
        <v>1</v>
      </c>
      <c r="J107">
        <v>0</v>
      </c>
      <c r="K107">
        <f>ROUND(ROUND(1,4),7)</f>
        <v>1</v>
      </c>
      <c r="O107">
        <f t="shared" ref="O107:O132" si="112">ROUND(CP107,2)</f>
        <v>79000</v>
      </c>
      <c r="P107">
        <f t="shared" ref="P107:P132" si="113">ROUND(CQ107*I107,2)</f>
        <v>79000</v>
      </c>
      <c r="Q107">
        <f t="shared" ref="Q107:Q132" si="114">ROUND(CR107*I107,2)</f>
        <v>0</v>
      </c>
      <c r="R107">
        <f t="shared" ref="R107:R132" si="115">ROUND(CS107*I107,2)</f>
        <v>0</v>
      </c>
      <c r="S107">
        <f t="shared" ref="S107:S132" si="116">ROUND(CT107*I107,2)</f>
        <v>0</v>
      </c>
      <c r="T107">
        <f t="shared" ref="T107:T132" si="117">ROUND(CU107*I107,2)</f>
        <v>0</v>
      </c>
      <c r="U107">
        <f t="shared" ref="U107:U132" si="118">CV107*I107</f>
        <v>0</v>
      </c>
      <c r="V107">
        <f t="shared" ref="V107:V132" si="119">CW107*I107</f>
        <v>0</v>
      </c>
      <c r="W107">
        <f t="shared" ref="W107:W132" si="120">ROUND(CX107*I107,2)</f>
        <v>0</v>
      </c>
      <c r="X107">
        <f t="shared" ref="X107:X132" si="121">ROUND(CY107,2)</f>
        <v>0</v>
      </c>
      <c r="Y107">
        <f t="shared" ref="Y107:Y132" si="122">ROUND(CZ107,2)</f>
        <v>0</v>
      </c>
      <c r="AA107">
        <v>46295511</v>
      </c>
      <c r="AB107">
        <f t="shared" ref="AB107:AB132" si="123">ROUND((AC107+AD107+AF107),2)</f>
        <v>79000</v>
      </c>
      <c r="AC107">
        <f t="shared" ref="AC107:AC132" si="124">ROUND((ES107),2)</f>
        <v>79000</v>
      </c>
      <c r="AD107">
        <f t="shared" ref="AD107:AD132" si="125">ROUND((((ET107)-(EU107))+AE107),2)</f>
        <v>0</v>
      </c>
      <c r="AE107">
        <f t="shared" ref="AE107:AE132" si="126">ROUND((EU107),2)</f>
        <v>0</v>
      </c>
      <c r="AF107">
        <f t="shared" ref="AF107:AF132" si="127">ROUND((EV107),2)</f>
        <v>0</v>
      </c>
      <c r="AG107">
        <f t="shared" ref="AG107:AG132" si="128">ROUND((AP107),2)</f>
        <v>0</v>
      </c>
      <c r="AH107">
        <f t="shared" ref="AH107:AH132" si="129">(EW107)</f>
        <v>0</v>
      </c>
      <c r="AI107">
        <f t="shared" ref="AI107:AI132" si="130">(EX107)</f>
        <v>0</v>
      </c>
      <c r="AJ107">
        <f t="shared" ref="AJ107:AJ132" si="131">(AS107)</f>
        <v>0</v>
      </c>
      <c r="AK107">
        <v>79000</v>
      </c>
      <c r="AL107">
        <v>79000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1</v>
      </c>
      <c r="AW107">
        <v>1</v>
      </c>
      <c r="AZ107">
        <v>1</v>
      </c>
      <c r="BA107">
        <v>1</v>
      </c>
      <c r="BB107">
        <v>1</v>
      </c>
      <c r="BC107">
        <v>7.21</v>
      </c>
      <c r="BD107" t="s">
        <v>3</v>
      </c>
      <c r="BE107" t="s">
        <v>3</v>
      </c>
      <c r="BF107" t="s">
        <v>3</v>
      </c>
      <c r="BG107" t="s">
        <v>3</v>
      </c>
      <c r="BH107">
        <v>3</v>
      </c>
      <c r="BI107">
        <v>1</v>
      </c>
      <c r="BJ107" t="s">
        <v>197</v>
      </c>
      <c r="BM107">
        <v>1100</v>
      </c>
      <c r="BN107">
        <v>0</v>
      </c>
      <c r="BO107" t="s">
        <v>3</v>
      </c>
      <c r="BP107">
        <v>0</v>
      </c>
      <c r="BQ107">
        <v>8</v>
      </c>
      <c r="BR107">
        <v>0</v>
      </c>
      <c r="BS107">
        <v>1</v>
      </c>
      <c r="BT107">
        <v>1</v>
      </c>
      <c r="BU107">
        <v>1</v>
      </c>
      <c r="BV107">
        <v>1</v>
      </c>
      <c r="BW107">
        <v>1</v>
      </c>
      <c r="BX107">
        <v>1</v>
      </c>
      <c r="BY107" t="s">
        <v>3</v>
      </c>
      <c r="BZ107">
        <v>0</v>
      </c>
      <c r="CA107">
        <v>0</v>
      </c>
      <c r="CB107" t="s">
        <v>3</v>
      </c>
      <c r="CE107">
        <v>0</v>
      </c>
      <c r="CF107">
        <v>0</v>
      </c>
      <c r="CG107">
        <v>0</v>
      </c>
      <c r="CM107">
        <v>0</v>
      </c>
      <c r="CN107" t="s">
        <v>3</v>
      </c>
      <c r="CO107">
        <v>0</v>
      </c>
      <c r="CP107">
        <f t="shared" ref="CP107:CP132" si="132">(P107+Q107+S107)</f>
        <v>79000</v>
      </c>
      <c r="CQ107">
        <f t="shared" ref="CQ107:CQ132" si="133">AC107</f>
        <v>79000</v>
      </c>
      <c r="CR107">
        <f t="shared" ref="CR107:CR132" si="134">AD107*BB107</f>
        <v>0</v>
      </c>
      <c r="CS107">
        <f t="shared" ref="CS107:CS132" si="135">AE107*BS107</f>
        <v>0</v>
      </c>
      <c r="CT107">
        <f t="shared" ref="CT107:CT132" si="136">AF107*BA107</f>
        <v>0</v>
      </c>
      <c r="CU107">
        <f t="shared" ref="CU107:CU132" si="137">AG107</f>
        <v>0</v>
      </c>
      <c r="CV107">
        <f t="shared" ref="CV107:CV132" si="138">AH107</f>
        <v>0</v>
      </c>
      <c r="CW107">
        <f t="shared" ref="CW107:CW132" si="139">AI107</f>
        <v>0</v>
      </c>
      <c r="CX107">
        <f t="shared" ref="CX107:CX132" si="140">AJ107</f>
        <v>0</v>
      </c>
      <c r="CY107">
        <f t="shared" ref="CY107:CY132" si="141">(((S107+R107)*AT107)/100)</f>
        <v>0</v>
      </c>
      <c r="CZ107">
        <f t="shared" ref="CZ107:CZ132" si="142">(((S107+R107)*AU107)/100)</f>
        <v>0</v>
      </c>
      <c r="DC107" t="s">
        <v>3</v>
      </c>
      <c r="DD107" t="s">
        <v>3</v>
      </c>
      <c r="DE107" t="s">
        <v>3</v>
      </c>
      <c r="DF107" t="s">
        <v>3</v>
      </c>
      <c r="DG107" t="s">
        <v>3</v>
      </c>
      <c r="DH107" t="s">
        <v>3</v>
      </c>
      <c r="DI107" t="s">
        <v>3</v>
      </c>
      <c r="DJ107" t="s">
        <v>3</v>
      </c>
      <c r="DK107" t="s">
        <v>3</v>
      </c>
      <c r="DL107" t="s">
        <v>3</v>
      </c>
      <c r="DM107" t="s">
        <v>3</v>
      </c>
      <c r="DN107">
        <v>0</v>
      </c>
      <c r="DO107">
        <v>0</v>
      </c>
      <c r="DP107">
        <v>1</v>
      </c>
      <c r="DQ107">
        <v>1</v>
      </c>
      <c r="DU107">
        <v>1010</v>
      </c>
      <c r="DV107" t="s">
        <v>199</v>
      </c>
      <c r="DW107" t="s">
        <v>199</v>
      </c>
      <c r="DX107">
        <v>1</v>
      </c>
      <c r="DZ107" t="s">
        <v>3</v>
      </c>
      <c r="EA107" t="s">
        <v>3</v>
      </c>
      <c r="EB107" t="s">
        <v>3</v>
      </c>
      <c r="EC107" t="s">
        <v>3</v>
      </c>
      <c r="EE107">
        <v>44455117</v>
      </c>
      <c r="EF107">
        <v>8</v>
      </c>
      <c r="EG107" t="s">
        <v>200</v>
      </c>
      <c r="EH107">
        <v>0</v>
      </c>
      <c r="EI107" t="s">
        <v>3</v>
      </c>
      <c r="EJ107">
        <v>1</v>
      </c>
      <c r="EK107">
        <v>1100</v>
      </c>
      <c r="EL107" t="s">
        <v>201</v>
      </c>
      <c r="EM107" t="s">
        <v>202</v>
      </c>
      <c r="EO107" t="s">
        <v>3</v>
      </c>
      <c r="EQ107">
        <v>0</v>
      </c>
      <c r="ER107">
        <v>79000</v>
      </c>
      <c r="ES107">
        <v>79000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>
        <v>5</v>
      </c>
      <c r="FC107">
        <v>0</v>
      </c>
      <c r="FD107">
        <v>18</v>
      </c>
      <c r="FF107">
        <v>79000</v>
      </c>
      <c r="FQ107">
        <v>0</v>
      </c>
      <c r="FR107">
        <f t="shared" ref="FR107:FR132" si="143">ROUND(IF(AND(BH107=3,BI107=3),P107,0),2)</f>
        <v>0</v>
      </c>
      <c r="FS107">
        <v>0</v>
      </c>
      <c r="FX107">
        <v>0</v>
      </c>
      <c r="FY107">
        <v>0</v>
      </c>
      <c r="GA107" t="s">
        <v>3</v>
      </c>
      <c r="GD107">
        <v>1</v>
      </c>
      <c r="GF107">
        <v>1441713209</v>
      </c>
      <c r="GG107">
        <v>2</v>
      </c>
      <c r="GH107">
        <v>3</v>
      </c>
      <c r="GI107">
        <v>4</v>
      </c>
      <c r="GJ107">
        <v>0</v>
      </c>
      <c r="GK107">
        <v>0</v>
      </c>
      <c r="GL107">
        <f t="shared" ref="GL107:GL132" si="144">ROUND(IF(AND(BH107=3,BI107=3,FS107&lt;&gt;0),P107,0),2)</f>
        <v>0</v>
      </c>
      <c r="GM107">
        <f t="shared" ref="GM107:GM132" si="145">ROUND(O107+X107+Y107,2)+GX107</f>
        <v>79000</v>
      </c>
      <c r="GN107">
        <f t="shared" ref="GN107:GN132" si="146">IF(OR(BI107=0,BI107=1),ROUND(O107+X107+Y107,2),0)</f>
        <v>79000</v>
      </c>
      <c r="GO107">
        <f t="shared" ref="GO107:GO132" si="147">IF(BI107=2,ROUND(O107+X107+Y107,2),0)</f>
        <v>0</v>
      </c>
      <c r="GP107">
        <f t="shared" ref="GP107:GP132" si="148">IF(BI107=4,ROUND(O107+X107+Y107,2)+GX107,0)</f>
        <v>0</v>
      </c>
      <c r="GR107">
        <v>1</v>
      </c>
      <c r="GS107">
        <v>1</v>
      </c>
      <c r="GT107">
        <v>0</v>
      </c>
      <c r="GU107" t="s">
        <v>3</v>
      </c>
      <c r="GV107">
        <f t="shared" ref="GV107:GV132" si="149">ROUND((GT107),2)</f>
        <v>0</v>
      </c>
      <c r="GW107">
        <v>1</v>
      </c>
      <c r="GX107">
        <f t="shared" ref="GX107:GX132" si="150">ROUND(HC107*I107,2)</f>
        <v>0</v>
      </c>
      <c r="HA107">
        <v>0</v>
      </c>
      <c r="HB107">
        <v>0</v>
      </c>
      <c r="HC107">
        <f t="shared" ref="HC107:HC132" si="151">GV107*GW107</f>
        <v>0</v>
      </c>
      <c r="HE107" t="s">
        <v>3</v>
      </c>
      <c r="HF107" t="s">
        <v>3</v>
      </c>
      <c r="HG107">
        <f t="shared" ref="HG107:HG132" si="152">ROUND(AC107*I107,2)</f>
        <v>79000</v>
      </c>
      <c r="HM107" t="s">
        <v>3</v>
      </c>
      <c r="HN107" t="s">
        <v>3</v>
      </c>
      <c r="HO107" t="s">
        <v>3</v>
      </c>
      <c r="HP107" t="s">
        <v>3</v>
      </c>
      <c r="HQ107" t="s">
        <v>3</v>
      </c>
      <c r="IK107">
        <v>0</v>
      </c>
    </row>
    <row r="108" spans="1:245">
      <c r="A108">
        <v>17</v>
      </c>
      <c r="B108">
        <v>1</v>
      </c>
      <c r="E108" t="s">
        <v>240</v>
      </c>
      <c r="F108" t="s">
        <v>197</v>
      </c>
      <c r="G108" t="s">
        <v>241</v>
      </c>
      <c r="H108" t="s">
        <v>199</v>
      </c>
      <c r="I108">
        <f>ROUND(ROUND(2,4),7)</f>
        <v>2</v>
      </c>
      <c r="J108">
        <v>0</v>
      </c>
      <c r="K108">
        <f>ROUND(ROUND(2,4),7)</f>
        <v>2</v>
      </c>
      <c r="O108">
        <f t="shared" si="112"/>
        <v>7700</v>
      </c>
      <c r="P108">
        <f t="shared" si="113"/>
        <v>7700</v>
      </c>
      <c r="Q108">
        <f t="shared" si="114"/>
        <v>0</v>
      </c>
      <c r="R108">
        <f t="shared" si="115"/>
        <v>0</v>
      </c>
      <c r="S108">
        <f t="shared" si="116"/>
        <v>0</v>
      </c>
      <c r="T108">
        <f t="shared" si="117"/>
        <v>0</v>
      </c>
      <c r="U108">
        <f t="shared" si="118"/>
        <v>0</v>
      </c>
      <c r="V108">
        <f t="shared" si="119"/>
        <v>0</v>
      </c>
      <c r="W108">
        <f t="shared" si="120"/>
        <v>0</v>
      </c>
      <c r="X108">
        <f t="shared" si="121"/>
        <v>0</v>
      </c>
      <c r="Y108">
        <f t="shared" si="122"/>
        <v>0</v>
      </c>
      <c r="AA108">
        <v>46295511</v>
      </c>
      <c r="AB108">
        <f t="shared" si="123"/>
        <v>3850</v>
      </c>
      <c r="AC108">
        <f t="shared" si="124"/>
        <v>3850</v>
      </c>
      <c r="AD108">
        <f t="shared" si="125"/>
        <v>0</v>
      </c>
      <c r="AE108">
        <f t="shared" si="126"/>
        <v>0</v>
      </c>
      <c r="AF108">
        <f t="shared" si="127"/>
        <v>0</v>
      </c>
      <c r="AG108">
        <f t="shared" si="128"/>
        <v>0</v>
      </c>
      <c r="AH108">
        <f t="shared" si="129"/>
        <v>0</v>
      </c>
      <c r="AI108">
        <f t="shared" si="130"/>
        <v>0</v>
      </c>
      <c r="AJ108">
        <f t="shared" si="131"/>
        <v>0</v>
      </c>
      <c r="AK108">
        <v>3850</v>
      </c>
      <c r="AL108">
        <v>3850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1</v>
      </c>
      <c r="AW108">
        <v>1</v>
      </c>
      <c r="AZ108">
        <v>1</v>
      </c>
      <c r="BA108">
        <v>1</v>
      </c>
      <c r="BB108">
        <v>1</v>
      </c>
      <c r="BC108">
        <v>7.21</v>
      </c>
      <c r="BD108" t="s">
        <v>3</v>
      </c>
      <c r="BE108" t="s">
        <v>3</v>
      </c>
      <c r="BF108" t="s">
        <v>3</v>
      </c>
      <c r="BG108" t="s">
        <v>3</v>
      </c>
      <c r="BH108">
        <v>3</v>
      </c>
      <c r="BI108">
        <v>1</v>
      </c>
      <c r="BJ108" t="s">
        <v>197</v>
      </c>
      <c r="BM108">
        <v>1100</v>
      </c>
      <c r="BN108">
        <v>0</v>
      </c>
      <c r="BO108" t="s">
        <v>3</v>
      </c>
      <c r="BP108">
        <v>0</v>
      </c>
      <c r="BQ108">
        <v>8</v>
      </c>
      <c r="BR108">
        <v>0</v>
      </c>
      <c r="BS108">
        <v>1</v>
      </c>
      <c r="BT108">
        <v>1</v>
      </c>
      <c r="BU108">
        <v>1</v>
      </c>
      <c r="BV108">
        <v>1</v>
      </c>
      <c r="BW108">
        <v>1</v>
      </c>
      <c r="BX108">
        <v>1</v>
      </c>
      <c r="BY108" t="s">
        <v>3</v>
      </c>
      <c r="BZ108">
        <v>0</v>
      </c>
      <c r="CA108">
        <v>0</v>
      </c>
      <c r="CB108" t="s">
        <v>3</v>
      </c>
      <c r="CE108">
        <v>0</v>
      </c>
      <c r="CF108">
        <v>0</v>
      </c>
      <c r="CG108">
        <v>0</v>
      </c>
      <c r="CM108">
        <v>0</v>
      </c>
      <c r="CN108" t="s">
        <v>3</v>
      </c>
      <c r="CO108">
        <v>0</v>
      </c>
      <c r="CP108">
        <f t="shared" si="132"/>
        <v>7700</v>
      </c>
      <c r="CQ108">
        <f t="shared" si="133"/>
        <v>3850</v>
      </c>
      <c r="CR108">
        <f t="shared" si="134"/>
        <v>0</v>
      </c>
      <c r="CS108">
        <f t="shared" si="135"/>
        <v>0</v>
      </c>
      <c r="CT108">
        <f t="shared" si="136"/>
        <v>0</v>
      </c>
      <c r="CU108">
        <f t="shared" si="137"/>
        <v>0</v>
      </c>
      <c r="CV108">
        <f t="shared" si="138"/>
        <v>0</v>
      </c>
      <c r="CW108">
        <f t="shared" si="139"/>
        <v>0</v>
      </c>
      <c r="CX108">
        <f t="shared" si="140"/>
        <v>0</v>
      </c>
      <c r="CY108">
        <f t="shared" si="141"/>
        <v>0</v>
      </c>
      <c r="CZ108">
        <f t="shared" si="142"/>
        <v>0</v>
      </c>
      <c r="DC108" t="s">
        <v>3</v>
      </c>
      <c r="DD108" t="s">
        <v>3</v>
      </c>
      <c r="DE108" t="s">
        <v>3</v>
      </c>
      <c r="DF108" t="s">
        <v>3</v>
      </c>
      <c r="DG108" t="s">
        <v>3</v>
      </c>
      <c r="DH108" t="s">
        <v>3</v>
      </c>
      <c r="DI108" t="s">
        <v>3</v>
      </c>
      <c r="DJ108" t="s">
        <v>3</v>
      </c>
      <c r="DK108" t="s">
        <v>3</v>
      </c>
      <c r="DL108" t="s">
        <v>3</v>
      </c>
      <c r="DM108" t="s">
        <v>3</v>
      </c>
      <c r="DN108">
        <v>0</v>
      </c>
      <c r="DO108">
        <v>0</v>
      </c>
      <c r="DP108">
        <v>1</v>
      </c>
      <c r="DQ108">
        <v>1</v>
      </c>
      <c r="DU108">
        <v>1010</v>
      </c>
      <c r="DV108" t="s">
        <v>199</v>
      </c>
      <c r="DW108" t="s">
        <v>199</v>
      </c>
      <c r="DX108">
        <v>1</v>
      </c>
      <c r="DZ108" t="s">
        <v>3</v>
      </c>
      <c r="EA108" t="s">
        <v>3</v>
      </c>
      <c r="EB108" t="s">
        <v>3</v>
      </c>
      <c r="EC108" t="s">
        <v>3</v>
      </c>
      <c r="EE108">
        <v>44455117</v>
      </c>
      <c r="EF108">
        <v>8</v>
      </c>
      <c r="EG108" t="s">
        <v>200</v>
      </c>
      <c r="EH108">
        <v>0</v>
      </c>
      <c r="EI108" t="s">
        <v>3</v>
      </c>
      <c r="EJ108">
        <v>1</v>
      </c>
      <c r="EK108">
        <v>1100</v>
      </c>
      <c r="EL108" t="s">
        <v>201</v>
      </c>
      <c r="EM108" t="s">
        <v>202</v>
      </c>
      <c r="EO108" t="s">
        <v>3</v>
      </c>
      <c r="EQ108">
        <v>0</v>
      </c>
      <c r="ER108">
        <v>3850</v>
      </c>
      <c r="ES108">
        <v>3850</v>
      </c>
      <c r="ET108">
        <v>0</v>
      </c>
      <c r="EU108">
        <v>0</v>
      </c>
      <c r="EV108">
        <v>0</v>
      </c>
      <c r="EW108">
        <v>0</v>
      </c>
      <c r="EX108">
        <v>0</v>
      </c>
      <c r="EY108">
        <v>0</v>
      </c>
      <c r="EZ108">
        <v>5</v>
      </c>
      <c r="FC108">
        <v>0</v>
      </c>
      <c r="FD108">
        <v>18</v>
      </c>
      <c r="FF108">
        <v>3850</v>
      </c>
      <c r="FQ108">
        <v>0</v>
      </c>
      <c r="FR108">
        <f t="shared" si="143"/>
        <v>0</v>
      </c>
      <c r="FS108">
        <v>0</v>
      </c>
      <c r="FX108">
        <v>0</v>
      </c>
      <c r="FY108">
        <v>0</v>
      </c>
      <c r="GA108" t="s">
        <v>3</v>
      </c>
      <c r="GD108">
        <v>1</v>
      </c>
      <c r="GF108">
        <v>-1423433253</v>
      </c>
      <c r="GG108">
        <v>2</v>
      </c>
      <c r="GH108">
        <v>3</v>
      </c>
      <c r="GI108">
        <v>4</v>
      </c>
      <c r="GJ108">
        <v>0</v>
      </c>
      <c r="GK108">
        <v>0</v>
      </c>
      <c r="GL108">
        <f t="shared" si="144"/>
        <v>0</v>
      </c>
      <c r="GM108">
        <f t="shared" si="145"/>
        <v>7700</v>
      </c>
      <c r="GN108">
        <f t="shared" si="146"/>
        <v>7700</v>
      </c>
      <c r="GO108">
        <f t="shared" si="147"/>
        <v>0</v>
      </c>
      <c r="GP108">
        <f t="shared" si="148"/>
        <v>0</v>
      </c>
      <c r="GR108">
        <v>1</v>
      </c>
      <c r="GS108">
        <v>1</v>
      </c>
      <c r="GT108">
        <v>0</v>
      </c>
      <c r="GU108" t="s">
        <v>3</v>
      </c>
      <c r="GV108">
        <f t="shared" si="149"/>
        <v>0</v>
      </c>
      <c r="GW108">
        <v>1</v>
      </c>
      <c r="GX108">
        <f t="shared" si="150"/>
        <v>0</v>
      </c>
      <c r="HA108">
        <v>0</v>
      </c>
      <c r="HB108">
        <v>0</v>
      </c>
      <c r="HC108">
        <f t="shared" si="151"/>
        <v>0</v>
      </c>
      <c r="HE108" t="s">
        <v>3</v>
      </c>
      <c r="HF108" t="s">
        <v>3</v>
      </c>
      <c r="HG108">
        <f t="shared" si="152"/>
        <v>7700</v>
      </c>
      <c r="HM108" t="s">
        <v>3</v>
      </c>
      <c r="HN108" t="s">
        <v>3</v>
      </c>
      <c r="HO108" t="s">
        <v>3</v>
      </c>
      <c r="HP108" t="s">
        <v>3</v>
      </c>
      <c r="HQ108" t="s">
        <v>3</v>
      </c>
      <c r="IK108">
        <v>0</v>
      </c>
    </row>
    <row r="109" spans="1:245">
      <c r="A109">
        <v>17</v>
      </c>
      <c r="B109">
        <v>1</v>
      </c>
      <c r="E109" t="s">
        <v>242</v>
      </c>
      <c r="F109" t="s">
        <v>197</v>
      </c>
      <c r="G109" t="s">
        <v>243</v>
      </c>
      <c r="H109" t="s">
        <v>199</v>
      </c>
      <c r="I109">
        <f>ROUND(ROUND(4,4),7)</f>
        <v>4</v>
      </c>
      <c r="J109">
        <v>0</v>
      </c>
      <c r="K109">
        <f>ROUND(ROUND(4,4),7)</f>
        <v>4</v>
      </c>
      <c r="O109">
        <f t="shared" si="112"/>
        <v>13552</v>
      </c>
      <c r="P109">
        <f t="shared" si="113"/>
        <v>13552</v>
      </c>
      <c r="Q109">
        <f t="shared" si="114"/>
        <v>0</v>
      </c>
      <c r="R109">
        <f t="shared" si="115"/>
        <v>0</v>
      </c>
      <c r="S109">
        <f t="shared" si="116"/>
        <v>0</v>
      </c>
      <c r="T109">
        <f t="shared" si="117"/>
        <v>0</v>
      </c>
      <c r="U109">
        <f t="shared" si="118"/>
        <v>0</v>
      </c>
      <c r="V109">
        <f t="shared" si="119"/>
        <v>0</v>
      </c>
      <c r="W109">
        <f t="shared" si="120"/>
        <v>0</v>
      </c>
      <c r="X109">
        <f t="shared" si="121"/>
        <v>0</v>
      </c>
      <c r="Y109">
        <f t="shared" si="122"/>
        <v>0</v>
      </c>
      <c r="AA109">
        <v>46295511</v>
      </c>
      <c r="AB109">
        <f t="shared" si="123"/>
        <v>3388</v>
      </c>
      <c r="AC109">
        <f t="shared" si="124"/>
        <v>3388</v>
      </c>
      <c r="AD109">
        <f t="shared" si="125"/>
        <v>0</v>
      </c>
      <c r="AE109">
        <f t="shared" si="126"/>
        <v>0</v>
      </c>
      <c r="AF109">
        <f t="shared" si="127"/>
        <v>0</v>
      </c>
      <c r="AG109">
        <f t="shared" si="128"/>
        <v>0</v>
      </c>
      <c r="AH109">
        <f t="shared" si="129"/>
        <v>0</v>
      </c>
      <c r="AI109">
        <f t="shared" si="130"/>
        <v>0</v>
      </c>
      <c r="AJ109">
        <f t="shared" si="131"/>
        <v>0</v>
      </c>
      <c r="AK109">
        <v>3388</v>
      </c>
      <c r="AL109">
        <v>3388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1</v>
      </c>
      <c r="AW109">
        <v>1</v>
      </c>
      <c r="AZ109">
        <v>1</v>
      </c>
      <c r="BA109">
        <v>1</v>
      </c>
      <c r="BB109">
        <v>1</v>
      </c>
      <c r="BC109">
        <v>7.21</v>
      </c>
      <c r="BD109" t="s">
        <v>3</v>
      </c>
      <c r="BE109" t="s">
        <v>3</v>
      </c>
      <c r="BF109" t="s">
        <v>3</v>
      </c>
      <c r="BG109" t="s">
        <v>3</v>
      </c>
      <c r="BH109">
        <v>3</v>
      </c>
      <c r="BI109">
        <v>1</v>
      </c>
      <c r="BJ109" t="s">
        <v>197</v>
      </c>
      <c r="BM109">
        <v>1100</v>
      </c>
      <c r="BN109">
        <v>0</v>
      </c>
      <c r="BO109" t="s">
        <v>3</v>
      </c>
      <c r="BP109">
        <v>0</v>
      </c>
      <c r="BQ109">
        <v>8</v>
      </c>
      <c r="BR109">
        <v>0</v>
      </c>
      <c r="BS109">
        <v>1</v>
      </c>
      <c r="BT109">
        <v>1</v>
      </c>
      <c r="BU109">
        <v>1</v>
      </c>
      <c r="BV109">
        <v>1</v>
      </c>
      <c r="BW109">
        <v>1</v>
      </c>
      <c r="BX109">
        <v>1</v>
      </c>
      <c r="BY109" t="s">
        <v>3</v>
      </c>
      <c r="BZ109">
        <v>0</v>
      </c>
      <c r="CA109">
        <v>0</v>
      </c>
      <c r="CB109" t="s">
        <v>3</v>
      </c>
      <c r="CE109">
        <v>0</v>
      </c>
      <c r="CF109">
        <v>0</v>
      </c>
      <c r="CG109">
        <v>0</v>
      </c>
      <c r="CM109">
        <v>0</v>
      </c>
      <c r="CN109" t="s">
        <v>3</v>
      </c>
      <c r="CO109">
        <v>0</v>
      </c>
      <c r="CP109">
        <f t="shared" si="132"/>
        <v>13552</v>
      </c>
      <c r="CQ109">
        <f t="shared" si="133"/>
        <v>3388</v>
      </c>
      <c r="CR109">
        <f t="shared" si="134"/>
        <v>0</v>
      </c>
      <c r="CS109">
        <f t="shared" si="135"/>
        <v>0</v>
      </c>
      <c r="CT109">
        <f t="shared" si="136"/>
        <v>0</v>
      </c>
      <c r="CU109">
        <f t="shared" si="137"/>
        <v>0</v>
      </c>
      <c r="CV109">
        <f t="shared" si="138"/>
        <v>0</v>
      </c>
      <c r="CW109">
        <f t="shared" si="139"/>
        <v>0</v>
      </c>
      <c r="CX109">
        <f t="shared" si="140"/>
        <v>0</v>
      </c>
      <c r="CY109">
        <f t="shared" si="141"/>
        <v>0</v>
      </c>
      <c r="CZ109">
        <f t="shared" si="142"/>
        <v>0</v>
      </c>
      <c r="DC109" t="s">
        <v>3</v>
      </c>
      <c r="DD109" t="s">
        <v>3</v>
      </c>
      <c r="DE109" t="s">
        <v>3</v>
      </c>
      <c r="DF109" t="s">
        <v>3</v>
      </c>
      <c r="DG109" t="s">
        <v>3</v>
      </c>
      <c r="DH109" t="s">
        <v>3</v>
      </c>
      <c r="DI109" t="s">
        <v>3</v>
      </c>
      <c r="DJ109" t="s">
        <v>3</v>
      </c>
      <c r="DK109" t="s">
        <v>3</v>
      </c>
      <c r="DL109" t="s">
        <v>3</v>
      </c>
      <c r="DM109" t="s">
        <v>3</v>
      </c>
      <c r="DN109">
        <v>0</v>
      </c>
      <c r="DO109">
        <v>0</v>
      </c>
      <c r="DP109">
        <v>1</v>
      </c>
      <c r="DQ109">
        <v>1</v>
      </c>
      <c r="DU109">
        <v>1010</v>
      </c>
      <c r="DV109" t="s">
        <v>199</v>
      </c>
      <c r="DW109" t="s">
        <v>199</v>
      </c>
      <c r="DX109">
        <v>1</v>
      </c>
      <c r="DZ109" t="s">
        <v>3</v>
      </c>
      <c r="EA109" t="s">
        <v>3</v>
      </c>
      <c r="EB109" t="s">
        <v>3</v>
      </c>
      <c r="EC109" t="s">
        <v>3</v>
      </c>
      <c r="EE109">
        <v>44455117</v>
      </c>
      <c r="EF109">
        <v>8</v>
      </c>
      <c r="EG109" t="s">
        <v>200</v>
      </c>
      <c r="EH109">
        <v>0</v>
      </c>
      <c r="EI109" t="s">
        <v>3</v>
      </c>
      <c r="EJ109">
        <v>1</v>
      </c>
      <c r="EK109">
        <v>1100</v>
      </c>
      <c r="EL109" t="s">
        <v>201</v>
      </c>
      <c r="EM109" t="s">
        <v>202</v>
      </c>
      <c r="EO109" t="s">
        <v>3</v>
      </c>
      <c r="EQ109">
        <v>0</v>
      </c>
      <c r="ER109">
        <v>3388</v>
      </c>
      <c r="ES109">
        <v>3388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5</v>
      </c>
      <c r="FC109">
        <v>0</v>
      </c>
      <c r="FD109">
        <v>18</v>
      </c>
      <c r="FF109">
        <v>3388</v>
      </c>
      <c r="FQ109">
        <v>0</v>
      </c>
      <c r="FR109">
        <f t="shared" si="143"/>
        <v>0</v>
      </c>
      <c r="FS109">
        <v>0</v>
      </c>
      <c r="FX109">
        <v>0</v>
      </c>
      <c r="FY109">
        <v>0</v>
      </c>
      <c r="GA109" t="s">
        <v>3</v>
      </c>
      <c r="GD109">
        <v>1</v>
      </c>
      <c r="GF109">
        <v>824754614</v>
      </c>
      <c r="GG109">
        <v>2</v>
      </c>
      <c r="GH109">
        <v>3</v>
      </c>
      <c r="GI109">
        <v>4</v>
      </c>
      <c r="GJ109">
        <v>0</v>
      </c>
      <c r="GK109">
        <v>0</v>
      </c>
      <c r="GL109">
        <f t="shared" si="144"/>
        <v>0</v>
      </c>
      <c r="GM109">
        <f t="shared" si="145"/>
        <v>13552</v>
      </c>
      <c r="GN109">
        <f t="shared" si="146"/>
        <v>13552</v>
      </c>
      <c r="GO109">
        <f t="shared" si="147"/>
        <v>0</v>
      </c>
      <c r="GP109">
        <f t="shared" si="148"/>
        <v>0</v>
      </c>
      <c r="GR109">
        <v>1</v>
      </c>
      <c r="GS109">
        <v>1</v>
      </c>
      <c r="GT109">
        <v>0</v>
      </c>
      <c r="GU109" t="s">
        <v>3</v>
      </c>
      <c r="GV109">
        <f t="shared" si="149"/>
        <v>0</v>
      </c>
      <c r="GW109">
        <v>1</v>
      </c>
      <c r="GX109">
        <f t="shared" si="150"/>
        <v>0</v>
      </c>
      <c r="HA109">
        <v>0</v>
      </c>
      <c r="HB109">
        <v>0</v>
      </c>
      <c r="HC109">
        <f t="shared" si="151"/>
        <v>0</v>
      </c>
      <c r="HE109" t="s">
        <v>3</v>
      </c>
      <c r="HF109" t="s">
        <v>3</v>
      </c>
      <c r="HG109">
        <f t="shared" si="152"/>
        <v>13552</v>
      </c>
      <c r="HM109" t="s">
        <v>3</v>
      </c>
      <c r="HN109" t="s">
        <v>3</v>
      </c>
      <c r="HO109" t="s">
        <v>3</v>
      </c>
      <c r="HP109" t="s">
        <v>3</v>
      </c>
      <c r="HQ109" t="s">
        <v>3</v>
      </c>
      <c r="IK109">
        <v>0</v>
      </c>
    </row>
    <row r="110" spans="1:245">
      <c r="A110">
        <v>17</v>
      </c>
      <c r="B110">
        <v>1</v>
      </c>
      <c r="E110" t="s">
        <v>244</v>
      </c>
      <c r="F110" t="s">
        <v>197</v>
      </c>
      <c r="G110" t="s">
        <v>245</v>
      </c>
      <c r="H110" t="s">
        <v>199</v>
      </c>
      <c r="I110">
        <f>ROUND(ROUND(1,4),7)</f>
        <v>1</v>
      </c>
      <c r="J110">
        <v>0</v>
      </c>
      <c r="K110">
        <f>ROUND(ROUND(1,4),7)</f>
        <v>1</v>
      </c>
      <c r="O110">
        <f t="shared" si="112"/>
        <v>8140</v>
      </c>
      <c r="P110">
        <f t="shared" si="113"/>
        <v>8140</v>
      </c>
      <c r="Q110">
        <f t="shared" si="114"/>
        <v>0</v>
      </c>
      <c r="R110">
        <f t="shared" si="115"/>
        <v>0</v>
      </c>
      <c r="S110">
        <f t="shared" si="116"/>
        <v>0</v>
      </c>
      <c r="T110">
        <f t="shared" si="117"/>
        <v>0</v>
      </c>
      <c r="U110">
        <f t="shared" si="118"/>
        <v>0</v>
      </c>
      <c r="V110">
        <f t="shared" si="119"/>
        <v>0</v>
      </c>
      <c r="W110">
        <f t="shared" si="120"/>
        <v>0</v>
      </c>
      <c r="X110">
        <f t="shared" si="121"/>
        <v>0</v>
      </c>
      <c r="Y110">
        <f t="shared" si="122"/>
        <v>0</v>
      </c>
      <c r="AA110">
        <v>46295511</v>
      </c>
      <c r="AB110">
        <f t="shared" si="123"/>
        <v>8140</v>
      </c>
      <c r="AC110">
        <f t="shared" si="124"/>
        <v>8140</v>
      </c>
      <c r="AD110">
        <f t="shared" si="125"/>
        <v>0</v>
      </c>
      <c r="AE110">
        <f t="shared" si="126"/>
        <v>0</v>
      </c>
      <c r="AF110">
        <f t="shared" si="127"/>
        <v>0</v>
      </c>
      <c r="AG110">
        <f t="shared" si="128"/>
        <v>0</v>
      </c>
      <c r="AH110">
        <f t="shared" si="129"/>
        <v>0</v>
      </c>
      <c r="AI110">
        <f t="shared" si="130"/>
        <v>0</v>
      </c>
      <c r="AJ110">
        <f t="shared" si="131"/>
        <v>0</v>
      </c>
      <c r="AK110">
        <v>8140</v>
      </c>
      <c r="AL110">
        <v>8140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1</v>
      </c>
      <c r="AW110">
        <v>1</v>
      </c>
      <c r="AZ110">
        <v>1</v>
      </c>
      <c r="BA110">
        <v>1</v>
      </c>
      <c r="BB110">
        <v>1</v>
      </c>
      <c r="BC110">
        <v>7.21</v>
      </c>
      <c r="BD110" t="s">
        <v>3</v>
      </c>
      <c r="BE110" t="s">
        <v>3</v>
      </c>
      <c r="BF110" t="s">
        <v>3</v>
      </c>
      <c r="BG110" t="s">
        <v>3</v>
      </c>
      <c r="BH110">
        <v>3</v>
      </c>
      <c r="BI110">
        <v>1</v>
      </c>
      <c r="BJ110" t="s">
        <v>197</v>
      </c>
      <c r="BM110">
        <v>1100</v>
      </c>
      <c r="BN110">
        <v>0</v>
      </c>
      <c r="BO110" t="s">
        <v>3</v>
      </c>
      <c r="BP110">
        <v>0</v>
      </c>
      <c r="BQ110">
        <v>8</v>
      </c>
      <c r="BR110">
        <v>0</v>
      </c>
      <c r="BS110">
        <v>1</v>
      </c>
      <c r="BT110">
        <v>1</v>
      </c>
      <c r="BU110">
        <v>1</v>
      </c>
      <c r="BV110">
        <v>1</v>
      </c>
      <c r="BW110">
        <v>1</v>
      </c>
      <c r="BX110">
        <v>1</v>
      </c>
      <c r="BY110" t="s">
        <v>3</v>
      </c>
      <c r="BZ110">
        <v>0</v>
      </c>
      <c r="CA110">
        <v>0</v>
      </c>
      <c r="CB110" t="s">
        <v>3</v>
      </c>
      <c r="CE110">
        <v>0</v>
      </c>
      <c r="CF110">
        <v>0</v>
      </c>
      <c r="CG110">
        <v>0</v>
      </c>
      <c r="CM110">
        <v>0</v>
      </c>
      <c r="CN110" t="s">
        <v>3</v>
      </c>
      <c r="CO110">
        <v>0</v>
      </c>
      <c r="CP110">
        <f t="shared" si="132"/>
        <v>8140</v>
      </c>
      <c r="CQ110">
        <f t="shared" si="133"/>
        <v>8140</v>
      </c>
      <c r="CR110">
        <f t="shared" si="134"/>
        <v>0</v>
      </c>
      <c r="CS110">
        <f t="shared" si="135"/>
        <v>0</v>
      </c>
      <c r="CT110">
        <f t="shared" si="136"/>
        <v>0</v>
      </c>
      <c r="CU110">
        <f t="shared" si="137"/>
        <v>0</v>
      </c>
      <c r="CV110">
        <f t="shared" si="138"/>
        <v>0</v>
      </c>
      <c r="CW110">
        <f t="shared" si="139"/>
        <v>0</v>
      </c>
      <c r="CX110">
        <f t="shared" si="140"/>
        <v>0</v>
      </c>
      <c r="CY110">
        <f t="shared" si="141"/>
        <v>0</v>
      </c>
      <c r="CZ110">
        <f t="shared" si="142"/>
        <v>0</v>
      </c>
      <c r="DC110" t="s">
        <v>3</v>
      </c>
      <c r="DD110" t="s">
        <v>3</v>
      </c>
      <c r="DE110" t="s">
        <v>3</v>
      </c>
      <c r="DF110" t="s">
        <v>3</v>
      </c>
      <c r="DG110" t="s">
        <v>3</v>
      </c>
      <c r="DH110" t="s">
        <v>3</v>
      </c>
      <c r="DI110" t="s">
        <v>3</v>
      </c>
      <c r="DJ110" t="s">
        <v>3</v>
      </c>
      <c r="DK110" t="s">
        <v>3</v>
      </c>
      <c r="DL110" t="s">
        <v>3</v>
      </c>
      <c r="DM110" t="s">
        <v>3</v>
      </c>
      <c r="DN110">
        <v>0</v>
      </c>
      <c r="DO110">
        <v>0</v>
      </c>
      <c r="DP110">
        <v>1</v>
      </c>
      <c r="DQ110">
        <v>1</v>
      </c>
      <c r="DU110">
        <v>1010</v>
      </c>
      <c r="DV110" t="s">
        <v>199</v>
      </c>
      <c r="DW110" t="s">
        <v>199</v>
      </c>
      <c r="DX110">
        <v>1</v>
      </c>
      <c r="DZ110" t="s">
        <v>3</v>
      </c>
      <c r="EA110" t="s">
        <v>3</v>
      </c>
      <c r="EB110" t="s">
        <v>3</v>
      </c>
      <c r="EC110" t="s">
        <v>3</v>
      </c>
      <c r="EE110">
        <v>44455117</v>
      </c>
      <c r="EF110">
        <v>8</v>
      </c>
      <c r="EG110" t="s">
        <v>200</v>
      </c>
      <c r="EH110">
        <v>0</v>
      </c>
      <c r="EI110" t="s">
        <v>3</v>
      </c>
      <c r="EJ110">
        <v>1</v>
      </c>
      <c r="EK110">
        <v>1100</v>
      </c>
      <c r="EL110" t="s">
        <v>201</v>
      </c>
      <c r="EM110" t="s">
        <v>202</v>
      </c>
      <c r="EO110" t="s">
        <v>3</v>
      </c>
      <c r="EQ110">
        <v>0</v>
      </c>
      <c r="ER110">
        <v>8140</v>
      </c>
      <c r="ES110">
        <v>8140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0</v>
      </c>
      <c r="EZ110">
        <v>5</v>
      </c>
      <c r="FC110">
        <v>0</v>
      </c>
      <c r="FD110">
        <v>18</v>
      </c>
      <c r="FF110">
        <v>8140</v>
      </c>
      <c r="FQ110">
        <v>0</v>
      </c>
      <c r="FR110">
        <f t="shared" si="143"/>
        <v>0</v>
      </c>
      <c r="FS110">
        <v>0</v>
      </c>
      <c r="FX110">
        <v>0</v>
      </c>
      <c r="FY110">
        <v>0</v>
      </c>
      <c r="GA110" t="s">
        <v>3</v>
      </c>
      <c r="GD110">
        <v>1</v>
      </c>
      <c r="GF110">
        <v>-972985523</v>
      </c>
      <c r="GG110">
        <v>2</v>
      </c>
      <c r="GH110">
        <v>3</v>
      </c>
      <c r="GI110">
        <v>4</v>
      </c>
      <c r="GJ110">
        <v>0</v>
      </c>
      <c r="GK110">
        <v>0</v>
      </c>
      <c r="GL110">
        <f t="shared" si="144"/>
        <v>0</v>
      </c>
      <c r="GM110">
        <f t="shared" si="145"/>
        <v>8140</v>
      </c>
      <c r="GN110">
        <f t="shared" si="146"/>
        <v>8140</v>
      </c>
      <c r="GO110">
        <f t="shared" si="147"/>
        <v>0</v>
      </c>
      <c r="GP110">
        <f t="shared" si="148"/>
        <v>0</v>
      </c>
      <c r="GR110">
        <v>1</v>
      </c>
      <c r="GS110">
        <v>1</v>
      </c>
      <c r="GT110">
        <v>0</v>
      </c>
      <c r="GU110" t="s">
        <v>3</v>
      </c>
      <c r="GV110">
        <f t="shared" si="149"/>
        <v>0</v>
      </c>
      <c r="GW110">
        <v>1</v>
      </c>
      <c r="GX110">
        <f t="shared" si="150"/>
        <v>0</v>
      </c>
      <c r="HA110">
        <v>0</v>
      </c>
      <c r="HB110">
        <v>0</v>
      </c>
      <c r="HC110">
        <f t="shared" si="151"/>
        <v>0</v>
      </c>
      <c r="HE110" t="s">
        <v>3</v>
      </c>
      <c r="HF110" t="s">
        <v>3</v>
      </c>
      <c r="HG110">
        <f t="shared" si="152"/>
        <v>8140</v>
      </c>
      <c r="HM110" t="s">
        <v>3</v>
      </c>
      <c r="HN110" t="s">
        <v>3</v>
      </c>
      <c r="HO110" t="s">
        <v>3</v>
      </c>
      <c r="HP110" t="s">
        <v>3</v>
      </c>
      <c r="HQ110" t="s">
        <v>3</v>
      </c>
      <c r="IK110">
        <v>0</v>
      </c>
    </row>
    <row r="111" spans="1:245">
      <c r="A111">
        <v>17</v>
      </c>
      <c r="B111">
        <v>1</v>
      </c>
      <c r="E111" t="s">
        <v>246</v>
      </c>
      <c r="F111" t="s">
        <v>197</v>
      </c>
      <c r="G111" t="s">
        <v>247</v>
      </c>
      <c r="H111" t="s">
        <v>199</v>
      </c>
      <c r="I111">
        <f>ROUND(ROUND(2,4),7)</f>
        <v>2</v>
      </c>
      <c r="J111">
        <v>0</v>
      </c>
      <c r="K111">
        <f>ROUND(ROUND(2,4),7)</f>
        <v>2</v>
      </c>
      <c r="O111">
        <f t="shared" si="112"/>
        <v>2838</v>
      </c>
      <c r="P111">
        <f t="shared" si="113"/>
        <v>2838</v>
      </c>
      <c r="Q111">
        <f t="shared" si="114"/>
        <v>0</v>
      </c>
      <c r="R111">
        <f t="shared" si="115"/>
        <v>0</v>
      </c>
      <c r="S111">
        <f t="shared" si="116"/>
        <v>0</v>
      </c>
      <c r="T111">
        <f t="shared" si="117"/>
        <v>0</v>
      </c>
      <c r="U111">
        <f t="shared" si="118"/>
        <v>0</v>
      </c>
      <c r="V111">
        <f t="shared" si="119"/>
        <v>0</v>
      </c>
      <c r="W111">
        <f t="shared" si="120"/>
        <v>0</v>
      </c>
      <c r="X111">
        <f t="shared" si="121"/>
        <v>0</v>
      </c>
      <c r="Y111">
        <f t="shared" si="122"/>
        <v>0</v>
      </c>
      <c r="AA111">
        <v>46295511</v>
      </c>
      <c r="AB111">
        <f t="shared" si="123"/>
        <v>1419</v>
      </c>
      <c r="AC111">
        <f t="shared" si="124"/>
        <v>1419</v>
      </c>
      <c r="AD111">
        <f t="shared" si="125"/>
        <v>0</v>
      </c>
      <c r="AE111">
        <f t="shared" si="126"/>
        <v>0</v>
      </c>
      <c r="AF111">
        <f t="shared" si="127"/>
        <v>0</v>
      </c>
      <c r="AG111">
        <f t="shared" si="128"/>
        <v>0</v>
      </c>
      <c r="AH111">
        <f t="shared" si="129"/>
        <v>0</v>
      </c>
      <c r="AI111">
        <f t="shared" si="130"/>
        <v>0</v>
      </c>
      <c r="AJ111">
        <f t="shared" si="131"/>
        <v>0</v>
      </c>
      <c r="AK111">
        <v>1419</v>
      </c>
      <c r="AL111">
        <v>1419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1</v>
      </c>
      <c r="AW111">
        <v>1</v>
      </c>
      <c r="AZ111">
        <v>1</v>
      </c>
      <c r="BA111">
        <v>1</v>
      </c>
      <c r="BB111">
        <v>1</v>
      </c>
      <c r="BC111">
        <v>7.21</v>
      </c>
      <c r="BD111" t="s">
        <v>3</v>
      </c>
      <c r="BE111" t="s">
        <v>3</v>
      </c>
      <c r="BF111" t="s">
        <v>3</v>
      </c>
      <c r="BG111" t="s">
        <v>3</v>
      </c>
      <c r="BH111">
        <v>3</v>
      </c>
      <c r="BI111">
        <v>1</v>
      </c>
      <c r="BJ111" t="s">
        <v>197</v>
      </c>
      <c r="BM111">
        <v>1100</v>
      </c>
      <c r="BN111">
        <v>0</v>
      </c>
      <c r="BO111" t="s">
        <v>3</v>
      </c>
      <c r="BP111">
        <v>0</v>
      </c>
      <c r="BQ111">
        <v>8</v>
      </c>
      <c r="BR111">
        <v>0</v>
      </c>
      <c r="BS111">
        <v>1</v>
      </c>
      <c r="BT111">
        <v>1</v>
      </c>
      <c r="BU111">
        <v>1</v>
      </c>
      <c r="BV111">
        <v>1</v>
      </c>
      <c r="BW111">
        <v>1</v>
      </c>
      <c r="BX111">
        <v>1</v>
      </c>
      <c r="BY111" t="s">
        <v>3</v>
      </c>
      <c r="BZ111">
        <v>0</v>
      </c>
      <c r="CA111">
        <v>0</v>
      </c>
      <c r="CB111" t="s">
        <v>3</v>
      </c>
      <c r="CE111">
        <v>0</v>
      </c>
      <c r="CF111">
        <v>0</v>
      </c>
      <c r="CG111">
        <v>0</v>
      </c>
      <c r="CM111">
        <v>0</v>
      </c>
      <c r="CN111" t="s">
        <v>3</v>
      </c>
      <c r="CO111">
        <v>0</v>
      </c>
      <c r="CP111">
        <f t="shared" si="132"/>
        <v>2838</v>
      </c>
      <c r="CQ111">
        <f t="shared" si="133"/>
        <v>1419</v>
      </c>
      <c r="CR111">
        <f t="shared" si="134"/>
        <v>0</v>
      </c>
      <c r="CS111">
        <f t="shared" si="135"/>
        <v>0</v>
      </c>
      <c r="CT111">
        <f t="shared" si="136"/>
        <v>0</v>
      </c>
      <c r="CU111">
        <f t="shared" si="137"/>
        <v>0</v>
      </c>
      <c r="CV111">
        <f t="shared" si="138"/>
        <v>0</v>
      </c>
      <c r="CW111">
        <f t="shared" si="139"/>
        <v>0</v>
      </c>
      <c r="CX111">
        <f t="shared" si="140"/>
        <v>0</v>
      </c>
      <c r="CY111">
        <f t="shared" si="141"/>
        <v>0</v>
      </c>
      <c r="CZ111">
        <f t="shared" si="142"/>
        <v>0</v>
      </c>
      <c r="DC111" t="s">
        <v>3</v>
      </c>
      <c r="DD111" t="s">
        <v>3</v>
      </c>
      <c r="DE111" t="s">
        <v>3</v>
      </c>
      <c r="DF111" t="s">
        <v>3</v>
      </c>
      <c r="DG111" t="s">
        <v>3</v>
      </c>
      <c r="DH111" t="s">
        <v>3</v>
      </c>
      <c r="DI111" t="s">
        <v>3</v>
      </c>
      <c r="DJ111" t="s">
        <v>3</v>
      </c>
      <c r="DK111" t="s">
        <v>3</v>
      </c>
      <c r="DL111" t="s">
        <v>3</v>
      </c>
      <c r="DM111" t="s">
        <v>3</v>
      </c>
      <c r="DN111">
        <v>0</v>
      </c>
      <c r="DO111">
        <v>0</v>
      </c>
      <c r="DP111">
        <v>1</v>
      </c>
      <c r="DQ111">
        <v>1</v>
      </c>
      <c r="DU111">
        <v>1010</v>
      </c>
      <c r="DV111" t="s">
        <v>199</v>
      </c>
      <c r="DW111" t="s">
        <v>199</v>
      </c>
      <c r="DX111">
        <v>1</v>
      </c>
      <c r="DZ111" t="s">
        <v>3</v>
      </c>
      <c r="EA111" t="s">
        <v>3</v>
      </c>
      <c r="EB111" t="s">
        <v>3</v>
      </c>
      <c r="EC111" t="s">
        <v>3</v>
      </c>
      <c r="EE111">
        <v>44455117</v>
      </c>
      <c r="EF111">
        <v>8</v>
      </c>
      <c r="EG111" t="s">
        <v>200</v>
      </c>
      <c r="EH111">
        <v>0</v>
      </c>
      <c r="EI111" t="s">
        <v>3</v>
      </c>
      <c r="EJ111">
        <v>1</v>
      </c>
      <c r="EK111">
        <v>1100</v>
      </c>
      <c r="EL111" t="s">
        <v>201</v>
      </c>
      <c r="EM111" t="s">
        <v>202</v>
      </c>
      <c r="EO111" t="s">
        <v>3</v>
      </c>
      <c r="EQ111">
        <v>0</v>
      </c>
      <c r="ER111">
        <v>1419</v>
      </c>
      <c r="ES111">
        <v>1419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5</v>
      </c>
      <c r="FC111">
        <v>0</v>
      </c>
      <c r="FD111">
        <v>18</v>
      </c>
      <c r="FF111">
        <v>1419</v>
      </c>
      <c r="FQ111">
        <v>0</v>
      </c>
      <c r="FR111">
        <f t="shared" si="143"/>
        <v>0</v>
      </c>
      <c r="FS111">
        <v>0</v>
      </c>
      <c r="FX111">
        <v>0</v>
      </c>
      <c r="FY111">
        <v>0</v>
      </c>
      <c r="GA111" t="s">
        <v>3</v>
      </c>
      <c r="GD111">
        <v>1</v>
      </c>
      <c r="GF111">
        <v>-200674288</v>
      </c>
      <c r="GG111">
        <v>2</v>
      </c>
      <c r="GH111">
        <v>3</v>
      </c>
      <c r="GI111">
        <v>4</v>
      </c>
      <c r="GJ111">
        <v>0</v>
      </c>
      <c r="GK111">
        <v>0</v>
      </c>
      <c r="GL111">
        <f t="shared" si="144"/>
        <v>0</v>
      </c>
      <c r="GM111">
        <f t="shared" si="145"/>
        <v>2838</v>
      </c>
      <c r="GN111">
        <f t="shared" si="146"/>
        <v>2838</v>
      </c>
      <c r="GO111">
        <f t="shared" si="147"/>
        <v>0</v>
      </c>
      <c r="GP111">
        <f t="shared" si="148"/>
        <v>0</v>
      </c>
      <c r="GR111">
        <v>1</v>
      </c>
      <c r="GS111">
        <v>1</v>
      </c>
      <c r="GT111">
        <v>0</v>
      </c>
      <c r="GU111" t="s">
        <v>3</v>
      </c>
      <c r="GV111">
        <f t="shared" si="149"/>
        <v>0</v>
      </c>
      <c r="GW111">
        <v>1</v>
      </c>
      <c r="GX111">
        <f t="shared" si="150"/>
        <v>0</v>
      </c>
      <c r="HA111">
        <v>0</v>
      </c>
      <c r="HB111">
        <v>0</v>
      </c>
      <c r="HC111">
        <f t="shared" si="151"/>
        <v>0</v>
      </c>
      <c r="HE111" t="s">
        <v>3</v>
      </c>
      <c r="HF111" t="s">
        <v>3</v>
      </c>
      <c r="HG111">
        <f t="shared" si="152"/>
        <v>2838</v>
      </c>
      <c r="HM111" t="s">
        <v>3</v>
      </c>
      <c r="HN111" t="s">
        <v>3</v>
      </c>
      <c r="HO111" t="s">
        <v>3</v>
      </c>
      <c r="HP111" t="s">
        <v>3</v>
      </c>
      <c r="HQ111" t="s">
        <v>3</v>
      </c>
      <c r="IK111">
        <v>0</v>
      </c>
    </row>
    <row r="112" spans="1:245">
      <c r="A112">
        <v>17</v>
      </c>
      <c r="B112">
        <v>1</v>
      </c>
      <c r="E112" t="s">
        <v>248</v>
      </c>
      <c r="F112" t="s">
        <v>197</v>
      </c>
      <c r="G112" t="s">
        <v>249</v>
      </c>
      <c r="H112" t="s">
        <v>199</v>
      </c>
      <c r="I112">
        <f>ROUND(ROUND(1,4),7)</f>
        <v>1</v>
      </c>
      <c r="J112">
        <v>0</v>
      </c>
      <c r="K112">
        <f>ROUND(ROUND(1,4),7)</f>
        <v>1</v>
      </c>
      <c r="O112">
        <f t="shared" si="112"/>
        <v>5280</v>
      </c>
      <c r="P112">
        <f t="shared" si="113"/>
        <v>5280</v>
      </c>
      <c r="Q112">
        <f t="shared" si="114"/>
        <v>0</v>
      </c>
      <c r="R112">
        <f t="shared" si="115"/>
        <v>0</v>
      </c>
      <c r="S112">
        <f t="shared" si="116"/>
        <v>0</v>
      </c>
      <c r="T112">
        <f t="shared" si="117"/>
        <v>0</v>
      </c>
      <c r="U112">
        <f t="shared" si="118"/>
        <v>0</v>
      </c>
      <c r="V112">
        <f t="shared" si="119"/>
        <v>0</v>
      </c>
      <c r="W112">
        <f t="shared" si="120"/>
        <v>0</v>
      </c>
      <c r="X112">
        <f t="shared" si="121"/>
        <v>0</v>
      </c>
      <c r="Y112">
        <f t="shared" si="122"/>
        <v>0</v>
      </c>
      <c r="AA112">
        <v>46295511</v>
      </c>
      <c r="AB112">
        <f t="shared" si="123"/>
        <v>5280</v>
      </c>
      <c r="AC112">
        <f t="shared" si="124"/>
        <v>5280</v>
      </c>
      <c r="AD112">
        <f t="shared" si="125"/>
        <v>0</v>
      </c>
      <c r="AE112">
        <f t="shared" si="126"/>
        <v>0</v>
      </c>
      <c r="AF112">
        <f t="shared" si="127"/>
        <v>0</v>
      </c>
      <c r="AG112">
        <f t="shared" si="128"/>
        <v>0</v>
      </c>
      <c r="AH112">
        <f t="shared" si="129"/>
        <v>0</v>
      </c>
      <c r="AI112">
        <f t="shared" si="130"/>
        <v>0</v>
      </c>
      <c r="AJ112">
        <f t="shared" si="131"/>
        <v>0</v>
      </c>
      <c r="AK112">
        <v>5280</v>
      </c>
      <c r="AL112">
        <v>5280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1</v>
      </c>
      <c r="AW112">
        <v>1</v>
      </c>
      <c r="AZ112">
        <v>1</v>
      </c>
      <c r="BA112">
        <v>1</v>
      </c>
      <c r="BB112">
        <v>1</v>
      </c>
      <c r="BC112">
        <v>7.21</v>
      </c>
      <c r="BD112" t="s">
        <v>3</v>
      </c>
      <c r="BE112" t="s">
        <v>3</v>
      </c>
      <c r="BF112" t="s">
        <v>3</v>
      </c>
      <c r="BG112" t="s">
        <v>3</v>
      </c>
      <c r="BH112">
        <v>3</v>
      </c>
      <c r="BI112">
        <v>1</v>
      </c>
      <c r="BJ112" t="s">
        <v>197</v>
      </c>
      <c r="BM112">
        <v>1100</v>
      </c>
      <c r="BN112">
        <v>0</v>
      </c>
      <c r="BO112" t="s">
        <v>3</v>
      </c>
      <c r="BP112">
        <v>0</v>
      </c>
      <c r="BQ112">
        <v>8</v>
      </c>
      <c r="BR112">
        <v>0</v>
      </c>
      <c r="BS112">
        <v>1</v>
      </c>
      <c r="BT112">
        <v>1</v>
      </c>
      <c r="BU112">
        <v>1</v>
      </c>
      <c r="BV112">
        <v>1</v>
      </c>
      <c r="BW112">
        <v>1</v>
      </c>
      <c r="BX112">
        <v>1</v>
      </c>
      <c r="BY112" t="s">
        <v>3</v>
      </c>
      <c r="BZ112">
        <v>0</v>
      </c>
      <c r="CA112">
        <v>0</v>
      </c>
      <c r="CB112" t="s">
        <v>3</v>
      </c>
      <c r="CE112">
        <v>0</v>
      </c>
      <c r="CF112">
        <v>0</v>
      </c>
      <c r="CG112">
        <v>0</v>
      </c>
      <c r="CM112">
        <v>0</v>
      </c>
      <c r="CN112" t="s">
        <v>3</v>
      </c>
      <c r="CO112">
        <v>0</v>
      </c>
      <c r="CP112">
        <f t="shared" si="132"/>
        <v>5280</v>
      </c>
      <c r="CQ112">
        <f t="shared" si="133"/>
        <v>5280</v>
      </c>
      <c r="CR112">
        <f t="shared" si="134"/>
        <v>0</v>
      </c>
      <c r="CS112">
        <f t="shared" si="135"/>
        <v>0</v>
      </c>
      <c r="CT112">
        <f t="shared" si="136"/>
        <v>0</v>
      </c>
      <c r="CU112">
        <f t="shared" si="137"/>
        <v>0</v>
      </c>
      <c r="CV112">
        <f t="shared" si="138"/>
        <v>0</v>
      </c>
      <c r="CW112">
        <f t="shared" si="139"/>
        <v>0</v>
      </c>
      <c r="CX112">
        <f t="shared" si="140"/>
        <v>0</v>
      </c>
      <c r="CY112">
        <f t="shared" si="141"/>
        <v>0</v>
      </c>
      <c r="CZ112">
        <f t="shared" si="142"/>
        <v>0</v>
      </c>
      <c r="DC112" t="s">
        <v>3</v>
      </c>
      <c r="DD112" t="s">
        <v>3</v>
      </c>
      <c r="DE112" t="s">
        <v>3</v>
      </c>
      <c r="DF112" t="s">
        <v>3</v>
      </c>
      <c r="DG112" t="s">
        <v>3</v>
      </c>
      <c r="DH112" t="s">
        <v>3</v>
      </c>
      <c r="DI112" t="s">
        <v>3</v>
      </c>
      <c r="DJ112" t="s">
        <v>3</v>
      </c>
      <c r="DK112" t="s">
        <v>3</v>
      </c>
      <c r="DL112" t="s">
        <v>3</v>
      </c>
      <c r="DM112" t="s">
        <v>3</v>
      </c>
      <c r="DN112">
        <v>0</v>
      </c>
      <c r="DO112">
        <v>0</v>
      </c>
      <c r="DP112">
        <v>1</v>
      </c>
      <c r="DQ112">
        <v>1</v>
      </c>
      <c r="DU112">
        <v>1010</v>
      </c>
      <c r="DV112" t="s">
        <v>199</v>
      </c>
      <c r="DW112" t="s">
        <v>199</v>
      </c>
      <c r="DX112">
        <v>1</v>
      </c>
      <c r="DZ112" t="s">
        <v>3</v>
      </c>
      <c r="EA112" t="s">
        <v>3</v>
      </c>
      <c r="EB112" t="s">
        <v>3</v>
      </c>
      <c r="EC112" t="s">
        <v>3</v>
      </c>
      <c r="EE112">
        <v>44455117</v>
      </c>
      <c r="EF112">
        <v>8</v>
      </c>
      <c r="EG112" t="s">
        <v>200</v>
      </c>
      <c r="EH112">
        <v>0</v>
      </c>
      <c r="EI112" t="s">
        <v>3</v>
      </c>
      <c r="EJ112">
        <v>1</v>
      </c>
      <c r="EK112">
        <v>1100</v>
      </c>
      <c r="EL112" t="s">
        <v>201</v>
      </c>
      <c r="EM112" t="s">
        <v>202</v>
      </c>
      <c r="EO112" t="s">
        <v>3</v>
      </c>
      <c r="EQ112">
        <v>0</v>
      </c>
      <c r="ER112">
        <v>5280</v>
      </c>
      <c r="ES112">
        <v>5280</v>
      </c>
      <c r="ET112">
        <v>0</v>
      </c>
      <c r="EU112">
        <v>0</v>
      </c>
      <c r="EV112">
        <v>0</v>
      </c>
      <c r="EW112">
        <v>0</v>
      </c>
      <c r="EX112">
        <v>0</v>
      </c>
      <c r="EY112">
        <v>0</v>
      </c>
      <c r="EZ112">
        <v>5</v>
      </c>
      <c r="FC112">
        <v>0</v>
      </c>
      <c r="FD112">
        <v>18</v>
      </c>
      <c r="FF112">
        <v>5280</v>
      </c>
      <c r="FQ112">
        <v>0</v>
      </c>
      <c r="FR112">
        <f t="shared" si="143"/>
        <v>0</v>
      </c>
      <c r="FS112">
        <v>0</v>
      </c>
      <c r="FX112">
        <v>0</v>
      </c>
      <c r="FY112">
        <v>0</v>
      </c>
      <c r="GA112" t="s">
        <v>3</v>
      </c>
      <c r="GD112">
        <v>1</v>
      </c>
      <c r="GF112">
        <v>1195816703</v>
      </c>
      <c r="GG112">
        <v>2</v>
      </c>
      <c r="GH112">
        <v>3</v>
      </c>
      <c r="GI112">
        <v>4</v>
      </c>
      <c r="GJ112">
        <v>0</v>
      </c>
      <c r="GK112">
        <v>0</v>
      </c>
      <c r="GL112">
        <f t="shared" si="144"/>
        <v>0</v>
      </c>
      <c r="GM112">
        <f t="shared" si="145"/>
        <v>5280</v>
      </c>
      <c r="GN112">
        <f t="shared" si="146"/>
        <v>5280</v>
      </c>
      <c r="GO112">
        <f t="shared" si="147"/>
        <v>0</v>
      </c>
      <c r="GP112">
        <f t="shared" si="148"/>
        <v>0</v>
      </c>
      <c r="GR112">
        <v>1</v>
      </c>
      <c r="GS112">
        <v>1</v>
      </c>
      <c r="GT112">
        <v>0</v>
      </c>
      <c r="GU112" t="s">
        <v>3</v>
      </c>
      <c r="GV112">
        <f t="shared" si="149"/>
        <v>0</v>
      </c>
      <c r="GW112">
        <v>1</v>
      </c>
      <c r="GX112">
        <f t="shared" si="150"/>
        <v>0</v>
      </c>
      <c r="HA112">
        <v>0</v>
      </c>
      <c r="HB112">
        <v>0</v>
      </c>
      <c r="HC112">
        <f t="shared" si="151"/>
        <v>0</v>
      </c>
      <c r="HE112" t="s">
        <v>3</v>
      </c>
      <c r="HF112" t="s">
        <v>3</v>
      </c>
      <c r="HG112">
        <f t="shared" si="152"/>
        <v>5280</v>
      </c>
      <c r="HM112" t="s">
        <v>3</v>
      </c>
      <c r="HN112" t="s">
        <v>3</v>
      </c>
      <c r="HO112" t="s">
        <v>3</v>
      </c>
      <c r="HP112" t="s">
        <v>3</v>
      </c>
      <c r="HQ112" t="s">
        <v>3</v>
      </c>
      <c r="IK112">
        <v>0</v>
      </c>
    </row>
    <row r="113" spans="1:245">
      <c r="A113">
        <v>17</v>
      </c>
      <c r="B113">
        <v>1</v>
      </c>
      <c r="E113" t="s">
        <v>250</v>
      </c>
      <c r="F113" t="s">
        <v>197</v>
      </c>
      <c r="G113" t="s">
        <v>251</v>
      </c>
      <c r="H113" t="s">
        <v>199</v>
      </c>
      <c r="I113">
        <f>ROUND(ROUND(1,4),7)</f>
        <v>1</v>
      </c>
      <c r="J113">
        <v>0</v>
      </c>
      <c r="K113">
        <f>ROUND(ROUND(1,4),7)</f>
        <v>1</v>
      </c>
      <c r="O113">
        <f t="shared" si="112"/>
        <v>946</v>
      </c>
      <c r="P113">
        <f t="shared" si="113"/>
        <v>946</v>
      </c>
      <c r="Q113">
        <f t="shared" si="114"/>
        <v>0</v>
      </c>
      <c r="R113">
        <f t="shared" si="115"/>
        <v>0</v>
      </c>
      <c r="S113">
        <f t="shared" si="116"/>
        <v>0</v>
      </c>
      <c r="T113">
        <f t="shared" si="117"/>
        <v>0</v>
      </c>
      <c r="U113">
        <f t="shared" si="118"/>
        <v>0</v>
      </c>
      <c r="V113">
        <f t="shared" si="119"/>
        <v>0</v>
      </c>
      <c r="W113">
        <f t="shared" si="120"/>
        <v>0</v>
      </c>
      <c r="X113">
        <f t="shared" si="121"/>
        <v>0</v>
      </c>
      <c r="Y113">
        <f t="shared" si="122"/>
        <v>0</v>
      </c>
      <c r="AA113">
        <v>46295511</v>
      </c>
      <c r="AB113">
        <f t="shared" si="123"/>
        <v>946</v>
      </c>
      <c r="AC113">
        <f t="shared" si="124"/>
        <v>946</v>
      </c>
      <c r="AD113">
        <f t="shared" si="125"/>
        <v>0</v>
      </c>
      <c r="AE113">
        <f t="shared" si="126"/>
        <v>0</v>
      </c>
      <c r="AF113">
        <f t="shared" si="127"/>
        <v>0</v>
      </c>
      <c r="AG113">
        <f t="shared" si="128"/>
        <v>0</v>
      </c>
      <c r="AH113">
        <f t="shared" si="129"/>
        <v>0</v>
      </c>
      <c r="AI113">
        <f t="shared" si="130"/>
        <v>0</v>
      </c>
      <c r="AJ113">
        <f t="shared" si="131"/>
        <v>0</v>
      </c>
      <c r="AK113">
        <v>946</v>
      </c>
      <c r="AL113">
        <v>946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1</v>
      </c>
      <c r="AW113">
        <v>1</v>
      </c>
      <c r="AZ113">
        <v>1</v>
      </c>
      <c r="BA113">
        <v>1</v>
      </c>
      <c r="BB113">
        <v>1</v>
      </c>
      <c r="BC113">
        <v>7.21</v>
      </c>
      <c r="BD113" t="s">
        <v>3</v>
      </c>
      <c r="BE113" t="s">
        <v>3</v>
      </c>
      <c r="BF113" t="s">
        <v>3</v>
      </c>
      <c r="BG113" t="s">
        <v>3</v>
      </c>
      <c r="BH113">
        <v>3</v>
      </c>
      <c r="BI113">
        <v>1</v>
      </c>
      <c r="BJ113" t="s">
        <v>197</v>
      </c>
      <c r="BM113">
        <v>1100</v>
      </c>
      <c r="BN113">
        <v>0</v>
      </c>
      <c r="BO113" t="s">
        <v>3</v>
      </c>
      <c r="BP113">
        <v>0</v>
      </c>
      <c r="BQ113">
        <v>8</v>
      </c>
      <c r="BR113">
        <v>0</v>
      </c>
      <c r="BS113">
        <v>1</v>
      </c>
      <c r="BT113">
        <v>1</v>
      </c>
      <c r="BU113">
        <v>1</v>
      </c>
      <c r="BV113">
        <v>1</v>
      </c>
      <c r="BW113">
        <v>1</v>
      </c>
      <c r="BX113">
        <v>1</v>
      </c>
      <c r="BY113" t="s">
        <v>3</v>
      </c>
      <c r="BZ113">
        <v>0</v>
      </c>
      <c r="CA113">
        <v>0</v>
      </c>
      <c r="CB113" t="s">
        <v>3</v>
      </c>
      <c r="CE113">
        <v>0</v>
      </c>
      <c r="CF113">
        <v>0</v>
      </c>
      <c r="CG113">
        <v>0</v>
      </c>
      <c r="CM113">
        <v>0</v>
      </c>
      <c r="CN113" t="s">
        <v>3</v>
      </c>
      <c r="CO113">
        <v>0</v>
      </c>
      <c r="CP113">
        <f t="shared" si="132"/>
        <v>946</v>
      </c>
      <c r="CQ113">
        <f t="shared" si="133"/>
        <v>946</v>
      </c>
      <c r="CR113">
        <f t="shared" si="134"/>
        <v>0</v>
      </c>
      <c r="CS113">
        <f t="shared" si="135"/>
        <v>0</v>
      </c>
      <c r="CT113">
        <f t="shared" si="136"/>
        <v>0</v>
      </c>
      <c r="CU113">
        <f t="shared" si="137"/>
        <v>0</v>
      </c>
      <c r="CV113">
        <f t="shared" si="138"/>
        <v>0</v>
      </c>
      <c r="CW113">
        <f t="shared" si="139"/>
        <v>0</v>
      </c>
      <c r="CX113">
        <f t="shared" si="140"/>
        <v>0</v>
      </c>
      <c r="CY113">
        <f t="shared" si="141"/>
        <v>0</v>
      </c>
      <c r="CZ113">
        <f t="shared" si="142"/>
        <v>0</v>
      </c>
      <c r="DC113" t="s">
        <v>3</v>
      </c>
      <c r="DD113" t="s">
        <v>3</v>
      </c>
      <c r="DE113" t="s">
        <v>3</v>
      </c>
      <c r="DF113" t="s">
        <v>3</v>
      </c>
      <c r="DG113" t="s">
        <v>3</v>
      </c>
      <c r="DH113" t="s">
        <v>3</v>
      </c>
      <c r="DI113" t="s">
        <v>3</v>
      </c>
      <c r="DJ113" t="s">
        <v>3</v>
      </c>
      <c r="DK113" t="s">
        <v>3</v>
      </c>
      <c r="DL113" t="s">
        <v>3</v>
      </c>
      <c r="DM113" t="s">
        <v>3</v>
      </c>
      <c r="DN113">
        <v>0</v>
      </c>
      <c r="DO113">
        <v>0</v>
      </c>
      <c r="DP113">
        <v>1</v>
      </c>
      <c r="DQ113">
        <v>1</v>
      </c>
      <c r="DU113">
        <v>1010</v>
      </c>
      <c r="DV113" t="s">
        <v>199</v>
      </c>
      <c r="DW113" t="s">
        <v>199</v>
      </c>
      <c r="DX113">
        <v>1</v>
      </c>
      <c r="DZ113" t="s">
        <v>3</v>
      </c>
      <c r="EA113" t="s">
        <v>3</v>
      </c>
      <c r="EB113" t="s">
        <v>3</v>
      </c>
      <c r="EC113" t="s">
        <v>3</v>
      </c>
      <c r="EE113">
        <v>44455117</v>
      </c>
      <c r="EF113">
        <v>8</v>
      </c>
      <c r="EG113" t="s">
        <v>200</v>
      </c>
      <c r="EH113">
        <v>0</v>
      </c>
      <c r="EI113" t="s">
        <v>3</v>
      </c>
      <c r="EJ113">
        <v>1</v>
      </c>
      <c r="EK113">
        <v>1100</v>
      </c>
      <c r="EL113" t="s">
        <v>201</v>
      </c>
      <c r="EM113" t="s">
        <v>202</v>
      </c>
      <c r="EO113" t="s">
        <v>3</v>
      </c>
      <c r="EQ113">
        <v>0</v>
      </c>
      <c r="ER113">
        <v>946</v>
      </c>
      <c r="ES113">
        <v>946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0</v>
      </c>
      <c r="EZ113">
        <v>5</v>
      </c>
      <c r="FC113">
        <v>0</v>
      </c>
      <c r="FD113">
        <v>18</v>
      </c>
      <c r="FF113">
        <v>946</v>
      </c>
      <c r="FQ113">
        <v>0</v>
      </c>
      <c r="FR113">
        <f t="shared" si="143"/>
        <v>0</v>
      </c>
      <c r="FS113">
        <v>0</v>
      </c>
      <c r="FX113">
        <v>0</v>
      </c>
      <c r="FY113">
        <v>0</v>
      </c>
      <c r="GA113" t="s">
        <v>3</v>
      </c>
      <c r="GD113">
        <v>1</v>
      </c>
      <c r="GF113">
        <v>-521082649</v>
      </c>
      <c r="GG113">
        <v>2</v>
      </c>
      <c r="GH113">
        <v>3</v>
      </c>
      <c r="GI113">
        <v>4</v>
      </c>
      <c r="GJ113">
        <v>0</v>
      </c>
      <c r="GK113">
        <v>0</v>
      </c>
      <c r="GL113">
        <f t="shared" si="144"/>
        <v>0</v>
      </c>
      <c r="GM113">
        <f t="shared" si="145"/>
        <v>946</v>
      </c>
      <c r="GN113">
        <f t="shared" si="146"/>
        <v>946</v>
      </c>
      <c r="GO113">
        <f t="shared" si="147"/>
        <v>0</v>
      </c>
      <c r="GP113">
        <f t="shared" si="148"/>
        <v>0</v>
      </c>
      <c r="GR113">
        <v>1</v>
      </c>
      <c r="GS113">
        <v>1</v>
      </c>
      <c r="GT113">
        <v>0</v>
      </c>
      <c r="GU113" t="s">
        <v>3</v>
      </c>
      <c r="GV113">
        <f t="shared" si="149"/>
        <v>0</v>
      </c>
      <c r="GW113">
        <v>1</v>
      </c>
      <c r="GX113">
        <f t="shared" si="150"/>
        <v>0</v>
      </c>
      <c r="HA113">
        <v>0</v>
      </c>
      <c r="HB113">
        <v>0</v>
      </c>
      <c r="HC113">
        <f t="shared" si="151"/>
        <v>0</v>
      </c>
      <c r="HE113" t="s">
        <v>3</v>
      </c>
      <c r="HF113" t="s">
        <v>3</v>
      </c>
      <c r="HG113">
        <f t="shared" si="152"/>
        <v>946</v>
      </c>
      <c r="HM113" t="s">
        <v>3</v>
      </c>
      <c r="HN113" t="s">
        <v>3</v>
      </c>
      <c r="HO113" t="s">
        <v>3</v>
      </c>
      <c r="HP113" t="s">
        <v>3</v>
      </c>
      <c r="HQ113" t="s">
        <v>3</v>
      </c>
      <c r="IK113">
        <v>0</v>
      </c>
    </row>
    <row r="114" spans="1:245">
      <c r="A114">
        <v>17</v>
      </c>
      <c r="B114">
        <v>1</v>
      </c>
      <c r="E114" t="s">
        <v>252</v>
      </c>
      <c r="F114" t="s">
        <v>197</v>
      </c>
      <c r="G114" t="s">
        <v>253</v>
      </c>
      <c r="H114" t="s">
        <v>199</v>
      </c>
      <c r="I114">
        <f>ROUND(ROUND(2,4),7)</f>
        <v>2</v>
      </c>
      <c r="J114">
        <v>0</v>
      </c>
      <c r="K114">
        <f>ROUND(ROUND(2,4),7)</f>
        <v>2</v>
      </c>
      <c r="O114">
        <f t="shared" si="112"/>
        <v>4290</v>
      </c>
      <c r="P114">
        <f t="shared" si="113"/>
        <v>4290</v>
      </c>
      <c r="Q114">
        <f t="shared" si="114"/>
        <v>0</v>
      </c>
      <c r="R114">
        <f t="shared" si="115"/>
        <v>0</v>
      </c>
      <c r="S114">
        <f t="shared" si="116"/>
        <v>0</v>
      </c>
      <c r="T114">
        <f t="shared" si="117"/>
        <v>0</v>
      </c>
      <c r="U114">
        <f t="shared" si="118"/>
        <v>0</v>
      </c>
      <c r="V114">
        <f t="shared" si="119"/>
        <v>0</v>
      </c>
      <c r="W114">
        <f t="shared" si="120"/>
        <v>0</v>
      </c>
      <c r="X114">
        <f t="shared" si="121"/>
        <v>0</v>
      </c>
      <c r="Y114">
        <f t="shared" si="122"/>
        <v>0</v>
      </c>
      <c r="AA114">
        <v>46295511</v>
      </c>
      <c r="AB114">
        <f t="shared" si="123"/>
        <v>2145</v>
      </c>
      <c r="AC114">
        <f t="shared" si="124"/>
        <v>2145</v>
      </c>
      <c r="AD114">
        <f t="shared" si="125"/>
        <v>0</v>
      </c>
      <c r="AE114">
        <f t="shared" si="126"/>
        <v>0</v>
      </c>
      <c r="AF114">
        <f t="shared" si="127"/>
        <v>0</v>
      </c>
      <c r="AG114">
        <f t="shared" si="128"/>
        <v>0</v>
      </c>
      <c r="AH114">
        <f t="shared" si="129"/>
        <v>0</v>
      </c>
      <c r="AI114">
        <f t="shared" si="130"/>
        <v>0</v>
      </c>
      <c r="AJ114">
        <f t="shared" si="131"/>
        <v>0</v>
      </c>
      <c r="AK114">
        <v>2145</v>
      </c>
      <c r="AL114">
        <v>2145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1</v>
      </c>
      <c r="AW114">
        <v>1</v>
      </c>
      <c r="AZ114">
        <v>1</v>
      </c>
      <c r="BA114">
        <v>1</v>
      </c>
      <c r="BB114">
        <v>1</v>
      </c>
      <c r="BC114">
        <v>7.21</v>
      </c>
      <c r="BD114" t="s">
        <v>3</v>
      </c>
      <c r="BE114" t="s">
        <v>3</v>
      </c>
      <c r="BF114" t="s">
        <v>3</v>
      </c>
      <c r="BG114" t="s">
        <v>3</v>
      </c>
      <c r="BH114">
        <v>3</v>
      </c>
      <c r="BI114">
        <v>1</v>
      </c>
      <c r="BJ114" t="s">
        <v>197</v>
      </c>
      <c r="BM114">
        <v>1100</v>
      </c>
      <c r="BN114">
        <v>0</v>
      </c>
      <c r="BO114" t="s">
        <v>3</v>
      </c>
      <c r="BP114">
        <v>0</v>
      </c>
      <c r="BQ114">
        <v>8</v>
      </c>
      <c r="BR114">
        <v>0</v>
      </c>
      <c r="BS114">
        <v>1</v>
      </c>
      <c r="BT114">
        <v>1</v>
      </c>
      <c r="BU114">
        <v>1</v>
      </c>
      <c r="BV114">
        <v>1</v>
      </c>
      <c r="BW114">
        <v>1</v>
      </c>
      <c r="BX114">
        <v>1</v>
      </c>
      <c r="BY114" t="s">
        <v>3</v>
      </c>
      <c r="BZ114">
        <v>0</v>
      </c>
      <c r="CA114">
        <v>0</v>
      </c>
      <c r="CB114" t="s">
        <v>3</v>
      </c>
      <c r="CE114">
        <v>0</v>
      </c>
      <c r="CF114">
        <v>0</v>
      </c>
      <c r="CG114">
        <v>0</v>
      </c>
      <c r="CM114">
        <v>0</v>
      </c>
      <c r="CN114" t="s">
        <v>3</v>
      </c>
      <c r="CO114">
        <v>0</v>
      </c>
      <c r="CP114">
        <f t="shared" si="132"/>
        <v>4290</v>
      </c>
      <c r="CQ114">
        <f t="shared" si="133"/>
        <v>2145</v>
      </c>
      <c r="CR114">
        <f t="shared" si="134"/>
        <v>0</v>
      </c>
      <c r="CS114">
        <f t="shared" si="135"/>
        <v>0</v>
      </c>
      <c r="CT114">
        <f t="shared" si="136"/>
        <v>0</v>
      </c>
      <c r="CU114">
        <f t="shared" si="137"/>
        <v>0</v>
      </c>
      <c r="CV114">
        <f t="shared" si="138"/>
        <v>0</v>
      </c>
      <c r="CW114">
        <f t="shared" si="139"/>
        <v>0</v>
      </c>
      <c r="CX114">
        <f t="shared" si="140"/>
        <v>0</v>
      </c>
      <c r="CY114">
        <f t="shared" si="141"/>
        <v>0</v>
      </c>
      <c r="CZ114">
        <f t="shared" si="142"/>
        <v>0</v>
      </c>
      <c r="DC114" t="s">
        <v>3</v>
      </c>
      <c r="DD114" t="s">
        <v>3</v>
      </c>
      <c r="DE114" t="s">
        <v>3</v>
      </c>
      <c r="DF114" t="s">
        <v>3</v>
      </c>
      <c r="DG114" t="s">
        <v>3</v>
      </c>
      <c r="DH114" t="s">
        <v>3</v>
      </c>
      <c r="DI114" t="s">
        <v>3</v>
      </c>
      <c r="DJ114" t="s">
        <v>3</v>
      </c>
      <c r="DK114" t="s">
        <v>3</v>
      </c>
      <c r="DL114" t="s">
        <v>3</v>
      </c>
      <c r="DM114" t="s">
        <v>3</v>
      </c>
      <c r="DN114">
        <v>0</v>
      </c>
      <c r="DO114">
        <v>0</v>
      </c>
      <c r="DP114">
        <v>1</v>
      </c>
      <c r="DQ114">
        <v>1</v>
      </c>
      <c r="DU114">
        <v>1010</v>
      </c>
      <c r="DV114" t="s">
        <v>199</v>
      </c>
      <c r="DW114" t="s">
        <v>199</v>
      </c>
      <c r="DX114">
        <v>1</v>
      </c>
      <c r="DZ114" t="s">
        <v>3</v>
      </c>
      <c r="EA114" t="s">
        <v>3</v>
      </c>
      <c r="EB114" t="s">
        <v>3</v>
      </c>
      <c r="EC114" t="s">
        <v>3</v>
      </c>
      <c r="EE114">
        <v>44455117</v>
      </c>
      <c r="EF114">
        <v>8</v>
      </c>
      <c r="EG114" t="s">
        <v>200</v>
      </c>
      <c r="EH114">
        <v>0</v>
      </c>
      <c r="EI114" t="s">
        <v>3</v>
      </c>
      <c r="EJ114">
        <v>1</v>
      </c>
      <c r="EK114">
        <v>1100</v>
      </c>
      <c r="EL114" t="s">
        <v>201</v>
      </c>
      <c r="EM114" t="s">
        <v>202</v>
      </c>
      <c r="EO114" t="s">
        <v>3</v>
      </c>
      <c r="EQ114">
        <v>0</v>
      </c>
      <c r="ER114">
        <v>2145</v>
      </c>
      <c r="ES114">
        <v>2145</v>
      </c>
      <c r="ET114">
        <v>0</v>
      </c>
      <c r="EU114">
        <v>0</v>
      </c>
      <c r="EV114">
        <v>0</v>
      </c>
      <c r="EW114">
        <v>0</v>
      </c>
      <c r="EX114">
        <v>0</v>
      </c>
      <c r="EY114">
        <v>0</v>
      </c>
      <c r="EZ114">
        <v>5</v>
      </c>
      <c r="FC114">
        <v>0</v>
      </c>
      <c r="FD114">
        <v>18</v>
      </c>
      <c r="FF114">
        <v>2145</v>
      </c>
      <c r="FQ114">
        <v>0</v>
      </c>
      <c r="FR114">
        <f t="shared" si="143"/>
        <v>0</v>
      </c>
      <c r="FS114">
        <v>0</v>
      </c>
      <c r="FX114">
        <v>0</v>
      </c>
      <c r="FY114">
        <v>0</v>
      </c>
      <c r="GA114" t="s">
        <v>3</v>
      </c>
      <c r="GD114">
        <v>1</v>
      </c>
      <c r="GF114">
        <v>-605879856</v>
      </c>
      <c r="GG114">
        <v>2</v>
      </c>
      <c r="GH114">
        <v>3</v>
      </c>
      <c r="GI114">
        <v>4</v>
      </c>
      <c r="GJ114">
        <v>0</v>
      </c>
      <c r="GK114">
        <v>0</v>
      </c>
      <c r="GL114">
        <f t="shared" si="144"/>
        <v>0</v>
      </c>
      <c r="GM114">
        <f t="shared" si="145"/>
        <v>4290</v>
      </c>
      <c r="GN114">
        <f t="shared" si="146"/>
        <v>4290</v>
      </c>
      <c r="GO114">
        <f t="shared" si="147"/>
        <v>0</v>
      </c>
      <c r="GP114">
        <f t="shared" si="148"/>
        <v>0</v>
      </c>
      <c r="GR114">
        <v>1</v>
      </c>
      <c r="GS114">
        <v>1</v>
      </c>
      <c r="GT114">
        <v>0</v>
      </c>
      <c r="GU114" t="s">
        <v>3</v>
      </c>
      <c r="GV114">
        <f t="shared" si="149"/>
        <v>0</v>
      </c>
      <c r="GW114">
        <v>1</v>
      </c>
      <c r="GX114">
        <f t="shared" si="150"/>
        <v>0</v>
      </c>
      <c r="HA114">
        <v>0</v>
      </c>
      <c r="HB114">
        <v>0</v>
      </c>
      <c r="HC114">
        <f t="shared" si="151"/>
        <v>0</v>
      </c>
      <c r="HE114" t="s">
        <v>3</v>
      </c>
      <c r="HF114" t="s">
        <v>3</v>
      </c>
      <c r="HG114">
        <f t="shared" si="152"/>
        <v>4290</v>
      </c>
      <c r="HM114" t="s">
        <v>3</v>
      </c>
      <c r="HN114" t="s">
        <v>3</v>
      </c>
      <c r="HO114" t="s">
        <v>3</v>
      </c>
      <c r="HP114" t="s">
        <v>3</v>
      </c>
      <c r="HQ114" t="s">
        <v>3</v>
      </c>
      <c r="IK114">
        <v>0</v>
      </c>
    </row>
    <row r="115" spans="1:245">
      <c r="A115">
        <v>17</v>
      </c>
      <c r="B115">
        <v>1</v>
      </c>
      <c r="E115" t="s">
        <v>254</v>
      </c>
      <c r="F115" t="s">
        <v>197</v>
      </c>
      <c r="G115" t="s">
        <v>255</v>
      </c>
      <c r="H115" t="s">
        <v>199</v>
      </c>
      <c r="I115">
        <f>ROUND(ROUND(1,4),7)</f>
        <v>1</v>
      </c>
      <c r="J115">
        <v>0</v>
      </c>
      <c r="K115">
        <f>ROUND(ROUND(1,4),7)</f>
        <v>1</v>
      </c>
      <c r="O115">
        <f t="shared" si="112"/>
        <v>12430</v>
      </c>
      <c r="P115">
        <f t="shared" si="113"/>
        <v>12430</v>
      </c>
      <c r="Q115">
        <f t="shared" si="114"/>
        <v>0</v>
      </c>
      <c r="R115">
        <f t="shared" si="115"/>
        <v>0</v>
      </c>
      <c r="S115">
        <f t="shared" si="116"/>
        <v>0</v>
      </c>
      <c r="T115">
        <f t="shared" si="117"/>
        <v>0</v>
      </c>
      <c r="U115">
        <f t="shared" si="118"/>
        <v>0</v>
      </c>
      <c r="V115">
        <f t="shared" si="119"/>
        <v>0</v>
      </c>
      <c r="W115">
        <f t="shared" si="120"/>
        <v>0</v>
      </c>
      <c r="X115">
        <f t="shared" si="121"/>
        <v>0</v>
      </c>
      <c r="Y115">
        <f t="shared" si="122"/>
        <v>0</v>
      </c>
      <c r="AA115">
        <v>46295511</v>
      </c>
      <c r="AB115">
        <f t="shared" si="123"/>
        <v>12430</v>
      </c>
      <c r="AC115">
        <f t="shared" si="124"/>
        <v>12430</v>
      </c>
      <c r="AD115">
        <f t="shared" si="125"/>
        <v>0</v>
      </c>
      <c r="AE115">
        <f t="shared" si="126"/>
        <v>0</v>
      </c>
      <c r="AF115">
        <f t="shared" si="127"/>
        <v>0</v>
      </c>
      <c r="AG115">
        <f t="shared" si="128"/>
        <v>0</v>
      </c>
      <c r="AH115">
        <f t="shared" si="129"/>
        <v>0</v>
      </c>
      <c r="AI115">
        <f t="shared" si="130"/>
        <v>0</v>
      </c>
      <c r="AJ115">
        <f t="shared" si="131"/>
        <v>0</v>
      </c>
      <c r="AK115">
        <v>12430</v>
      </c>
      <c r="AL115">
        <v>12430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1</v>
      </c>
      <c r="AW115">
        <v>1</v>
      </c>
      <c r="AZ115">
        <v>1</v>
      </c>
      <c r="BA115">
        <v>1</v>
      </c>
      <c r="BB115">
        <v>1</v>
      </c>
      <c r="BC115">
        <v>7.21</v>
      </c>
      <c r="BD115" t="s">
        <v>3</v>
      </c>
      <c r="BE115" t="s">
        <v>3</v>
      </c>
      <c r="BF115" t="s">
        <v>3</v>
      </c>
      <c r="BG115" t="s">
        <v>3</v>
      </c>
      <c r="BH115">
        <v>3</v>
      </c>
      <c r="BI115">
        <v>1</v>
      </c>
      <c r="BJ115" t="s">
        <v>197</v>
      </c>
      <c r="BM115">
        <v>1100</v>
      </c>
      <c r="BN115">
        <v>0</v>
      </c>
      <c r="BO115" t="s">
        <v>3</v>
      </c>
      <c r="BP115">
        <v>0</v>
      </c>
      <c r="BQ115">
        <v>8</v>
      </c>
      <c r="BR115">
        <v>0</v>
      </c>
      <c r="BS115">
        <v>1</v>
      </c>
      <c r="BT115">
        <v>1</v>
      </c>
      <c r="BU115">
        <v>1</v>
      </c>
      <c r="BV115">
        <v>1</v>
      </c>
      <c r="BW115">
        <v>1</v>
      </c>
      <c r="BX115">
        <v>1</v>
      </c>
      <c r="BY115" t="s">
        <v>3</v>
      </c>
      <c r="BZ115">
        <v>0</v>
      </c>
      <c r="CA115">
        <v>0</v>
      </c>
      <c r="CB115" t="s">
        <v>3</v>
      </c>
      <c r="CE115">
        <v>0</v>
      </c>
      <c r="CF115">
        <v>0</v>
      </c>
      <c r="CG115">
        <v>0</v>
      </c>
      <c r="CM115">
        <v>0</v>
      </c>
      <c r="CN115" t="s">
        <v>3</v>
      </c>
      <c r="CO115">
        <v>0</v>
      </c>
      <c r="CP115">
        <f t="shared" si="132"/>
        <v>12430</v>
      </c>
      <c r="CQ115">
        <f t="shared" si="133"/>
        <v>12430</v>
      </c>
      <c r="CR115">
        <f t="shared" si="134"/>
        <v>0</v>
      </c>
      <c r="CS115">
        <f t="shared" si="135"/>
        <v>0</v>
      </c>
      <c r="CT115">
        <f t="shared" si="136"/>
        <v>0</v>
      </c>
      <c r="CU115">
        <f t="shared" si="137"/>
        <v>0</v>
      </c>
      <c r="CV115">
        <f t="shared" si="138"/>
        <v>0</v>
      </c>
      <c r="CW115">
        <f t="shared" si="139"/>
        <v>0</v>
      </c>
      <c r="CX115">
        <f t="shared" si="140"/>
        <v>0</v>
      </c>
      <c r="CY115">
        <f t="shared" si="141"/>
        <v>0</v>
      </c>
      <c r="CZ115">
        <f t="shared" si="142"/>
        <v>0</v>
      </c>
      <c r="DC115" t="s">
        <v>3</v>
      </c>
      <c r="DD115" t="s">
        <v>3</v>
      </c>
      <c r="DE115" t="s">
        <v>3</v>
      </c>
      <c r="DF115" t="s">
        <v>3</v>
      </c>
      <c r="DG115" t="s">
        <v>3</v>
      </c>
      <c r="DH115" t="s">
        <v>3</v>
      </c>
      <c r="DI115" t="s">
        <v>3</v>
      </c>
      <c r="DJ115" t="s">
        <v>3</v>
      </c>
      <c r="DK115" t="s">
        <v>3</v>
      </c>
      <c r="DL115" t="s">
        <v>3</v>
      </c>
      <c r="DM115" t="s">
        <v>3</v>
      </c>
      <c r="DN115">
        <v>0</v>
      </c>
      <c r="DO115">
        <v>0</v>
      </c>
      <c r="DP115">
        <v>1</v>
      </c>
      <c r="DQ115">
        <v>1</v>
      </c>
      <c r="DU115">
        <v>1010</v>
      </c>
      <c r="DV115" t="s">
        <v>199</v>
      </c>
      <c r="DW115" t="s">
        <v>199</v>
      </c>
      <c r="DX115">
        <v>1</v>
      </c>
      <c r="DZ115" t="s">
        <v>3</v>
      </c>
      <c r="EA115" t="s">
        <v>3</v>
      </c>
      <c r="EB115" t="s">
        <v>3</v>
      </c>
      <c r="EC115" t="s">
        <v>3</v>
      </c>
      <c r="EE115">
        <v>44455117</v>
      </c>
      <c r="EF115">
        <v>8</v>
      </c>
      <c r="EG115" t="s">
        <v>200</v>
      </c>
      <c r="EH115">
        <v>0</v>
      </c>
      <c r="EI115" t="s">
        <v>3</v>
      </c>
      <c r="EJ115">
        <v>1</v>
      </c>
      <c r="EK115">
        <v>1100</v>
      </c>
      <c r="EL115" t="s">
        <v>201</v>
      </c>
      <c r="EM115" t="s">
        <v>202</v>
      </c>
      <c r="EO115" t="s">
        <v>3</v>
      </c>
      <c r="EQ115">
        <v>0</v>
      </c>
      <c r="ER115">
        <v>12430</v>
      </c>
      <c r="ES115">
        <v>12430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>
        <v>5</v>
      </c>
      <c r="FC115">
        <v>0</v>
      </c>
      <c r="FD115">
        <v>18</v>
      </c>
      <c r="FF115">
        <v>12430</v>
      </c>
      <c r="FQ115">
        <v>0</v>
      </c>
      <c r="FR115">
        <f t="shared" si="143"/>
        <v>0</v>
      </c>
      <c r="FS115">
        <v>0</v>
      </c>
      <c r="FX115">
        <v>0</v>
      </c>
      <c r="FY115">
        <v>0</v>
      </c>
      <c r="GA115" t="s">
        <v>3</v>
      </c>
      <c r="GD115">
        <v>1</v>
      </c>
      <c r="GF115">
        <v>-151299261</v>
      </c>
      <c r="GG115">
        <v>2</v>
      </c>
      <c r="GH115">
        <v>3</v>
      </c>
      <c r="GI115">
        <v>4</v>
      </c>
      <c r="GJ115">
        <v>0</v>
      </c>
      <c r="GK115">
        <v>0</v>
      </c>
      <c r="GL115">
        <f t="shared" si="144"/>
        <v>0</v>
      </c>
      <c r="GM115">
        <f t="shared" si="145"/>
        <v>12430</v>
      </c>
      <c r="GN115">
        <f t="shared" si="146"/>
        <v>12430</v>
      </c>
      <c r="GO115">
        <f t="shared" si="147"/>
        <v>0</v>
      </c>
      <c r="GP115">
        <f t="shared" si="148"/>
        <v>0</v>
      </c>
      <c r="GR115">
        <v>1</v>
      </c>
      <c r="GS115">
        <v>1</v>
      </c>
      <c r="GT115">
        <v>0</v>
      </c>
      <c r="GU115" t="s">
        <v>3</v>
      </c>
      <c r="GV115">
        <f t="shared" si="149"/>
        <v>0</v>
      </c>
      <c r="GW115">
        <v>1</v>
      </c>
      <c r="GX115">
        <f t="shared" si="150"/>
        <v>0</v>
      </c>
      <c r="HA115">
        <v>0</v>
      </c>
      <c r="HB115">
        <v>0</v>
      </c>
      <c r="HC115">
        <f t="shared" si="151"/>
        <v>0</v>
      </c>
      <c r="HE115" t="s">
        <v>3</v>
      </c>
      <c r="HF115" t="s">
        <v>3</v>
      </c>
      <c r="HG115">
        <f t="shared" si="152"/>
        <v>12430</v>
      </c>
      <c r="HM115" t="s">
        <v>3</v>
      </c>
      <c r="HN115" t="s">
        <v>3</v>
      </c>
      <c r="HO115" t="s">
        <v>3</v>
      </c>
      <c r="HP115" t="s">
        <v>3</v>
      </c>
      <c r="HQ115" t="s">
        <v>3</v>
      </c>
      <c r="IK115">
        <v>0</v>
      </c>
    </row>
    <row r="116" spans="1:245">
      <c r="A116">
        <v>17</v>
      </c>
      <c r="B116">
        <v>1</v>
      </c>
      <c r="E116" t="s">
        <v>256</v>
      </c>
      <c r="F116" t="s">
        <v>197</v>
      </c>
      <c r="G116" t="s">
        <v>257</v>
      </c>
      <c r="H116" t="s">
        <v>199</v>
      </c>
      <c r="I116">
        <f>ROUND(ROUND(1,4),7)</f>
        <v>1</v>
      </c>
      <c r="J116">
        <v>0</v>
      </c>
      <c r="K116">
        <f>ROUND(ROUND(1,4),7)</f>
        <v>1</v>
      </c>
      <c r="O116">
        <f t="shared" si="112"/>
        <v>2057</v>
      </c>
      <c r="P116">
        <f t="shared" si="113"/>
        <v>2057</v>
      </c>
      <c r="Q116">
        <f t="shared" si="114"/>
        <v>0</v>
      </c>
      <c r="R116">
        <f t="shared" si="115"/>
        <v>0</v>
      </c>
      <c r="S116">
        <f t="shared" si="116"/>
        <v>0</v>
      </c>
      <c r="T116">
        <f t="shared" si="117"/>
        <v>0</v>
      </c>
      <c r="U116">
        <f t="shared" si="118"/>
        <v>0</v>
      </c>
      <c r="V116">
        <f t="shared" si="119"/>
        <v>0</v>
      </c>
      <c r="W116">
        <f t="shared" si="120"/>
        <v>0</v>
      </c>
      <c r="X116">
        <f t="shared" si="121"/>
        <v>0</v>
      </c>
      <c r="Y116">
        <f t="shared" si="122"/>
        <v>0</v>
      </c>
      <c r="AA116">
        <v>46295511</v>
      </c>
      <c r="AB116">
        <f t="shared" si="123"/>
        <v>2057</v>
      </c>
      <c r="AC116">
        <f t="shared" si="124"/>
        <v>2057</v>
      </c>
      <c r="AD116">
        <f t="shared" si="125"/>
        <v>0</v>
      </c>
      <c r="AE116">
        <f t="shared" si="126"/>
        <v>0</v>
      </c>
      <c r="AF116">
        <f t="shared" si="127"/>
        <v>0</v>
      </c>
      <c r="AG116">
        <f t="shared" si="128"/>
        <v>0</v>
      </c>
      <c r="AH116">
        <f t="shared" si="129"/>
        <v>0</v>
      </c>
      <c r="AI116">
        <f t="shared" si="130"/>
        <v>0</v>
      </c>
      <c r="AJ116">
        <f t="shared" si="131"/>
        <v>0</v>
      </c>
      <c r="AK116">
        <v>2057</v>
      </c>
      <c r="AL116">
        <v>2057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1</v>
      </c>
      <c r="AW116">
        <v>1</v>
      </c>
      <c r="AZ116">
        <v>1</v>
      </c>
      <c r="BA116">
        <v>1</v>
      </c>
      <c r="BB116">
        <v>1</v>
      </c>
      <c r="BC116">
        <v>7.21</v>
      </c>
      <c r="BD116" t="s">
        <v>3</v>
      </c>
      <c r="BE116" t="s">
        <v>3</v>
      </c>
      <c r="BF116" t="s">
        <v>3</v>
      </c>
      <c r="BG116" t="s">
        <v>3</v>
      </c>
      <c r="BH116">
        <v>3</v>
      </c>
      <c r="BI116">
        <v>1</v>
      </c>
      <c r="BJ116" t="s">
        <v>197</v>
      </c>
      <c r="BM116">
        <v>1100</v>
      </c>
      <c r="BN116">
        <v>0</v>
      </c>
      <c r="BO116" t="s">
        <v>3</v>
      </c>
      <c r="BP116">
        <v>0</v>
      </c>
      <c r="BQ116">
        <v>8</v>
      </c>
      <c r="BR116">
        <v>0</v>
      </c>
      <c r="BS116">
        <v>1</v>
      </c>
      <c r="BT116">
        <v>1</v>
      </c>
      <c r="BU116">
        <v>1</v>
      </c>
      <c r="BV116">
        <v>1</v>
      </c>
      <c r="BW116">
        <v>1</v>
      </c>
      <c r="BX116">
        <v>1</v>
      </c>
      <c r="BY116" t="s">
        <v>3</v>
      </c>
      <c r="BZ116">
        <v>0</v>
      </c>
      <c r="CA116">
        <v>0</v>
      </c>
      <c r="CB116" t="s">
        <v>3</v>
      </c>
      <c r="CE116">
        <v>0</v>
      </c>
      <c r="CF116">
        <v>0</v>
      </c>
      <c r="CG116">
        <v>0</v>
      </c>
      <c r="CM116">
        <v>0</v>
      </c>
      <c r="CN116" t="s">
        <v>3</v>
      </c>
      <c r="CO116">
        <v>0</v>
      </c>
      <c r="CP116">
        <f t="shared" si="132"/>
        <v>2057</v>
      </c>
      <c r="CQ116">
        <f t="shared" si="133"/>
        <v>2057</v>
      </c>
      <c r="CR116">
        <f t="shared" si="134"/>
        <v>0</v>
      </c>
      <c r="CS116">
        <f t="shared" si="135"/>
        <v>0</v>
      </c>
      <c r="CT116">
        <f t="shared" si="136"/>
        <v>0</v>
      </c>
      <c r="CU116">
        <f t="shared" si="137"/>
        <v>0</v>
      </c>
      <c r="CV116">
        <f t="shared" si="138"/>
        <v>0</v>
      </c>
      <c r="CW116">
        <f t="shared" si="139"/>
        <v>0</v>
      </c>
      <c r="CX116">
        <f t="shared" si="140"/>
        <v>0</v>
      </c>
      <c r="CY116">
        <f t="shared" si="141"/>
        <v>0</v>
      </c>
      <c r="CZ116">
        <f t="shared" si="142"/>
        <v>0</v>
      </c>
      <c r="DC116" t="s">
        <v>3</v>
      </c>
      <c r="DD116" t="s">
        <v>3</v>
      </c>
      <c r="DE116" t="s">
        <v>3</v>
      </c>
      <c r="DF116" t="s">
        <v>3</v>
      </c>
      <c r="DG116" t="s">
        <v>3</v>
      </c>
      <c r="DH116" t="s">
        <v>3</v>
      </c>
      <c r="DI116" t="s">
        <v>3</v>
      </c>
      <c r="DJ116" t="s">
        <v>3</v>
      </c>
      <c r="DK116" t="s">
        <v>3</v>
      </c>
      <c r="DL116" t="s">
        <v>3</v>
      </c>
      <c r="DM116" t="s">
        <v>3</v>
      </c>
      <c r="DN116">
        <v>0</v>
      </c>
      <c r="DO116">
        <v>0</v>
      </c>
      <c r="DP116">
        <v>1</v>
      </c>
      <c r="DQ116">
        <v>1</v>
      </c>
      <c r="DU116">
        <v>1010</v>
      </c>
      <c r="DV116" t="s">
        <v>199</v>
      </c>
      <c r="DW116" t="s">
        <v>199</v>
      </c>
      <c r="DX116">
        <v>1</v>
      </c>
      <c r="DZ116" t="s">
        <v>3</v>
      </c>
      <c r="EA116" t="s">
        <v>3</v>
      </c>
      <c r="EB116" t="s">
        <v>3</v>
      </c>
      <c r="EC116" t="s">
        <v>3</v>
      </c>
      <c r="EE116">
        <v>44455117</v>
      </c>
      <c r="EF116">
        <v>8</v>
      </c>
      <c r="EG116" t="s">
        <v>200</v>
      </c>
      <c r="EH116">
        <v>0</v>
      </c>
      <c r="EI116" t="s">
        <v>3</v>
      </c>
      <c r="EJ116">
        <v>1</v>
      </c>
      <c r="EK116">
        <v>1100</v>
      </c>
      <c r="EL116" t="s">
        <v>201</v>
      </c>
      <c r="EM116" t="s">
        <v>202</v>
      </c>
      <c r="EO116" t="s">
        <v>3</v>
      </c>
      <c r="EQ116">
        <v>0</v>
      </c>
      <c r="ER116">
        <v>2057</v>
      </c>
      <c r="ES116">
        <v>2057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0</v>
      </c>
      <c r="EZ116">
        <v>5</v>
      </c>
      <c r="FC116">
        <v>0</v>
      </c>
      <c r="FD116">
        <v>18</v>
      </c>
      <c r="FF116">
        <v>2057</v>
      </c>
      <c r="FQ116">
        <v>0</v>
      </c>
      <c r="FR116">
        <f t="shared" si="143"/>
        <v>0</v>
      </c>
      <c r="FS116">
        <v>0</v>
      </c>
      <c r="FX116">
        <v>0</v>
      </c>
      <c r="FY116">
        <v>0</v>
      </c>
      <c r="GA116" t="s">
        <v>3</v>
      </c>
      <c r="GD116">
        <v>1</v>
      </c>
      <c r="GF116">
        <v>-545123470</v>
      </c>
      <c r="GG116">
        <v>2</v>
      </c>
      <c r="GH116">
        <v>3</v>
      </c>
      <c r="GI116">
        <v>4</v>
      </c>
      <c r="GJ116">
        <v>0</v>
      </c>
      <c r="GK116">
        <v>0</v>
      </c>
      <c r="GL116">
        <f t="shared" si="144"/>
        <v>0</v>
      </c>
      <c r="GM116">
        <f t="shared" si="145"/>
        <v>2057</v>
      </c>
      <c r="GN116">
        <f t="shared" si="146"/>
        <v>2057</v>
      </c>
      <c r="GO116">
        <f t="shared" si="147"/>
        <v>0</v>
      </c>
      <c r="GP116">
        <f t="shared" si="148"/>
        <v>0</v>
      </c>
      <c r="GR116">
        <v>1</v>
      </c>
      <c r="GS116">
        <v>1</v>
      </c>
      <c r="GT116">
        <v>0</v>
      </c>
      <c r="GU116" t="s">
        <v>3</v>
      </c>
      <c r="GV116">
        <f t="shared" si="149"/>
        <v>0</v>
      </c>
      <c r="GW116">
        <v>1</v>
      </c>
      <c r="GX116">
        <f t="shared" si="150"/>
        <v>0</v>
      </c>
      <c r="HA116">
        <v>0</v>
      </c>
      <c r="HB116">
        <v>0</v>
      </c>
      <c r="HC116">
        <f t="shared" si="151"/>
        <v>0</v>
      </c>
      <c r="HE116" t="s">
        <v>3</v>
      </c>
      <c r="HF116" t="s">
        <v>3</v>
      </c>
      <c r="HG116">
        <f t="shared" si="152"/>
        <v>2057</v>
      </c>
      <c r="HM116" t="s">
        <v>3</v>
      </c>
      <c r="HN116" t="s">
        <v>3</v>
      </c>
      <c r="HO116" t="s">
        <v>3</v>
      </c>
      <c r="HP116" t="s">
        <v>3</v>
      </c>
      <c r="HQ116" t="s">
        <v>3</v>
      </c>
      <c r="IK116">
        <v>0</v>
      </c>
    </row>
    <row r="117" spans="1:245">
      <c r="A117">
        <v>17</v>
      </c>
      <c r="B117">
        <v>1</v>
      </c>
      <c r="E117" t="s">
        <v>258</v>
      </c>
      <c r="F117" t="s">
        <v>197</v>
      </c>
      <c r="G117" t="s">
        <v>259</v>
      </c>
      <c r="H117" t="s">
        <v>199</v>
      </c>
      <c r="I117">
        <f>ROUND(ROUND(1,4),7)</f>
        <v>1</v>
      </c>
      <c r="J117">
        <v>0</v>
      </c>
      <c r="K117">
        <f>ROUND(ROUND(1,4),7)</f>
        <v>1</v>
      </c>
      <c r="O117">
        <f t="shared" si="112"/>
        <v>2398</v>
      </c>
      <c r="P117">
        <f t="shared" si="113"/>
        <v>2398</v>
      </c>
      <c r="Q117">
        <f t="shared" si="114"/>
        <v>0</v>
      </c>
      <c r="R117">
        <f t="shared" si="115"/>
        <v>0</v>
      </c>
      <c r="S117">
        <f t="shared" si="116"/>
        <v>0</v>
      </c>
      <c r="T117">
        <f t="shared" si="117"/>
        <v>0</v>
      </c>
      <c r="U117">
        <f t="shared" si="118"/>
        <v>0</v>
      </c>
      <c r="V117">
        <f t="shared" si="119"/>
        <v>0</v>
      </c>
      <c r="W117">
        <f t="shared" si="120"/>
        <v>0</v>
      </c>
      <c r="X117">
        <f t="shared" si="121"/>
        <v>0</v>
      </c>
      <c r="Y117">
        <f t="shared" si="122"/>
        <v>0</v>
      </c>
      <c r="AA117">
        <v>46295511</v>
      </c>
      <c r="AB117">
        <f t="shared" si="123"/>
        <v>2398</v>
      </c>
      <c r="AC117">
        <f t="shared" si="124"/>
        <v>2398</v>
      </c>
      <c r="AD117">
        <f t="shared" si="125"/>
        <v>0</v>
      </c>
      <c r="AE117">
        <f t="shared" si="126"/>
        <v>0</v>
      </c>
      <c r="AF117">
        <f t="shared" si="127"/>
        <v>0</v>
      </c>
      <c r="AG117">
        <f t="shared" si="128"/>
        <v>0</v>
      </c>
      <c r="AH117">
        <f t="shared" si="129"/>
        <v>0</v>
      </c>
      <c r="AI117">
        <f t="shared" si="130"/>
        <v>0</v>
      </c>
      <c r="AJ117">
        <f t="shared" si="131"/>
        <v>0</v>
      </c>
      <c r="AK117">
        <v>2398</v>
      </c>
      <c r="AL117">
        <v>2398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</v>
      </c>
      <c r="AW117">
        <v>1</v>
      </c>
      <c r="AZ117">
        <v>1</v>
      </c>
      <c r="BA117">
        <v>1</v>
      </c>
      <c r="BB117">
        <v>1</v>
      </c>
      <c r="BC117">
        <v>7.21</v>
      </c>
      <c r="BD117" t="s">
        <v>3</v>
      </c>
      <c r="BE117" t="s">
        <v>3</v>
      </c>
      <c r="BF117" t="s">
        <v>3</v>
      </c>
      <c r="BG117" t="s">
        <v>3</v>
      </c>
      <c r="BH117">
        <v>3</v>
      </c>
      <c r="BI117">
        <v>1</v>
      </c>
      <c r="BJ117" t="s">
        <v>197</v>
      </c>
      <c r="BM117">
        <v>1100</v>
      </c>
      <c r="BN117">
        <v>0</v>
      </c>
      <c r="BO117" t="s">
        <v>3</v>
      </c>
      <c r="BP117">
        <v>0</v>
      </c>
      <c r="BQ117">
        <v>8</v>
      </c>
      <c r="BR117">
        <v>0</v>
      </c>
      <c r="BS117">
        <v>1</v>
      </c>
      <c r="BT117">
        <v>1</v>
      </c>
      <c r="BU117">
        <v>1</v>
      </c>
      <c r="BV117">
        <v>1</v>
      </c>
      <c r="BW117">
        <v>1</v>
      </c>
      <c r="BX117">
        <v>1</v>
      </c>
      <c r="BY117" t="s">
        <v>3</v>
      </c>
      <c r="BZ117">
        <v>0</v>
      </c>
      <c r="CA117">
        <v>0</v>
      </c>
      <c r="CB117" t="s">
        <v>3</v>
      </c>
      <c r="CE117">
        <v>0</v>
      </c>
      <c r="CF117">
        <v>0</v>
      </c>
      <c r="CG117">
        <v>0</v>
      </c>
      <c r="CM117">
        <v>0</v>
      </c>
      <c r="CN117" t="s">
        <v>3</v>
      </c>
      <c r="CO117">
        <v>0</v>
      </c>
      <c r="CP117">
        <f t="shared" si="132"/>
        <v>2398</v>
      </c>
      <c r="CQ117">
        <f t="shared" si="133"/>
        <v>2398</v>
      </c>
      <c r="CR117">
        <f t="shared" si="134"/>
        <v>0</v>
      </c>
      <c r="CS117">
        <f t="shared" si="135"/>
        <v>0</v>
      </c>
      <c r="CT117">
        <f t="shared" si="136"/>
        <v>0</v>
      </c>
      <c r="CU117">
        <f t="shared" si="137"/>
        <v>0</v>
      </c>
      <c r="CV117">
        <f t="shared" si="138"/>
        <v>0</v>
      </c>
      <c r="CW117">
        <f t="shared" si="139"/>
        <v>0</v>
      </c>
      <c r="CX117">
        <f t="shared" si="140"/>
        <v>0</v>
      </c>
      <c r="CY117">
        <f t="shared" si="141"/>
        <v>0</v>
      </c>
      <c r="CZ117">
        <f t="shared" si="142"/>
        <v>0</v>
      </c>
      <c r="DC117" t="s">
        <v>3</v>
      </c>
      <c r="DD117" t="s">
        <v>3</v>
      </c>
      <c r="DE117" t="s">
        <v>3</v>
      </c>
      <c r="DF117" t="s">
        <v>3</v>
      </c>
      <c r="DG117" t="s">
        <v>3</v>
      </c>
      <c r="DH117" t="s">
        <v>3</v>
      </c>
      <c r="DI117" t="s">
        <v>3</v>
      </c>
      <c r="DJ117" t="s">
        <v>3</v>
      </c>
      <c r="DK117" t="s">
        <v>3</v>
      </c>
      <c r="DL117" t="s">
        <v>3</v>
      </c>
      <c r="DM117" t="s">
        <v>3</v>
      </c>
      <c r="DN117">
        <v>0</v>
      </c>
      <c r="DO117">
        <v>0</v>
      </c>
      <c r="DP117">
        <v>1</v>
      </c>
      <c r="DQ117">
        <v>1</v>
      </c>
      <c r="DU117">
        <v>1010</v>
      </c>
      <c r="DV117" t="s">
        <v>199</v>
      </c>
      <c r="DW117" t="s">
        <v>199</v>
      </c>
      <c r="DX117">
        <v>1</v>
      </c>
      <c r="DZ117" t="s">
        <v>3</v>
      </c>
      <c r="EA117" t="s">
        <v>3</v>
      </c>
      <c r="EB117" t="s">
        <v>3</v>
      </c>
      <c r="EC117" t="s">
        <v>3</v>
      </c>
      <c r="EE117">
        <v>44455117</v>
      </c>
      <c r="EF117">
        <v>8</v>
      </c>
      <c r="EG117" t="s">
        <v>200</v>
      </c>
      <c r="EH117">
        <v>0</v>
      </c>
      <c r="EI117" t="s">
        <v>3</v>
      </c>
      <c r="EJ117">
        <v>1</v>
      </c>
      <c r="EK117">
        <v>1100</v>
      </c>
      <c r="EL117" t="s">
        <v>201</v>
      </c>
      <c r="EM117" t="s">
        <v>202</v>
      </c>
      <c r="EO117" t="s">
        <v>3</v>
      </c>
      <c r="EQ117">
        <v>0</v>
      </c>
      <c r="ER117">
        <v>2398</v>
      </c>
      <c r="ES117">
        <v>2398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0</v>
      </c>
      <c r="EZ117">
        <v>5</v>
      </c>
      <c r="FC117">
        <v>0</v>
      </c>
      <c r="FD117">
        <v>18</v>
      </c>
      <c r="FF117">
        <v>2398</v>
      </c>
      <c r="FQ117">
        <v>0</v>
      </c>
      <c r="FR117">
        <f t="shared" si="143"/>
        <v>0</v>
      </c>
      <c r="FS117">
        <v>0</v>
      </c>
      <c r="FX117">
        <v>0</v>
      </c>
      <c r="FY117">
        <v>0</v>
      </c>
      <c r="GA117" t="s">
        <v>3</v>
      </c>
      <c r="GD117">
        <v>1</v>
      </c>
      <c r="GF117">
        <v>1017269659</v>
      </c>
      <c r="GG117">
        <v>2</v>
      </c>
      <c r="GH117">
        <v>3</v>
      </c>
      <c r="GI117">
        <v>4</v>
      </c>
      <c r="GJ117">
        <v>0</v>
      </c>
      <c r="GK117">
        <v>0</v>
      </c>
      <c r="GL117">
        <f t="shared" si="144"/>
        <v>0</v>
      </c>
      <c r="GM117">
        <f t="shared" si="145"/>
        <v>2398</v>
      </c>
      <c r="GN117">
        <f t="shared" si="146"/>
        <v>2398</v>
      </c>
      <c r="GO117">
        <f t="shared" si="147"/>
        <v>0</v>
      </c>
      <c r="GP117">
        <f t="shared" si="148"/>
        <v>0</v>
      </c>
      <c r="GR117">
        <v>1</v>
      </c>
      <c r="GS117">
        <v>1</v>
      </c>
      <c r="GT117">
        <v>0</v>
      </c>
      <c r="GU117" t="s">
        <v>3</v>
      </c>
      <c r="GV117">
        <f t="shared" si="149"/>
        <v>0</v>
      </c>
      <c r="GW117">
        <v>1</v>
      </c>
      <c r="GX117">
        <f t="shared" si="150"/>
        <v>0</v>
      </c>
      <c r="HA117">
        <v>0</v>
      </c>
      <c r="HB117">
        <v>0</v>
      </c>
      <c r="HC117">
        <f t="shared" si="151"/>
        <v>0</v>
      </c>
      <c r="HE117" t="s">
        <v>3</v>
      </c>
      <c r="HF117" t="s">
        <v>3</v>
      </c>
      <c r="HG117">
        <f t="shared" si="152"/>
        <v>2398</v>
      </c>
      <c r="HM117" t="s">
        <v>3</v>
      </c>
      <c r="HN117" t="s">
        <v>3</v>
      </c>
      <c r="HO117" t="s">
        <v>3</v>
      </c>
      <c r="HP117" t="s">
        <v>3</v>
      </c>
      <c r="HQ117" t="s">
        <v>3</v>
      </c>
      <c r="IK117">
        <v>0</v>
      </c>
    </row>
    <row r="118" spans="1:245">
      <c r="A118">
        <v>17</v>
      </c>
      <c r="B118">
        <v>1</v>
      </c>
      <c r="E118" t="s">
        <v>260</v>
      </c>
      <c r="F118" t="s">
        <v>197</v>
      </c>
      <c r="G118" t="s">
        <v>261</v>
      </c>
      <c r="H118" t="s">
        <v>199</v>
      </c>
      <c r="I118">
        <f>ROUND(ROUND(1,4),7)</f>
        <v>1</v>
      </c>
      <c r="J118">
        <v>0</v>
      </c>
      <c r="K118">
        <f>ROUND(ROUND(1,4),7)</f>
        <v>1</v>
      </c>
      <c r="O118">
        <f t="shared" si="112"/>
        <v>96250</v>
      </c>
      <c r="P118">
        <f t="shared" si="113"/>
        <v>96250</v>
      </c>
      <c r="Q118">
        <f t="shared" si="114"/>
        <v>0</v>
      </c>
      <c r="R118">
        <f t="shared" si="115"/>
        <v>0</v>
      </c>
      <c r="S118">
        <f t="shared" si="116"/>
        <v>0</v>
      </c>
      <c r="T118">
        <f t="shared" si="117"/>
        <v>0</v>
      </c>
      <c r="U118">
        <f t="shared" si="118"/>
        <v>0</v>
      </c>
      <c r="V118">
        <f t="shared" si="119"/>
        <v>0</v>
      </c>
      <c r="W118">
        <f t="shared" si="120"/>
        <v>0</v>
      </c>
      <c r="X118">
        <f t="shared" si="121"/>
        <v>0</v>
      </c>
      <c r="Y118">
        <f t="shared" si="122"/>
        <v>0</v>
      </c>
      <c r="AA118">
        <v>46295511</v>
      </c>
      <c r="AB118">
        <f t="shared" si="123"/>
        <v>96250</v>
      </c>
      <c r="AC118">
        <f t="shared" si="124"/>
        <v>96250</v>
      </c>
      <c r="AD118">
        <f t="shared" si="125"/>
        <v>0</v>
      </c>
      <c r="AE118">
        <f t="shared" si="126"/>
        <v>0</v>
      </c>
      <c r="AF118">
        <f t="shared" si="127"/>
        <v>0</v>
      </c>
      <c r="AG118">
        <f t="shared" si="128"/>
        <v>0</v>
      </c>
      <c r="AH118">
        <f t="shared" si="129"/>
        <v>0</v>
      </c>
      <c r="AI118">
        <f t="shared" si="130"/>
        <v>0</v>
      </c>
      <c r="AJ118">
        <f t="shared" si="131"/>
        <v>0</v>
      </c>
      <c r="AK118">
        <v>96250</v>
      </c>
      <c r="AL118">
        <v>96250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1</v>
      </c>
      <c r="AW118">
        <v>1</v>
      </c>
      <c r="AZ118">
        <v>1</v>
      </c>
      <c r="BA118">
        <v>1</v>
      </c>
      <c r="BB118">
        <v>1</v>
      </c>
      <c r="BC118">
        <v>7.21</v>
      </c>
      <c r="BD118" t="s">
        <v>3</v>
      </c>
      <c r="BE118" t="s">
        <v>3</v>
      </c>
      <c r="BF118" t="s">
        <v>3</v>
      </c>
      <c r="BG118" t="s">
        <v>3</v>
      </c>
      <c r="BH118">
        <v>3</v>
      </c>
      <c r="BI118">
        <v>1</v>
      </c>
      <c r="BJ118" t="s">
        <v>197</v>
      </c>
      <c r="BM118">
        <v>1100</v>
      </c>
      <c r="BN118">
        <v>0</v>
      </c>
      <c r="BO118" t="s">
        <v>3</v>
      </c>
      <c r="BP118">
        <v>0</v>
      </c>
      <c r="BQ118">
        <v>8</v>
      </c>
      <c r="BR118">
        <v>0</v>
      </c>
      <c r="BS118">
        <v>1</v>
      </c>
      <c r="BT118">
        <v>1</v>
      </c>
      <c r="BU118">
        <v>1</v>
      </c>
      <c r="BV118">
        <v>1</v>
      </c>
      <c r="BW118">
        <v>1</v>
      </c>
      <c r="BX118">
        <v>1</v>
      </c>
      <c r="BY118" t="s">
        <v>3</v>
      </c>
      <c r="BZ118">
        <v>0</v>
      </c>
      <c r="CA118">
        <v>0</v>
      </c>
      <c r="CB118" t="s">
        <v>3</v>
      </c>
      <c r="CE118">
        <v>0</v>
      </c>
      <c r="CF118">
        <v>0</v>
      </c>
      <c r="CG118">
        <v>0</v>
      </c>
      <c r="CM118">
        <v>0</v>
      </c>
      <c r="CN118" t="s">
        <v>3</v>
      </c>
      <c r="CO118">
        <v>0</v>
      </c>
      <c r="CP118">
        <f t="shared" si="132"/>
        <v>96250</v>
      </c>
      <c r="CQ118">
        <f t="shared" si="133"/>
        <v>96250</v>
      </c>
      <c r="CR118">
        <f t="shared" si="134"/>
        <v>0</v>
      </c>
      <c r="CS118">
        <f t="shared" si="135"/>
        <v>0</v>
      </c>
      <c r="CT118">
        <f t="shared" si="136"/>
        <v>0</v>
      </c>
      <c r="CU118">
        <f t="shared" si="137"/>
        <v>0</v>
      </c>
      <c r="CV118">
        <f t="shared" si="138"/>
        <v>0</v>
      </c>
      <c r="CW118">
        <f t="shared" si="139"/>
        <v>0</v>
      </c>
      <c r="CX118">
        <f t="shared" si="140"/>
        <v>0</v>
      </c>
      <c r="CY118">
        <f t="shared" si="141"/>
        <v>0</v>
      </c>
      <c r="CZ118">
        <f t="shared" si="142"/>
        <v>0</v>
      </c>
      <c r="DC118" t="s">
        <v>3</v>
      </c>
      <c r="DD118" t="s">
        <v>3</v>
      </c>
      <c r="DE118" t="s">
        <v>3</v>
      </c>
      <c r="DF118" t="s">
        <v>3</v>
      </c>
      <c r="DG118" t="s">
        <v>3</v>
      </c>
      <c r="DH118" t="s">
        <v>3</v>
      </c>
      <c r="DI118" t="s">
        <v>3</v>
      </c>
      <c r="DJ118" t="s">
        <v>3</v>
      </c>
      <c r="DK118" t="s">
        <v>3</v>
      </c>
      <c r="DL118" t="s">
        <v>3</v>
      </c>
      <c r="DM118" t="s">
        <v>3</v>
      </c>
      <c r="DN118">
        <v>0</v>
      </c>
      <c r="DO118">
        <v>0</v>
      </c>
      <c r="DP118">
        <v>1</v>
      </c>
      <c r="DQ118">
        <v>1</v>
      </c>
      <c r="DU118">
        <v>1010</v>
      </c>
      <c r="DV118" t="s">
        <v>199</v>
      </c>
      <c r="DW118" t="s">
        <v>199</v>
      </c>
      <c r="DX118">
        <v>1</v>
      </c>
      <c r="DZ118" t="s">
        <v>3</v>
      </c>
      <c r="EA118" t="s">
        <v>3</v>
      </c>
      <c r="EB118" t="s">
        <v>3</v>
      </c>
      <c r="EC118" t="s">
        <v>3</v>
      </c>
      <c r="EE118">
        <v>44455117</v>
      </c>
      <c r="EF118">
        <v>8</v>
      </c>
      <c r="EG118" t="s">
        <v>200</v>
      </c>
      <c r="EH118">
        <v>0</v>
      </c>
      <c r="EI118" t="s">
        <v>3</v>
      </c>
      <c r="EJ118">
        <v>1</v>
      </c>
      <c r="EK118">
        <v>1100</v>
      </c>
      <c r="EL118" t="s">
        <v>201</v>
      </c>
      <c r="EM118" t="s">
        <v>202</v>
      </c>
      <c r="EO118" t="s">
        <v>3</v>
      </c>
      <c r="EQ118">
        <v>0</v>
      </c>
      <c r="ER118">
        <v>96250</v>
      </c>
      <c r="ES118">
        <v>96250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0</v>
      </c>
      <c r="EZ118">
        <v>5</v>
      </c>
      <c r="FC118">
        <v>0</v>
      </c>
      <c r="FD118">
        <v>18</v>
      </c>
      <c r="FF118">
        <v>96250</v>
      </c>
      <c r="FQ118">
        <v>0</v>
      </c>
      <c r="FR118">
        <f t="shared" si="143"/>
        <v>0</v>
      </c>
      <c r="FS118">
        <v>0</v>
      </c>
      <c r="FX118">
        <v>0</v>
      </c>
      <c r="FY118">
        <v>0</v>
      </c>
      <c r="GA118" t="s">
        <v>3</v>
      </c>
      <c r="GD118">
        <v>1</v>
      </c>
      <c r="GF118">
        <v>-1020245316</v>
      </c>
      <c r="GG118">
        <v>2</v>
      </c>
      <c r="GH118">
        <v>3</v>
      </c>
      <c r="GI118">
        <v>4</v>
      </c>
      <c r="GJ118">
        <v>0</v>
      </c>
      <c r="GK118">
        <v>0</v>
      </c>
      <c r="GL118">
        <f t="shared" si="144"/>
        <v>0</v>
      </c>
      <c r="GM118">
        <f t="shared" si="145"/>
        <v>96250</v>
      </c>
      <c r="GN118">
        <f t="shared" si="146"/>
        <v>96250</v>
      </c>
      <c r="GO118">
        <f t="shared" si="147"/>
        <v>0</v>
      </c>
      <c r="GP118">
        <f t="shared" si="148"/>
        <v>0</v>
      </c>
      <c r="GR118">
        <v>1</v>
      </c>
      <c r="GS118">
        <v>1</v>
      </c>
      <c r="GT118">
        <v>0</v>
      </c>
      <c r="GU118" t="s">
        <v>3</v>
      </c>
      <c r="GV118">
        <f t="shared" si="149"/>
        <v>0</v>
      </c>
      <c r="GW118">
        <v>1</v>
      </c>
      <c r="GX118">
        <f t="shared" si="150"/>
        <v>0</v>
      </c>
      <c r="HA118">
        <v>0</v>
      </c>
      <c r="HB118">
        <v>0</v>
      </c>
      <c r="HC118">
        <f t="shared" si="151"/>
        <v>0</v>
      </c>
      <c r="HE118" t="s">
        <v>3</v>
      </c>
      <c r="HF118" t="s">
        <v>3</v>
      </c>
      <c r="HG118">
        <f t="shared" si="152"/>
        <v>96250</v>
      </c>
      <c r="HM118" t="s">
        <v>3</v>
      </c>
      <c r="HN118" t="s">
        <v>3</v>
      </c>
      <c r="HO118" t="s">
        <v>3</v>
      </c>
      <c r="HP118" t="s">
        <v>3</v>
      </c>
      <c r="HQ118" t="s">
        <v>3</v>
      </c>
      <c r="IK118">
        <v>0</v>
      </c>
    </row>
    <row r="119" spans="1:245">
      <c r="A119">
        <v>17</v>
      </c>
      <c r="B119">
        <v>1</v>
      </c>
      <c r="E119" t="s">
        <v>262</v>
      </c>
      <c r="F119" t="s">
        <v>197</v>
      </c>
      <c r="G119" t="s">
        <v>263</v>
      </c>
      <c r="H119" t="s">
        <v>199</v>
      </c>
      <c r="I119">
        <f>ROUND(ROUND(4,4),7)</f>
        <v>4</v>
      </c>
      <c r="J119">
        <v>0</v>
      </c>
      <c r="K119">
        <f>ROUND(ROUND(4,4),7)</f>
        <v>4</v>
      </c>
      <c r="O119">
        <f t="shared" si="112"/>
        <v>114320</v>
      </c>
      <c r="P119">
        <f t="shared" si="113"/>
        <v>114320</v>
      </c>
      <c r="Q119">
        <f t="shared" si="114"/>
        <v>0</v>
      </c>
      <c r="R119">
        <f t="shared" si="115"/>
        <v>0</v>
      </c>
      <c r="S119">
        <f t="shared" si="116"/>
        <v>0</v>
      </c>
      <c r="T119">
        <f t="shared" si="117"/>
        <v>0</v>
      </c>
      <c r="U119">
        <f t="shared" si="118"/>
        <v>0</v>
      </c>
      <c r="V119">
        <f t="shared" si="119"/>
        <v>0</v>
      </c>
      <c r="W119">
        <f t="shared" si="120"/>
        <v>0</v>
      </c>
      <c r="X119">
        <f t="shared" si="121"/>
        <v>0</v>
      </c>
      <c r="Y119">
        <f t="shared" si="122"/>
        <v>0</v>
      </c>
      <c r="AA119">
        <v>46295511</v>
      </c>
      <c r="AB119">
        <f t="shared" si="123"/>
        <v>28580</v>
      </c>
      <c r="AC119">
        <f t="shared" si="124"/>
        <v>28580</v>
      </c>
      <c r="AD119">
        <f t="shared" si="125"/>
        <v>0</v>
      </c>
      <c r="AE119">
        <f t="shared" si="126"/>
        <v>0</v>
      </c>
      <c r="AF119">
        <f t="shared" si="127"/>
        <v>0</v>
      </c>
      <c r="AG119">
        <f t="shared" si="128"/>
        <v>0</v>
      </c>
      <c r="AH119">
        <f t="shared" si="129"/>
        <v>0</v>
      </c>
      <c r="AI119">
        <f t="shared" si="130"/>
        <v>0</v>
      </c>
      <c r="AJ119">
        <f t="shared" si="131"/>
        <v>0</v>
      </c>
      <c r="AK119">
        <v>28580</v>
      </c>
      <c r="AL119">
        <v>28580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1</v>
      </c>
      <c r="AW119">
        <v>1</v>
      </c>
      <c r="AZ119">
        <v>1</v>
      </c>
      <c r="BA119">
        <v>1</v>
      </c>
      <c r="BB119">
        <v>1</v>
      </c>
      <c r="BC119">
        <v>7.21</v>
      </c>
      <c r="BD119" t="s">
        <v>3</v>
      </c>
      <c r="BE119" t="s">
        <v>3</v>
      </c>
      <c r="BF119" t="s">
        <v>3</v>
      </c>
      <c r="BG119" t="s">
        <v>3</v>
      </c>
      <c r="BH119">
        <v>3</v>
      </c>
      <c r="BI119">
        <v>1</v>
      </c>
      <c r="BJ119" t="s">
        <v>197</v>
      </c>
      <c r="BM119">
        <v>1100</v>
      </c>
      <c r="BN119">
        <v>0</v>
      </c>
      <c r="BO119" t="s">
        <v>3</v>
      </c>
      <c r="BP119">
        <v>0</v>
      </c>
      <c r="BQ119">
        <v>8</v>
      </c>
      <c r="BR119">
        <v>0</v>
      </c>
      <c r="BS119">
        <v>1</v>
      </c>
      <c r="BT119">
        <v>1</v>
      </c>
      <c r="BU119">
        <v>1</v>
      </c>
      <c r="BV119">
        <v>1</v>
      </c>
      <c r="BW119">
        <v>1</v>
      </c>
      <c r="BX119">
        <v>1</v>
      </c>
      <c r="BY119" t="s">
        <v>3</v>
      </c>
      <c r="BZ119">
        <v>0</v>
      </c>
      <c r="CA119">
        <v>0</v>
      </c>
      <c r="CB119" t="s">
        <v>3</v>
      </c>
      <c r="CE119">
        <v>0</v>
      </c>
      <c r="CF119">
        <v>0</v>
      </c>
      <c r="CG119">
        <v>0</v>
      </c>
      <c r="CM119">
        <v>0</v>
      </c>
      <c r="CN119" t="s">
        <v>3</v>
      </c>
      <c r="CO119">
        <v>0</v>
      </c>
      <c r="CP119">
        <f t="shared" si="132"/>
        <v>114320</v>
      </c>
      <c r="CQ119">
        <f t="shared" si="133"/>
        <v>28580</v>
      </c>
      <c r="CR119">
        <f t="shared" si="134"/>
        <v>0</v>
      </c>
      <c r="CS119">
        <f t="shared" si="135"/>
        <v>0</v>
      </c>
      <c r="CT119">
        <f t="shared" si="136"/>
        <v>0</v>
      </c>
      <c r="CU119">
        <f t="shared" si="137"/>
        <v>0</v>
      </c>
      <c r="CV119">
        <f t="shared" si="138"/>
        <v>0</v>
      </c>
      <c r="CW119">
        <f t="shared" si="139"/>
        <v>0</v>
      </c>
      <c r="CX119">
        <f t="shared" si="140"/>
        <v>0</v>
      </c>
      <c r="CY119">
        <f t="shared" si="141"/>
        <v>0</v>
      </c>
      <c r="CZ119">
        <f t="shared" si="142"/>
        <v>0</v>
      </c>
      <c r="DC119" t="s">
        <v>3</v>
      </c>
      <c r="DD119" t="s">
        <v>3</v>
      </c>
      <c r="DE119" t="s">
        <v>3</v>
      </c>
      <c r="DF119" t="s">
        <v>3</v>
      </c>
      <c r="DG119" t="s">
        <v>3</v>
      </c>
      <c r="DH119" t="s">
        <v>3</v>
      </c>
      <c r="DI119" t="s">
        <v>3</v>
      </c>
      <c r="DJ119" t="s">
        <v>3</v>
      </c>
      <c r="DK119" t="s">
        <v>3</v>
      </c>
      <c r="DL119" t="s">
        <v>3</v>
      </c>
      <c r="DM119" t="s">
        <v>3</v>
      </c>
      <c r="DN119">
        <v>0</v>
      </c>
      <c r="DO119">
        <v>0</v>
      </c>
      <c r="DP119">
        <v>1</v>
      </c>
      <c r="DQ119">
        <v>1</v>
      </c>
      <c r="DU119">
        <v>1010</v>
      </c>
      <c r="DV119" t="s">
        <v>199</v>
      </c>
      <c r="DW119" t="s">
        <v>199</v>
      </c>
      <c r="DX119">
        <v>1</v>
      </c>
      <c r="DZ119" t="s">
        <v>3</v>
      </c>
      <c r="EA119" t="s">
        <v>3</v>
      </c>
      <c r="EB119" t="s">
        <v>3</v>
      </c>
      <c r="EC119" t="s">
        <v>3</v>
      </c>
      <c r="EE119">
        <v>44455117</v>
      </c>
      <c r="EF119">
        <v>8</v>
      </c>
      <c r="EG119" t="s">
        <v>200</v>
      </c>
      <c r="EH119">
        <v>0</v>
      </c>
      <c r="EI119" t="s">
        <v>3</v>
      </c>
      <c r="EJ119">
        <v>1</v>
      </c>
      <c r="EK119">
        <v>1100</v>
      </c>
      <c r="EL119" t="s">
        <v>201</v>
      </c>
      <c r="EM119" t="s">
        <v>202</v>
      </c>
      <c r="EO119" t="s">
        <v>3</v>
      </c>
      <c r="EQ119">
        <v>0</v>
      </c>
      <c r="ER119">
        <v>28580</v>
      </c>
      <c r="ES119">
        <v>28580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5</v>
      </c>
      <c r="FC119">
        <v>0</v>
      </c>
      <c r="FD119">
        <v>18</v>
      </c>
      <c r="FF119">
        <v>28580</v>
      </c>
      <c r="FQ119">
        <v>0</v>
      </c>
      <c r="FR119">
        <f t="shared" si="143"/>
        <v>0</v>
      </c>
      <c r="FS119">
        <v>0</v>
      </c>
      <c r="FX119">
        <v>0</v>
      </c>
      <c r="FY119">
        <v>0</v>
      </c>
      <c r="GA119" t="s">
        <v>3</v>
      </c>
      <c r="GD119">
        <v>1</v>
      </c>
      <c r="GF119">
        <v>1931545466</v>
      </c>
      <c r="GG119">
        <v>2</v>
      </c>
      <c r="GH119">
        <v>3</v>
      </c>
      <c r="GI119">
        <v>4</v>
      </c>
      <c r="GJ119">
        <v>0</v>
      </c>
      <c r="GK119">
        <v>0</v>
      </c>
      <c r="GL119">
        <f t="shared" si="144"/>
        <v>0</v>
      </c>
      <c r="GM119">
        <f t="shared" si="145"/>
        <v>114320</v>
      </c>
      <c r="GN119">
        <f t="shared" si="146"/>
        <v>114320</v>
      </c>
      <c r="GO119">
        <f t="shared" si="147"/>
        <v>0</v>
      </c>
      <c r="GP119">
        <f t="shared" si="148"/>
        <v>0</v>
      </c>
      <c r="GR119">
        <v>1</v>
      </c>
      <c r="GS119">
        <v>1</v>
      </c>
      <c r="GT119">
        <v>0</v>
      </c>
      <c r="GU119" t="s">
        <v>3</v>
      </c>
      <c r="GV119">
        <f t="shared" si="149"/>
        <v>0</v>
      </c>
      <c r="GW119">
        <v>1</v>
      </c>
      <c r="GX119">
        <f t="shared" si="150"/>
        <v>0</v>
      </c>
      <c r="HA119">
        <v>0</v>
      </c>
      <c r="HB119">
        <v>0</v>
      </c>
      <c r="HC119">
        <f t="shared" si="151"/>
        <v>0</v>
      </c>
      <c r="HE119" t="s">
        <v>3</v>
      </c>
      <c r="HF119" t="s">
        <v>3</v>
      </c>
      <c r="HG119">
        <f t="shared" si="152"/>
        <v>114320</v>
      </c>
      <c r="HM119" t="s">
        <v>3</v>
      </c>
      <c r="HN119" t="s">
        <v>3</v>
      </c>
      <c r="HO119" t="s">
        <v>3</v>
      </c>
      <c r="HP119" t="s">
        <v>3</v>
      </c>
      <c r="HQ119" t="s">
        <v>3</v>
      </c>
      <c r="IK119">
        <v>0</v>
      </c>
    </row>
    <row r="120" spans="1:245">
      <c r="A120">
        <v>17</v>
      </c>
      <c r="B120">
        <v>1</v>
      </c>
      <c r="E120" t="s">
        <v>264</v>
      </c>
      <c r="F120" t="s">
        <v>197</v>
      </c>
      <c r="G120" t="s">
        <v>265</v>
      </c>
      <c r="H120" t="s">
        <v>199</v>
      </c>
      <c r="I120">
        <f>ROUND(ROUND(1,4),7)</f>
        <v>1</v>
      </c>
      <c r="J120">
        <v>0</v>
      </c>
      <c r="K120">
        <f>ROUND(ROUND(1,4),7)</f>
        <v>1</v>
      </c>
      <c r="O120">
        <f t="shared" si="112"/>
        <v>913</v>
      </c>
      <c r="P120">
        <f t="shared" si="113"/>
        <v>913</v>
      </c>
      <c r="Q120">
        <f t="shared" si="114"/>
        <v>0</v>
      </c>
      <c r="R120">
        <f t="shared" si="115"/>
        <v>0</v>
      </c>
      <c r="S120">
        <f t="shared" si="116"/>
        <v>0</v>
      </c>
      <c r="T120">
        <f t="shared" si="117"/>
        <v>0</v>
      </c>
      <c r="U120">
        <f t="shared" si="118"/>
        <v>0</v>
      </c>
      <c r="V120">
        <f t="shared" si="119"/>
        <v>0</v>
      </c>
      <c r="W120">
        <f t="shared" si="120"/>
        <v>0</v>
      </c>
      <c r="X120">
        <f t="shared" si="121"/>
        <v>0</v>
      </c>
      <c r="Y120">
        <f t="shared" si="122"/>
        <v>0</v>
      </c>
      <c r="AA120">
        <v>46295511</v>
      </c>
      <c r="AB120">
        <f t="shared" si="123"/>
        <v>913</v>
      </c>
      <c r="AC120">
        <f t="shared" si="124"/>
        <v>913</v>
      </c>
      <c r="AD120">
        <f t="shared" si="125"/>
        <v>0</v>
      </c>
      <c r="AE120">
        <f t="shared" si="126"/>
        <v>0</v>
      </c>
      <c r="AF120">
        <f t="shared" si="127"/>
        <v>0</v>
      </c>
      <c r="AG120">
        <f t="shared" si="128"/>
        <v>0</v>
      </c>
      <c r="AH120">
        <f t="shared" si="129"/>
        <v>0</v>
      </c>
      <c r="AI120">
        <f t="shared" si="130"/>
        <v>0</v>
      </c>
      <c r="AJ120">
        <f t="shared" si="131"/>
        <v>0</v>
      </c>
      <c r="AK120">
        <v>913</v>
      </c>
      <c r="AL120">
        <v>913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1</v>
      </c>
      <c r="AW120">
        <v>1</v>
      </c>
      <c r="AZ120">
        <v>1</v>
      </c>
      <c r="BA120">
        <v>1</v>
      </c>
      <c r="BB120">
        <v>1</v>
      </c>
      <c r="BC120">
        <v>7.21</v>
      </c>
      <c r="BD120" t="s">
        <v>3</v>
      </c>
      <c r="BE120" t="s">
        <v>3</v>
      </c>
      <c r="BF120" t="s">
        <v>3</v>
      </c>
      <c r="BG120" t="s">
        <v>3</v>
      </c>
      <c r="BH120">
        <v>3</v>
      </c>
      <c r="BI120">
        <v>1</v>
      </c>
      <c r="BJ120" t="s">
        <v>197</v>
      </c>
      <c r="BM120">
        <v>1100</v>
      </c>
      <c r="BN120">
        <v>0</v>
      </c>
      <c r="BO120" t="s">
        <v>3</v>
      </c>
      <c r="BP120">
        <v>0</v>
      </c>
      <c r="BQ120">
        <v>8</v>
      </c>
      <c r="BR120">
        <v>0</v>
      </c>
      <c r="BS120">
        <v>1</v>
      </c>
      <c r="BT120">
        <v>1</v>
      </c>
      <c r="BU120">
        <v>1</v>
      </c>
      <c r="BV120">
        <v>1</v>
      </c>
      <c r="BW120">
        <v>1</v>
      </c>
      <c r="BX120">
        <v>1</v>
      </c>
      <c r="BY120" t="s">
        <v>3</v>
      </c>
      <c r="BZ120">
        <v>0</v>
      </c>
      <c r="CA120">
        <v>0</v>
      </c>
      <c r="CB120" t="s">
        <v>3</v>
      </c>
      <c r="CE120">
        <v>0</v>
      </c>
      <c r="CF120">
        <v>0</v>
      </c>
      <c r="CG120">
        <v>0</v>
      </c>
      <c r="CM120">
        <v>0</v>
      </c>
      <c r="CN120" t="s">
        <v>3</v>
      </c>
      <c r="CO120">
        <v>0</v>
      </c>
      <c r="CP120">
        <f t="shared" si="132"/>
        <v>913</v>
      </c>
      <c r="CQ120">
        <f t="shared" si="133"/>
        <v>913</v>
      </c>
      <c r="CR120">
        <f t="shared" si="134"/>
        <v>0</v>
      </c>
      <c r="CS120">
        <f t="shared" si="135"/>
        <v>0</v>
      </c>
      <c r="CT120">
        <f t="shared" si="136"/>
        <v>0</v>
      </c>
      <c r="CU120">
        <f t="shared" si="137"/>
        <v>0</v>
      </c>
      <c r="CV120">
        <f t="shared" si="138"/>
        <v>0</v>
      </c>
      <c r="CW120">
        <f t="shared" si="139"/>
        <v>0</v>
      </c>
      <c r="CX120">
        <f t="shared" si="140"/>
        <v>0</v>
      </c>
      <c r="CY120">
        <f t="shared" si="141"/>
        <v>0</v>
      </c>
      <c r="CZ120">
        <f t="shared" si="142"/>
        <v>0</v>
      </c>
      <c r="DC120" t="s">
        <v>3</v>
      </c>
      <c r="DD120" t="s">
        <v>3</v>
      </c>
      <c r="DE120" t="s">
        <v>3</v>
      </c>
      <c r="DF120" t="s">
        <v>3</v>
      </c>
      <c r="DG120" t="s">
        <v>3</v>
      </c>
      <c r="DH120" t="s">
        <v>3</v>
      </c>
      <c r="DI120" t="s">
        <v>3</v>
      </c>
      <c r="DJ120" t="s">
        <v>3</v>
      </c>
      <c r="DK120" t="s">
        <v>3</v>
      </c>
      <c r="DL120" t="s">
        <v>3</v>
      </c>
      <c r="DM120" t="s">
        <v>3</v>
      </c>
      <c r="DN120">
        <v>0</v>
      </c>
      <c r="DO120">
        <v>0</v>
      </c>
      <c r="DP120">
        <v>1</v>
      </c>
      <c r="DQ120">
        <v>1</v>
      </c>
      <c r="DU120">
        <v>1010</v>
      </c>
      <c r="DV120" t="s">
        <v>199</v>
      </c>
      <c r="DW120" t="s">
        <v>199</v>
      </c>
      <c r="DX120">
        <v>1</v>
      </c>
      <c r="DZ120" t="s">
        <v>3</v>
      </c>
      <c r="EA120" t="s">
        <v>3</v>
      </c>
      <c r="EB120" t="s">
        <v>3</v>
      </c>
      <c r="EC120" t="s">
        <v>3</v>
      </c>
      <c r="EE120">
        <v>44455117</v>
      </c>
      <c r="EF120">
        <v>8</v>
      </c>
      <c r="EG120" t="s">
        <v>200</v>
      </c>
      <c r="EH120">
        <v>0</v>
      </c>
      <c r="EI120" t="s">
        <v>3</v>
      </c>
      <c r="EJ120">
        <v>1</v>
      </c>
      <c r="EK120">
        <v>1100</v>
      </c>
      <c r="EL120" t="s">
        <v>201</v>
      </c>
      <c r="EM120" t="s">
        <v>202</v>
      </c>
      <c r="EO120" t="s">
        <v>3</v>
      </c>
      <c r="EQ120">
        <v>0</v>
      </c>
      <c r="ER120">
        <v>913</v>
      </c>
      <c r="ES120">
        <v>913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0</v>
      </c>
      <c r="EZ120">
        <v>5</v>
      </c>
      <c r="FC120">
        <v>0</v>
      </c>
      <c r="FD120">
        <v>18</v>
      </c>
      <c r="FF120">
        <v>913</v>
      </c>
      <c r="FQ120">
        <v>0</v>
      </c>
      <c r="FR120">
        <f t="shared" si="143"/>
        <v>0</v>
      </c>
      <c r="FS120">
        <v>0</v>
      </c>
      <c r="FX120">
        <v>0</v>
      </c>
      <c r="FY120">
        <v>0</v>
      </c>
      <c r="GA120" t="s">
        <v>3</v>
      </c>
      <c r="GD120">
        <v>1</v>
      </c>
      <c r="GF120">
        <v>628719945</v>
      </c>
      <c r="GG120">
        <v>2</v>
      </c>
      <c r="GH120">
        <v>3</v>
      </c>
      <c r="GI120">
        <v>4</v>
      </c>
      <c r="GJ120">
        <v>0</v>
      </c>
      <c r="GK120">
        <v>0</v>
      </c>
      <c r="GL120">
        <f t="shared" si="144"/>
        <v>0</v>
      </c>
      <c r="GM120">
        <f t="shared" si="145"/>
        <v>913</v>
      </c>
      <c r="GN120">
        <f t="shared" si="146"/>
        <v>913</v>
      </c>
      <c r="GO120">
        <f t="shared" si="147"/>
        <v>0</v>
      </c>
      <c r="GP120">
        <f t="shared" si="148"/>
        <v>0</v>
      </c>
      <c r="GR120">
        <v>1</v>
      </c>
      <c r="GS120">
        <v>1</v>
      </c>
      <c r="GT120">
        <v>0</v>
      </c>
      <c r="GU120" t="s">
        <v>3</v>
      </c>
      <c r="GV120">
        <f t="shared" si="149"/>
        <v>0</v>
      </c>
      <c r="GW120">
        <v>1</v>
      </c>
      <c r="GX120">
        <f t="shared" si="150"/>
        <v>0</v>
      </c>
      <c r="HA120">
        <v>0</v>
      </c>
      <c r="HB120">
        <v>0</v>
      </c>
      <c r="HC120">
        <f t="shared" si="151"/>
        <v>0</v>
      </c>
      <c r="HE120" t="s">
        <v>3</v>
      </c>
      <c r="HF120" t="s">
        <v>3</v>
      </c>
      <c r="HG120">
        <f t="shared" si="152"/>
        <v>913</v>
      </c>
      <c r="HM120" t="s">
        <v>3</v>
      </c>
      <c r="HN120" t="s">
        <v>3</v>
      </c>
      <c r="HO120" t="s">
        <v>3</v>
      </c>
      <c r="HP120" t="s">
        <v>3</v>
      </c>
      <c r="HQ120" t="s">
        <v>3</v>
      </c>
      <c r="IK120">
        <v>0</v>
      </c>
    </row>
    <row r="121" spans="1:245">
      <c r="A121">
        <v>17</v>
      </c>
      <c r="B121">
        <v>1</v>
      </c>
      <c r="E121" t="s">
        <v>266</v>
      </c>
      <c r="F121" t="s">
        <v>197</v>
      </c>
      <c r="G121" t="s">
        <v>267</v>
      </c>
      <c r="H121" t="s">
        <v>199</v>
      </c>
      <c r="I121">
        <f>ROUND(ROUND(2,4),7)</f>
        <v>2</v>
      </c>
      <c r="J121">
        <v>0</v>
      </c>
      <c r="K121">
        <f>ROUND(ROUND(2,4),7)</f>
        <v>2</v>
      </c>
      <c r="O121">
        <f t="shared" si="112"/>
        <v>55</v>
      </c>
      <c r="P121">
        <f t="shared" si="113"/>
        <v>55</v>
      </c>
      <c r="Q121">
        <f t="shared" si="114"/>
        <v>0</v>
      </c>
      <c r="R121">
        <f t="shared" si="115"/>
        <v>0</v>
      </c>
      <c r="S121">
        <f t="shared" si="116"/>
        <v>0</v>
      </c>
      <c r="T121">
        <f t="shared" si="117"/>
        <v>0</v>
      </c>
      <c r="U121">
        <f t="shared" si="118"/>
        <v>0</v>
      </c>
      <c r="V121">
        <f t="shared" si="119"/>
        <v>0</v>
      </c>
      <c r="W121">
        <f t="shared" si="120"/>
        <v>0</v>
      </c>
      <c r="X121">
        <f t="shared" si="121"/>
        <v>0</v>
      </c>
      <c r="Y121">
        <f t="shared" si="122"/>
        <v>0</v>
      </c>
      <c r="AA121">
        <v>46295511</v>
      </c>
      <c r="AB121">
        <f t="shared" si="123"/>
        <v>27.5</v>
      </c>
      <c r="AC121">
        <f t="shared" si="124"/>
        <v>27.5</v>
      </c>
      <c r="AD121">
        <f t="shared" si="125"/>
        <v>0</v>
      </c>
      <c r="AE121">
        <f t="shared" si="126"/>
        <v>0</v>
      </c>
      <c r="AF121">
        <f t="shared" si="127"/>
        <v>0</v>
      </c>
      <c r="AG121">
        <f t="shared" si="128"/>
        <v>0</v>
      </c>
      <c r="AH121">
        <f t="shared" si="129"/>
        <v>0</v>
      </c>
      <c r="AI121">
        <f t="shared" si="130"/>
        <v>0</v>
      </c>
      <c r="AJ121">
        <f t="shared" si="131"/>
        <v>0</v>
      </c>
      <c r="AK121">
        <v>27.5</v>
      </c>
      <c r="AL121">
        <v>27.5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1</v>
      </c>
      <c r="AW121">
        <v>1</v>
      </c>
      <c r="AZ121">
        <v>1</v>
      </c>
      <c r="BA121">
        <v>1</v>
      </c>
      <c r="BB121">
        <v>1</v>
      </c>
      <c r="BC121">
        <v>7.21</v>
      </c>
      <c r="BD121" t="s">
        <v>3</v>
      </c>
      <c r="BE121" t="s">
        <v>3</v>
      </c>
      <c r="BF121" t="s">
        <v>3</v>
      </c>
      <c r="BG121" t="s">
        <v>3</v>
      </c>
      <c r="BH121">
        <v>3</v>
      </c>
      <c r="BI121">
        <v>1</v>
      </c>
      <c r="BJ121" t="s">
        <v>197</v>
      </c>
      <c r="BM121">
        <v>1100</v>
      </c>
      <c r="BN121">
        <v>0</v>
      </c>
      <c r="BO121" t="s">
        <v>3</v>
      </c>
      <c r="BP121">
        <v>0</v>
      </c>
      <c r="BQ121">
        <v>8</v>
      </c>
      <c r="BR121">
        <v>0</v>
      </c>
      <c r="BS121">
        <v>1</v>
      </c>
      <c r="BT121">
        <v>1</v>
      </c>
      <c r="BU121">
        <v>1</v>
      </c>
      <c r="BV121">
        <v>1</v>
      </c>
      <c r="BW121">
        <v>1</v>
      </c>
      <c r="BX121">
        <v>1</v>
      </c>
      <c r="BY121" t="s">
        <v>3</v>
      </c>
      <c r="BZ121">
        <v>0</v>
      </c>
      <c r="CA121">
        <v>0</v>
      </c>
      <c r="CB121" t="s">
        <v>3</v>
      </c>
      <c r="CE121">
        <v>0</v>
      </c>
      <c r="CF121">
        <v>0</v>
      </c>
      <c r="CG121">
        <v>0</v>
      </c>
      <c r="CM121">
        <v>0</v>
      </c>
      <c r="CN121" t="s">
        <v>3</v>
      </c>
      <c r="CO121">
        <v>0</v>
      </c>
      <c r="CP121">
        <f t="shared" si="132"/>
        <v>55</v>
      </c>
      <c r="CQ121">
        <f t="shared" si="133"/>
        <v>27.5</v>
      </c>
      <c r="CR121">
        <f t="shared" si="134"/>
        <v>0</v>
      </c>
      <c r="CS121">
        <f t="shared" si="135"/>
        <v>0</v>
      </c>
      <c r="CT121">
        <f t="shared" si="136"/>
        <v>0</v>
      </c>
      <c r="CU121">
        <f t="shared" si="137"/>
        <v>0</v>
      </c>
      <c r="CV121">
        <f t="shared" si="138"/>
        <v>0</v>
      </c>
      <c r="CW121">
        <f t="shared" si="139"/>
        <v>0</v>
      </c>
      <c r="CX121">
        <f t="shared" si="140"/>
        <v>0</v>
      </c>
      <c r="CY121">
        <f t="shared" si="141"/>
        <v>0</v>
      </c>
      <c r="CZ121">
        <f t="shared" si="142"/>
        <v>0</v>
      </c>
      <c r="DC121" t="s">
        <v>3</v>
      </c>
      <c r="DD121" t="s">
        <v>3</v>
      </c>
      <c r="DE121" t="s">
        <v>3</v>
      </c>
      <c r="DF121" t="s">
        <v>3</v>
      </c>
      <c r="DG121" t="s">
        <v>3</v>
      </c>
      <c r="DH121" t="s">
        <v>3</v>
      </c>
      <c r="DI121" t="s">
        <v>3</v>
      </c>
      <c r="DJ121" t="s">
        <v>3</v>
      </c>
      <c r="DK121" t="s">
        <v>3</v>
      </c>
      <c r="DL121" t="s">
        <v>3</v>
      </c>
      <c r="DM121" t="s">
        <v>3</v>
      </c>
      <c r="DN121">
        <v>0</v>
      </c>
      <c r="DO121">
        <v>0</v>
      </c>
      <c r="DP121">
        <v>1</v>
      </c>
      <c r="DQ121">
        <v>1</v>
      </c>
      <c r="DU121">
        <v>1010</v>
      </c>
      <c r="DV121" t="s">
        <v>199</v>
      </c>
      <c r="DW121" t="s">
        <v>199</v>
      </c>
      <c r="DX121">
        <v>1</v>
      </c>
      <c r="DZ121" t="s">
        <v>3</v>
      </c>
      <c r="EA121" t="s">
        <v>3</v>
      </c>
      <c r="EB121" t="s">
        <v>3</v>
      </c>
      <c r="EC121" t="s">
        <v>3</v>
      </c>
      <c r="EE121">
        <v>44455117</v>
      </c>
      <c r="EF121">
        <v>8</v>
      </c>
      <c r="EG121" t="s">
        <v>200</v>
      </c>
      <c r="EH121">
        <v>0</v>
      </c>
      <c r="EI121" t="s">
        <v>3</v>
      </c>
      <c r="EJ121">
        <v>1</v>
      </c>
      <c r="EK121">
        <v>1100</v>
      </c>
      <c r="EL121" t="s">
        <v>201</v>
      </c>
      <c r="EM121" t="s">
        <v>202</v>
      </c>
      <c r="EO121" t="s">
        <v>3</v>
      </c>
      <c r="EQ121">
        <v>0</v>
      </c>
      <c r="ER121">
        <v>27.5</v>
      </c>
      <c r="ES121">
        <v>27.5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0</v>
      </c>
      <c r="EZ121">
        <v>5</v>
      </c>
      <c r="FC121">
        <v>0</v>
      </c>
      <c r="FD121">
        <v>18</v>
      </c>
      <c r="FF121">
        <v>27.5</v>
      </c>
      <c r="FQ121">
        <v>0</v>
      </c>
      <c r="FR121">
        <f t="shared" si="143"/>
        <v>0</v>
      </c>
      <c r="FS121">
        <v>0</v>
      </c>
      <c r="FX121">
        <v>0</v>
      </c>
      <c r="FY121">
        <v>0</v>
      </c>
      <c r="GA121" t="s">
        <v>3</v>
      </c>
      <c r="GD121">
        <v>1</v>
      </c>
      <c r="GF121">
        <v>1709530976</v>
      </c>
      <c r="GG121">
        <v>2</v>
      </c>
      <c r="GH121">
        <v>3</v>
      </c>
      <c r="GI121">
        <v>4</v>
      </c>
      <c r="GJ121">
        <v>0</v>
      </c>
      <c r="GK121">
        <v>0</v>
      </c>
      <c r="GL121">
        <f t="shared" si="144"/>
        <v>0</v>
      </c>
      <c r="GM121">
        <f t="shared" si="145"/>
        <v>55</v>
      </c>
      <c r="GN121">
        <f t="shared" si="146"/>
        <v>55</v>
      </c>
      <c r="GO121">
        <f t="shared" si="147"/>
        <v>0</v>
      </c>
      <c r="GP121">
        <f t="shared" si="148"/>
        <v>0</v>
      </c>
      <c r="GR121">
        <v>1</v>
      </c>
      <c r="GS121">
        <v>1</v>
      </c>
      <c r="GT121">
        <v>0</v>
      </c>
      <c r="GU121" t="s">
        <v>3</v>
      </c>
      <c r="GV121">
        <f t="shared" si="149"/>
        <v>0</v>
      </c>
      <c r="GW121">
        <v>1</v>
      </c>
      <c r="GX121">
        <f t="shared" si="150"/>
        <v>0</v>
      </c>
      <c r="HA121">
        <v>0</v>
      </c>
      <c r="HB121">
        <v>0</v>
      </c>
      <c r="HC121">
        <f t="shared" si="151"/>
        <v>0</v>
      </c>
      <c r="HE121" t="s">
        <v>3</v>
      </c>
      <c r="HF121" t="s">
        <v>3</v>
      </c>
      <c r="HG121">
        <f t="shared" si="152"/>
        <v>55</v>
      </c>
      <c r="HM121" t="s">
        <v>3</v>
      </c>
      <c r="HN121" t="s">
        <v>3</v>
      </c>
      <c r="HO121" t="s">
        <v>3</v>
      </c>
      <c r="HP121" t="s">
        <v>3</v>
      </c>
      <c r="HQ121" t="s">
        <v>3</v>
      </c>
      <c r="IK121">
        <v>0</v>
      </c>
    </row>
    <row r="122" spans="1:245">
      <c r="A122">
        <v>17</v>
      </c>
      <c r="B122">
        <v>1</v>
      </c>
      <c r="E122" t="s">
        <v>268</v>
      </c>
      <c r="F122" t="s">
        <v>197</v>
      </c>
      <c r="G122" t="s">
        <v>234</v>
      </c>
      <c r="H122" t="s">
        <v>199</v>
      </c>
      <c r="I122">
        <f>ROUND(ROUND(6,4),7)</f>
        <v>6</v>
      </c>
      <c r="J122">
        <v>0</v>
      </c>
      <c r="K122">
        <f>ROUND(ROUND(6,4),7)</f>
        <v>6</v>
      </c>
      <c r="O122">
        <f t="shared" si="112"/>
        <v>46.2</v>
      </c>
      <c r="P122">
        <f t="shared" si="113"/>
        <v>46.2</v>
      </c>
      <c r="Q122">
        <f t="shared" si="114"/>
        <v>0</v>
      </c>
      <c r="R122">
        <f t="shared" si="115"/>
        <v>0</v>
      </c>
      <c r="S122">
        <f t="shared" si="116"/>
        <v>0</v>
      </c>
      <c r="T122">
        <f t="shared" si="117"/>
        <v>0</v>
      </c>
      <c r="U122">
        <f t="shared" si="118"/>
        <v>0</v>
      </c>
      <c r="V122">
        <f t="shared" si="119"/>
        <v>0</v>
      </c>
      <c r="W122">
        <f t="shared" si="120"/>
        <v>0</v>
      </c>
      <c r="X122">
        <f t="shared" si="121"/>
        <v>0</v>
      </c>
      <c r="Y122">
        <f t="shared" si="122"/>
        <v>0</v>
      </c>
      <c r="AA122">
        <v>46295511</v>
      </c>
      <c r="AB122">
        <f t="shared" si="123"/>
        <v>7.7</v>
      </c>
      <c r="AC122">
        <f t="shared" si="124"/>
        <v>7.7</v>
      </c>
      <c r="AD122">
        <f t="shared" si="125"/>
        <v>0</v>
      </c>
      <c r="AE122">
        <f t="shared" si="126"/>
        <v>0</v>
      </c>
      <c r="AF122">
        <f t="shared" si="127"/>
        <v>0</v>
      </c>
      <c r="AG122">
        <f t="shared" si="128"/>
        <v>0</v>
      </c>
      <c r="AH122">
        <f t="shared" si="129"/>
        <v>0</v>
      </c>
      <c r="AI122">
        <f t="shared" si="130"/>
        <v>0</v>
      </c>
      <c r="AJ122">
        <f t="shared" si="131"/>
        <v>0</v>
      </c>
      <c r="AK122">
        <v>7.7</v>
      </c>
      <c r="AL122">
        <v>7.7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1</v>
      </c>
      <c r="AW122">
        <v>1</v>
      </c>
      <c r="AZ122">
        <v>1</v>
      </c>
      <c r="BA122">
        <v>1</v>
      </c>
      <c r="BB122">
        <v>1</v>
      </c>
      <c r="BC122">
        <v>7.21</v>
      </c>
      <c r="BD122" t="s">
        <v>3</v>
      </c>
      <c r="BE122" t="s">
        <v>3</v>
      </c>
      <c r="BF122" t="s">
        <v>3</v>
      </c>
      <c r="BG122" t="s">
        <v>3</v>
      </c>
      <c r="BH122">
        <v>3</v>
      </c>
      <c r="BI122">
        <v>1</v>
      </c>
      <c r="BJ122" t="s">
        <v>197</v>
      </c>
      <c r="BM122">
        <v>1100</v>
      </c>
      <c r="BN122">
        <v>0</v>
      </c>
      <c r="BO122" t="s">
        <v>3</v>
      </c>
      <c r="BP122">
        <v>0</v>
      </c>
      <c r="BQ122">
        <v>8</v>
      </c>
      <c r="BR122">
        <v>0</v>
      </c>
      <c r="BS122">
        <v>1</v>
      </c>
      <c r="BT122">
        <v>1</v>
      </c>
      <c r="BU122">
        <v>1</v>
      </c>
      <c r="BV122">
        <v>1</v>
      </c>
      <c r="BW122">
        <v>1</v>
      </c>
      <c r="BX122">
        <v>1</v>
      </c>
      <c r="BY122" t="s">
        <v>3</v>
      </c>
      <c r="BZ122">
        <v>0</v>
      </c>
      <c r="CA122">
        <v>0</v>
      </c>
      <c r="CB122" t="s">
        <v>3</v>
      </c>
      <c r="CE122">
        <v>0</v>
      </c>
      <c r="CF122">
        <v>0</v>
      </c>
      <c r="CG122">
        <v>0</v>
      </c>
      <c r="CM122">
        <v>0</v>
      </c>
      <c r="CN122" t="s">
        <v>3</v>
      </c>
      <c r="CO122">
        <v>0</v>
      </c>
      <c r="CP122">
        <f t="shared" si="132"/>
        <v>46.2</v>
      </c>
      <c r="CQ122">
        <f t="shared" si="133"/>
        <v>7.7</v>
      </c>
      <c r="CR122">
        <f t="shared" si="134"/>
        <v>0</v>
      </c>
      <c r="CS122">
        <f t="shared" si="135"/>
        <v>0</v>
      </c>
      <c r="CT122">
        <f t="shared" si="136"/>
        <v>0</v>
      </c>
      <c r="CU122">
        <f t="shared" si="137"/>
        <v>0</v>
      </c>
      <c r="CV122">
        <f t="shared" si="138"/>
        <v>0</v>
      </c>
      <c r="CW122">
        <f t="shared" si="139"/>
        <v>0</v>
      </c>
      <c r="CX122">
        <f t="shared" si="140"/>
        <v>0</v>
      </c>
      <c r="CY122">
        <f t="shared" si="141"/>
        <v>0</v>
      </c>
      <c r="CZ122">
        <f t="shared" si="142"/>
        <v>0</v>
      </c>
      <c r="DC122" t="s">
        <v>3</v>
      </c>
      <c r="DD122" t="s">
        <v>3</v>
      </c>
      <c r="DE122" t="s">
        <v>3</v>
      </c>
      <c r="DF122" t="s">
        <v>3</v>
      </c>
      <c r="DG122" t="s">
        <v>3</v>
      </c>
      <c r="DH122" t="s">
        <v>3</v>
      </c>
      <c r="DI122" t="s">
        <v>3</v>
      </c>
      <c r="DJ122" t="s">
        <v>3</v>
      </c>
      <c r="DK122" t="s">
        <v>3</v>
      </c>
      <c r="DL122" t="s">
        <v>3</v>
      </c>
      <c r="DM122" t="s">
        <v>3</v>
      </c>
      <c r="DN122">
        <v>0</v>
      </c>
      <c r="DO122">
        <v>0</v>
      </c>
      <c r="DP122">
        <v>1</v>
      </c>
      <c r="DQ122">
        <v>1</v>
      </c>
      <c r="DU122">
        <v>1010</v>
      </c>
      <c r="DV122" t="s">
        <v>199</v>
      </c>
      <c r="DW122" t="s">
        <v>199</v>
      </c>
      <c r="DX122">
        <v>1</v>
      </c>
      <c r="DZ122" t="s">
        <v>3</v>
      </c>
      <c r="EA122" t="s">
        <v>3</v>
      </c>
      <c r="EB122" t="s">
        <v>3</v>
      </c>
      <c r="EC122" t="s">
        <v>3</v>
      </c>
      <c r="EE122">
        <v>44455117</v>
      </c>
      <c r="EF122">
        <v>8</v>
      </c>
      <c r="EG122" t="s">
        <v>200</v>
      </c>
      <c r="EH122">
        <v>0</v>
      </c>
      <c r="EI122" t="s">
        <v>3</v>
      </c>
      <c r="EJ122">
        <v>1</v>
      </c>
      <c r="EK122">
        <v>1100</v>
      </c>
      <c r="EL122" t="s">
        <v>201</v>
      </c>
      <c r="EM122" t="s">
        <v>202</v>
      </c>
      <c r="EO122" t="s">
        <v>3</v>
      </c>
      <c r="EQ122">
        <v>0</v>
      </c>
      <c r="ER122">
        <v>7.7</v>
      </c>
      <c r="ES122">
        <v>7.7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0</v>
      </c>
      <c r="EZ122">
        <v>5</v>
      </c>
      <c r="FC122">
        <v>0</v>
      </c>
      <c r="FD122">
        <v>18</v>
      </c>
      <c r="FF122">
        <v>7.7</v>
      </c>
      <c r="FQ122">
        <v>0</v>
      </c>
      <c r="FR122">
        <f t="shared" si="143"/>
        <v>0</v>
      </c>
      <c r="FS122">
        <v>0</v>
      </c>
      <c r="FX122">
        <v>0</v>
      </c>
      <c r="FY122">
        <v>0</v>
      </c>
      <c r="GA122" t="s">
        <v>3</v>
      </c>
      <c r="GD122">
        <v>1</v>
      </c>
      <c r="GF122">
        <v>-1965002322</v>
      </c>
      <c r="GG122">
        <v>2</v>
      </c>
      <c r="GH122">
        <v>3</v>
      </c>
      <c r="GI122">
        <v>4</v>
      </c>
      <c r="GJ122">
        <v>0</v>
      </c>
      <c r="GK122">
        <v>0</v>
      </c>
      <c r="GL122">
        <f t="shared" si="144"/>
        <v>0</v>
      </c>
      <c r="GM122">
        <f t="shared" si="145"/>
        <v>46.2</v>
      </c>
      <c r="GN122">
        <f t="shared" si="146"/>
        <v>46.2</v>
      </c>
      <c r="GO122">
        <f t="shared" si="147"/>
        <v>0</v>
      </c>
      <c r="GP122">
        <f t="shared" si="148"/>
        <v>0</v>
      </c>
      <c r="GR122">
        <v>1</v>
      </c>
      <c r="GS122">
        <v>1</v>
      </c>
      <c r="GT122">
        <v>0</v>
      </c>
      <c r="GU122" t="s">
        <v>3</v>
      </c>
      <c r="GV122">
        <f t="shared" si="149"/>
        <v>0</v>
      </c>
      <c r="GW122">
        <v>1</v>
      </c>
      <c r="GX122">
        <f t="shared" si="150"/>
        <v>0</v>
      </c>
      <c r="HA122">
        <v>0</v>
      </c>
      <c r="HB122">
        <v>0</v>
      </c>
      <c r="HC122">
        <f t="shared" si="151"/>
        <v>0</v>
      </c>
      <c r="HE122" t="s">
        <v>3</v>
      </c>
      <c r="HF122" t="s">
        <v>3</v>
      </c>
      <c r="HG122">
        <f t="shared" si="152"/>
        <v>46.2</v>
      </c>
      <c r="HM122" t="s">
        <v>3</v>
      </c>
      <c r="HN122" t="s">
        <v>3</v>
      </c>
      <c r="HO122" t="s">
        <v>3</v>
      </c>
      <c r="HP122" t="s">
        <v>3</v>
      </c>
      <c r="HQ122" t="s">
        <v>3</v>
      </c>
      <c r="IK122">
        <v>0</v>
      </c>
    </row>
    <row r="123" spans="1:245">
      <c r="A123">
        <v>17</v>
      </c>
      <c r="B123">
        <v>1</v>
      </c>
      <c r="E123" t="s">
        <v>269</v>
      </c>
      <c r="F123" t="s">
        <v>197</v>
      </c>
      <c r="G123" t="s">
        <v>232</v>
      </c>
      <c r="H123" t="s">
        <v>199</v>
      </c>
      <c r="I123">
        <f>ROUND(ROUND(14,4),7)</f>
        <v>14</v>
      </c>
      <c r="J123">
        <v>0</v>
      </c>
      <c r="K123">
        <f>ROUND(ROUND(14,4),7)</f>
        <v>14</v>
      </c>
      <c r="O123">
        <f t="shared" si="112"/>
        <v>107.8</v>
      </c>
      <c r="P123">
        <f t="shared" si="113"/>
        <v>107.8</v>
      </c>
      <c r="Q123">
        <f t="shared" si="114"/>
        <v>0</v>
      </c>
      <c r="R123">
        <f t="shared" si="115"/>
        <v>0</v>
      </c>
      <c r="S123">
        <f t="shared" si="116"/>
        <v>0</v>
      </c>
      <c r="T123">
        <f t="shared" si="117"/>
        <v>0</v>
      </c>
      <c r="U123">
        <f t="shared" si="118"/>
        <v>0</v>
      </c>
      <c r="V123">
        <f t="shared" si="119"/>
        <v>0</v>
      </c>
      <c r="W123">
        <f t="shared" si="120"/>
        <v>0</v>
      </c>
      <c r="X123">
        <f t="shared" si="121"/>
        <v>0</v>
      </c>
      <c r="Y123">
        <f t="shared" si="122"/>
        <v>0</v>
      </c>
      <c r="AA123">
        <v>46295511</v>
      </c>
      <c r="AB123">
        <f t="shared" si="123"/>
        <v>7.7</v>
      </c>
      <c r="AC123">
        <f t="shared" si="124"/>
        <v>7.7</v>
      </c>
      <c r="AD123">
        <f t="shared" si="125"/>
        <v>0</v>
      </c>
      <c r="AE123">
        <f t="shared" si="126"/>
        <v>0</v>
      </c>
      <c r="AF123">
        <f t="shared" si="127"/>
        <v>0</v>
      </c>
      <c r="AG123">
        <f t="shared" si="128"/>
        <v>0</v>
      </c>
      <c r="AH123">
        <f t="shared" si="129"/>
        <v>0</v>
      </c>
      <c r="AI123">
        <f t="shared" si="130"/>
        <v>0</v>
      </c>
      <c r="AJ123">
        <f t="shared" si="131"/>
        <v>0</v>
      </c>
      <c r="AK123">
        <v>7.7</v>
      </c>
      <c r="AL123">
        <v>7.7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1</v>
      </c>
      <c r="AW123">
        <v>1</v>
      </c>
      <c r="AZ123">
        <v>1</v>
      </c>
      <c r="BA123">
        <v>1</v>
      </c>
      <c r="BB123">
        <v>1</v>
      </c>
      <c r="BC123">
        <v>7.21</v>
      </c>
      <c r="BD123" t="s">
        <v>3</v>
      </c>
      <c r="BE123" t="s">
        <v>3</v>
      </c>
      <c r="BF123" t="s">
        <v>3</v>
      </c>
      <c r="BG123" t="s">
        <v>3</v>
      </c>
      <c r="BH123">
        <v>3</v>
      </c>
      <c r="BI123">
        <v>1</v>
      </c>
      <c r="BJ123" t="s">
        <v>197</v>
      </c>
      <c r="BM123">
        <v>1100</v>
      </c>
      <c r="BN123">
        <v>0</v>
      </c>
      <c r="BO123" t="s">
        <v>3</v>
      </c>
      <c r="BP123">
        <v>0</v>
      </c>
      <c r="BQ123">
        <v>8</v>
      </c>
      <c r="BR123">
        <v>0</v>
      </c>
      <c r="BS123">
        <v>1</v>
      </c>
      <c r="BT123">
        <v>1</v>
      </c>
      <c r="BU123">
        <v>1</v>
      </c>
      <c r="BV123">
        <v>1</v>
      </c>
      <c r="BW123">
        <v>1</v>
      </c>
      <c r="BX123">
        <v>1</v>
      </c>
      <c r="BY123" t="s">
        <v>3</v>
      </c>
      <c r="BZ123">
        <v>0</v>
      </c>
      <c r="CA123">
        <v>0</v>
      </c>
      <c r="CB123" t="s">
        <v>3</v>
      </c>
      <c r="CE123">
        <v>0</v>
      </c>
      <c r="CF123">
        <v>0</v>
      </c>
      <c r="CG123">
        <v>0</v>
      </c>
      <c r="CM123">
        <v>0</v>
      </c>
      <c r="CN123" t="s">
        <v>3</v>
      </c>
      <c r="CO123">
        <v>0</v>
      </c>
      <c r="CP123">
        <f t="shared" si="132"/>
        <v>107.8</v>
      </c>
      <c r="CQ123">
        <f t="shared" si="133"/>
        <v>7.7</v>
      </c>
      <c r="CR123">
        <f t="shared" si="134"/>
        <v>0</v>
      </c>
      <c r="CS123">
        <f t="shared" si="135"/>
        <v>0</v>
      </c>
      <c r="CT123">
        <f t="shared" si="136"/>
        <v>0</v>
      </c>
      <c r="CU123">
        <f t="shared" si="137"/>
        <v>0</v>
      </c>
      <c r="CV123">
        <f t="shared" si="138"/>
        <v>0</v>
      </c>
      <c r="CW123">
        <f t="shared" si="139"/>
        <v>0</v>
      </c>
      <c r="CX123">
        <f t="shared" si="140"/>
        <v>0</v>
      </c>
      <c r="CY123">
        <f t="shared" si="141"/>
        <v>0</v>
      </c>
      <c r="CZ123">
        <f t="shared" si="142"/>
        <v>0</v>
      </c>
      <c r="DC123" t="s">
        <v>3</v>
      </c>
      <c r="DD123" t="s">
        <v>3</v>
      </c>
      <c r="DE123" t="s">
        <v>3</v>
      </c>
      <c r="DF123" t="s">
        <v>3</v>
      </c>
      <c r="DG123" t="s">
        <v>3</v>
      </c>
      <c r="DH123" t="s">
        <v>3</v>
      </c>
      <c r="DI123" t="s">
        <v>3</v>
      </c>
      <c r="DJ123" t="s">
        <v>3</v>
      </c>
      <c r="DK123" t="s">
        <v>3</v>
      </c>
      <c r="DL123" t="s">
        <v>3</v>
      </c>
      <c r="DM123" t="s">
        <v>3</v>
      </c>
      <c r="DN123">
        <v>0</v>
      </c>
      <c r="DO123">
        <v>0</v>
      </c>
      <c r="DP123">
        <v>1</v>
      </c>
      <c r="DQ123">
        <v>1</v>
      </c>
      <c r="DU123">
        <v>1010</v>
      </c>
      <c r="DV123" t="s">
        <v>199</v>
      </c>
      <c r="DW123" t="s">
        <v>199</v>
      </c>
      <c r="DX123">
        <v>1</v>
      </c>
      <c r="DZ123" t="s">
        <v>3</v>
      </c>
      <c r="EA123" t="s">
        <v>3</v>
      </c>
      <c r="EB123" t="s">
        <v>3</v>
      </c>
      <c r="EC123" t="s">
        <v>3</v>
      </c>
      <c r="EE123">
        <v>44455117</v>
      </c>
      <c r="EF123">
        <v>8</v>
      </c>
      <c r="EG123" t="s">
        <v>200</v>
      </c>
      <c r="EH123">
        <v>0</v>
      </c>
      <c r="EI123" t="s">
        <v>3</v>
      </c>
      <c r="EJ123">
        <v>1</v>
      </c>
      <c r="EK123">
        <v>1100</v>
      </c>
      <c r="EL123" t="s">
        <v>201</v>
      </c>
      <c r="EM123" t="s">
        <v>202</v>
      </c>
      <c r="EO123" t="s">
        <v>3</v>
      </c>
      <c r="EQ123">
        <v>0</v>
      </c>
      <c r="ER123">
        <v>7.7</v>
      </c>
      <c r="ES123">
        <v>7.7</v>
      </c>
      <c r="ET123">
        <v>0</v>
      </c>
      <c r="EU123">
        <v>0</v>
      </c>
      <c r="EV123">
        <v>0</v>
      </c>
      <c r="EW123">
        <v>0</v>
      </c>
      <c r="EX123">
        <v>0</v>
      </c>
      <c r="EY123">
        <v>0</v>
      </c>
      <c r="EZ123">
        <v>5</v>
      </c>
      <c r="FC123">
        <v>0</v>
      </c>
      <c r="FD123">
        <v>18</v>
      </c>
      <c r="FF123">
        <v>7.7</v>
      </c>
      <c r="FQ123">
        <v>0</v>
      </c>
      <c r="FR123">
        <f t="shared" si="143"/>
        <v>0</v>
      </c>
      <c r="FS123">
        <v>0</v>
      </c>
      <c r="FX123">
        <v>0</v>
      </c>
      <c r="FY123">
        <v>0</v>
      </c>
      <c r="GA123" t="s">
        <v>3</v>
      </c>
      <c r="GD123">
        <v>1</v>
      </c>
      <c r="GF123">
        <v>-650187109</v>
      </c>
      <c r="GG123">
        <v>2</v>
      </c>
      <c r="GH123">
        <v>3</v>
      </c>
      <c r="GI123">
        <v>4</v>
      </c>
      <c r="GJ123">
        <v>0</v>
      </c>
      <c r="GK123">
        <v>0</v>
      </c>
      <c r="GL123">
        <f t="shared" si="144"/>
        <v>0</v>
      </c>
      <c r="GM123">
        <f t="shared" si="145"/>
        <v>107.8</v>
      </c>
      <c r="GN123">
        <f t="shared" si="146"/>
        <v>107.8</v>
      </c>
      <c r="GO123">
        <f t="shared" si="147"/>
        <v>0</v>
      </c>
      <c r="GP123">
        <f t="shared" si="148"/>
        <v>0</v>
      </c>
      <c r="GR123">
        <v>1</v>
      </c>
      <c r="GS123">
        <v>1</v>
      </c>
      <c r="GT123">
        <v>0</v>
      </c>
      <c r="GU123" t="s">
        <v>3</v>
      </c>
      <c r="GV123">
        <f t="shared" si="149"/>
        <v>0</v>
      </c>
      <c r="GW123">
        <v>1</v>
      </c>
      <c r="GX123">
        <f t="shared" si="150"/>
        <v>0</v>
      </c>
      <c r="HA123">
        <v>0</v>
      </c>
      <c r="HB123">
        <v>0</v>
      </c>
      <c r="HC123">
        <f t="shared" si="151"/>
        <v>0</v>
      </c>
      <c r="HE123" t="s">
        <v>3</v>
      </c>
      <c r="HF123" t="s">
        <v>3</v>
      </c>
      <c r="HG123">
        <f t="shared" si="152"/>
        <v>107.8</v>
      </c>
      <c r="HM123" t="s">
        <v>3</v>
      </c>
      <c r="HN123" t="s">
        <v>3</v>
      </c>
      <c r="HO123" t="s">
        <v>3</v>
      </c>
      <c r="HP123" t="s">
        <v>3</v>
      </c>
      <c r="HQ123" t="s">
        <v>3</v>
      </c>
      <c r="IK123">
        <v>0</v>
      </c>
    </row>
    <row r="124" spans="1:245">
      <c r="A124">
        <v>17</v>
      </c>
      <c r="B124">
        <v>1</v>
      </c>
      <c r="E124" t="s">
        <v>270</v>
      </c>
      <c r="F124" t="s">
        <v>197</v>
      </c>
      <c r="G124" t="s">
        <v>271</v>
      </c>
      <c r="H124" t="s">
        <v>199</v>
      </c>
      <c r="I124">
        <f>ROUND(ROUND(7,4),7)</f>
        <v>7</v>
      </c>
      <c r="J124">
        <v>0</v>
      </c>
      <c r="K124">
        <f>ROUND(ROUND(7,4),7)</f>
        <v>7</v>
      </c>
      <c r="O124">
        <f t="shared" si="112"/>
        <v>924</v>
      </c>
      <c r="P124">
        <f t="shared" si="113"/>
        <v>924</v>
      </c>
      <c r="Q124">
        <f t="shared" si="114"/>
        <v>0</v>
      </c>
      <c r="R124">
        <f t="shared" si="115"/>
        <v>0</v>
      </c>
      <c r="S124">
        <f t="shared" si="116"/>
        <v>0</v>
      </c>
      <c r="T124">
        <f t="shared" si="117"/>
        <v>0</v>
      </c>
      <c r="U124">
        <f t="shared" si="118"/>
        <v>0</v>
      </c>
      <c r="V124">
        <f t="shared" si="119"/>
        <v>0</v>
      </c>
      <c r="W124">
        <f t="shared" si="120"/>
        <v>0</v>
      </c>
      <c r="X124">
        <f t="shared" si="121"/>
        <v>0</v>
      </c>
      <c r="Y124">
        <f t="shared" si="122"/>
        <v>0</v>
      </c>
      <c r="AA124">
        <v>46295511</v>
      </c>
      <c r="AB124">
        <f t="shared" si="123"/>
        <v>132</v>
      </c>
      <c r="AC124">
        <f t="shared" si="124"/>
        <v>132</v>
      </c>
      <c r="AD124">
        <f t="shared" si="125"/>
        <v>0</v>
      </c>
      <c r="AE124">
        <f t="shared" si="126"/>
        <v>0</v>
      </c>
      <c r="AF124">
        <f t="shared" si="127"/>
        <v>0</v>
      </c>
      <c r="AG124">
        <f t="shared" si="128"/>
        <v>0</v>
      </c>
      <c r="AH124">
        <f t="shared" si="129"/>
        <v>0</v>
      </c>
      <c r="AI124">
        <f t="shared" si="130"/>
        <v>0</v>
      </c>
      <c r="AJ124">
        <f t="shared" si="131"/>
        <v>0</v>
      </c>
      <c r="AK124">
        <v>132</v>
      </c>
      <c r="AL124">
        <v>132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1</v>
      </c>
      <c r="AW124">
        <v>1</v>
      </c>
      <c r="AZ124">
        <v>1</v>
      </c>
      <c r="BA124">
        <v>1</v>
      </c>
      <c r="BB124">
        <v>1</v>
      </c>
      <c r="BC124">
        <v>7.21</v>
      </c>
      <c r="BD124" t="s">
        <v>3</v>
      </c>
      <c r="BE124" t="s">
        <v>3</v>
      </c>
      <c r="BF124" t="s">
        <v>3</v>
      </c>
      <c r="BG124" t="s">
        <v>3</v>
      </c>
      <c r="BH124">
        <v>3</v>
      </c>
      <c r="BI124">
        <v>1</v>
      </c>
      <c r="BJ124" t="s">
        <v>197</v>
      </c>
      <c r="BM124">
        <v>1100</v>
      </c>
      <c r="BN124">
        <v>0</v>
      </c>
      <c r="BO124" t="s">
        <v>3</v>
      </c>
      <c r="BP124">
        <v>0</v>
      </c>
      <c r="BQ124">
        <v>8</v>
      </c>
      <c r="BR124">
        <v>0</v>
      </c>
      <c r="BS124">
        <v>1</v>
      </c>
      <c r="BT124">
        <v>1</v>
      </c>
      <c r="BU124">
        <v>1</v>
      </c>
      <c r="BV124">
        <v>1</v>
      </c>
      <c r="BW124">
        <v>1</v>
      </c>
      <c r="BX124">
        <v>1</v>
      </c>
      <c r="BY124" t="s">
        <v>3</v>
      </c>
      <c r="BZ124">
        <v>0</v>
      </c>
      <c r="CA124">
        <v>0</v>
      </c>
      <c r="CB124" t="s">
        <v>3</v>
      </c>
      <c r="CE124">
        <v>0</v>
      </c>
      <c r="CF124">
        <v>0</v>
      </c>
      <c r="CG124">
        <v>0</v>
      </c>
      <c r="CM124">
        <v>0</v>
      </c>
      <c r="CN124" t="s">
        <v>3</v>
      </c>
      <c r="CO124">
        <v>0</v>
      </c>
      <c r="CP124">
        <f t="shared" si="132"/>
        <v>924</v>
      </c>
      <c r="CQ124">
        <f t="shared" si="133"/>
        <v>132</v>
      </c>
      <c r="CR124">
        <f t="shared" si="134"/>
        <v>0</v>
      </c>
      <c r="CS124">
        <f t="shared" si="135"/>
        <v>0</v>
      </c>
      <c r="CT124">
        <f t="shared" si="136"/>
        <v>0</v>
      </c>
      <c r="CU124">
        <f t="shared" si="137"/>
        <v>0</v>
      </c>
      <c r="CV124">
        <f t="shared" si="138"/>
        <v>0</v>
      </c>
      <c r="CW124">
        <f t="shared" si="139"/>
        <v>0</v>
      </c>
      <c r="CX124">
        <f t="shared" si="140"/>
        <v>0</v>
      </c>
      <c r="CY124">
        <f t="shared" si="141"/>
        <v>0</v>
      </c>
      <c r="CZ124">
        <f t="shared" si="142"/>
        <v>0</v>
      </c>
      <c r="DC124" t="s">
        <v>3</v>
      </c>
      <c r="DD124" t="s">
        <v>3</v>
      </c>
      <c r="DE124" t="s">
        <v>3</v>
      </c>
      <c r="DF124" t="s">
        <v>3</v>
      </c>
      <c r="DG124" t="s">
        <v>3</v>
      </c>
      <c r="DH124" t="s">
        <v>3</v>
      </c>
      <c r="DI124" t="s">
        <v>3</v>
      </c>
      <c r="DJ124" t="s">
        <v>3</v>
      </c>
      <c r="DK124" t="s">
        <v>3</v>
      </c>
      <c r="DL124" t="s">
        <v>3</v>
      </c>
      <c r="DM124" t="s">
        <v>3</v>
      </c>
      <c r="DN124">
        <v>0</v>
      </c>
      <c r="DO124">
        <v>0</v>
      </c>
      <c r="DP124">
        <v>1</v>
      </c>
      <c r="DQ124">
        <v>1</v>
      </c>
      <c r="DU124">
        <v>1010</v>
      </c>
      <c r="DV124" t="s">
        <v>199</v>
      </c>
      <c r="DW124" t="s">
        <v>199</v>
      </c>
      <c r="DX124">
        <v>1</v>
      </c>
      <c r="DZ124" t="s">
        <v>3</v>
      </c>
      <c r="EA124" t="s">
        <v>3</v>
      </c>
      <c r="EB124" t="s">
        <v>3</v>
      </c>
      <c r="EC124" t="s">
        <v>3</v>
      </c>
      <c r="EE124">
        <v>44455117</v>
      </c>
      <c r="EF124">
        <v>8</v>
      </c>
      <c r="EG124" t="s">
        <v>200</v>
      </c>
      <c r="EH124">
        <v>0</v>
      </c>
      <c r="EI124" t="s">
        <v>3</v>
      </c>
      <c r="EJ124">
        <v>1</v>
      </c>
      <c r="EK124">
        <v>1100</v>
      </c>
      <c r="EL124" t="s">
        <v>201</v>
      </c>
      <c r="EM124" t="s">
        <v>202</v>
      </c>
      <c r="EO124" t="s">
        <v>3</v>
      </c>
      <c r="EQ124">
        <v>0</v>
      </c>
      <c r="ER124">
        <v>132</v>
      </c>
      <c r="ES124">
        <v>132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5</v>
      </c>
      <c r="FC124">
        <v>0</v>
      </c>
      <c r="FD124">
        <v>18</v>
      </c>
      <c r="FF124">
        <v>132</v>
      </c>
      <c r="FQ124">
        <v>0</v>
      </c>
      <c r="FR124">
        <f t="shared" si="143"/>
        <v>0</v>
      </c>
      <c r="FS124">
        <v>0</v>
      </c>
      <c r="FX124">
        <v>0</v>
      </c>
      <c r="FY124">
        <v>0</v>
      </c>
      <c r="GA124" t="s">
        <v>3</v>
      </c>
      <c r="GD124">
        <v>1</v>
      </c>
      <c r="GF124">
        <v>595449006</v>
      </c>
      <c r="GG124">
        <v>2</v>
      </c>
      <c r="GH124">
        <v>3</v>
      </c>
      <c r="GI124">
        <v>4</v>
      </c>
      <c r="GJ124">
        <v>0</v>
      </c>
      <c r="GK124">
        <v>0</v>
      </c>
      <c r="GL124">
        <f t="shared" si="144"/>
        <v>0</v>
      </c>
      <c r="GM124">
        <f t="shared" si="145"/>
        <v>924</v>
      </c>
      <c r="GN124">
        <f t="shared" si="146"/>
        <v>924</v>
      </c>
      <c r="GO124">
        <f t="shared" si="147"/>
        <v>0</v>
      </c>
      <c r="GP124">
        <f t="shared" si="148"/>
        <v>0</v>
      </c>
      <c r="GR124">
        <v>1</v>
      </c>
      <c r="GS124">
        <v>1</v>
      </c>
      <c r="GT124">
        <v>0</v>
      </c>
      <c r="GU124" t="s">
        <v>3</v>
      </c>
      <c r="GV124">
        <f t="shared" si="149"/>
        <v>0</v>
      </c>
      <c r="GW124">
        <v>1</v>
      </c>
      <c r="GX124">
        <f t="shared" si="150"/>
        <v>0</v>
      </c>
      <c r="HA124">
        <v>0</v>
      </c>
      <c r="HB124">
        <v>0</v>
      </c>
      <c r="HC124">
        <f t="shared" si="151"/>
        <v>0</v>
      </c>
      <c r="HE124" t="s">
        <v>3</v>
      </c>
      <c r="HF124" t="s">
        <v>3</v>
      </c>
      <c r="HG124">
        <f t="shared" si="152"/>
        <v>924</v>
      </c>
      <c r="HM124" t="s">
        <v>3</v>
      </c>
      <c r="HN124" t="s">
        <v>3</v>
      </c>
      <c r="HO124" t="s">
        <v>3</v>
      </c>
      <c r="HP124" t="s">
        <v>3</v>
      </c>
      <c r="HQ124" t="s">
        <v>3</v>
      </c>
      <c r="IK124">
        <v>0</v>
      </c>
    </row>
    <row r="125" spans="1:245">
      <c r="A125">
        <v>17</v>
      </c>
      <c r="B125">
        <v>1</v>
      </c>
      <c r="E125" t="s">
        <v>272</v>
      </c>
      <c r="F125" t="s">
        <v>197</v>
      </c>
      <c r="G125" t="s">
        <v>273</v>
      </c>
      <c r="H125" t="s">
        <v>199</v>
      </c>
      <c r="I125">
        <f>ROUND(ROUND(3,4),7)</f>
        <v>3</v>
      </c>
      <c r="J125">
        <v>0</v>
      </c>
      <c r="K125">
        <f>ROUND(ROUND(3,4),7)</f>
        <v>3</v>
      </c>
      <c r="O125">
        <f t="shared" si="112"/>
        <v>1164.9000000000001</v>
      </c>
      <c r="P125">
        <f t="shared" si="113"/>
        <v>1164.9000000000001</v>
      </c>
      <c r="Q125">
        <f t="shared" si="114"/>
        <v>0</v>
      </c>
      <c r="R125">
        <f t="shared" si="115"/>
        <v>0</v>
      </c>
      <c r="S125">
        <f t="shared" si="116"/>
        <v>0</v>
      </c>
      <c r="T125">
        <f t="shared" si="117"/>
        <v>0</v>
      </c>
      <c r="U125">
        <f t="shared" si="118"/>
        <v>0</v>
      </c>
      <c r="V125">
        <f t="shared" si="119"/>
        <v>0</v>
      </c>
      <c r="W125">
        <f t="shared" si="120"/>
        <v>0</v>
      </c>
      <c r="X125">
        <f t="shared" si="121"/>
        <v>0</v>
      </c>
      <c r="Y125">
        <f t="shared" si="122"/>
        <v>0</v>
      </c>
      <c r="AA125">
        <v>46295511</v>
      </c>
      <c r="AB125">
        <f t="shared" si="123"/>
        <v>388.3</v>
      </c>
      <c r="AC125">
        <f t="shared" si="124"/>
        <v>388.3</v>
      </c>
      <c r="AD125">
        <f t="shared" si="125"/>
        <v>0</v>
      </c>
      <c r="AE125">
        <f t="shared" si="126"/>
        <v>0</v>
      </c>
      <c r="AF125">
        <f t="shared" si="127"/>
        <v>0</v>
      </c>
      <c r="AG125">
        <f t="shared" si="128"/>
        <v>0</v>
      </c>
      <c r="AH125">
        <f t="shared" si="129"/>
        <v>0</v>
      </c>
      <c r="AI125">
        <f t="shared" si="130"/>
        <v>0</v>
      </c>
      <c r="AJ125">
        <f t="shared" si="131"/>
        <v>0</v>
      </c>
      <c r="AK125">
        <v>388.3</v>
      </c>
      <c r="AL125">
        <v>388.3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1</v>
      </c>
      <c r="AW125">
        <v>1</v>
      </c>
      <c r="AZ125">
        <v>1</v>
      </c>
      <c r="BA125">
        <v>1</v>
      </c>
      <c r="BB125">
        <v>1</v>
      </c>
      <c r="BC125">
        <v>7.21</v>
      </c>
      <c r="BD125" t="s">
        <v>3</v>
      </c>
      <c r="BE125" t="s">
        <v>3</v>
      </c>
      <c r="BF125" t="s">
        <v>3</v>
      </c>
      <c r="BG125" t="s">
        <v>3</v>
      </c>
      <c r="BH125">
        <v>3</v>
      </c>
      <c r="BI125">
        <v>1</v>
      </c>
      <c r="BJ125" t="s">
        <v>197</v>
      </c>
      <c r="BM125">
        <v>1100</v>
      </c>
      <c r="BN125">
        <v>0</v>
      </c>
      <c r="BO125" t="s">
        <v>3</v>
      </c>
      <c r="BP125">
        <v>0</v>
      </c>
      <c r="BQ125">
        <v>8</v>
      </c>
      <c r="BR125">
        <v>0</v>
      </c>
      <c r="BS125">
        <v>1</v>
      </c>
      <c r="BT125">
        <v>1</v>
      </c>
      <c r="BU125">
        <v>1</v>
      </c>
      <c r="BV125">
        <v>1</v>
      </c>
      <c r="BW125">
        <v>1</v>
      </c>
      <c r="BX125">
        <v>1</v>
      </c>
      <c r="BY125" t="s">
        <v>3</v>
      </c>
      <c r="BZ125">
        <v>0</v>
      </c>
      <c r="CA125">
        <v>0</v>
      </c>
      <c r="CB125" t="s">
        <v>3</v>
      </c>
      <c r="CE125">
        <v>0</v>
      </c>
      <c r="CF125">
        <v>0</v>
      </c>
      <c r="CG125">
        <v>0</v>
      </c>
      <c r="CM125">
        <v>0</v>
      </c>
      <c r="CN125" t="s">
        <v>3</v>
      </c>
      <c r="CO125">
        <v>0</v>
      </c>
      <c r="CP125">
        <f t="shared" si="132"/>
        <v>1164.9000000000001</v>
      </c>
      <c r="CQ125">
        <f t="shared" si="133"/>
        <v>388.3</v>
      </c>
      <c r="CR125">
        <f t="shared" si="134"/>
        <v>0</v>
      </c>
      <c r="CS125">
        <f t="shared" si="135"/>
        <v>0</v>
      </c>
      <c r="CT125">
        <f t="shared" si="136"/>
        <v>0</v>
      </c>
      <c r="CU125">
        <f t="shared" si="137"/>
        <v>0</v>
      </c>
      <c r="CV125">
        <f t="shared" si="138"/>
        <v>0</v>
      </c>
      <c r="CW125">
        <f t="shared" si="139"/>
        <v>0</v>
      </c>
      <c r="CX125">
        <f t="shared" si="140"/>
        <v>0</v>
      </c>
      <c r="CY125">
        <f t="shared" si="141"/>
        <v>0</v>
      </c>
      <c r="CZ125">
        <f t="shared" si="142"/>
        <v>0</v>
      </c>
      <c r="DC125" t="s">
        <v>3</v>
      </c>
      <c r="DD125" t="s">
        <v>3</v>
      </c>
      <c r="DE125" t="s">
        <v>3</v>
      </c>
      <c r="DF125" t="s">
        <v>3</v>
      </c>
      <c r="DG125" t="s">
        <v>3</v>
      </c>
      <c r="DH125" t="s">
        <v>3</v>
      </c>
      <c r="DI125" t="s">
        <v>3</v>
      </c>
      <c r="DJ125" t="s">
        <v>3</v>
      </c>
      <c r="DK125" t="s">
        <v>3</v>
      </c>
      <c r="DL125" t="s">
        <v>3</v>
      </c>
      <c r="DM125" t="s">
        <v>3</v>
      </c>
      <c r="DN125">
        <v>0</v>
      </c>
      <c r="DO125">
        <v>0</v>
      </c>
      <c r="DP125">
        <v>1</v>
      </c>
      <c r="DQ125">
        <v>1</v>
      </c>
      <c r="DU125">
        <v>1010</v>
      </c>
      <c r="DV125" t="s">
        <v>199</v>
      </c>
      <c r="DW125" t="s">
        <v>199</v>
      </c>
      <c r="DX125">
        <v>1</v>
      </c>
      <c r="DZ125" t="s">
        <v>3</v>
      </c>
      <c r="EA125" t="s">
        <v>3</v>
      </c>
      <c r="EB125" t="s">
        <v>3</v>
      </c>
      <c r="EC125" t="s">
        <v>3</v>
      </c>
      <c r="EE125">
        <v>44455117</v>
      </c>
      <c r="EF125">
        <v>8</v>
      </c>
      <c r="EG125" t="s">
        <v>200</v>
      </c>
      <c r="EH125">
        <v>0</v>
      </c>
      <c r="EI125" t="s">
        <v>3</v>
      </c>
      <c r="EJ125">
        <v>1</v>
      </c>
      <c r="EK125">
        <v>1100</v>
      </c>
      <c r="EL125" t="s">
        <v>201</v>
      </c>
      <c r="EM125" t="s">
        <v>202</v>
      </c>
      <c r="EO125" t="s">
        <v>3</v>
      </c>
      <c r="EQ125">
        <v>0</v>
      </c>
      <c r="ER125">
        <v>388.3</v>
      </c>
      <c r="ES125">
        <v>388.3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0</v>
      </c>
      <c r="EZ125">
        <v>5</v>
      </c>
      <c r="FC125">
        <v>0</v>
      </c>
      <c r="FD125">
        <v>18</v>
      </c>
      <c r="FF125">
        <v>388.3</v>
      </c>
      <c r="FQ125">
        <v>0</v>
      </c>
      <c r="FR125">
        <f t="shared" si="143"/>
        <v>0</v>
      </c>
      <c r="FS125">
        <v>0</v>
      </c>
      <c r="FX125">
        <v>0</v>
      </c>
      <c r="FY125">
        <v>0</v>
      </c>
      <c r="GA125" t="s">
        <v>3</v>
      </c>
      <c r="GD125">
        <v>1</v>
      </c>
      <c r="GF125">
        <v>-1616562936</v>
      </c>
      <c r="GG125">
        <v>2</v>
      </c>
      <c r="GH125">
        <v>3</v>
      </c>
      <c r="GI125">
        <v>4</v>
      </c>
      <c r="GJ125">
        <v>0</v>
      </c>
      <c r="GK125">
        <v>0</v>
      </c>
      <c r="GL125">
        <f t="shared" si="144"/>
        <v>0</v>
      </c>
      <c r="GM125">
        <f t="shared" si="145"/>
        <v>1164.9000000000001</v>
      </c>
      <c r="GN125">
        <f t="shared" si="146"/>
        <v>1164.9000000000001</v>
      </c>
      <c r="GO125">
        <f t="shared" si="147"/>
        <v>0</v>
      </c>
      <c r="GP125">
        <f t="shared" si="148"/>
        <v>0</v>
      </c>
      <c r="GR125">
        <v>1</v>
      </c>
      <c r="GS125">
        <v>1</v>
      </c>
      <c r="GT125">
        <v>0</v>
      </c>
      <c r="GU125" t="s">
        <v>3</v>
      </c>
      <c r="GV125">
        <f t="shared" si="149"/>
        <v>0</v>
      </c>
      <c r="GW125">
        <v>1</v>
      </c>
      <c r="GX125">
        <f t="shared" si="150"/>
        <v>0</v>
      </c>
      <c r="HA125">
        <v>0</v>
      </c>
      <c r="HB125">
        <v>0</v>
      </c>
      <c r="HC125">
        <f t="shared" si="151"/>
        <v>0</v>
      </c>
      <c r="HE125" t="s">
        <v>3</v>
      </c>
      <c r="HF125" t="s">
        <v>3</v>
      </c>
      <c r="HG125">
        <f t="shared" si="152"/>
        <v>1164.9000000000001</v>
      </c>
      <c r="HM125" t="s">
        <v>3</v>
      </c>
      <c r="HN125" t="s">
        <v>3</v>
      </c>
      <c r="HO125" t="s">
        <v>3</v>
      </c>
      <c r="HP125" t="s">
        <v>3</v>
      </c>
      <c r="HQ125" t="s">
        <v>3</v>
      </c>
      <c r="IK125">
        <v>0</v>
      </c>
    </row>
    <row r="126" spans="1:245">
      <c r="A126">
        <v>17</v>
      </c>
      <c r="B126">
        <v>1</v>
      </c>
      <c r="E126" t="s">
        <v>274</v>
      </c>
      <c r="F126" t="s">
        <v>197</v>
      </c>
      <c r="G126" t="s">
        <v>275</v>
      </c>
      <c r="H126" t="s">
        <v>199</v>
      </c>
      <c r="I126">
        <f>ROUND(ROUND(1,4),7)</f>
        <v>1</v>
      </c>
      <c r="J126">
        <v>0</v>
      </c>
      <c r="K126">
        <f>ROUND(ROUND(1,4),7)</f>
        <v>1</v>
      </c>
      <c r="O126">
        <f t="shared" si="112"/>
        <v>150.69999999999999</v>
      </c>
      <c r="P126">
        <f t="shared" si="113"/>
        <v>150.69999999999999</v>
      </c>
      <c r="Q126">
        <f t="shared" si="114"/>
        <v>0</v>
      </c>
      <c r="R126">
        <f t="shared" si="115"/>
        <v>0</v>
      </c>
      <c r="S126">
        <f t="shared" si="116"/>
        <v>0</v>
      </c>
      <c r="T126">
        <f t="shared" si="117"/>
        <v>0</v>
      </c>
      <c r="U126">
        <f t="shared" si="118"/>
        <v>0</v>
      </c>
      <c r="V126">
        <f t="shared" si="119"/>
        <v>0</v>
      </c>
      <c r="W126">
        <f t="shared" si="120"/>
        <v>0</v>
      </c>
      <c r="X126">
        <f t="shared" si="121"/>
        <v>0</v>
      </c>
      <c r="Y126">
        <f t="shared" si="122"/>
        <v>0</v>
      </c>
      <c r="AA126">
        <v>46295511</v>
      </c>
      <c r="AB126">
        <f t="shared" si="123"/>
        <v>150.69999999999999</v>
      </c>
      <c r="AC126">
        <f t="shared" si="124"/>
        <v>150.69999999999999</v>
      </c>
      <c r="AD126">
        <f t="shared" si="125"/>
        <v>0</v>
      </c>
      <c r="AE126">
        <f t="shared" si="126"/>
        <v>0</v>
      </c>
      <c r="AF126">
        <f t="shared" si="127"/>
        <v>0</v>
      </c>
      <c r="AG126">
        <f t="shared" si="128"/>
        <v>0</v>
      </c>
      <c r="AH126">
        <f t="shared" si="129"/>
        <v>0</v>
      </c>
      <c r="AI126">
        <f t="shared" si="130"/>
        <v>0</v>
      </c>
      <c r="AJ126">
        <f t="shared" si="131"/>
        <v>0</v>
      </c>
      <c r="AK126">
        <v>150.69999999999999</v>
      </c>
      <c r="AL126">
        <v>150.69999999999999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1</v>
      </c>
      <c r="AW126">
        <v>1</v>
      </c>
      <c r="AZ126">
        <v>1</v>
      </c>
      <c r="BA126">
        <v>1</v>
      </c>
      <c r="BB126">
        <v>1</v>
      </c>
      <c r="BC126">
        <v>7.21</v>
      </c>
      <c r="BD126" t="s">
        <v>3</v>
      </c>
      <c r="BE126" t="s">
        <v>3</v>
      </c>
      <c r="BF126" t="s">
        <v>3</v>
      </c>
      <c r="BG126" t="s">
        <v>3</v>
      </c>
      <c r="BH126">
        <v>3</v>
      </c>
      <c r="BI126">
        <v>1</v>
      </c>
      <c r="BJ126" t="s">
        <v>197</v>
      </c>
      <c r="BM126">
        <v>1100</v>
      </c>
      <c r="BN126">
        <v>0</v>
      </c>
      <c r="BO126" t="s">
        <v>3</v>
      </c>
      <c r="BP126">
        <v>0</v>
      </c>
      <c r="BQ126">
        <v>8</v>
      </c>
      <c r="BR126">
        <v>0</v>
      </c>
      <c r="BS126">
        <v>1</v>
      </c>
      <c r="BT126">
        <v>1</v>
      </c>
      <c r="BU126">
        <v>1</v>
      </c>
      <c r="BV126">
        <v>1</v>
      </c>
      <c r="BW126">
        <v>1</v>
      </c>
      <c r="BX126">
        <v>1</v>
      </c>
      <c r="BY126" t="s">
        <v>3</v>
      </c>
      <c r="BZ126">
        <v>0</v>
      </c>
      <c r="CA126">
        <v>0</v>
      </c>
      <c r="CB126" t="s">
        <v>3</v>
      </c>
      <c r="CE126">
        <v>0</v>
      </c>
      <c r="CF126">
        <v>0</v>
      </c>
      <c r="CG126">
        <v>0</v>
      </c>
      <c r="CM126">
        <v>0</v>
      </c>
      <c r="CN126" t="s">
        <v>3</v>
      </c>
      <c r="CO126">
        <v>0</v>
      </c>
      <c r="CP126">
        <f t="shared" si="132"/>
        <v>150.69999999999999</v>
      </c>
      <c r="CQ126">
        <f t="shared" si="133"/>
        <v>150.69999999999999</v>
      </c>
      <c r="CR126">
        <f t="shared" si="134"/>
        <v>0</v>
      </c>
      <c r="CS126">
        <f t="shared" si="135"/>
        <v>0</v>
      </c>
      <c r="CT126">
        <f t="shared" si="136"/>
        <v>0</v>
      </c>
      <c r="CU126">
        <f t="shared" si="137"/>
        <v>0</v>
      </c>
      <c r="CV126">
        <f t="shared" si="138"/>
        <v>0</v>
      </c>
      <c r="CW126">
        <f t="shared" si="139"/>
        <v>0</v>
      </c>
      <c r="CX126">
        <f t="shared" si="140"/>
        <v>0</v>
      </c>
      <c r="CY126">
        <f t="shared" si="141"/>
        <v>0</v>
      </c>
      <c r="CZ126">
        <f t="shared" si="142"/>
        <v>0</v>
      </c>
      <c r="DC126" t="s">
        <v>3</v>
      </c>
      <c r="DD126" t="s">
        <v>3</v>
      </c>
      <c r="DE126" t="s">
        <v>3</v>
      </c>
      <c r="DF126" t="s">
        <v>3</v>
      </c>
      <c r="DG126" t="s">
        <v>3</v>
      </c>
      <c r="DH126" t="s">
        <v>3</v>
      </c>
      <c r="DI126" t="s">
        <v>3</v>
      </c>
      <c r="DJ126" t="s">
        <v>3</v>
      </c>
      <c r="DK126" t="s">
        <v>3</v>
      </c>
      <c r="DL126" t="s">
        <v>3</v>
      </c>
      <c r="DM126" t="s">
        <v>3</v>
      </c>
      <c r="DN126">
        <v>0</v>
      </c>
      <c r="DO126">
        <v>0</v>
      </c>
      <c r="DP126">
        <v>1</v>
      </c>
      <c r="DQ126">
        <v>1</v>
      </c>
      <c r="DU126">
        <v>1010</v>
      </c>
      <c r="DV126" t="s">
        <v>199</v>
      </c>
      <c r="DW126" t="s">
        <v>199</v>
      </c>
      <c r="DX126">
        <v>1</v>
      </c>
      <c r="DZ126" t="s">
        <v>3</v>
      </c>
      <c r="EA126" t="s">
        <v>3</v>
      </c>
      <c r="EB126" t="s">
        <v>3</v>
      </c>
      <c r="EC126" t="s">
        <v>3</v>
      </c>
      <c r="EE126">
        <v>44455117</v>
      </c>
      <c r="EF126">
        <v>8</v>
      </c>
      <c r="EG126" t="s">
        <v>200</v>
      </c>
      <c r="EH126">
        <v>0</v>
      </c>
      <c r="EI126" t="s">
        <v>3</v>
      </c>
      <c r="EJ126">
        <v>1</v>
      </c>
      <c r="EK126">
        <v>1100</v>
      </c>
      <c r="EL126" t="s">
        <v>201</v>
      </c>
      <c r="EM126" t="s">
        <v>202</v>
      </c>
      <c r="EO126" t="s">
        <v>3</v>
      </c>
      <c r="EQ126">
        <v>0</v>
      </c>
      <c r="ER126">
        <v>150.69999999999999</v>
      </c>
      <c r="ES126">
        <v>150.69999999999999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EZ126">
        <v>5</v>
      </c>
      <c r="FC126">
        <v>0</v>
      </c>
      <c r="FD126">
        <v>18</v>
      </c>
      <c r="FF126">
        <v>150.69999999999999</v>
      </c>
      <c r="FQ126">
        <v>0</v>
      </c>
      <c r="FR126">
        <f t="shared" si="143"/>
        <v>0</v>
      </c>
      <c r="FS126">
        <v>0</v>
      </c>
      <c r="FX126">
        <v>0</v>
      </c>
      <c r="FY126">
        <v>0</v>
      </c>
      <c r="GA126" t="s">
        <v>3</v>
      </c>
      <c r="GD126">
        <v>1</v>
      </c>
      <c r="GF126">
        <v>700310742</v>
      </c>
      <c r="GG126">
        <v>2</v>
      </c>
      <c r="GH126">
        <v>3</v>
      </c>
      <c r="GI126">
        <v>4</v>
      </c>
      <c r="GJ126">
        <v>0</v>
      </c>
      <c r="GK126">
        <v>0</v>
      </c>
      <c r="GL126">
        <f t="shared" si="144"/>
        <v>0</v>
      </c>
      <c r="GM126">
        <f t="shared" si="145"/>
        <v>150.69999999999999</v>
      </c>
      <c r="GN126">
        <f t="shared" si="146"/>
        <v>150.69999999999999</v>
      </c>
      <c r="GO126">
        <f t="shared" si="147"/>
        <v>0</v>
      </c>
      <c r="GP126">
        <f t="shared" si="148"/>
        <v>0</v>
      </c>
      <c r="GR126">
        <v>1</v>
      </c>
      <c r="GS126">
        <v>1</v>
      </c>
      <c r="GT126">
        <v>0</v>
      </c>
      <c r="GU126" t="s">
        <v>3</v>
      </c>
      <c r="GV126">
        <f t="shared" si="149"/>
        <v>0</v>
      </c>
      <c r="GW126">
        <v>1</v>
      </c>
      <c r="GX126">
        <f t="shared" si="150"/>
        <v>0</v>
      </c>
      <c r="HA126">
        <v>0</v>
      </c>
      <c r="HB126">
        <v>0</v>
      </c>
      <c r="HC126">
        <f t="shared" si="151"/>
        <v>0</v>
      </c>
      <c r="HE126" t="s">
        <v>3</v>
      </c>
      <c r="HF126" t="s">
        <v>3</v>
      </c>
      <c r="HG126">
        <f t="shared" si="152"/>
        <v>150.69999999999999</v>
      </c>
      <c r="HM126" t="s">
        <v>3</v>
      </c>
      <c r="HN126" t="s">
        <v>3</v>
      </c>
      <c r="HO126" t="s">
        <v>3</v>
      </c>
      <c r="HP126" t="s">
        <v>3</v>
      </c>
      <c r="HQ126" t="s">
        <v>3</v>
      </c>
      <c r="IK126">
        <v>0</v>
      </c>
    </row>
    <row r="127" spans="1:245">
      <c r="A127">
        <v>17</v>
      </c>
      <c r="B127">
        <v>1</v>
      </c>
      <c r="E127" t="s">
        <v>276</v>
      </c>
      <c r="F127" t="s">
        <v>197</v>
      </c>
      <c r="G127" t="s">
        <v>277</v>
      </c>
      <c r="H127" t="s">
        <v>199</v>
      </c>
      <c r="I127">
        <f>ROUND(ROUND(2,4),7)</f>
        <v>2</v>
      </c>
      <c r="J127">
        <v>0</v>
      </c>
      <c r="K127">
        <f>ROUND(ROUND(2,4),7)</f>
        <v>2</v>
      </c>
      <c r="O127">
        <f t="shared" si="112"/>
        <v>780</v>
      </c>
      <c r="P127">
        <f t="shared" si="113"/>
        <v>780</v>
      </c>
      <c r="Q127">
        <f t="shared" si="114"/>
        <v>0</v>
      </c>
      <c r="R127">
        <f t="shared" si="115"/>
        <v>0</v>
      </c>
      <c r="S127">
        <f t="shared" si="116"/>
        <v>0</v>
      </c>
      <c r="T127">
        <f t="shared" si="117"/>
        <v>0</v>
      </c>
      <c r="U127">
        <f t="shared" si="118"/>
        <v>0</v>
      </c>
      <c r="V127">
        <f t="shared" si="119"/>
        <v>0</v>
      </c>
      <c r="W127">
        <f t="shared" si="120"/>
        <v>0</v>
      </c>
      <c r="X127">
        <f t="shared" si="121"/>
        <v>0</v>
      </c>
      <c r="Y127">
        <f t="shared" si="122"/>
        <v>0</v>
      </c>
      <c r="AA127">
        <v>46295511</v>
      </c>
      <c r="AB127">
        <f t="shared" si="123"/>
        <v>390</v>
      </c>
      <c r="AC127">
        <f t="shared" si="124"/>
        <v>390</v>
      </c>
      <c r="AD127">
        <f t="shared" si="125"/>
        <v>0</v>
      </c>
      <c r="AE127">
        <f t="shared" si="126"/>
        <v>0</v>
      </c>
      <c r="AF127">
        <f t="shared" si="127"/>
        <v>0</v>
      </c>
      <c r="AG127">
        <f t="shared" si="128"/>
        <v>0</v>
      </c>
      <c r="AH127">
        <f t="shared" si="129"/>
        <v>0</v>
      </c>
      <c r="AI127">
        <f t="shared" si="130"/>
        <v>0</v>
      </c>
      <c r="AJ127">
        <f t="shared" si="131"/>
        <v>0</v>
      </c>
      <c r="AK127">
        <v>390</v>
      </c>
      <c r="AL127">
        <v>390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1</v>
      </c>
      <c r="AW127">
        <v>1</v>
      </c>
      <c r="AZ127">
        <v>1</v>
      </c>
      <c r="BA127">
        <v>1</v>
      </c>
      <c r="BB127">
        <v>1</v>
      </c>
      <c r="BC127">
        <v>7.21</v>
      </c>
      <c r="BD127" t="s">
        <v>3</v>
      </c>
      <c r="BE127" t="s">
        <v>3</v>
      </c>
      <c r="BF127" t="s">
        <v>3</v>
      </c>
      <c r="BG127" t="s">
        <v>3</v>
      </c>
      <c r="BH127">
        <v>3</v>
      </c>
      <c r="BI127">
        <v>1</v>
      </c>
      <c r="BJ127" t="s">
        <v>197</v>
      </c>
      <c r="BM127">
        <v>1100</v>
      </c>
      <c r="BN127">
        <v>0</v>
      </c>
      <c r="BO127" t="s">
        <v>3</v>
      </c>
      <c r="BP127">
        <v>0</v>
      </c>
      <c r="BQ127">
        <v>8</v>
      </c>
      <c r="BR127">
        <v>0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 t="s">
        <v>3</v>
      </c>
      <c r="BZ127">
        <v>0</v>
      </c>
      <c r="CA127">
        <v>0</v>
      </c>
      <c r="CB127" t="s">
        <v>3</v>
      </c>
      <c r="CE127">
        <v>0</v>
      </c>
      <c r="CF127">
        <v>0</v>
      </c>
      <c r="CG127">
        <v>0</v>
      </c>
      <c r="CM127">
        <v>0</v>
      </c>
      <c r="CN127" t="s">
        <v>3</v>
      </c>
      <c r="CO127">
        <v>0</v>
      </c>
      <c r="CP127">
        <f t="shared" si="132"/>
        <v>780</v>
      </c>
      <c r="CQ127">
        <f t="shared" si="133"/>
        <v>390</v>
      </c>
      <c r="CR127">
        <f t="shared" si="134"/>
        <v>0</v>
      </c>
      <c r="CS127">
        <f t="shared" si="135"/>
        <v>0</v>
      </c>
      <c r="CT127">
        <f t="shared" si="136"/>
        <v>0</v>
      </c>
      <c r="CU127">
        <f t="shared" si="137"/>
        <v>0</v>
      </c>
      <c r="CV127">
        <f t="shared" si="138"/>
        <v>0</v>
      </c>
      <c r="CW127">
        <f t="shared" si="139"/>
        <v>0</v>
      </c>
      <c r="CX127">
        <f t="shared" si="140"/>
        <v>0</v>
      </c>
      <c r="CY127">
        <f t="shared" si="141"/>
        <v>0</v>
      </c>
      <c r="CZ127">
        <f t="shared" si="142"/>
        <v>0</v>
      </c>
      <c r="DC127" t="s">
        <v>3</v>
      </c>
      <c r="DD127" t="s">
        <v>3</v>
      </c>
      <c r="DE127" t="s">
        <v>3</v>
      </c>
      <c r="DF127" t="s">
        <v>3</v>
      </c>
      <c r="DG127" t="s">
        <v>3</v>
      </c>
      <c r="DH127" t="s">
        <v>3</v>
      </c>
      <c r="DI127" t="s">
        <v>3</v>
      </c>
      <c r="DJ127" t="s">
        <v>3</v>
      </c>
      <c r="DK127" t="s">
        <v>3</v>
      </c>
      <c r="DL127" t="s">
        <v>3</v>
      </c>
      <c r="DM127" t="s">
        <v>3</v>
      </c>
      <c r="DN127">
        <v>0</v>
      </c>
      <c r="DO127">
        <v>0</v>
      </c>
      <c r="DP127">
        <v>1</v>
      </c>
      <c r="DQ127">
        <v>1</v>
      </c>
      <c r="DU127">
        <v>1010</v>
      </c>
      <c r="DV127" t="s">
        <v>199</v>
      </c>
      <c r="DW127" t="s">
        <v>199</v>
      </c>
      <c r="DX127">
        <v>1</v>
      </c>
      <c r="DZ127" t="s">
        <v>3</v>
      </c>
      <c r="EA127" t="s">
        <v>3</v>
      </c>
      <c r="EB127" t="s">
        <v>3</v>
      </c>
      <c r="EC127" t="s">
        <v>3</v>
      </c>
      <c r="EE127">
        <v>44455117</v>
      </c>
      <c r="EF127">
        <v>8</v>
      </c>
      <c r="EG127" t="s">
        <v>200</v>
      </c>
      <c r="EH127">
        <v>0</v>
      </c>
      <c r="EI127" t="s">
        <v>3</v>
      </c>
      <c r="EJ127">
        <v>1</v>
      </c>
      <c r="EK127">
        <v>1100</v>
      </c>
      <c r="EL127" t="s">
        <v>201</v>
      </c>
      <c r="EM127" t="s">
        <v>202</v>
      </c>
      <c r="EO127" t="s">
        <v>3</v>
      </c>
      <c r="EQ127">
        <v>0</v>
      </c>
      <c r="ER127">
        <v>390</v>
      </c>
      <c r="ES127">
        <v>390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EZ127">
        <v>5</v>
      </c>
      <c r="FC127">
        <v>0</v>
      </c>
      <c r="FD127">
        <v>18</v>
      </c>
      <c r="FF127">
        <v>390</v>
      </c>
      <c r="FQ127">
        <v>0</v>
      </c>
      <c r="FR127">
        <f t="shared" si="143"/>
        <v>0</v>
      </c>
      <c r="FS127">
        <v>0</v>
      </c>
      <c r="FX127">
        <v>0</v>
      </c>
      <c r="FY127">
        <v>0</v>
      </c>
      <c r="GA127" t="s">
        <v>3</v>
      </c>
      <c r="GD127">
        <v>1</v>
      </c>
      <c r="GF127">
        <v>30054051</v>
      </c>
      <c r="GG127">
        <v>2</v>
      </c>
      <c r="GH127">
        <v>3</v>
      </c>
      <c r="GI127">
        <v>4</v>
      </c>
      <c r="GJ127">
        <v>0</v>
      </c>
      <c r="GK127">
        <v>0</v>
      </c>
      <c r="GL127">
        <f t="shared" si="144"/>
        <v>0</v>
      </c>
      <c r="GM127">
        <f t="shared" si="145"/>
        <v>780</v>
      </c>
      <c r="GN127">
        <f t="shared" si="146"/>
        <v>780</v>
      </c>
      <c r="GO127">
        <f t="shared" si="147"/>
        <v>0</v>
      </c>
      <c r="GP127">
        <f t="shared" si="148"/>
        <v>0</v>
      </c>
      <c r="GR127">
        <v>1</v>
      </c>
      <c r="GS127">
        <v>1</v>
      </c>
      <c r="GT127">
        <v>0</v>
      </c>
      <c r="GU127" t="s">
        <v>3</v>
      </c>
      <c r="GV127">
        <f t="shared" si="149"/>
        <v>0</v>
      </c>
      <c r="GW127">
        <v>1</v>
      </c>
      <c r="GX127">
        <f t="shared" si="150"/>
        <v>0</v>
      </c>
      <c r="HA127">
        <v>0</v>
      </c>
      <c r="HB127">
        <v>0</v>
      </c>
      <c r="HC127">
        <f t="shared" si="151"/>
        <v>0</v>
      </c>
      <c r="HE127" t="s">
        <v>3</v>
      </c>
      <c r="HF127" t="s">
        <v>3</v>
      </c>
      <c r="HG127">
        <f t="shared" si="152"/>
        <v>780</v>
      </c>
      <c r="HM127" t="s">
        <v>3</v>
      </c>
      <c r="HN127" t="s">
        <v>3</v>
      </c>
      <c r="HO127" t="s">
        <v>3</v>
      </c>
      <c r="HP127" t="s">
        <v>3</v>
      </c>
      <c r="HQ127" t="s">
        <v>3</v>
      </c>
      <c r="IK127">
        <v>0</v>
      </c>
    </row>
    <row r="128" spans="1:245">
      <c r="A128">
        <v>17</v>
      </c>
      <c r="B128">
        <v>1</v>
      </c>
      <c r="E128" t="s">
        <v>278</v>
      </c>
      <c r="F128" t="s">
        <v>197</v>
      </c>
      <c r="G128" t="s">
        <v>279</v>
      </c>
      <c r="H128" t="s">
        <v>199</v>
      </c>
      <c r="I128">
        <f>ROUND(ROUND(1,4),7)</f>
        <v>1</v>
      </c>
      <c r="J128">
        <v>0</v>
      </c>
      <c r="K128">
        <f>ROUND(ROUND(1,4),7)</f>
        <v>1</v>
      </c>
      <c r="O128">
        <f t="shared" si="112"/>
        <v>390</v>
      </c>
      <c r="P128">
        <f t="shared" si="113"/>
        <v>390</v>
      </c>
      <c r="Q128">
        <f t="shared" si="114"/>
        <v>0</v>
      </c>
      <c r="R128">
        <f t="shared" si="115"/>
        <v>0</v>
      </c>
      <c r="S128">
        <f t="shared" si="116"/>
        <v>0</v>
      </c>
      <c r="T128">
        <f t="shared" si="117"/>
        <v>0</v>
      </c>
      <c r="U128">
        <f t="shared" si="118"/>
        <v>0</v>
      </c>
      <c r="V128">
        <f t="shared" si="119"/>
        <v>0</v>
      </c>
      <c r="W128">
        <f t="shared" si="120"/>
        <v>0</v>
      </c>
      <c r="X128">
        <f t="shared" si="121"/>
        <v>0</v>
      </c>
      <c r="Y128">
        <f t="shared" si="122"/>
        <v>0</v>
      </c>
      <c r="AA128">
        <v>46295511</v>
      </c>
      <c r="AB128">
        <f t="shared" si="123"/>
        <v>390</v>
      </c>
      <c r="AC128">
        <f t="shared" si="124"/>
        <v>390</v>
      </c>
      <c r="AD128">
        <f t="shared" si="125"/>
        <v>0</v>
      </c>
      <c r="AE128">
        <f t="shared" si="126"/>
        <v>0</v>
      </c>
      <c r="AF128">
        <f t="shared" si="127"/>
        <v>0</v>
      </c>
      <c r="AG128">
        <f t="shared" si="128"/>
        <v>0</v>
      </c>
      <c r="AH128">
        <f t="shared" si="129"/>
        <v>0</v>
      </c>
      <c r="AI128">
        <f t="shared" si="130"/>
        <v>0</v>
      </c>
      <c r="AJ128">
        <f t="shared" si="131"/>
        <v>0</v>
      </c>
      <c r="AK128">
        <v>390</v>
      </c>
      <c r="AL128">
        <v>390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1</v>
      </c>
      <c r="AW128">
        <v>1</v>
      </c>
      <c r="AZ128">
        <v>1</v>
      </c>
      <c r="BA128">
        <v>1</v>
      </c>
      <c r="BB128">
        <v>1</v>
      </c>
      <c r="BC128">
        <v>7.21</v>
      </c>
      <c r="BD128" t="s">
        <v>3</v>
      </c>
      <c r="BE128" t="s">
        <v>3</v>
      </c>
      <c r="BF128" t="s">
        <v>3</v>
      </c>
      <c r="BG128" t="s">
        <v>3</v>
      </c>
      <c r="BH128">
        <v>3</v>
      </c>
      <c r="BI128">
        <v>1</v>
      </c>
      <c r="BJ128" t="s">
        <v>197</v>
      </c>
      <c r="BM128">
        <v>1100</v>
      </c>
      <c r="BN128">
        <v>0</v>
      </c>
      <c r="BO128" t="s">
        <v>3</v>
      </c>
      <c r="BP128">
        <v>0</v>
      </c>
      <c r="BQ128">
        <v>8</v>
      </c>
      <c r="BR128">
        <v>0</v>
      </c>
      <c r="BS128">
        <v>1</v>
      </c>
      <c r="BT128">
        <v>1</v>
      </c>
      <c r="BU128">
        <v>1</v>
      </c>
      <c r="BV128">
        <v>1</v>
      </c>
      <c r="BW128">
        <v>1</v>
      </c>
      <c r="BX128">
        <v>1</v>
      </c>
      <c r="BY128" t="s">
        <v>3</v>
      </c>
      <c r="BZ128">
        <v>0</v>
      </c>
      <c r="CA128">
        <v>0</v>
      </c>
      <c r="CB128" t="s">
        <v>3</v>
      </c>
      <c r="CE128">
        <v>0</v>
      </c>
      <c r="CF128">
        <v>0</v>
      </c>
      <c r="CG128">
        <v>0</v>
      </c>
      <c r="CM128">
        <v>0</v>
      </c>
      <c r="CN128" t="s">
        <v>3</v>
      </c>
      <c r="CO128">
        <v>0</v>
      </c>
      <c r="CP128">
        <f t="shared" si="132"/>
        <v>390</v>
      </c>
      <c r="CQ128">
        <f t="shared" si="133"/>
        <v>390</v>
      </c>
      <c r="CR128">
        <f t="shared" si="134"/>
        <v>0</v>
      </c>
      <c r="CS128">
        <f t="shared" si="135"/>
        <v>0</v>
      </c>
      <c r="CT128">
        <f t="shared" si="136"/>
        <v>0</v>
      </c>
      <c r="CU128">
        <f t="shared" si="137"/>
        <v>0</v>
      </c>
      <c r="CV128">
        <f t="shared" si="138"/>
        <v>0</v>
      </c>
      <c r="CW128">
        <f t="shared" si="139"/>
        <v>0</v>
      </c>
      <c r="CX128">
        <f t="shared" si="140"/>
        <v>0</v>
      </c>
      <c r="CY128">
        <f t="shared" si="141"/>
        <v>0</v>
      </c>
      <c r="CZ128">
        <f t="shared" si="142"/>
        <v>0</v>
      </c>
      <c r="DC128" t="s">
        <v>3</v>
      </c>
      <c r="DD128" t="s">
        <v>3</v>
      </c>
      <c r="DE128" t="s">
        <v>3</v>
      </c>
      <c r="DF128" t="s">
        <v>3</v>
      </c>
      <c r="DG128" t="s">
        <v>3</v>
      </c>
      <c r="DH128" t="s">
        <v>3</v>
      </c>
      <c r="DI128" t="s">
        <v>3</v>
      </c>
      <c r="DJ128" t="s">
        <v>3</v>
      </c>
      <c r="DK128" t="s">
        <v>3</v>
      </c>
      <c r="DL128" t="s">
        <v>3</v>
      </c>
      <c r="DM128" t="s">
        <v>3</v>
      </c>
      <c r="DN128">
        <v>0</v>
      </c>
      <c r="DO128">
        <v>0</v>
      </c>
      <c r="DP128">
        <v>1</v>
      </c>
      <c r="DQ128">
        <v>1</v>
      </c>
      <c r="DU128">
        <v>1010</v>
      </c>
      <c r="DV128" t="s">
        <v>199</v>
      </c>
      <c r="DW128" t="s">
        <v>199</v>
      </c>
      <c r="DX128">
        <v>1</v>
      </c>
      <c r="DZ128" t="s">
        <v>3</v>
      </c>
      <c r="EA128" t="s">
        <v>3</v>
      </c>
      <c r="EB128" t="s">
        <v>3</v>
      </c>
      <c r="EC128" t="s">
        <v>3</v>
      </c>
      <c r="EE128">
        <v>44455117</v>
      </c>
      <c r="EF128">
        <v>8</v>
      </c>
      <c r="EG128" t="s">
        <v>200</v>
      </c>
      <c r="EH128">
        <v>0</v>
      </c>
      <c r="EI128" t="s">
        <v>3</v>
      </c>
      <c r="EJ128">
        <v>1</v>
      </c>
      <c r="EK128">
        <v>1100</v>
      </c>
      <c r="EL128" t="s">
        <v>201</v>
      </c>
      <c r="EM128" t="s">
        <v>202</v>
      </c>
      <c r="EO128" t="s">
        <v>3</v>
      </c>
      <c r="EQ128">
        <v>0</v>
      </c>
      <c r="ER128">
        <v>390</v>
      </c>
      <c r="ES128">
        <v>390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5</v>
      </c>
      <c r="FC128">
        <v>0</v>
      </c>
      <c r="FD128">
        <v>18</v>
      </c>
      <c r="FF128">
        <v>390</v>
      </c>
      <c r="FQ128">
        <v>0</v>
      </c>
      <c r="FR128">
        <f t="shared" si="143"/>
        <v>0</v>
      </c>
      <c r="FS128">
        <v>0</v>
      </c>
      <c r="FX128">
        <v>0</v>
      </c>
      <c r="FY128">
        <v>0</v>
      </c>
      <c r="GA128" t="s">
        <v>3</v>
      </c>
      <c r="GD128">
        <v>1</v>
      </c>
      <c r="GF128">
        <v>-1115017982</v>
      </c>
      <c r="GG128">
        <v>2</v>
      </c>
      <c r="GH128">
        <v>3</v>
      </c>
      <c r="GI128">
        <v>4</v>
      </c>
      <c r="GJ128">
        <v>0</v>
      </c>
      <c r="GK128">
        <v>0</v>
      </c>
      <c r="GL128">
        <f t="shared" si="144"/>
        <v>0</v>
      </c>
      <c r="GM128">
        <f t="shared" si="145"/>
        <v>390</v>
      </c>
      <c r="GN128">
        <f t="shared" si="146"/>
        <v>390</v>
      </c>
      <c r="GO128">
        <f t="shared" si="147"/>
        <v>0</v>
      </c>
      <c r="GP128">
        <f t="shared" si="148"/>
        <v>0</v>
      </c>
      <c r="GR128">
        <v>1</v>
      </c>
      <c r="GS128">
        <v>1</v>
      </c>
      <c r="GT128">
        <v>0</v>
      </c>
      <c r="GU128" t="s">
        <v>3</v>
      </c>
      <c r="GV128">
        <f t="shared" si="149"/>
        <v>0</v>
      </c>
      <c r="GW128">
        <v>1</v>
      </c>
      <c r="GX128">
        <f t="shared" si="150"/>
        <v>0</v>
      </c>
      <c r="HA128">
        <v>0</v>
      </c>
      <c r="HB128">
        <v>0</v>
      </c>
      <c r="HC128">
        <f t="shared" si="151"/>
        <v>0</v>
      </c>
      <c r="HE128" t="s">
        <v>3</v>
      </c>
      <c r="HF128" t="s">
        <v>3</v>
      </c>
      <c r="HG128">
        <f t="shared" si="152"/>
        <v>390</v>
      </c>
      <c r="HM128" t="s">
        <v>3</v>
      </c>
      <c r="HN128" t="s">
        <v>3</v>
      </c>
      <c r="HO128" t="s">
        <v>3</v>
      </c>
      <c r="HP128" t="s">
        <v>3</v>
      </c>
      <c r="HQ128" t="s">
        <v>3</v>
      </c>
      <c r="IK128">
        <v>0</v>
      </c>
    </row>
    <row r="129" spans="1:245">
      <c r="A129">
        <v>17</v>
      </c>
      <c r="B129">
        <v>1</v>
      </c>
      <c r="E129" t="s">
        <v>280</v>
      </c>
      <c r="F129" t="s">
        <v>197</v>
      </c>
      <c r="G129" t="s">
        <v>281</v>
      </c>
      <c r="H129" t="s">
        <v>199</v>
      </c>
      <c r="I129">
        <f>ROUND(ROUND(1,4),7)</f>
        <v>1</v>
      </c>
      <c r="J129">
        <v>0</v>
      </c>
      <c r="K129">
        <f>ROUND(ROUND(1,4),7)</f>
        <v>1</v>
      </c>
      <c r="O129">
        <f t="shared" si="112"/>
        <v>420</v>
      </c>
      <c r="P129">
        <f t="shared" si="113"/>
        <v>420</v>
      </c>
      <c r="Q129">
        <f t="shared" si="114"/>
        <v>0</v>
      </c>
      <c r="R129">
        <f t="shared" si="115"/>
        <v>0</v>
      </c>
      <c r="S129">
        <f t="shared" si="116"/>
        <v>0</v>
      </c>
      <c r="T129">
        <f t="shared" si="117"/>
        <v>0</v>
      </c>
      <c r="U129">
        <f t="shared" si="118"/>
        <v>0</v>
      </c>
      <c r="V129">
        <f t="shared" si="119"/>
        <v>0</v>
      </c>
      <c r="W129">
        <f t="shared" si="120"/>
        <v>0</v>
      </c>
      <c r="X129">
        <f t="shared" si="121"/>
        <v>0</v>
      </c>
      <c r="Y129">
        <f t="shared" si="122"/>
        <v>0</v>
      </c>
      <c r="AA129">
        <v>46295511</v>
      </c>
      <c r="AB129">
        <f t="shared" si="123"/>
        <v>420</v>
      </c>
      <c r="AC129">
        <f t="shared" si="124"/>
        <v>420</v>
      </c>
      <c r="AD129">
        <f t="shared" si="125"/>
        <v>0</v>
      </c>
      <c r="AE129">
        <f t="shared" si="126"/>
        <v>0</v>
      </c>
      <c r="AF129">
        <f t="shared" si="127"/>
        <v>0</v>
      </c>
      <c r="AG129">
        <f t="shared" si="128"/>
        <v>0</v>
      </c>
      <c r="AH129">
        <f t="shared" si="129"/>
        <v>0</v>
      </c>
      <c r="AI129">
        <f t="shared" si="130"/>
        <v>0</v>
      </c>
      <c r="AJ129">
        <f t="shared" si="131"/>
        <v>0</v>
      </c>
      <c r="AK129">
        <v>420</v>
      </c>
      <c r="AL129">
        <v>420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</v>
      </c>
      <c r="AW129">
        <v>1</v>
      </c>
      <c r="AZ129">
        <v>1</v>
      </c>
      <c r="BA129">
        <v>1</v>
      </c>
      <c r="BB129">
        <v>1</v>
      </c>
      <c r="BC129">
        <v>7.21</v>
      </c>
      <c r="BD129" t="s">
        <v>3</v>
      </c>
      <c r="BE129" t="s">
        <v>3</v>
      </c>
      <c r="BF129" t="s">
        <v>3</v>
      </c>
      <c r="BG129" t="s">
        <v>3</v>
      </c>
      <c r="BH129">
        <v>3</v>
      </c>
      <c r="BI129">
        <v>1</v>
      </c>
      <c r="BJ129" t="s">
        <v>197</v>
      </c>
      <c r="BM129">
        <v>1100</v>
      </c>
      <c r="BN129">
        <v>0</v>
      </c>
      <c r="BO129" t="s">
        <v>3</v>
      </c>
      <c r="BP129">
        <v>0</v>
      </c>
      <c r="BQ129">
        <v>8</v>
      </c>
      <c r="BR129">
        <v>0</v>
      </c>
      <c r="BS129">
        <v>1</v>
      </c>
      <c r="BT129">
        <v>1</v>
      </c>
      <c r="BU129">
        <v>1</v>
      </c>
      <c r="BV129">
        <v>1</v>
      </c>
      <c r="BW129">
        <v>1</v>
      </c>
      <c r="BX129">
        <v>1</v>
      </c>
      <c r="BY129" t="s">
        <v>3</v>
      </c>
      <c r="BZ129">
        <v>0</v>
      </c>
      <c r="CA129">
        <v>0</v>
      </c>
      <c r="CB129" t="s">
        <v>3</v>
      </c>
      <c r="CE129">
        <v>0</v>
      </c>
      <c r="CF129">
        <v>0</v>
      </c>
      <c r="CG129">
        <v>0</v>
      </c>
      <c r="CM129">
        <v>0</v>
      </c>
      <c r="CN129" t="s">
        <v>3</v>
      </c>
      <c r="CO129">
        <v>0</v>
      </c>
      <c r="CP129">
        <f t="shared" si="132"/>
        <v>420</v>
      </c>
      <c r="CQ129">
        <f t="shared" si="133"/>
        <v>420</v>
      </c>
      <c r="CR129">
        <f t="shared" si="134"/>
        <v>0</v>
      </c>
      <c r="CS129">
        <f t="shared" si="135"/>
        <v>0</v>
      </c>
      <c r="CT129">
        <f t="shared" si="136"/>
        <v>0</v>
      </c>
      <c r="CU129">
        <f t="shared" si="137"/>
        <v>0</v>
      </c>
      <c r="CV129">
        <f t="shared" si="138"/>
        <v>0</v>
      </c>
      <c r="CW129">
        <f t="shared" si="139"/>
        <v>0</v>
      </c>
      <c r="CX129">
        <f t="shared" si="140"/>
        <v>0</v>
      </c>
      <c r="CY129">
        <f t="shared" si="141"/>
        <v>0</v>
      </c>
      <c r="CZ129">
        <f t="shared" si="142"/>
        <v>0</v>
      </c>
      <c r="DC129" t="s">
        <v>3</v>
      </c>
      <c r="DD129" t="s">
        <v>3</v>
      </c>
      <c r="DE129" t="s">
        <v>3</v>
      </c>
      <c r="DF129" t="s">
        <v>3</v>
      </c>
      <c r="DG129" t="s">
        <v>3</v>
      </c>
      <c r="DH129" t="s">
        <v>3</v>
      </c>
      <c r="DI129" t="s">
        <v>3</v>
      </c>
      <c r="DJ129" t="s">
        <v>3</v>
      </c>
      <c r="DK129" t="s">
        <v>3</v>
      </c>
      <c r="DL129" t="s">
        <v>3</v>
      </c>
      <c r="DM129" t="s">
        <v>3</v>
      </c>
      <c r="DN129">
        <v>0</v>
      </c>
      <c r="DO129">
        <v>0</v>
      </c>
      <c r="DP129">
        <v>1</v>
      </c>
      <c r="DQ129">
        <v>1</v>
      </c>
      <c r="DU129">
        <v>1010</v>
      </c>
      <c r="DV129" t="s">
        <v>199</v>
      </c>
      <c r="DW129" t="s">
        <v>199</v>
      </c>
      <c r="DX129">
        <v>1</v>
      </c>
      <c r="DZ129" t="s">
        <v>3</v>
      </c>
      <c r="EA129" t="s">
        <v>3</v>
      </c>
      <c r="EB129" t="s">
        <v>3</v>
      </c>
      <c r="EC129" t="s">
        <v>3</v>
      </c>
      <c r="EE129">
        <v>44455117</v>
      </c>
      <c r="EF129">
        <v>8</v>
      </c>
      <c r="EG129" t="s">
        <v>200</v>
      </c>
      <c r="EH129">
        <v>0</v>
      </c>
      <c r="EI129" t="s">
        <v>3</v>
      </c>
      <c r="EJ129">
        <v>1</v>
      </c>
      <c r="EK129">
        <v>1100</v>
      </c>
      <c r="EL129" t="s">
        <v>201</v>
      </c>
      <c r="EM129" t="s">
        <v>202</v>
      </c>
      <c r="EO129" t="s">
        <v>3</v>
      </c>
      <c r="EQ129">
        <v>0</v>
      </c>
      <c r="ER129">
        <v>420</v>
      </c>
      <c r="ES129">
        <v>420</v>
      </c>
      <c r="ET129">
        <v>0</v>
      </c>
      <c r="EU129">
        <v>0</v>
      </c>
      <c r="EV129">
        <v>0</v>
      </c>
      <c r="EW129">
        <v>0</v>
      </c>
      <c r="EX129">
        <v>0</v>
      </c>
      <c r="EY129">
        <v>0</v>
      </c>
      <c r="EZ129">
        <v>5</v>
      </c>
      <c r="FC129">
        <v>0</v>
      </c>
      <c r="FD129">
        <v>18</v>
      </c>
      <c r="FF129">
        <v>420</v>
      </c>
      <c r="FQ129">
        <v>0</v>
      </c>
      <c r="FR129">
        <f t="shared" si="143"/>
        <v>0</v>
      </c>
      <c r="FS129">
        <v>0</v>
      </c>
      <c r="FX129">
        <v>0</v>
      </c>
      <c r="FY129">
        <v>0</v>
      </c>
      <c r="GA129" t="s">
        <v>3</v>
      </c>
      <c r="GD129">
        <v>1</v>
      </c>
      <c r="GF129">
        <v>-103182103</v>
      </c>
      <c r="GG129">
        <v>2</v>
      </c>
      <c r="GH129">
        <v>3</v>
      </c>
      <c r="GI129">
        <v>4</v>
      </c>
      <c r="GJ129">
        <v>0</v>
      </c>
      <c r="GK129">
        <v>0</v>
      </c>
      <c r="GL129">
        <f t="shared" si="144"/>
        <v>0</v>
      </c>
      <c r="GM129">
        <f t="shared" si="145"/>
        <v>420</v>
      </c>
      <c r="GN129">
        <f t="shared" si="146"/>
        <v>420</v>
      </c>
      <c r="GO129">
        <f t="shared" si="147"/>
        <v>0</v>
      </c>
      <c r="GP129">
        <f t="shared" si="148"/>
        <v>0</v>
      </c>
      <c r="GR129">
        <v>1</v>
      </c>
      <c r="GS129">
        <v>1</v>
      </c>
      <c r="GT129">
        <v>0</v>
      </c>
      <c r="GU129" t="s">
        <v>3</v>
      </c>
      <c r="GV129">
        <f t="shared" si="149"/>
        <v>0</v>
      </c>
      <c r="GW129">
        <v>1</v>
      </c>
      <c r="GX129">
        <f t="shared" si="150"/>
        <v>0</v>
      </c>
      <c r="HA129">
        <v>0</v>
      </c>
      <c r="HB129">
        <v>0</v>
      </c>
      <c r="HC129">
        <f t="shared" si="151"/>
        <v>0</v>
      </c>
      <c r="HE129" t="s">
        <v>3</v>
      </c>
      <c r="HF129" t="s">
        <v>3</v>
      </c>
      <c r="HG129">
        <f t="shared" si="152"/>
        <v>420</v>
      </c>
      <c r="HM129" t="s">
        <v>3</v>
      </c>
      <c r="HN129" t="s">
        <v>3</v>
      </c>
      <c r="HO129" t="s">
        <v>3</v>
      </c>
      <c r="HP129" t="s">
        <v>3</v>
      </c>
      <c r="HQ129" t="s">
        <v>3</v>
      </c>
      <c r="IK129">
        <v>0</v>
      </c>
    </row>
    <row r="130" spans="1:245">
      <c r="A130">
        <v>17</v>
      </c>
      <c r="B130">
        <v>1</v>
      </c>
      <c r="E130" t="s">
        <v>282</v>
      </c>
      <c r="F130" t="s">
        <v>197</v>
      </c>
      <c r="G130" t="s">
        <v>283</v>
      </c>
      <c r="H130" t="s">
        <v>199</v>
      </c>
      <c r="I130">
        <f>ROUND(ROUND(1,4),7)</f>
        <v>1</v>
      </c>
      <c r="J130">
        <v>0</v>
      </c>
      <c r="K130">
        <f>ROUND(ROUND(1,4),7)</f>
        <v>1</v>
      </c>
      <c r="O130">
        <f t="shared" si="112"/>
        <v>650</v>
      </c>
      <c r="P130">
        <f t="shared" si="113"/>
        <v>650</v>
      </c>
      <c r="Q130">
        <f t="shared" si="114"/>
        <v>0</v>
      </c>
      <c r="R130">
        <f t="shared" si="115"/>
        <v>0</v>
      </c>
      <c r="S130">
        <f t="shared" si="116"/>
        <v>0</v>
      </c>
      <c r="T130">
        <f t="shared" si="117"/>
        <v>0</v>
      </c>
      <c r="U130">
        <f t="shared" si="118"/>
        <v>0</v>
      </c>
      <c r="V130">
        <f t="shared" si="119"/>
        <v>0</v>
      </c>
      <c r="W130">
        <f t="shared" si="120"/>
        <v>0</v>
      </c>
      <c r="X130">
        <f t="shared" si="121"/>
        <v>0</v>
      </c>
      <c r="Y130">
        <f t="shared" si="122"/>
        <v>0</v>
      </c>
      <c r="AA130">
        <v>46295511</v>
      </c>
      <c r="AB130">
        <f t="shared" si="123"/>
        <v>650</v>
      </c>
      <c r="AC130">
        <f t="shared" si="124"/>
        <v>650</v>
      </c>
      <c r="AD130">
        <f t="shared" si="125"/>
        <v>0</v>
      </c>
      <c r="AE130">
        <f t="shared" si="126"/>
        <v>0</v>
      </c>
      <c r="AF130">
        <f t="shared" si="127"/>
        <v>0</v>
      </c>
      <c r="AG130">
        <f t="shared" si="128"/>
        <v>0</v>
      </c>
      <c r="AH130">
        <f t="shared" si="129"/>
        <v>0</v>
      </c>
      <c r="AI130">
        <f t="shared" si="130"/>
        <v>0</v>
      </c>
      <c r="AJ130">
        <f t="shared" si="131"/>
        <v>0</v>
      </c>
      <c r="AK130">
        <v>650</v>
      </c>
      <c r="AL130">
        <v>650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1</v>
      </c>
      <c r="AW130">
        <v>1</v>
      </c>
      <c r="AZ130">
        <v>1</v>
      </c>
      <c r="BA130">
        <v>1</v>
      </c>
      <c r="BB130">
        <v>1</v>
      </c>
      <c r="BC130">
        <v>7.21</v>
      </c>
      <c r="BD130" t="s">
        <v>3</v>
      </c>
      <c r="BE130" t="s">
        <v>3</v>
      </c>
      <c r="BF130" t="s">
        <v>3</v>
      </c>
      <c r="BG130" t="s">
        <v>3</v>
      </c>
      <c r="BH130">
        <v>3</v>
      </c>
      <c r="BI130">
        <v>1</v>
      </c>
      <c r="BJ130" t="s">
        <v>197</v>
      </c>
      <c r="BM130">
        <v>1100</v>
      </c>
      <c r="BN130">
        <v>0</v>
      </c>
      <c r="BO130" t="s">
        <v>3</v>
      </c>
      <c r="BP130">
        <v>0</v>
      </c>
      <c r="BQ130">
        <v>8</v>
      </c>
      <c r="BR130">
        <v>0</v>
      </c>
      <c r="BS130">
        <v>1</v>
      </c>
      <c r="BT130">
        <v>1</v>
      </c>
      <c r="BU130">
        <v>1</v>
      </c>
      <c r="BV130">
        <v>1</v>
      </c>
      <c r="BW130">
        <v>1</v>
      </c>
      <c r="BX130">
        <v>1</v>
      </c>
      <c r="BY130" t="s">
        <v>3</v>
      </c>
      <c r="BZ130">
        <v>0</v>
      </c>
      <c r="CA130">
        <v>0</v>
      </c>
      <c r="CB130" t="s">
        <v>3</v>
      </c>
      <c r="CE130">
        <v>0</v>
      </c>
      <c r="CF130">
        <v>0</v>
      </c>
      <c r="CG130">
        <v>0</v>
      </c>
      <c r="CM130">
        <v>0</v>
      </c>
      <c r="CN130" t="s">
        <v>3</v>
      </c>
      <c r="CO130">
        <v>0</v>
      </c>
      <c r="CP130">
        <f t="shared" si="132"/>
        <v>650</v>
      </c>
      <c r="CQ130">
        <f t="shared" si="133"/>
        <v>650</v>
      </c>
      <c r="CR130">
        <f t="shared" si="134"/>
        <v>0</v>
      </c>
      <c r="CS130">
        <f t="shared" si="135"/>
        <v>0</v>
      </c>
      <c r="CT130">
        <f t="shared" si="136"/>
        <v>0</v>
      </c>
      <c r="CU130">
        <f t="shared" si="137"/>
        <v>0</v>
      </c>
      <c r="CV130">
        <f t="shared" si="138"/>
        <v>0</v>
      </c>
      <c r="CW130">
        <f t="shared" si="139"/>
        <v>0</v>
      </c>
      <c r="CX130">
        <f t="shared" si="140"/>
        <v>0</v>
      </c>
      <c r="CY130">
        <f t="shared" si="141"/>
        <v>0</v>
      </c>
      <c r="CZ130">
        <f t="shared" si="142"/>
        <v>0</v>
      </c>
      <c r="DC130" t="s">
        <v>3</v>
      </c>
      <c r="DD130" t="s">
        <v>3</v>
      </c>
      <c r="DE130" t="s">
        <v>3</v>
      </c>
      <c r="DF130" t="s">
        <v>3</v>
      </c>
      <c r="DG130" t="s">
        <v>3</v>
      </c>
      <c r="DH130" t="s">
        <v>3</v>
      </c>
      <c r="DI130" t="s">
        <v>3</v>
      </c>
      <c r="DJ130" t="s">
        <v>3</v>
      </c>
      <c r="DK130" t="s">
        <v>3</v>
      </c>
      <c r="DL130" t="s">
        <v>3</v>
      </c>
      <c r="DM130" t="s">
        <v>3</v>
      </c>
      <c r="DN130">
        <v>0</v>
      </c>
      <c r="DO130">
        <v>0</v>
      </c>
      <c r="DP130">
        <v>1</v>
      </c>
      <c r="DQ130">
        <v>1</v>
      </c>
      <c r="DU130">
        <v>1010</v>
      </c>
      <c r="DV130" t="s">
        <v>199</v>
      </c>
      <c r="DW130" t="s">
        <v>199</v>
      </c>
      <c r="DX130">
        <v>1</v>
      </c>
      <c r="DZ130" t="s">
        <v>3</v>
      </c>
      <c r="EA130" t="s">
        <v>3</v>
      </c>
      <c r="EB130" t="s">
        <v>3</v>
      </c>
      <c r="EC130" t="s">
        <v>3</v>
      </c>
      <c r="EE130">
        <v>44455117</v>
      </c>
      <c r="EF130">
        <v>8</v>
      </c>
      <c r="EG130" t="s">
        <v>200</v>
      </c>
      <c r="EH130">
        <v>0</v>
      </c>
      <c r="EI130" t="s">
        <v>3</v>
      </c>
      <c r="EJ130">
        <v>1</v>
      </c>
      <c r="EK130">
        <v>1100</v>
      </c>
      <c r="EL130" t="s">
        <v>201</v>
      </c>
      <c r="EM130" t="s">
        <v>202</v>
      </c>
      <c r="EO130" t="s">
        <v>3</v>
      </c>
      <c r="EQ130">
        <v>0</v>
      </c>
      <c r="ER130">
        <v>650</v>
      </c>
      <c r="ES130">
        <v>650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EZ130">
        <v>5</v>
      </c>
      <c r="FC130">
        <v>0</v>
      </c>
      <c r="FD130">
        <v>18</v>
      </c>
      <c r="FF130">
        <v>650</v>
      </c>
      <c r="FQ130">
        <v>0</v>
      </c>
      <c r="FR130">
        <f t="shared" si="143"/>
        <v>0</v>
      </c>
      <c r="FS130">
        <v>0</v>
      </c>
      <c r="FX130">
        <v>0</v>
      </c>
      <c r="FY130">
        <v>0</v>
      </c>
      <c r="GA130" t="s">
        <v>3</v>
      </c>
      <c r="GD130">
        <v>1</v>
      </c>
      <c r="GF130">
        <v>-490348602</v>
      </c>
      <c r="GG130">
        <v>2</v>
      </c>
      <c r="GH130">
        <v>3</v>
      </c>
      <c r="GI130">
        <v>4</v>
      </c>
      <c r="GJ130">
        <v>0</v>
      </c>
      <c r="GK130">
        <v>0</v>
      </c>
      <c r="GL130">
        <f t="shared" si="144"/>
        <v>0</v>
      </c>
      <c r="GM130">
        <f t="shared" si="145"/>
        <v>650</v>
      </c>
      <c r="GN130">
        <f t="shared" si="146"/>
        <v>650</v>
      </c>
      <c r="GO130">
        <f t="shared" si="147"/>
        <v>0</v>
      </c>
      <c r="GP130">
        <f t="shared" si="148"/>
        <v>0</v>
      </c>
      <c r="GR130">
        <v>1</v>
      </c>
      <c r="GS130">
        <v>1</v>
      </c>
      <c r="GT130">
        <v>0</v>
      </c>
      <c r="GU130" t="s">
        <v>3</v>
      </c>
      <c r="GV130">
        <f t="shared" si="149"/>
        <v>0</v>
      </c>
      <c r="GW130">
        <v>1</v>
      </c>
      <c r="GX130">
        <f t="shared" si="150"/>
        <v>0</v>
      </c>
      <c r="HA130">
        <v>0</v>
      </c>
      <c r="HB130">
        <v>0</v>
      </c>
      <c r="HC130">
        <f t="shared" si="151"/>
        <v>0</v>
      </c>
      <c r="HE130" t="s">
        <v>3</v>
      </c>
      <c r="HF130" t="s">
        <v>3</v>
      </c>
      <c r="HG130">
        <f t="shared" si="152"/>
        <v>650</v>
      </c>
      <c r="HM130" t="s">
        <v>3</v>
      </c>
      <c r="HN130" t="s">
        <v>3</v>
      </c>
      <c r="HO130" t="s">
        <v>3</v>
      </c>
      <c r="HP130" t="s">
        <v>3</v>
      </c>
      <c r="HQ130" t="s">
        <v>3</v>
      </c>
      <c r="IK130">
        <v>0</v>
      </c>
    </row>
    <row r="131" spans="1:245">
      <c r="A131">
        <v>17</v>
      </c>
      <c r="B131">
        <v>1</v>
      </c>
      <c r="E131" t="s">
        <v>284</v>
      </c>
      <c r="F131" t="s">
        <v>197</v>
      </c>
      <c r="G131" t="s">
        <v>285</v>
      </c>
      <c r="H131" t="s">
        <v>199</v>
      </c>
      <c r="I131">
        <f>ROUND(ROUND(2,4),7)</f>
        <v>2</v>
      </c>
      <c r="J131">
        <v>0</v>
      </c>
      <c r="K131">
        <f>ROUND(ROUND(2,4),7)</f>
        <v>2</v>
      </c>
      <c r="O131">
        <f t="shared" si="112"/>
        <v>1364</v>
      </c>
      <c r="P131">
        <f t="shared" si="113"/>
        <v>1364</v>
      </c>
      <c r="Q131">
        <f t="shared" si="114"/>
        <v>0</v>
      </c>
      <c r="R131">
        <f t="shared" si="115"/>
        <v>0</v>
      </c>
      <c r="S131">
        <f t="shared" si="116"/>
        <v>0</v>
      </c>
      <c r="T131">
        <f t="shared" si="117"/>
        <v>0</v>
      </c>
      <c r="U131">
        <f t="shared" si="118"/>
        <v>0</v>
      </c>
      <c r="V131">
        <f t="shared" si="119"/>
        <v>0</v>
      </c>
      <c r="W131">
        <f t="shared" si="120"/>
        <v>0</v>
      </c>
      <c r="X131">
        <f t="shared" si="121"/>
        <v>0</v>
      </c>
      <c r="Y131">
        <f t="shared" si="122"/>
        <v>0</v>
      </c>
      <c r="AA131">
        <v>46295511</v>
      </c>
      <c r="AB131">
        <f t="shared" si="123"/>
        <v>682</v>
      </c>
      <c r="AC131">
        <f t="shared" si="124"/>
        <v>682</v>
      </c>
      <c r="AD131">
        <f t="shared" si="125"/>
        <v>0</v>
      </c>
      <c r="AE131">
        <f t="shared" si="126"/>
        <v>0</v>
      </c>
      <c r="AF131">
        <f t="shared" si="127"/>
        <v>0</v>
      </c>
      <c r="AG131">
        <f t="shared" si="128"/>
        <v>0</v>
      </c>
      <c r="AH131">
        <f t="shared" si="129"/>
        <v>0</v>
      </c>
      <c r="AI131">
        <f t="shared" si="130"/>
        <v>0</v>
      </c>
      <c r="AJ131">
        <f t="shared" si="131"/>
        <v>0</v>
      </c>
      <c r="AK131">
        <v>682</v>
      </c>
      <c r="AL131">
        <v>682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1</v>
      </c>
      <c r="AW131">
        <v>1</v>
      </c>
      <c r="AZ131">
        <v>1</v>
      </c>
      <c r="BA131">
        <v>1</v>
      </c>
      <c r="BB131">
        <v>1</v>
      </c>
      <c r="BC131">
        <v>7.21</v>
      </c>
      <c r="BD131" t="s">
        <v>3</v>
      </c>
      <c r="BE131" t="s">
        <v>3</v>
      </c>
      <c r="BF131" t="s">
        <v>3</v>
      </c>
      <c r="BG131" t="s">
        <v>3</v>
      </c>
      <c r="BH131">
        <v>3</v>
      </c>
      <c r="BI131">
        <v>1</v>
      </c>
      <c r="BJ131" t="s">
        <v>197</v>
      </c>
      <c r="BM131">
        <v>1100</v>
      </c>
      <c r="BN131">
        <v>0</v>
      </c>
      <c r="BO131" t="s">
        <v>3</v>
      </c>
      <c r="BP131">
        <v>0</v>
      </c>
      <c r="BQ131">
        <v>8</v>
      </c>
      <c r="BR131">
        <v>0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 t="s">
        <v>3</v>
      </c>
      <c r="BZ131">
        <v>0</v>
      </c>
      <c r="CA131">
        <v>0</v>
      </c>
      <c r="CB131" t="s">
        <v>3</v>
      </c>
      <c r="CE131">
        <v>0</v>
      </c>
      <c r="CF131">
        <v>0</v>
      </c>
      <c r="CG131">
        <v>0</v>
      </c>
      <c r="CM131">
        <v>0</v>
      </c>
      <c r="CN131" t="s">
        <v>3</v>
      </c>
      <c r="CO131">
        <v>0</v>
      </c>
      <c r="CP131">
        <f t="shared" si="132"/>
        <v>1364</v>
      </c>
      <c r="CQ131">
        <f t="shared" si="133"/>
        <v>682</v>
      </c>
      <c r="CR131">
        <f t="shared" si="134"/>
        <v>0</v>
      </c>
      <c r="CS131">
        <f t="shared" si="135"/>
        <v>0</v>
      </c>
      <c r="CT131">
        <f t="shared" si="136"/>
        <v>0</v>
      </c>
      <c r="CU131">
        <f t="shared" si="137"/>
        <v>0</v>
      </c>
      <c r="CV131">
        <f t="shared" si="138"/>
        <v>0</v>
      </c>
      <c r="CW131">
        <f t="shared" si="139"/>
        <v>0</v>
      </c>
      <c r="CX131">
        <f t="shared" si="140"/>
        <v>0</v>
      </c>
      <c r="CY131">
        <f t="shared" si="141"/>
        <v>0</v>
      </c>
      <c r="CZ131">
        <f t="shared" si="142"/>
        <v>0</v>
      </c>
      <c r="DC131" t="s">
        <v>3</v>
      </c>
      <c r="DD131" t="s">
        <v>3</v>
      </c>
      <c r="DE131" t="s">
        <v>3</v>
      </c>
      <c r="DF131" t="s">
        <v>3</v>
      </c>
      <c r="DG131" t="s">
        <v>3</v>
      </c>
      <c r="DH131" t="s">
        <v>3</v>
      </c>
      <c r="DI131" t="s">
        <v>3</v>
      </c>
      <c r="DJ131" t="s">
        <v>3</v>
      </c>
      <c r="DK131" t="s">
        <v>3</v>
      </c>
      <c r="DL131" t="s">
        <v>3</v>
      </c>
      <c r="DM131" t="s">
        <v>3</v>
      </c>
      <c r="DN131">
        <v>0</v>
      </c>
      <c r="DO131">
        <v>0</v>
      </c>
      <c r="DP131">
        <v>1</v>
      </c>
      <c r="DQ131">
        <v>1</v>
      </c>
      <c r="DU131">
        <v>1010</v>
      </c>
      <c r="DV131" t="s">
        <v>199</v>
      </c>
      <c r="DW131" t="s">
        <v>199</v>
      </c>
      <c r="DX131">
        <v>1</v>
      </c>
      <c r="DZ131" t="s">
        <v>3</v>
      </c>
      <c r="EA131" t="s">
        <v>3</v>
      </c>
      <c r="EB131" t="s">
        <v>3</v>
      </c>
      <c r="EC131" t="s">
        <v>3</v>
      </c>
      <c r="EE131">
        <v>44455117</v>
      </c>
      <c r="EF131">
        <v>8</v>
      </c>
      <c r="EG131" t="s">
        <v>200</v>
      </c>
      <c r="EH131">
        <v>0</v>
      </c>
      <c r="EI131" t="s">
        <v>3</v>
      </c>
      <c r="EJ131">
        <v>1</v>
      </c>
      <c r="EK131">
        <v>1100</v>
      </c>
      <c r="EL131" t="s">
        <v>201</v>
      </c>
      <c r="EM131" t="s">
        <v>202</v>
      </c>
      <c r="EO131" t="s">
        <v>3</v>
      </c>
      <c r="EQ131">
        <v>0</v>
      </c>
      <c r="ER131">
        <v>682</v>
      </c>
      <c r="ES131">
        <v>682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EZ131">
        <v>5</v>
      </c>
      <c r="FC131">
        <v>0</v>
      </c>
      <c r="FD131">
        <v>18</v>
      </c>
      <c r="FF131">
        <v>682</v>
      </c>
      <c r="FQ131">
        <v>0</v>
      </c>
      <c r="FR131">
        <f t="shared" si="143"/>
        <v>0</v>
      </c>
      <c r="FS131">
        <v>0</v>
      </c>
      <c r="FX131">
        <v>0</v>
      </c>
      <c r="FY131">
        <v>0</v>
      </c>
      <c r="GA131" t="s">
        <v>3</v>
      </c>
      <c r="GD131">
        <v>1</v>
      </c>
      <c r="GF131">
        <v>1298402147</v>
      </c>
      <c r="GG131">
        <v>2</v>
      </c>
      <c r="GH131">
        <v>3</v>
      </c>
      <c r="GI131">
        <v>4</v>
      </c>
      <c r="GJ131">
        <v>0</v>
      </c>
      <c r="GK131">
        <v>0</v>
      </c>
      <c r="GL131">
        <f t="shared" si="144"/>
        <v>0</v>
      </c>
      <c r="GM131">
        <f t="shared" si="145"/>
        <v>1364</v>
      </c>
      <c r="GN131">
        <f t="shared" si="146"/>
        <v>1364</v>
      </c>
      <c r="GO131">
        <f t="shared" si="147"/>
        <v>0</v>
      </c>
      <c r="GP131">
        <f t="shared" si="148"/>
        <v>0</v>
      </c>
      <c r="GR131">
        <v>1</v>
      </c>
      <c r="GS131">
        <v>1</v>
      </c>
      <c r="GT131">
        <v>0</v>
      </c>
      <c r="GU131" t="s">
        <v>3</v>
      </c>
      <c r="GV131">
        <f t="shared" si="149"/>
        <v>0</v>
      </c>
      <c r="GW131">
        <v>1</v>
      </c>
      <c r="GX131">
        <f t="shared" si="150"/>
        <v>0</v>
      </c>
      <c r="HA131">
        <v>0</v>
      </c>
      <c r="HB131">
        <v>0</v>
      </c>
      <c r="HC131">
        <f t="shared" si="151"/>
        <v>0</v>
      </c>
      <c r="HE131" t="s">
        <v>3</v>
      </c>
      <c r="HF131" t="s">
        <v>3</v>
      </c>
      <c r="HG131">
        <f t="shared" si="152"/>
        <v>1364</v>
      </c>
      <c r="HM131" t="s">
        <v>3</v>
      </c>
      <c r="HN131" t="s">
        <v>3</v>
      </c>
      <c r="HO131" t="s">
        <v>3</v>
      </c>
      <c r="HP131" t="s">
        <v>3</v>
      </c>
      <c r="HQ131" t="s">
        <v>3</v>
      </c>
      <c r="IK131">
        <v>0</v>
      </c>
    </row>
    <row r="132" spans="1:245">
      <c r="A132">
        <v>17</v>
      </c>
      <c r="B132">
        <v>1</v>
      </c>
      <c r="E132" t="s">
        <v>286</v>
      </c>
      <c r="F132" t="s">
        <v>197</v>
      </c>
      <c r="G132" t="s">
        <v>287</v>
      </c>
      <c r="H132" t="s">
        <v>199</v>
      </c>
      <c r="I132">
        <f>ROUND(ROUND(1,4),7)</f>
        <v>1</v>
      </c>
      <c r="J132">
        <v>0</v>
      </c>
      <c r="K132">
        <f>ROUND(ROUND(1,4),7)</f>
        <v>1</v>
      </c>
      <c r="O132">
        <f t="shared" si="112"/>
        <v>2827</v>
      </c>
      <c r="P132">
        <f t="shared" si="113"/>
        <v>2827</v>
      </c>
      <c r="Q132">
        <f t="shared" si="114"/>
        <v>0</v>
      </c>
      <c r="R132">
        <f t="shared" si="115"/>
        <v>0</v>
      </c>
      <c r="S132">
        <f t="shared" si="116"/>
        <v>0</v>
      </c>
      <c r="T132">
        <f t="shared" si="117"/>
        <v>0</v>
      </c>
      <c r="U132">
        <f t="shared" si="118"/>
        <v>0</v>
      </c>
      <c r="V132">
        <f t="shared" si="119"/>
        <v>0</v>
      </c>
      <c r="W132">
        <f t="shared" si="120"/>
        <v>0</v>
      </c>
      <c r="X132">
        <f t="shared" si="121"/>
        <v>0</v>
      </c>
      <c r="Y132">
        <f t="shared" si="122"/>
        <v>0</v>
      </c>
      <c r="AA132">
        <v>46295511</v>
      </c>
      <c r="AB132">
        <f t="shared" si="123"/>
        <v>2827</v>
      </c>
      <c r="AC132">
        <f t="shared" si="124"/>
        <v>2827</v>
      </c>
      <c r="AD132">
        <f t="shared" si="125"/>
        <v>0</v>
      </c>
      <c r="AE132">
        <f t="shared" si="126"/>
        <v>0</v>
      </c>
      <c r="AF132">
        <f t="shared" si="127"/>
        <v>0</v>
      </c>
      <c r="AG132">
        <f t="shared" si="128"/>
        <v>0</v>
      </c>
      <c r="AH132">
        <f t="shared" si="129"/>
        <v>0</v>
      </c>
      <c r="AI132">
        <f t="shared" si="130"/>
        <v>0</v>
      </c>
      <c r="AJ132">
        <f t="shared" si="131"/>
        <v>0</v>
      </c>
      <c r="AK132">
        <v>2827</v>
      </c>
      <c r="AL132">
        <v>2827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1</v>
      </c>
      <c r="AW132">
        <v>1</v>
      </c>
      <c r="AZ132">
        <v>1</v>
      </c>
      <c r="BA132">
        <v>1</v>
      </c>
      <c r="BB132">
        <v>1</v>
      </c>
      <c r="BC132">
        <v>7.21</v>
      </c>
      <c r="BD132" t="s">
        <v>3</v>
      </c>
      <c r="BE132" t="s">
        <v>3</v>
      </c>
      <c r="BF132" t="s">
        <v>3</v>
      </c>
      <c r="BG132" t="s">
        <v>3</v>
      </c>
      <c r="BH132">
        <v>3</v>
      </c>
      <c r="BI132">
        <v>1</v>
      </c>
      <c r="BJ132" t="s">
        <v>197</v>
      </c>
      <c r="BM132">
        <v>1100</v>
      </c>
      <c r="BN132">
        <v>0</v>
      </c>
      <c r="BO132" t="s">
        <v>3</v>
      </c>
      <c r="BP132">
        <v>0</v>
      </c>
      <c r="BQ132">
        <v>8</v>
      </c>
      <c r="BR132">
        <v>0</v>
      </c>
      <c r="BS132">
        <v>1</v>
      </c>
      <c r="BT132">
        <v>1</v>
      </c>
      <c r="BU132">
        <v>1</v>
      </c>
      <c r="BV132">
        <v>1</v>
      </c>
      <c r="BW132">
        <v>1</v>
      </c>
      <c r="BX132">
        <v>1</v>
      </c>
      <c r="BY132" t="s">
        <v>3</v>
      </c>
      <c r="BZ132">
        <v>0</v>
      </c>
      <c r="CA132">
        <v>0</v>
      </c>
      <c r="CB132" t="s">
        <v>3</v>
      </c>
      <c r="CE132">
        <v>0</v>
      </c>
      <c r="CF132">
        <v>0</v>
      </c>
      <c r="CG132">
        <v>0</v>
      </c>
      <c r="CM132">
        <v>0</v>
      </c>
      <c r="CN132" t="s">
        <v>3</v>
      </c>
      <c r="CO132">
        <v>0</v>
      </c>
      <c r="CP132">
        <f t="shared" si="132"/>
        <v>2827</v>
      </c>
      <c r="CQ132">
        <f t="shared" si="133"/>
        <v>2827</v>
      </c>
      <c r="CR132">
        <f t="shared" si="134"/>
        <v>0</v>
      </c>
      <c r="CS132">
        <f t="shared" si="135"/>
        <v>0</v>
      </c>
      <c r="CT132">
        <f t="shared" si="136"/>
        <v>0</v>
      </c>
      <c r="CU132">
        <f t="shared" si="137"/>
        <v>0</v>
      </c>
      <c r="CV132">
        <f t="shared" si="138"/>
        <v>0</v>
      </c>
      <c r="CW132">
        <f t="shared" si="139"/>
        <v>0</v>
      </c>
      <c r="CX132">
        <f t="shared" si="140"/>
        <v>0</v>
      </c>
      <c r="CY132">
        <f t="shared" si="141"/>
        <v>0</v>
      </c>
      <c r="CZ132">
        <f t="shared" si="142"/>
        <v>0</v>
      </c>
      <c r="DC132" t="s">
        <v>3</v>
      </c>
      <c r="DD132" t="s">
        <v>3</v>
      </c>
      <c r="DE132" t="s">
        <v>3</v>
      </c>
      <c r="DF132" t="s">
        <v>3</v>
      </c>
      <c r="DG132" t="s">
        <v>3</v>
      </c>
      <c r="DH132" t="s">
        <v>3</v>
      </c>
      <c r="DI132" t="s">
        <v>3</v>
      </c>
      <c r="DJ132" t="s">
        <v>3</v>
      </c>
      <c r="DK132" t="s">
        <v>3</v>
      </c>
      <c r="DL132" t="s">
        <v>3</v>
      </c>
      <c r="DM132" t="s">
        <v>3</v>
      </c>
      <c r="DN132">
        <v>0</v>
      </c>
      <c r="DO132">
        <v>0</v>
      </c>
      <c r="DP132">
        <v>1</v>
      </c>
      <c r="DQ132">
        <v>1</v>
      </c>
      <c r="DU132">
        <v>1010</v>
      </c>
      <c r="DV132" t="s">
        <v>199</v>
      </c>
      <c r="DW132" t="s">
        <v>199</v>
      </c>
      <c r="DX132">
        <v>1</v>
      </c>
      <c r="DZ132" t="s">
        <v>3</v>
      </c>
      <c r="EA132" t="s">
        <v>3</v>
      </c>
      <c r="EB132" t="s">
        <v>3</v>
      </c>
      <c r="EC132" t="s">
        <v>3</v>
      </c>
      <c r="EE132">
        <v>44455117</v>
      </c>
      <c r="EF132">
        <v>8</v>
      </c>
      <c r="EG132" t="s">
        <v>200</v>
      </c>
      <c r="EH132">
        <v>0</v>
      </c>
      <c r="EI132" t="s">
        <v>3</v>
      </c>
      <c r="EJ132">
        <v>1</v>
      </c>
      <c r="EK132">
        <v>1100</v>
      </c>
      <c r="EL132" t="s">
        <v>201</v>
      </c>
      <c r="EM132" t="s">
        <v>202</v>
      </c>
      <c r="EO132" t="s">
        <v>3</v>
      </c>
      <c r="EQ132">
        <v>0</v>
      </c>
      <c r="ER132">
        <v>2827</v>
      </c>
      <c r="ES132">
        <v>2827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0</v>
      </c>
      <c r="EZ132">
        <v>5</v>
      </c>
      <c r="FC132">
        <v>0</v>
      </c>
      <c r="FD132">
        <v>18</v>
      </c>
      <c r="FF132">
        <v>2827</v>
      </c>
      <c r="FQ132">
        <v>0</v>
      </c>
      <c r="FR132">
        <f t="shared" si="143"/>
        <v>0</v>
      </c>
      <c r="FS132">
        <v>0</v>
      </c>
      <c r="FX132">
        <v>0</v>
      </c>
      <c r="FY132">
        <v>0</v>
      </c>
      <c r="GA132" t="s">
        <v>3</v>
      </c>
      <c r="GD132">
        <v>1</v>
      </c>
      <c r="GF132">
        <v>728152923</v>
      </c>
      <c r="GG132">
        <v>2</v>
      </c>
      <c r="GH132">
        <v>3</v>
      </c>
      <c r="GI132">
        <v>4</v>
      </c>
      <c r="GJ132">
        <v>0</v>
      </c>
      <c r="GK132">
        <v>0</v>
      </c>
      <c r="GL132">
        <f t="shared" si="144"/>
        <v>0</v>
      </c>
      <c r="GM132">
        <f t="shared" si="145"/>
        <v>2827</v>
      </c>
      <c r="GN132">
        <f t="shared" si="146"/>
        <v>2827</v>
      </c>
      <c r="GO132">
        <f t="shared" si="147"/>
        <v>0</v>
      </c>
      <c r="GP132">
        <f t="shared" si="148"/>
        <v>0</v>
      </c>
      <c r="GR132">
        <v>1</v>
      </c>
      <c r="GS132">
        <v>1</v>
      </c>
      <c r="GT132">
        <v>0</v>
      </c>
      <c r="GU132" t="s">
        <v>3</v>
      </c>
      <c r="GV132">
        <f t="shared" si="149"/>
        <v>0</v>
      </c>
      <c r="GW132">
        <v>1</v>
      </c>
      <c r="GX132">
        <f t="shared" si="150"/>
        <v>0</v>
      </c>
      <c r="HA132">
        <v>0</v>
      </c>
      <c r="HB132">
        <v>0</v>
      </c>
      <c r="HC132">
        <f t="shared" si="151"/>
        <v>0</v>
      </c>
      <c r="HE132" t="s">
        <v>3</v>
      </c>
      <c r="HF132" t="s">
        <v>3</v>
      </c>
      <c r="HG132">
        <f t="shared" si="152"/>
        <v>2827</v>
      </c>
      <c r="HM132" t="s">
        <v>3</v>
      </c>
      <c r="HN132" t="s">
        <v>3</v>
      </c>
      <c r="HO132" t="s">
        <v>3</v>
      </c>
      <c r="HP132" t="s">
        <v>3</v>
      </c>
      <c r="HQ132" t="s">
        <v>3</v>
      </c>
      <c r="IK132">
        <v>0</v>
      </c>
    </row>
    <row r="133" spans="1:245">
      <c r="A133">
        <v>19</v>
      </c>
      <c r="B133">
        <v>1</v>
      </c>
      <c r="F133" t="s">
        <v>3</v>
      </c>
      <c r="G133" t="s">
        <v>288</v>
      </c>
      <c r="H133" t="s">
        <v>3</v>
      </c>
      <c r="AA133">
        <v>1</v>
      </c>
      <c r="IK133">
        <v>0</v>
      </c>
    </row>
    <row r="134" spans="1:245">
      <c r="A134">
        <v>17</v>
      </c>
      <c r="B134">
        <v>1</v>
      </c>
      <c r="E134" t="s">
        <v>289</v>
      </c>
      <c r="F134" t="s">
        <v>197</v>
      </c>
      <c r="G134" t="s">
        <v>290</v>
      </c>
      <c r="H134" t="s">
        <v>291</v>
      </c>
      <c r="I134">
        <f>ROUND(ROUND(2745,4),7)</f>
        <v>2745</v>
      </c>
      <c r="J134">
        <v>0</v>
      </c>
      <c r="K134">
        <f>ROUND(ROUND(2745,4),7)</f>
        <v>2745</v>
      </c>
      <c r="O134">
        <f>ROUND(CP134,2)</f>
        <v>175131</v>
      </c>
      <c r="P134">
        <f>ROUND(CQ134*I134,2)</f>
        <v>175131</v>
      </c>
      <c r="Q134">
        <f>ROUND(CR134*I134,2)</f>
        <v>0</v>
      </c>
      <c r="R134">
        <f>ROUND(CS134*I134,2)</f>
        <v>0</v>
      </c>
      <c r="S134">
        <f>ROUND(CT134*I134,2)</f>
        <v>0</v>
      </c>
      <c r="T134">
        <f>ROUND(CU134*I134,2)</f>
        <v>0</v>
      </c>
      <c r="U134">
        <f>CV134*I134</f>
        <v>0</v>
      </c>
      <c r="V134">
        <f>CW134*I134</f>
        <v>0</v>
      </c>
      <c r="W134">
        <f>ROUND(CX134*I134,2)</f>
        <v>0</v>
      </c>
      <c r="X134">
        <f t="shared" ref="X134:Y138" si="153">ROUND(CY134,2)</f>
        <v>0</v>
      </c>
      <c r="Y134">
        <f t="shared" si="153"/>
        <v>0</v>
      </c>
      <c r="AA134">
        <v>46295511</v>
      </c>
      <c r="AB134">
        <f>ROUND((AC134+AD134+AF134),2)</f>
        <v>63.8</v>
      </c>
      <c r="AC134">
        <f>ROUND((ES134),2)</f>
        <v>63.8</v>
      </c>
      <c r="AD134">
        <f>ROUND((((ET134)-(EU134))+AE134),2)</f>
        <v>0</v>
      </c>
      <c r="AE134">
        <f t="shared" ref="AE134:AF138" si="154">ROUND((EU134),2)</f>
        <v>0</v>
      </c>
      <c r="AF134">
        <f t="shared" si="154"/>
        <v>0</v>
      </c>
      <c r="AG134">
        <f>ROUND((AP134),2)</f>
        <v>0</v>
      </c>
      <c r="AH134">
        <f t="shared" ref="AH134:AI138" si="155">(EW134)</f>
        <v>0</v>
      </c>
      <c r="AI134">
        <f t="shared" si="155"/>
        <v>0</v>
      </c>
      <c r="AJ134">
        <f>(AS134)</f>
        <v>0</v>
      </c>
      <c r="AK134">
        <v>63.8</v>
      </c>
      <c r="AL134">
        <v>63.8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1</v>
      </c>
      <c r="AW134">
        <v>1</v>
      </c>
      <c r="AZ134">
        <v>1</v>
      </c>
      <c r="BA134">
        <v>1</v>
      </c>
      <c r="BB134">
        <v>1</v>
      </c>
      <c r="BC134">
        <v>7.21</v>
      </c>
      <c r="BD134" t="s">
        <v>3</v>
      </c>
      <c r="BE134" t="s">
        <v>3</v>
      </c>
      <c r="BF134" t="s">
        <v>3</v>
      </c>
      <c r="BG134" t="s">
        <v>3</v>
      </c>
      <c r="BH134">
        <v>3</v>
      </c>
      <c r="BI134">
        <v>1</v>
      </c>
      <c r="BJ134" t="s">
        <v>197</v>
      </c>
      <c r="BM134">
        <v>1100</v>
      </c>
      <c r="BN134">
        <v>0</v>
      </c>
      <c r="BO134" t="s">
        <v>3</v>
      </c>
      <c r="BP134">
        <v>0</v>
      </c>
      <c r="BQ134">
        <v>8</v>
      </c>
      <c r="BR134">
        <v>0</v>
      </c>
      <c r="BS134">
        <v>1</v>
      </c>
      <c r="BT134">
        <v>1</v>
      </c>
      <c r="BU134">
        <v>1</v>
      </c>
      <c r="BV134">
        <v>1</v>
      </c>
      <c r="BW134">
        <v>1</v>
      </c>
      <c r="BX134">
        <v>1</v>
      </c>
      <c r="BY134" t="s">
        <v>3</v>
      </c>
      <c r="BZ134">
        <v>0</v>
      </c>
      <c r="CA134">
        <v>0</v>
      </c>
      <c r="CB134" t="s">
        <v>3</v>
      </c>
      <c r="CE134">
        <v>0</v>
      </c>
      <c r="CF134">
        <v>0</v>
      </c>
      <c r="CG134">
        <v>0</v>
      </c>
      <c r="CM134">
        <v>0</v>
      </c>
      <c r="CN134" t="s">
        <v>3</v>
      </c>
      <c r="CO134">
        <v>0</v>
      </c>
      <c r="CP134">
        <f>(P134+Q134+S134)</f>
        <v>175131</v>
      </c>
      <c r="CQ134">
        <f>AC134</f>
        <v>63.8</v>
      </c>
      <c r="CR134">
        <f>AD134*BB134</f>
        <v>0</v>
      </c>
      <c r="CS134">
        <f>AE134*BS134</f>
        <v>0</v>
      </c>
      <c r="CT134">
        <f>AF134*BA134</f>
        <v>0</v>
      </c>
      <c r="CU134">
        <f t="shared" ref="CU134:CX138" si="156">AG134</f>
        <v>0</v>
      </c>
      <c r="CV134">
        <f t="shared" si="156"/>
        <v>0</v>
      </c>
      <c r="CW134">
        <f t="shared" si="156"/>
        <v>0</v>
      </c>
      <c r="CX134">
        <f t="shared" si="156"/>
        <v>0</v>
      </c>
      <c r="CY134">
        <f>(((S134+R134)*AT134)/100)</f>
        <v>0</v>
      </c>
      <c r="CZ134">
        <f>(((S134+R134)*AU134)/100)</f>
        <v>0</v>
      </c>
      <c r="DC134" t="s">
        <v>3</v>
      </c>
      <c r="DD134" t="s">
        <v>3</v>
      </c>
      <c r="DE134" t="s">
        <v>3</v>
      </c>
      <c r="DF134" t="s">
        <v>3</v>
      </c>
      <c r="DG134" t="s">
        <v>3</v>
      </c>
      <c r="DH134" t="s">
        <v>3</v>
      </c>
      <c r="DI134" t="s">
        <v>3</v>
      </c>
      <c r="DJ134" t="s">
        <v>3</v>
      </c>
      <c r="DK134" t="s">
        <v>3</v>
      </c>
      <c r="DL134" t="s">
        <v>3</v>
      </c>
      <c r="DM134" t="s">
        <v>3</v>
      </c>
      <c r="DN134">
        <v>0</v>
      </c>
      <c r="DO134">
        <v>0</v>
      </c>
      <c r="DP134">
        <v>1</v>
      </c>
      <c r="DQ134">
        <v>1</v>
      </c>
      <c r="DU134">
        <v>1003</v>
      </c>
      <c r="DV134" t="s">
        <v>291</v>
      </c>
      <c r="DW134" t="s">
        <v>291</v>
      </c>
      <c r="DX134">
        <v>1</v>
      </c>
      <c r="DZ134" t="s">
        <v>3</v>
      </c>
      <c r="EA134" t="s">
        <v>3</v>
      </c>
      <c r="EB134" t="s">
        <v>3</v>
      </c>
      <c r="EC134" t="s">
        <v>3</v>
      </c>
      <c r="EE134">
        <v>44455117</v>
      </c>
      <c r="EF134">
        <v>8</v>
      </c>
      <c r="EG134" t="s">
        <v>200</v>
      </c>
      <c r="EH134">
        <v>0</v>
      </c>
      <c r="EI134" t="s">
        <v>3</v>
      </c>
      <c r="EJ134">
        <v>1</v>
      </c>
      <c r="EK134">
        <v>1100</v>
      </c>
      <c r="EL134" t="s">
        <v>201</v>
      </c>
      <c r="EM134" t="s">
        <v>202</v>
      </c>
      <c r="EO134" t="s">
        <v>3</v>
      </c>
      <c r="EQ134">
        <v>0</v>
      </c>
      <c r="ER134">
        <v>63.8</v>
      </c>
      <c r="ES134">
        <v>63.8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EZ134">
        <v>5</v>
      </c>
      <c r="FC134">
        <v>0</v>
      </c>
      <c r="FD134">
        <v>18</v>
      </c>
      <c r="FF134">
        <v>63.8</v>
      </c>
      <c r="FQ134">
        <v>0</v>
      </c>
      <c r="FR134">
        <f>ROUND(IF(AND(BH134=3,BI134=3),P134,0),2)</f>
        <v>0</v>
      </c>
      <c r="FS134">
        <v>0</v>
      </c>
      <c r="FX134">
        <v>0</v>
      </c>
      <c r="FY134">
        <v>0</v>
      </c>
      <c r="GA134" t="s">
        <v>3</v>
      </c>
      <c r="GD134">
        <v>1</v>
      </c>
      <c r="GF134">
        <v>1770825168</v>
      </c>
      <c r="GG134">
        <v>2</v>
      </c>
      <c r="GH134">
        <v>3</v>
      </c>
      <c r="GI134">
        <v>4</v>
      </c>
      <c r="GJ134">
        <v>0</v>
      </c>
      <c r="GK134">
        <v>0</v>
      </c>
      <c r="GL134">
        <f>ROUND(IF(AND(BH134=3,BI134=3,FS134&lt;&gt;0),P134,0),2)</f>
        <v>0</v>
      </c>
      <c r="GM134">
        <f>ROUND(O134+X134+Y134,2)+GX134</f>
        <v>175131</v>
      </c>
      <c r="GN134">
        <f>IF(OR(BI134=0,BI134=1),ROUND(O134+X134+Y134,2),0)</f>
        <v>175131</v>
      </c>
      <c r="GO134">
        <f>IF(BI134=2,ROUND(O134+X134+Y134,2),0)</f>
        <v>0</v>
      </c>
      <c r="GP134">
        <f>IF(BI134=4,ROUND(O134+X134+Y134,2)+GX134,0)</f>
        <v>0</v>
      </c>
      <c r="GR134">
        <v>1</v>
      </c>
      <c r="GS134">
        <v>1</v>
      </c>
      <c r="GT134">
        <v>0</v>
      </c>
      <c r="GU134" t="s">
        <v>3</v>
      </c>
      <c r="GV134">
        <f>ROUND((GT134),2)</f>
        <v>0</v>
      </c>
      <c r="GW134">
        <v>1</v>
      </c>
      <c r="GX134">
        <f>ROUND(HC134*I134,2)</f>
        <v>0</v>
      </c>
      <c r="HA134">
        <v>0</v>
      </c>
      <c r="HB134">
        <v>0</v>
      </c>
      <c r="HC134">
        <f>GV134*GW134</f>
        <v>0</v>
      </c>
      <c r="HE134" t="s">
        <v>3</v>
      </c>
      <c r="HF134" t="s">
        <v>3</v>
      </c>
      <c r="HG134">
        <f>ROUND(AC134*I134,2)</f>
        <v>175131</v>
      </c>
      <c r="HM134" t="s">
        <v>3</v>
      </c>
      <c r="HN134" t="s">
        <v>3</v>
      </c>
      <c r="HO134" t="s">
        <v>3</v>
      </c>
      <c r="HP134" t="s">
        <v>3</v>
      </c>
      <c r="HQ134" t="s">
        <v>3</v>
      </c>
      <c r="IK134">
        <v>0</v>
      </c>
    </row>
    <row r="135" spans="1:245">
      <c r="A135">
        <v>17</v>
      </c>
      <c r="B135">
        <v>1</v>
      </c>
      <c r="E135" t="s">
        <v>292</v>
      </c>
      <c r="F135" t="s">
        <v>197</v>
      </c>
      <c r="G135" t="s">
        <v>293</v>
      </c>
      <c r="H135" t="s">
        <v>199</v>
      </c>
      <c r="I135">
        <f>ROUND(ROUND(100,4),7)</f>
        <v>100</v>
      </c>
      <c r="J135">
        <v>0</v>
      </c>
      <c r="K135">
        <f>ROUND(ROUND(100,4),7)</f>
        <v>100</v>
      </c>
      <c r="O135">
        <f>ROUND(CP135,2)</f>
        <v>5280</v>
      </c>
      <c r="P135">
        <f>ROUND(CQ135*I135,2)</f>
        <v>5280</v>
      </c>
      <c r="Q135">
        <f>ROUND(CR135*I135,2)</f>
        <v>0</v>
      </c>
      <c r="R135">
        <f>ROUND(CS135*I135,2)</f>
        <v>0</v>
      </c>
      <c r="S135">
        <f>ROUND(CT135*I135,2)</f>
        <v>0</v>
      </c>
      <c r="T135">
        <f>ROUND(CU135*I135,2)</f>
        <v>0</v>
      </c>
      <c r="U135">
        <f>CV135*I135</f>
        <v>0</v>
      </c>
      <c r="V135">
        <f>CW135*I135</f>
        <v>0</v>
      </c>
      <c r="W135">
        <f>ROUND(CX135*I135,2)</f>
        <v>0</v>
      </c>
      <c r="X135">
        <f t="shared" si="153"/>
        <v>0</v>
      </c>
      <c r="Y135">
        <f t="shared" si="153"/>
        <v>0</v>
      </c>
      <c r="AA135">
        <v>46295511</v>
      </c>
      <c r="AB135">
        <f>ROUND((AC135+AD135+AF135),2)</f>
        <v>52.8</v>
      </c>
      <c r="AC135">
        <f>ROUND((ES135),2)</f>
        <v>52.8</v>
      </c>
      <c r="AD135">
        <f>ROUND((((ET135)-(EU135))+AE135),2)</f>
        <v>0</v>
      </c>
      <c r="AE135">
        <f t="shared" si="154"/>
        <v>0</v>
      </c>
      <c r="AF135">
        <f t="shared" si="154"/>
        <v>0</v>
      </c>
      <c r="AG135">
        <f>ROUND((AP135),2)</f>
        <v>0</v>
      </c>
      <c r="AH135">
        <f t="shared" si="155"/>
        <v>0</v>
      </c>
      <c r="AI135">
        <f t="shared" si="155"/>
        <v>0</v>
      </c>
      <c r="AJ135">
        <f>(AS135)</f>
        <v>0</v>
      </c>
      <c r="AK135">
        <v>52.8</v>
      </c>
      <c r="AL135">
        <v>52.8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1</v>
      </c>
      <c r="AW135">
        <v>1</v>
      </c>
      <c r="AZ135">
        <v>1</v>
      </c>
      <c r="BA135">
        <v>1</v>
      </c>
      <c r="BB135">
        <v>1</v>
      </c>
      <c r="BC135">
        <v>7.21</v>
      </c>
      <c r="BD135" t="s">
        <v>3</v>
      </c>
      <c r="BE135" t="s">
        <v>3</v>
      </c>
      <c r="BF135" t="s">
        <v>3</v>
      </c>
      <c r="BG135" t="s">
        <v>3</v>
      </c>
      <c r="BH135">
        <v>3</v>
      </c>
      <c r="BI135">
        <v>1</v>
      </c>
      <c r="BJ135" t="s">
        <v>197</v>
      </c>
      <c r="BM135">
        <v>1100</v>
      </c>
      <c r="BN135">
        <v>0</v>
      </c>
      <c r="BO135" t="s">
        <v>3</v>
      </c>
      <c r="BP135">
        <v>0</v>
      </c>
      <c r="BQ135">
        <v>8</v>
      </c>
      <c r="BR135">
        <v>0</v>
      </c>
      <c r="BS135">
        <v>1</v>
      </c>
      <c r="BT135">
        <v>1</v>
      </c>
      <c r="BU135">
        <v>1</v>
      </c>
      <c r="BV135">
        <v>1</v>
      </c>
      <c r="BW135">
        <v>1</v>
      </c>
      <c r="BX135">
        <v>1</v>
      </c>
      <c r="BY135" t="s">
        <v>3</v>
      </c>
      <c r="BZ135">
        <v>0</v>
      </c>
      <c r="CA135">
        <v>0</v>
      </c>
      <c r="CB135" t="s">
        <v>3</v>
      </c>
      <c r="CE135">
        <v>0</v>
      </c>
      <c r="CF135">
        <v>0</v>
      </c>
      <c r="CG135">
        <v>0</v>
      </c>
      <c r="CM135">
        <v>0</v>
      </c>
      <c r="CN135" t="s">
        <v>3</v>
      </c>
      <c r="CO135">
        <v>0</v>
      </c>
      <c r="CP135">
        <f>(P135+Q135+S135)</f>
        <v>5280</v>
      </c>
      <c r="CQ135">
        <f>AC135</f>
        <v>52.8</v>
      </c>
      <c r="CR135">
        <f>AD135*BB135</f>
        <v>0</v>
      </c>
      <c r="CS135">
        <f>AE135*BS135</f>
        <v>0</v>
      </c>
      <c r="CT135">
        <f>AF135*BA135</f>
        <v>0</v>
      </c>
      <c r="CU135">
        <f t="shared" si="156"/>
        <v>0</v>
      </c>
      <c r="CV135">
        <f t="shared" si="156"/>
        <v>0</v>
      </c>
      <c r="CW135">
        <f t="shared" si="156"/>
        <v>0</v>
      </c>
      <c r="CX135">
        <f t="shared" si="156"/>
        <v>0</v>
      </c>
      <c r="CY135">
        <f>(((S135+R135)*AT135)/100)</f>
        <v>0</v>
      </c>
      <c r="CZ135">
        <f>(((S135+R135)*AU135)/100)</f>
        <v>0</v>
      </c>
      <c r="DC135" t="s">
        <v>3</v>
      </c>
      <c r="DD135" t="s">
        <v>3</v>
      </c>
      <c r="DE135" t="s">
        <v>3</v>
      </c>
      <c r="DF135" t="s">
        <v>3</v>
      </c>
      <c r="DG135" t="s">
        <v>3</v>
      </c>
      <c r="DH135" t="s">
        <v>3</v>
      </c>
      <c r="DI135" t="s">
        <v>3</v>
      </c>
      <c r="DJ135" t="s">
        <v>3</v>
      </c>
      <c r="DK135" t="s">
        <v>3</v>
      </c>
      <c r="DL135" t="s">
        <v>3</v>
      </c>
      <c r="DM135" t="s">
        <v>3</v>
      </c>
      <c r="DN135">
        <v>0</v>
      </c>
      <c r="DO135">
        <v>0</v>
      </c>
      <c r="DP135">
        <v>1</v>
      </c>
      <c r="DQ135">
        <v>1</v>
      </c>
      <c r="DU135">
        <v>1010</v>
      </c>
      <c r="DV135" t="s">
        <v>199</v>
      </c>
      <c r="DW135" t="s">
        <v>199</v>
      </c>
      <c r="DX135">
        <v>1</v>
      </c>
      <c r="DZ135" t="s">
        <v>3</v>
      </c>
      <c r="EA135" t="s">
        <v>3</v>
      </c>
      <c r="EB135" t="s">
        <v>3</v>
      </c>
      <c r="EC135" t="s">
        <v>3</v>
      </c>
      <c r="EE135">
        <v>44455117</v>
      </c>
      <c r="EF135">
        <v>8</v>
      </c>
      <c r="EG135" t="s">
        <v>200</v>
      </c>
      <c r="EH135">
        <v>0</v>
      </c>
      <c r="EI135" t="s">
        <v>3</v>
      </c>
      <c r="EJ135">
        <v>1</v>
      </c>
      <c r="EK135">
        <v>1100</v>
      </c>
      <c r="EL135" t="s">
        <v>201</v>
      </c>
      <c r="EM135" t="s">
        <v>202</v>
      </c>
      <c r="EO135" t="s">
        <v>3</v>
      </c>
      <c r="EQ135">
        <v>0</v>
      </c>
      <c r="ER135">
        <v>52.8</v>
      </c>
      <c r="ES135">
        <v>52.8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EZ135">
        <v>5</v>
      </c>
      <c r="FC135">
        <v>0</v>
      </c>
      <c r="FD135">
        <v>18</v>
      </c>
      <c r="FF135">
        <v>52.8</v>
      </c>
      <c r="FQ135">
        <v>0</v>
      </c>
      <c r="FR135">
        <f>ROUND(IF(AND(BH135=3,BI135=3),P135,0),2)</f>
        <v>0</v>
      </c>
      <c r="FS135">
        <v>0</v>
      </c>
      <c r="FX135">
        <v>0</v>
      </c>
      <c r="FY135">
        <v>0</v>
      </c>
      <c r="GA135" t="s">
        <v>3</v>
      </c>
      <c r="GD135">
        <v>1</v>
      </c>
      <c r="GF135">
        <v>-1247078840</v>
      </c>
      <c r="GG135">
        <v>2</v>
      </c>
      <c r="GH135">
        <v>3</v>
      </c>
      <c r="GI135">
        <v>4</v>
      </c>
      <c r="GJ135">
        <v>0</v>
      </c>
      <c r="GK135">
        <v>0</v>
      </c>
      <c r="GL135">
        <f>ROUND(IF(AND(BH135=3,BI135=3,FS135&lt;&gt;0),P135,0),2)</f>
        <v>0</v>
      </c>
      <c r="GM135">
        <f>ROUND(O135+X135+Y135,2)+GX135</f>
        <v>5280</v>
      </c>
      <c r="GN135">
        <f>IF(OR(BI135=0,BI135=1),ROUND(O135+X135+Y135,2),0)</f>
        <v>5280</v>
      </c>
      <c r="GO135">
        <f>IF(BI135=2,ROUND(O135+X135+Y135,2),0)</f>
        <v>0</v>
      </c>
      <c r="GP135">
        <f>IF(BI135=4,ROUND(O135+X135+Y135,2)+GX135,0)</f>
        <v>0</v>
      </c>
      <c r="GR135">
        <v>1</v>
      </c>
      <c r="GS135">
        <v>1</v>
      </c>
      <c r="GT135">
        <v>0</v>
      </c>
      <c r="GU135" t="s">
        <v>3</v>
      </c>
      <c r="GV135">
        <f>ROUND((GT135),2)</f>
        <v>0</v>
      </c>
      <c r="GW135">
        <v>1</v>
      </c>
      <c r="GX135">
        <f>ROUND(HC135*I135,2)</f>
        <v>0</v>
      </c>
      <c r="HA135">
        <v>0</v>
      </c>
      <c r="HB135">
        <v>0</v>
      </c>
      <c r="HC135">
        <f>GV135*GW135</f>
        <v>0</v>
      </c>
      <c r="HE135" t="s">
        <v>3</v>
      </c>
      <c r="HF135" t="s">
        <v>3</v>
      </c>
      <c r="HG135">
        <f>ROUND(AC135*I135,2)</f>
        <v>5280</v>
      </c>
      <c r="HM135" t="s">
        <v>3</v>
      </c>
      <c r="HN135" t="s">
        <v>3</v>
      </c>
      <c r="HO135" t="s">
        <v>3</v>
      </c>
      <c r="HP135" t="s">
        <v>3</v>
      </c>
      <c r="HQ135" t="s">
        <v>3</v>
      </c>
      <c r="IK135">
        <v>0</v>
      </c>
    </row>
    <row r="136" spans="1:245">
      <c r="A136">
        <v>17</v>
      </c>
      <c r="B136">
        <v>1</v>
      </c>
      <c r="E136" t="s">
        <v>294</v>
      </c>
      <c r="F136" t="s">
        <v>197</v>
      </c>
      <c r="G136" t="s">
        <v>295</v>
      </c>
      <c r="H136" t="s">
        <v>291</v>
      </c>
      <c r="I136">
        <f>ROUND(ROUND(2000,4),7)</f>
        <v>2000</v>
      </c>
      <c r="J136">
        <v>0</v>
      </c>
      <c r="K136">
        <f>ROUND(ROUND(2000,4),7)</f>
        <v>2000</v>
      </c>
      <c r="O136">
        <f>ROUND(CP136,2)</f>
        <v>279400</v>
      </c>
      <c r="P136">
        <f>ROUND(CQ136*I136,2)</f>
        <v>279400</v>
      </c>
      <c r="Q136">
        <f>ROUND(CR136*I136,2)</f>
        <v>0</v>
      </c>
      <c r="R136">
        <f>ROUND(CS136*I136,2)</f>
        <v>0</v>
      </c>
      <c r="S136">
        <f>ROUND(CT136*I136,2)</f>
        <v>0</v>
      </c>
      <c r="T136">
        <f>ROUND(CU136*I136,2)</f>
        <v>0</v>
      </c>
      <c r="U136">
        <f>CV136*I136</f>
        <v>0</v>
      </c>
      <c r="V136">
        <f>CW136*I136</f>
        <v>0</v>
      </c>
      <c r="W136">
        <f>ROUND(CX136*I136,2)</f>
        <v>0</v>
      </c>
      <c r="X136">
        <f t="shared" si="153"/>
        <v>0</v>
      </c>
      <c r="Y136">
        <f t="shared" si="153"/>
        <v>0</v>
      </c>
      <c r="AA136">
        <v>46295511</v>
      </c>
      <c r="AB136">
        <f>ROUND((AC136+AD136+AF136),2)</f>
        <v>139.69999999999999</v>
      </c>
      <c r="AC136">
        <f>ROUND((ES136),2)</f>
        <v>139.69999999999999</v>
      </c>
      <c r="AD136">
        <f>ROUND((((ET136)-(EU136))+AE136),2)</f>
        <v>0</v>
      </c>
      <c r="AE136">
        <f t="shared" si="154"/>
        <v>0</v>
      </c>
      <c r="AF136">
        <f t="shared" si="154"/>
        <v>0</v>
      </c>
      <c r="AG136">
        <f>ROUND((AP136),2)</f>
        <v>0</v>
      </c>
      <c r="AH136">
        <f t="shared" si="155"/>
        <v>0</v>
      </c>
      <c r="AI136">
        <f t="shared" si="155"/>
        <v>0</v>
      </c>
      <c r="AJ136">
        <f>(AS136)</f>
        <v>0</v>
      </c>
      <c r="AK136">
        <v>139.69999999999999</v>
      </c>
      <c r="AL136">
        <v>139.69999999999999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1</v>
      </c>
      <c r="AW136">
        <v>1</v>
      </c>
      <c r="AZ136">
        <v>1</v>
      </c>
      <c r="BA136">
        <v>1</v>
      </c>
      <c r="BB136">
        <v>1</v>
      </c>
      <c r="BC136">
        <v>7.21</v>
      </c>
      <c r="BD136" t="s">
        <v>3</v>
      </c>
      <c r="BE136" t="s">
        <v>3</v>
      </c>
      <c r="BF136" t="s">
        <v>3</v>
      </c>
      <c r="BG136" t="s">
        <v>3</v>
      </c>
      <c r="BH136">
        <v>3</v>
      </c>
      <c r="BI136">
        <v>1</v>
      </c>
      <c r="BJ136" t="s">
        <v>197</v>
      </c>
      <c r="BM136">
        <v>1100</v>
      </c>
      <c r="BN136">
        <v>0</v>
      </c>
      <c r="BO136" t="s">
        <v>3</v>
      </c>
      <c r="BP136">
        <v>0</v>
      </c>
      <c r="BQ136">
        <v>8</v>
      </c>
      <c r="BR136">
        <v>0</v>
      </c>
      <c r="BS136">
        <v>1</v>
      </c>
      <c r="BT136">
        <v>1</v>
      </c>
      <c r="BU136">
        <v>1</v>
      </c>
      <c r="BV136">
        <v>1</v>
      </c>
      <c r="BW136">
        <v>1</v>
      </c>
      <c r="BX136">
        <v>1</v>
      </c>
      <c r="BY136" t="s">
        <v>3</v>
      </c>
      <c r="BZ136">
        <v>0</v>
      </c>
      <c r="CA136">
        <v>0</v>
      </c>
      <c r="CB136" t="s">
        <v>3</v>
      </c>
      <c r="CE136">
        <v>0</v>
      </c>
      <c r="CF136">
        <v>0</v>
      </c>
      <c r="CG136">
        <v>0</v>
      </c>
      <c r="CM136">
        <v>0</v>
      </c>
      <c r="CN136" t="s">
        <v>3</v>
      </c>
      <c r="CO136">
        <v>0</v>
      </c>
      <c r="CP136">
        <f>(P136+Q136+S136)</f>
        <v>279400</v>
      </c>
      <c r="CQ136">
        <f>AC136</f>
        <v>139.69999999999999</v>
      </c>
      <c r="CR136">
        <f>AD136*BB136</f>
        <v>0</v>
      </c>
      <c r="CS136">
        <f>AE136*BS136</f>
        <v>0</v>
      </c>
      <c r="CT136">
        <f>AF136*BA136</f>
        <v>0</v>
      </c>
      <c r="CU136">
        <f t="shared" si="156"/>
        <v>0</v>
      </c>
      <c r="CV136">
        <f t="shared" si="156"/>
        <v>0</v>
      </c>
      <c r="CW136">
        <f t="shared" si="156"/>
        <v>0</v>
      </c>
      <c r="CX136">
        <f t="shared" si="156"/>
        <v>0</v>
      </c>
      <c r="CY136">
        <f>(((S136+R136)*AT136)/100)</f>
        <v>0</v>
      </c>
      <c r="CZ136">
        <f>(((S136+R136)*AU136)/100)</f>
        <v>0</v>
      </c>
      <c r="DC136" t="s">
        <v>3</v>
      </c>
      <c r="DD136" t="s">
        <v>3</v>
      </c>
      <c r="DE136" t="s">
        <v>3</v>
      </c>
      <c r="DF136" t="s">
        <v>3</v>
      </c>
      <c r="DG136" t="s">
        <v>3</v>
      </c>
      <c r="DH136" t="s">
        <v>3</v>
      </c>
      <c r="DI136" t="s">
        <v>3</v>
      </c>
      <c r="DJ136" t="s">
        <v>3</v>
      </c>
      <c r="DK136" t="s">
        <v>3</v>
      </c>
      <c r="DL136" t="s">
        <v>3</v>
      </c>
      <c r="DM136" t="s">
        <v>3</v>
      </c>
      <c r="DN136">
        <v>0</v>
      </c>
      <c r="DO136">
        <v>0</v>
      </c>
      <c r="DP136">
        <v>1</v>
      </c>
      <c r="DQ136">
        <v>1</v>
      </c>
      <c r="DU136">
        <v>1003</v>
      </c>
      <c r="DV136" t="s">
        <v>291</v>
      </c>
      <c r="DW136" t="s">
        <v>291</v>
      </c>
      <c r="DX136">
        <v>1</v>
      </c>
      <c r="DZ136" t="s">
        <v>3</v>
      </c>
      <c r="EA136" t="s">
        <v>3</v>
      </c>
      <c r="EB136" t="s">
        <v>3</v>
      </c>
      <c r="EC136" t="s">
        <v>3</v>
      </c>
      <c r="EE136">
        <v>44455117</v>
      </c>
      <c r="EF136">
        <v>8</v>
      </c>
      <c r="EG136" t="s">
        <v>200</v>
      </c>
      <c r="EH136">
        <v>0</v>
      </c>
      <c r="EI136" t="s">
        <v>3</v>
      </c>
      <c r="EJ136">
        <v>1</v>
      </c>
      <c r="EK136">
        <v>1100</v>
      </c>
      <c r="EL136" t="s">
        <v>201</v>
      </c>
      <c r="EM136" t="s">
        <v>202</v>
      </c>
      <c r="EO136" t="s">
        <v>3</v>
      </c>
      <c r="EQ136">
        <v>0</v>
      </c>
      <c r="ER136">
        <v>139.69999999999999</v>
      </c>
      <c r="ES136">
        <v>139.69999999999999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EZ136">
        <v>5</v>
      </c>
      <c r="FC136">
        <v>0</v>
      </c>
      <c r="FD136">
        <v>18</v>
      </c>
      <c r="FF136">
        <v>139.69999999999999</v>
      </c>
      <c r="FQ136">
        <v>0</v>
      </c>
      <c r="FR136">
        <f>ROUND(IF(AND(BH136=3,BI136=3),P136,0),2)</f>
        <v>0</v>
      </c>
      <c r="FS136">
        <v>0</v>
      </c>
      <c r="FX136">
        <v>0</v>
      </c>
      <c r="FY136">
        <v>0</v>
      </c>
      <c r="GA136" t="s">
        <v>3</v>
      </c>
      <c r="GD136">
        <v>1</v>
      </c>
      <c r="GF136">
        <v>-73194237</v>
      </c>
      <c r="GG136">
        <v>2</v>
      </c>
      <c r="GH136">
        <v>3</v>
      </c>
      <c r="GI136">
        <v>4</v>
      </c>
      <c r="GJ136">
        <v>0</v>
      </c>
      <c r="GK136">
        <v>0</v>
      </c>
      <c r="GL136">
        <f>ROUND(IF(AND(BH136=3,BI136=3,FS136&lt;&gt;0),P136,0),2)</f>
        <v>0</v>
      </c>
      <c r="GM136">
        <f>ROUND(O136+X136+Y136,2)+GX136</f>
        <v>279400</v>
      </c>
      <c r="GN136">
        <f>IF(OR(BI136=0,BI136=1),ROUND(O136+X136+Y136,2),0)</f>
        <v>279400</v>
      </c>
      <c r="GO136">
        <f>IF(BI136=2,ROUND(O136+X136+Y136,2),0)</f>
        <v>0</v>
      </c>
      <c r="GP136">
        <f>IF(BI136=4,ROUND(O136+X136+Y136,2)+GX136,0)</f>
        <v>0</v>
      </c>
      <c r="GR136">
        <v>1</v>
      </c>
      <c r="GS136">
        <v>1</v>
      </c>
      <c r="GT136">
        <v>0</v>
      </c>
      <c r="GU136" t="s">
        <v>3</v>
      </c>
      <c r="GV136">
        <f>ROUND((GT136),2)</f>
        <v>0</v>
      </c>
      <c r="GW136">
        <v>1</v>
      </c>
      <c r="GX136">
        <f>ROUND(HC136*I136,2)</f>
        <v>0</v>
      </c>
      <c r="HA136">
        <v>0</v>
      </c>
      <c r="HB136">
        <v>0</v>
      </c>
      <c r="HC136">
        <f>GV136*GW136</f>
        <v>0</v>
      </c>
      <c r="HE136" t="s">
        <v>3</v>
      </c>
      <c r="HF136" t="s">
        <v>3</v>
      </c>
      <c r="HG136">
        <f>ROUND(AC136*I136,2)</f>
        <v>279400</v>
      </c>
      <c r="HM136" t="s">
        <v>3</v>
      </c>
      <c r="HN136" t="s">
        <v>3</v>
      </c>
      <c r="HO136" t="s">
        <v>3</v>
      </c>
      <c r="HP136" t="s">
        <v>3</v>
      </c>
      <c r="HQ136" t="s">
        <v>3</v>
      </c>
      <c r="IK136">
        <v>0</v>
      </c>
    </row>
    <row r="137" spans="1:245">
      <c r="A137">
        <v>17</v>
      </c>
      <c r="B137">
        <v>1</v>
      </c>
      <c r="E137" t="s">
        <v>296</v>
      </c>
      <c r="F137" t="s">
        <v>197</v>
      </c>
      <c r="G137" t="s">
        <v>297</v>
      </c>
      <c r="H137" t="s">
        <v>291</v>
      </c>
      <c r="I137">
        <f>ROUND(ROUND(20,4),7)</f>
        <v>20</v>
      </c>
      <c r="J137">
        <v>0</v>
      </c>
      <c r="K137">
        <f>ROUND(ROUND(20,4),7)</f>
        <v>20</v>
      </c>
      <c r="O137">
        <f>ROUND(CP137,2)</f>
        <v>1540</v>
      </c>
      <c r="P137">
        <f>ROUND(CQ137*I137,2)</f>
        <v>1540</v>
      </c>
      <c r="Q137">
        <f>ROUND(CR137*I137,2)</f>
        <v>0</v>
      </c>
      <c r="R137">
        <f>ROUND(CS137*I137,2)</f>
        <v>0</v>
      </c>
      <c r="S137">
        <f>ROUND(CT137*I137,2)</f>
        <v>0</v>
      </c>
      <c r="T137">
        <f>ROUND(CU137*I137,2)</f>
        <v>0</v>
      </c>
      <c r="U137">
        <f>CV137*I137</f>
        <v>0</v>
      </c>
      <c r="V137">
        <f>CW137*I137</f>
        <v>0</v>
      </c>
      <c r="W137">
        <f>ROUND(CX137*I137,2)</f>
        <v>0</v>
      </c>
      <c r="X137">
        <f t="shared" si="153"/>
        <v>0</v>
      </c>
      <c r="Y137">
        <f t="shared" si="153"/>
        <v>0</v>
      </c>
      <c r="AA137">
        <v>46295511</v>
      </c>
      <c r="AB137">
        <f>ROUND((AC137+AD137+AF137),2)</f>
        <v>77</v>
      </c>
      <c r="AC137">
        <f>ROUND((ES137),2)</f>
        <v>77</v>
      </c>
      <c r="AD137">
        <f>ROUND((((ET137)-(EU137))+AE137),2)</f>
        <v>0</v>
      </c>
      <c r="AE137">
        <f t="shared" si="154"/>
        <v>0</v>
      </c>
      <c r="AF137">
        <f t="shared" si="154"/>
        <v>0</v>
      </c>
      <c r="AG137">
        <f>ROUND((AP137),2)</f>
        <v>0</v>
      </c>
      <c r="AH137">
        <f t="shared" si="155"/>
        <v>0</v>
      </c>
      <c r="AI137">
        <f t="shared" si="155"/>
        <v>0</v>
      </c>
      <c r="AJ137">
        <f>(AS137)</f>
        <v>0</v>
      </c>
      <c r="AK137">
        <v>77</v>
      </c>
      <c r="AL137">
        <v>77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1</v>
      </c>
      <c r="AW137">
        <v>1</v>
      </c>
      <c r="AZ137">
        <v>1</v>
      </c>
      <c r="BA137">
        <v>1</v>
      </c>
      <c r="BB137">
        <v>1</v>
      </c>
      <c r="BC137">
        <v>7.21</v>
      </c>
      <c r="BD137" t="s">
        <v>3</v>
      </c>
      <c r="BE137" t="s">
        <v>3</v>
      </c>
      <c r="BF137" t="s">
        <v>3</v>
      </c>
      <c r="BG137" t="s">
        <v>3</v>
      </c>
      <c r="BH137">
        <v>3</v>
      </c>
      <c r="BI137">
        <v>1</v>
      </c>
      <c r="BJ137" t="s">
        <v>197</v>
      </c>
      <c r="BM137">
        <v>1100</v>
      </c>
      <c r="BN137">
        <v>0</v>
      </c>
      <c r="BO137" t="s">
        <v>3</v>
      </c>
      <c r="BP137">
        <v>0</v>
      </c>
      <c r="BQ137">
        <v>8</v>
      </c>
      <c r="BR137">
        <v>0</v>
      </c>
      <c r="BS137">
        <v>1</v>
      </c>
      <c r="BT137">
        <v>1</v>
      </c>
      <c r="BU137">
        <v>1</v>
      </c>
      <c r="BV137">
        <v>1</v>
      </c>
      <c r="BW137">
        <v>1</v>
      </c>
      <c r="BX137">
        <v>1</v>
      </c>
      <c r="BY137" t="s">
        <v>3</v>
      </c>
      <c r="BZ137">
        <v>0</v>
      </c>
      <c r="CA137">
        <v>0</v>
      </c>
      <c r="CB137" t="s">
        <v>3</v>
      </c>
      <c r="CE137">
        <v>0</v>
      </c>
      <c r="CF137">
        <v>0</v>
      </c>
      <c r="CG137">
        <v>0</v>
      </c>
      <c r="CM137">
        <v>0</v>
      </c>
      <c r="CN137" t="s">
        <v>3</v>
      </c>
      <c r="CO137">
        <v>0</v>
      </c>
      <c r="CP137">
        <f>(P137+Q137+S137)</f>
        <v>1540</v>
      </c>
      <c r="CQ137">
        <f>AC137</f>
        <v>77</v>
      </c>
      <c r="CR137">
        <f>AD137*BB137</f>
        <v>0</v>
      </c>
      <c r="CS137">
        <f>AE137*BS137</f>
        <v>0</v>
      </c>
      <c r="CT137">
        <f>AF137*BA137</f>
        <v>0</v>
      </c>
      <c r="CU137">
        <f t="shared" si="156"/>
        <v>0</v>
      </c>
      <c r="CV137">
        <f t="shared" si="156"/>
        <v>0</v>
      </c>
      <c r="CW137">
        <f t="shared" si="156"/>
        <v>0</v>
      </c>
      <c r="CX137">
        <f t="shared" si="156"/>
        <v>0</v>
      </c>
      <c r="CY137">
        <f>(((S137+R137)*AT137)/100)</f>
        <v>0</v>
      </c>
      <c r="CZ137">
        <f>(((S137+R137)*AU137)/100)</f>
        <v>0</v>
      </c>
      <c r="DC137" t="s">
        <v>3</v>
      </c>
      <c r="DD137" t="s">
        <v>3</v>
      </c>
      <c r="DE137" t="s">
        <v>3</v>
      </c>
      <c r="DF137" t="s">
        <v>3</v>
      </c>
      <c r="DG137" t="s">
        <v>3</v>
      </c>
      <c r="DH137" t="s">
        <v>3</v>
      </c>
      <c r="DI137" t="s">
        <v>3</v>
      </c>
      <c r="DJ137" t="s">
        <v>3</v>
      </c>
      <c r="DK137" t="s">
        <v>3</v>
      </c>
      <c r="DL137" t="s">
        <v>3</v>
      </c>
      <c r="DM137" t="s">
        <v>3</v>
      </c>
      <c r="DN137">
        <v>0</v>
      </c>
      <c r="DO137">
        <v>0</v>
      </c>
      <c r="DP137">
        <v>1</v>
      </c>
      <c r="DQ137">
        <v>1</v>
      </c>
      <c r="DU137">
        <v>1003</v>
      </c>
      <c r="DV137" t="s">
        <v>291</v>
      </c>
      <c r="DW137" t="s">
        <v>291</v>
      </c>
      <c r="DX137">
        <v>1</v>
      </c>
      <c r="DZ137" t="s">
        <v>3</v>
      </c>
      <c r="EA137" t="s">
        <v>3</v>
      </c>
      <c r="EB137" t="s">
        <v>3</v>
      </c>
      <c r="EC137" t="s">
        <v>3</v>
      </c>
      <c r="EE137">
        <v>44455117</v>
      </c>
      <c r="EF137">
        <v>8</v>
      </c>
      <c r="EG137" t="s">
        <v>200</v>
      </c>
      <c r="EH137">
        <v>0</v>
      </c>
      <c r="EI137" t="s">
        <v>3</v>
      </c>
      <c r="EJ137">
        <v>1</v>
      </c>
      <c r="EK137">
        <v>1100</v>
      </c>
      <c r="EL137" t="s">
        <v>201</v>
      </c>
      <c r="EM137" t="s">
        <v>202</v>
      </c>
      <c r="EO137" t="s">
        <v>3</v>
      </c>
      <c r="EQ137">
        <v>0</v>
      </c>
      <c r="ER137">
        <v>77</v>
      </c>
      <c r="ES137">
        <v>77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EZ137">
        <v>5</v>
      </c>
      <c r="FC137">
        <v>0</v>
      </c>
      <c r="FD137">
        <v>18</v>
      </c>
      <c r="FF137">
        <v>77</v>
      </c>
      <c r="FQ137">
        <v>0</v>
      </c>
      <c r="FR137">
        <f>ROUND(IF(AND(BH137=3,BI137=3),P137,0),2)</f>
        <v>0</v>
      </c>
      <c r="FS137">
        <v>0</v>
      </c>
      <c r="FX137">
        <v>0</v>
      </c>
      <c r="FY137">
        <v>0</v>
      </c>
      <c r="GA137" t="s">
        <v>3</v>
      </c>
      <c r="GD137">
        <v>1</v>
      </c>
      <c r="GF137">
        <v>393837918</v>
      </c>
      <c r="GG137">
        <v>2</v>
      </c>
      <c r="GH137">
        <v>3</v>
      </c>
      <c r="GI137">
        <v>4</v>
      </c>
      <c r="GJ137">
        <v>0</v>
      </c>
      <c r="GK137">
        <v>0</v>
      </c>
      <c r="GL137">
        <f>ROUND(IF(AND(BH137=3,BI137=3,FS137&lt;&gt;0),P137,0),2)</f>
        <v>0</v>
      </c>
      <c r="GM137">
        <f>ROUND(O137+X137+Y137,2)+GX137</f>
        <v>1540</v>
      </c>
      <c r="GN137">
        <f>IF(OR(BI137=0,BI137=1),ROUND(O137+X137+Y137,2),0)</f>
        <v>1540</v>
      </c>
      <c r="GO137">
        <f>IF(BI137=2,ROUND(O137+X137+Y137,2),0)</f>
        <v>0</v>
      </c>
      <c r="GP137">
        <f>IF(BI137=4,ROUND(O137+X137+Y137,2)+GX137,0)</f>
        <v>0</v>
      </c>
      <c r="GR137">
        <v>1</v>
      </c>
      <c r="GS137">
        <v>1</v>
      </c>
      <c r="GT137">
        <v>0</v>
      </c>
      <c r="GU137" t="s">
        <v>3</v>
      </c>
      <c r="GV137">
        <f>ROUND((GT137),2)</f>
        <v>0</v>
      </c>
      <c r="GW137">
        <v>1</v>
      </c>
      <c r="GX137">
        <f>ROUND(HC137*I137,2)</f>
        <v>0</v>
      </c>
      <c r="HA137">
        <v>0</v>
      </c>
      <c r="HB137">
        <v>0</v>
      </c>
      <c r="HC137">
        <f>GV137*GW137</f>
        <v>0</v>
      </c>
      <c r="HE137" t="s">
        <v>3</v>
      </c>
      <c r="HF137" t="s">
        <v>3</v>
      </c>
      <c r="HG137">
        <f>ROUND(AC137*I137,2)</f>
        <v>1540</v>
      </c>
      <c r="HM137" t="s">
        <v>3</v>
      </c>
      <c r="HN137" t="s">
        <v>3</v>
      </c>
      <c r="HO137" t="s">
        <v>3</v>
      </c>
      <c r="HP137" t="s">
        <v>3</v>
      </c>
      <c r="HQ137" t="s">
        <v>3</v>
      </c>
      <c r="IK137">
        <v>0</v>
      </c>
    </row>
    <row r="138" spans="1:245">
      <c r="A138">
        <v>17</v>
      </c>
      <c r="B138">
        <v>1</v>
      </c>
      <c r="E138" t="s">
        <v>298</v>
      </c>
      <c r="F138" t="s">
        <v>197</v>
      </c>
      <c r="G138" t="s">
        <v>299</v>
      </c>
      <c r="H138" t="s">
        <v>291</v>
      </c>
      <c r="I138">
        <f>ROUND(ROUND(2000,4),7)</f>
        <v>2000</v>
      </c>
      <c r="J138">
        <v>0</v>
      </c>
      <c r="K138">
        <f>ROUND(ROUND(2000,4),7)</f>
        <v>2000</v>
      </c>
      <c r="O138">
        <f>ROUND(CP138,2)</f>
        <v>605000</v>
      </c>
      <c r="P138">
        <f>ROUND(CQ138*I138,2)</f>
        <v>605000</v>
      </c>
      <c r="Q138">
        <f>ROUND(CR138*I138,2)</f>
        <v>0</v>
      </c>
      <c r="R138">
        <f>ROUND(CS138*I138,2)</f>
        <v>0</v>
      </c>
      <c r="S138">
        <f>ROUND(CT138*I138,2)</f>
        <v>0</v>
      </c>
      <c r="T138">
        <f>ROUND(CU138*I138,2)</f>
        <v>0</v>
      </c>
      <c r="U138">
        <f>CV138*I138</f>
        <v>0</v>
      </c>
      <c r="V138">
        <f>CW138*I138</f>
        <v>0</v>
      </c>
      <c r="W138">
        <f>ROUND(CX138*I138,2)</f>
        <v>0</v>
      </c>
      <c r="X138">
        <f t="shared" si="153"/>
        <v>0</v>
      </c>
      <c r="Y138">
        <f t="shared" si="153"/>
        <v>0</v>
      </c>
      <c r="AA138">
        <v>46295511</v>
      </c>
      <c r="AB138">
        <f>ROUND((AC138+AD138+AF138),2)</f>
        <v>302.5</v>
      </c>
      <c r="AC138">
        <f>ROUND((ES138),2)</f>
        <v>302.5</v>
      </c>
      <c r="AD138">
        <f>ROUND((((ET138)-(EU138))+AE138),2)</f>
        <v>0</v>
      </c>
      <c r="AE138">
        <f t="shared" si="154"/>
        <v>0</v>
      </c>
      <c r="AF138">
        <f t="shared" si="154"/>
        <v>0</v>
      </c>
      <c r="AG138">
        <f>ROUND((AP138),2)</f>
        <v>0</v>
      </c>
      <c r="AH138">
        <f t="shared" si="155"/>
        <v>0</v>
      </c>
      <c r="AI138">
        <f t="shared" si="155"/>
        <v>0</v>
      </c>
      <c r="AJ138">
        <f>(AS138)</f>
        <v>0</v>
      </c>
      <c r="AK138">
        <v>302.5</v>
      </c>
      <c r="AL138">
        <v>302.5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1</v>
      </c>
      <c r="AW138">
        <v>1</v>
      </c>
      <c r="AZ138">
        <v>1</v>
      </c>
      <c r="BA138">
        <v>1</v>
      </c>
      <c r="BB138">
        <v>1</v>
      </c>
      <c r="BC138">
        <v>7.21</v>
      </c>
      <c r="BD138" t="s">
        <v>3</v>
      </c>
      <c r="BE138" t="s">
        <v>3</v>
      </c>
      <c r="BF138" t="s">
        <v>3</v>
      </c>
      <c r="BG138" t="s">
        <v>3</v>
      </c>
      <c r="BH138">
        <v>3</v>
      </c>
      <c r="BI138">
        <v>1</v>
      </c>
      <c r="BJ138" t="s">
        <v>197</v>
      </c>
      <c r="BM138">
        <v>1100</v>
      </c>
      <c r="BN138">
        <v>0</v>
      </c>
      <c r="BO138" t="s">
        <v>3</v>
      </c>
      <c r="BP138">
        <v>0</v>
      </c>
      <c r="BQ138">
        <v>8</v>
      </c>
      <c r="BR138">
        <v>0</v>
      </c>
      <c r="BS138">
        <v>1</v>
      </c>
      <c r="BT138">
        <v>1</v>
      </c>
      <c r="BU138">
        <v>1</v>
      </c>
      <c r="BV138">
        <v>1</v>
      </c>
      <c r="BW138">
        <v>1</v>
      </c>
      <c r="BX138">
        <v>1</v>
      </c>
      <c r="BY138" t="s">
        <v>3</v>
      </c>
      <c r="BZ138">
        <v>0</v>
      </c>
      <c r="CA138">
        <v>0</v>
      </c>
      <c r="CB138" t="s">
        <v>3</v>
      </c>
      <c r="CE138">
        <v>0</v>
      </c>
      <c r="CF138">
        <v>0</v>
      </c>
      <c r="CG138">
        <v>0</v>
      </c>
      <c r="CM138">
        <v>0</v>
      </c>
      <c r="CN138" t="s">
        <v>3</v>
      </c>
      <c r="CO138">
        <v>0</v>
      </c>
      <c r="CP138">
        <f>(P138+Q138+S138)</f>
        <v>605000</v>
      </c>
      <c r="CQ138">
        <f>AC138</f>
        <v>302.5</v>
      </c>
      <c r="CR138">
        <f>AD138*BB138</f>
        <v>0</v>
      </c>
      <c r="CS138">
        <f>AE138*BS138</f>
        <v>0</v>
      </c>
      <c r="CT138">
        <f>AF138*BA138</f>
        <v>0</v>
      </c>
      <c r="CU138">
        <f t="shared" si="156"/>
        <v>0</v>
      </c>
      <c r="CV138">
        <f t="shared" si="156"/>
        <v>0</v>
      </c>
      <c r="CW138">
        <f t="shared" si="156"/>
        <v>0</v>
      </c>
      <c r="CX138">
        <f t="shared" si="156"/>
        <v>0</v>
      </c>
      <c r="CY138">
        <f>(((S138+R138)*AT138)/100)</f>
        <v>0</v>
      </c>
      <c r="CZ138">
        <f>(((S138+R138)*AU138)/100)</f>
        <v>0</v>
      </c>
      <c r="DC138" t="s">
        <v>3</v>
      </c>
      <c r="DD138" t="s">
        <v>3</v>
      </c>
      <c r="DE138" t="s">
        <v>3</v>
      </c>
      <c r="DF138" t="s">
        <v>3</v>
      </c>
      <c r="DG138" t="s">
        <v>3</v>
      </c>
      <c r="DH138" t="s">
        <v>3</v>
      </c>
      <c r="DI138" t="s">
        <v>3</v>
      </c>
      <c r="DJ138" t="s">
        <v>3</v>
      </c>
      <c r="DK138" t="s">
        <v>3</v>
      </c>
      <c r="DL138" t="s">
        <v>3</v>
      </c>
      <c r="DM138" t="s">
        <v>3</v>
      </c>
      <c r="DN138">
        <v>0</v>
      </c>
      <c r="DO138">
        <v>0</v>
      </c>
      <c r="DP138">
        <v>1</v>
      </c>
      <c r="DQ138">
        <v>1</v>
      </c>
      <c r="DU138">
        <v>1003</v>
      </c>
      <c r="DV138" t="s">
        <v>291</v>
      </c>
      <c r="DW138" t="s">
        <v>291</v>
      </c>
      <c r="DX138">
        <v>1</v>
      </c>
      <c r="DZ138" t="s">
        <v>3</v>
      </c>
      <c r="EA138" t="s">
        <v>3</v>
      </c>
      <c r="EB138" t="s">
        <v>3</v>
      </c>
      <c r="EC138" t="s">
        <v>3</v>
      </c>
      <c r="EE138">
        <v>44455117</v>
      </c>
      <c r="EF138">
        <v>8</v>
      </c>
      <c r="EG138" t="s">
        <v>200</v>
      </c>
      <c r="EH138">
        <v>0</v>
      </c>
      <c r="EI138" t="s">
        <v>3</v>
      </c>
      <c r="EJ138">
        <v>1</v>
      </c>
      <c r="EK138">
        <v>1100</v>
      </c>
      <c r="EL138" t="s">
        <v>201</v>
      </c>
      <c r="EM138" t="s">
        <v>202</v>
      </c>
      <c r="EO138" t="s">
        <v>3</v>
      </c>
      <c r="EQ138">
        <v>0</v>
      </c>
      <c r="ER138">
        <v>302.5</v>
      </c>
      <c r="ES138">
        <v>302.5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EZ138">
        <v>5</v>
      </c>
      <c r="FC138">
        <v>0</v>
      </c>
      <c r="FD138">
        <v>18</v>
      </c>
      <c r="FF138">
        <v>302.5</v>
      </c>
      <c r="FQ138">
        <v>0</v>
      </c>
      <c r="FR138">
        <f>ROUND(IF(AND(BH138=3,BI138=3),P138,0),2)</f>
        <v>0</v>
      </c>
      <c r="FS138">
        <v>0</v>
      </c>
      <c r="FX138">
        <v>0</v>
      </c>
      <c r="FY138">
        <v>0</v>
      </c>
      <c r="GA138" t="s">
        <v>3</v>
      </c>
      <c r="GD138">
        <v>1</v>
      </c>
      <c r="GF138">
        <v>-2144536919</v>
      </c>
      <c r="GG138">
        <v>2</v>
      </c>
      <c r="GH138">
        <v>3</v>
      </c>
      <c r="GI138">
        <v>4</v>
      </c>
      <c r="GJ138">
        <v>0</v>
      </c>
      <c r="GK138">
        <v>0</v>
      </c>
      <c r="GL138">
        <f>ROUND(IF(AND(BH138=3,BI138=3,FS138&lt;&gt;0),P138,0),2)</f>
        <v>0</v>
      </c>
      <c r="GM138">
        <f>ROUND(O138+X138+Y138,2)+GX138</f>
        <v>605000</v>
      </c>
      <c r="GN138">
        <f>IF(OR(BI138=0,BI138=1),ROUND(O138+X138+Y138,2),0)</f>
        <v>605000</v>
      </c>
      <c r="GO138">
        <f>IF(BI138=2,ROUND(O138+X138+Y138,2),0)</f>
        <v>0</v>
      </c>
      <c r="GP138">
        <f>IF(BI138=4,ROUND(O138+X138+Y138,2)+GX138,0)</f>
        <v>0</v>
      </c>
      <c r="GR138">
        <v>1</v>
      </c>
      <c r="GS138">
        <v>1</v>
      </c>
      <c r="GT138">
        <v>0</v>
      </c>
      <c r="GU138" t="s">
        <v>3</v>
      </c>
      <c r="GV138">
        <f>ROUND((GT138),2)</f>
        <v>0</v>
      </c>
      <c r="GW138">
        <v>1</v>
      </c>
      <c r="GX138">
        <f>ROUND(HC138*I138,2)</f>
        <v>0</v>
      </c>
      <c r="HA138">
        <v>0</v>
      </c>
      <c r="HB138">
        <v>0</v>
      </c>
      <c r="HC138">
        <f>GV138*GW138</f>
        <v>0</v>
      </c>
      <c r="HE138" t="s">
        <v>3</v>
      </c>
      <c r="HF138" t="s">
        <v>3</v>
      </c>
      <c r="HG138">
        <f>ROUND(AC138*I138,2)</f>
        <v>605000</v>
      </c>
      <c r="HM138" t="s">
        <v>3</v>
      </c>
      <c r="HN138" t="s">
        <v>3</v>
      </c>
      <c r="HO138" t="s">
        <v>3</v>
      </c>
      <c r="HP138" t="s">
        <v>3</v>
      </c>
      <c r="HQ138" t="s">
        <v>3</v>
      </c>
      <c r="IK138">
        <v>0</v>
      </c>
    </row>
    <row r="139" spans="1:245">
      <c r="A139">
        <v>19</v>
      </c>
      <c r="B139">
        <v>1</v>
      </c>
      <c r="F139" t="s">
        <v>3</v>
      </c>
      <c r="G139" t="s">
        <v>300</v>
      </c>
      <c r="H139" t="s">
        <v>3</v>
      </c>
      <c r="AA139">
        <v>1</v>
      </c>
      <c r="IK139">
        <v>0</v>
      </c>
    </row>
    <row r="140" spans="1:245">
      <c r="A140">
        <v>17</v>
      </c>
      <c r="B140">
        <v>1</v>
      </c>
      <c r="E140" t="s">
        <v>301</v>
      </c>
      <c r="F140" t="s">
        <v>197</v>
      </c>
      <c r="G140" t="s">
        <v>302</v>
      </c>
      <c r="H140" t="s">
        <v>291</v>
      </c>
      <c r="I140">
        <f>ROUND(ROUND(590,4),7)</f>
        <v>590</v>
      </c>
      <c r="J140">
        <v>0</v>
      </c>
      <c r="K140">
        <f>ROUND(ROUND(590,4),7)</f>
        <v>590</v>
      </c>
      <c r="O140">
        <f t="shared" ref="O140:O164" si="157">ROUND(CP140,2)</f>
        <v>306800</v>
      </c>
      <c r="P140">
        <f t="shared" ref="P140:P164" si="158">ROUND(CQ140*I140,2)</f>
        <v>306800</v>
      </c>
      <c r="Q140">
        <f t="shared" ref="Q140:Q164" si="159">ROUND(CR140*I140,2)</f>
        <v>0</v>
      </c>
      <c r="R140">
        <f t="shared" ref="R140:R164" si="160">ROUND(CS140*I140,2)</f>
        <v>0</v>
      </c>
      <c r="S140">
        <f t="shared" ref="S140:S164" si="161">ROUND(CT140*I140,2)</f>
        <v>0</v>
      </c>
      <c r="T140">
        <f t="shared" ref="T140:T164" si="162">ROUND(CU140*I140,2)</f>
        <v>0</v>
      </c>
      <c r="U140">
        <f t="shared" ref="U140:U164" si="163">CV140*I140</f>
        <v>0</v>
      </c>
      <c r="V140">
        <f t="shared" ref="V140:V164" si="164">CW140*I140</f>
        <v>0</v>
      </c>
      <c r="W140">
        <f t="shared" ref="W140:W164" si="165">ROUND(CX140*I140,2)</f>
        <v>0</v>
      </c>
      <c r="X140">
        <f t="shared" ref="X140:X164" si="166">ROUND(CY140,2)</f>
        <v>0</v>
      </c>
      <c r="Y140">
        <f t="shared" ref="Y140:Y164" si="167">ROUND(CZ140,2)</f>
        <v>0</v>
      </c>
      <c r="AA140">
        <v>46295511</v>
      </c>
      <c r="AB140">
        <f t="shared" ref="AB140:AB164" si="168">ROUND((AC140+AD140+AF140),2)</f>
        <v>520</v>
      </c>
      <c r="AC140">
        <f t="shared" ref="AC140:AC164" si="169">ROUND((ES140),2)</f>
        <v>520</v>
      </c>
      <c r="AD140">
        <f t="shared" ref="AD140:AD164" si="170">ROUND((((ET140)-(EU140))+AE140),2)</f>
        <v>0</v>
      </c>
      <c r="AE140">
        <f t="shared" ref="AE140:AE164" si="171">ROUND((EU140),2)</f>
        <v>0</v>
      </c>
      <c r="AF140">
        <f t="shared" ref="AF140:AF164" si="172">ROUND((EV140),2)</f>
        <v>0</v>
      </c>
      <c r="AG140">
        <f t="shared" ref="AG140:AG164" si="173">ROUND((AP140),2)</f>
        <v>0</v>
      </c>
      <c r="AH140">
        <f t="shared" ref="AH140:AH164" si="174">(EW140)</f>
        <v>0</v>
      </c>
      <c r="AI140">
        <f t="shared" ref="AI140:AI164" si="175">(EX140)</f>
        <v>0</v>
      </c>
      <c r="AJ140">
        <f t="shared" ref="AJ140:AJ164" si="176">(AS140)</f>
        <v>0</v>
      </c>
      <c r="AK140">
        <v>520</v>
      </c>
      <c r="AL140">
        <v>520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1</v>
      </c>
      <c r="AW140">
        <v>1</v>
      </c>
      <c r="AZ140">
        <v>1</v>
      </c>
      <c r="BA140">
        <v>1</v>
      </c>
      <c r="BB140">
        <v>1</v>
      </c>
      <c r="BC140">
        <v>7.21</v>
      </c>
      <c r="BD140" t="s">
        <v>3</v>
      </c>
      <c r="BE140" t="s">
        <v>3</v>
      </c>
      <c r="BF140" t="s">
        <v>3</v>
      </c>
      <c r="BG140" t="s">
        <v>3</v>
      </c>
      <c r="BH140">
        <v>3</v>
      </c>
      <c r="BI140">
        <v>1</v>
      </c>
      <c r="BJ140" t="s">
        <v>197</v>
      </c>
      <c r="BM140">
        <v>1100</v>
      </c>
      <c r="BN140">
        <v>0</v>
      </c>
      <c r="BO140" t="s">
        <v>3</v>
      </c>
      <c r="BP140">
        <v>0</v>
      </c>
      <c r="BQ140">
        <v>8</v>
      </c>
      <c r="BR140">
        <v>0</v>
      </c>
      <c r="BS140">
        <v>1</v>
      </c>
      <c r="BT140">
        <v>1</v>
      </c>
      <c r="BU140">
        <v>1</v>
      </c>
      <c r="BV140">
        <v>1</v>
      </c>
      <c r="BW140">
        <v>1</v>
      </c>
      <c r="BX140">
        <v>1</v>
      </c>
      <c r="BY140" t="s">
        <v>3</v>
      </c>
      <c r="BZ140">
        <v>0</v>
      </c>
      <c r="CA140">
        <v>0</v>
      </c>
      <c r="CB140" t="s">
        <v>3</v>
      </c>
      <c r="CE140">
        <v>0</v>
      </c>
      <c r="CF140">
        <v>0</v>
      </c>
      <c r="CG140">
        <v>0</v>
      </c>
      <c r="CM140">
        <v>0</v>
      </c>
      <c r="CN140" t="s">
        <v>3</v>
      </c>
      <c r="CO140">
        <v>0</v>
      </c>
      <c r="CP140">
        <f t="shared" ref="CP140:CP164" si="177">(P140+Q140+S140)</f>
        <v>306800</v>
      </c>
      <c r="CQ140">
        <f t="shared" ref="CQ140:CQ164" si="178">AC140</f>
        <v>520</v>
      </c>
      <c r="CR140">
        <f t="shared" ref="CR140:CR164" si="179">AD140*BB140</f>
        <v>0</v>
      </c>
      <c r="CS140">
        <f t="shared" ref="CS140:CS164" si="180">AE140*BS140</f>
        <v>0</v>
      </c>
      <c r="CT140">
        <f t="shared" ref="CT140:CT164" si="181">AF140*BA140</f>
        <v>0</v>
      </c>
      <c r="CU140">
        <f t="shared" ref="CU140:CU164" si="182">AG140</f>
        <v>0</v>
      </c>
      <c r="CV140">
        <f t="shared" ref="CV140:CV164" si="183">AH140</f>
        <v>0</v>
      </c>
      <c r="CW140">
        <f t="shared" ref="CW140:CW164" si="184">AI140</f>
        <v>0</v>
      </c>
      <c r="CX140">
        <f t="shared" ref="CX140:CX164" si="185">AJ140</f>
        <v>0</v>
      </c>
      <c r="CY140">
        <f t="shared" ref="CY140:CY164" si="186">(((S140+R140)*AT140)/100)</f>
        <v>0</v>
      </c>
      <c r="CZ140">
        <f t="shared" ref="CZ140:CZ164" si="187">(((S140+R140)*AU140)/100)</f>
        <v>0</v>
      </c>
      <c r="DC140" t="s">
        <v>3</v>
      </c>
      <c r="DD140" t="s">
        <v>3</v>
      </c>
      <c r="DE140" t="s">
        <v>3</v>
      </c>
      <c r="DF140" t="s">
        <v>3</v>
      </c>
      <c r="DG140" t="s">
        <v>3</v>
      </c>
      <c r="DH140" t="s">
        <v>3</v>
      </c>
      <c r="DI140" t="s">
        <v>3</v>
      </c>
      <c r="DJ140" t="s">
        <v>3</v>
      </c>
      <c r="DK140" t="s">
        <v>3</v>
      </c>
      <c r="DL140" t="s">
        <v>3</v>
      </c>
      <c r="DM140" t="s">
        <v>3</v>
      </c>
      <c r="DN140">
        <v>0</v>
      </c>
      <c r="DO140">
        <v>0</v>
      </c>
      <c r="DP140">
        <v>1</v>
      </c>
      <c r="DQ140">
        <v>1</v>
      </c>
      <c r="DU140">
        <v>1003</v>
      </c>
      <c r="DV140" t="s">
        <v>291</v>
      </c>
      <c r="DW140" t="s">
        <v>291</v>
      </c>
      <c r="DX140">
        <v>1</v>
      </c>
      <c r="DZ140" t="s">
        <v>3</v>
      </c>
      <c r="EA140" t="s">
        <v>3</v>
      </c>
      <c r="EB140" t="s">
        <v>3</v>
      </c>
      <c r="EC140" t="s">
        <v>3</v>
      </c>
      <c r="EE140">
        <v>44455117</v>
      </c>
      <c r="EF140">
        <v>8</v>
      </c>
      <c r="EG140" t="s">
        <v>200</v>
      </c>
      <c r="EH140">
        <v>0</v>
      </c>
      <c r="EI140" t="s">
        <v>3</v>
      </c>
      <c r="EJ140">
        <v>1</v>
      </c>
      <c r="EK140">
        <v>1100</v>
      </c>
      <c r="EL140" t="s">
        <v>201</v>
      </c>
      <c r="EM140" t="s">
        <v>202</v>
      </c>
      <c r="EO140" t="s">
        <v>3</v>
      </c>
      <c r="EQ140">
        <v>0</v>
      </c>
      <c r="ER140">
        <v>520</v>
      </c>
      <c r="ES140">
        <v>520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EZ140">
        <v>5</v>
      </c>
      <c r="FC140">
        <v>0</v>
      </c>
      <c r="FD140">
        <v>18</v>
      </c>
      <c r="FF140">
        <v>520</v>
      </c>
      <c r="FQ140">
        <v>0</v>
      </c>
      <c r="FR140">
        <f t="shared" ref="FR140:FR164" si="188">ROUND(IF(AND(BH140=3,BI140=3),P140,0),2)</f>
        <v>0</v>
      </c>
      <c r="FS140">
        <v>0</v>
      </c>
      <c r="FX140">
        <v>0</v>
      </c>
      <c r="FY140">
        <v>0</v>
      </c>
      <c r="GA140" t="s">
        <v>3</v>
      </c>
      <c r="GD140">
        <v>1</v>
      </c>
      <c r="GF140">
        <v>-134683567</v>
      </c>
      <c r="GG140">
        <v>2</v>
      </c>
      <c r="GH140">
        <v>3</v>
      </c>
      <c r="GI140">
        <v>4</v>
      </c>
      <c r="GJ140">
        <v>0</v>
      </c>
      <c r="GK140">
        <v>0</v>
      </c>
      <c r="GL140">
        <f t="shared" ref="GL140:GL164" si="189">ROUND(IF(AND(BH140=3,BI140=3,FS140&lt;&gt;0),P140,0),2)</f>
        <v>0</v>
      </c>
      <c r="GM140">
        <f t="shared" ref="GM140:GM164" si="190">ROUND(O140+X140+Y140,2)+GX140</f>
        <v>306800</v>
      </c>
      <c r="GN140">
        <f t="shared" ref="GN140:GN164" si="191">IF(OR(BI140=0,BI140=1),ROUND(O140+X140+Y140,2),0)</f>
        <v>306800</v>
      </c>
      <c r="GO140">
        <f t="shared" ref="GO140:GO164" si="192">IF(BI140=2,ROUND(O140+X140+Y140,2),0)</f>
        <v>0</v>
      </c>
      <c r="GP140">
        <f t="shared" ref="GP140:GP164" si="193">IF(BI140=4,ROUND(O140+X140+Y140,2)+GX140,0)</f>
        <v>0</v>
      </c>
      <c r="GR140">
        <v>1</v>
      </c>
      <c r="GS140">
        <v>1</v>
      </c>
      <c r="GT140">
        <v>0</v>
      </c>
      <c r="GU140" t="s">
        <v>3</v>
      </c>
      <c r="GV140">
        <f t="shared" ref="GV140:GV164" si="194">ROUND((GT140),2)</f>
        <v>0</v>
      </c>
      <c r="GW140">
        <v>1</v>
      </c>
      <c r="GX140">
        <f t="shared" ref="GX140:GX164" si="195">ROUND(HC140*I140,2)</f>
        <v>0</v>
      </c>
      <c r="HA140">
        <v>0</v>
      </c>
      <c r="HB140">
        <v>0</v>
      </c>
      <c r="HC140">
        <f t="shared" ref="HC140:HC164" si="196">GV140*GW140</f>
        <v>0</v>
      </c>
      <c r="HE140" t="s">
        <v>3</v>
      </c>
      <c r="HF140" t="s">
        <v>3</v>
      </c>
      <c r="HG140">
        <f t="shared" ref="HG140:HG164" si="197">ROUND(AC140*I140,2)</f>
        <v>306800</v>
      </c>
      <c r="HM140" t="s">
        <v>3</v>
      </c>
      <c r="HN140" t="s">
        <v>3</v>
      </c>
      <c r="HO140" t="s">
        <v>3</v>
      </c>
      <c r="HP140" t="s">
        <v>3</v>
      </c>
      <c r="HQ140" t="s">
        <v>3</v>
      </c>
      <c r="IK140">
        <v>0</v>
      </c>
    </row>
    <row r="141" spans="1:245">
      <c r="A141">
        <v>17</v>
      </c>
      <c r="B141">
        <v>1</v>
      </c>
      <c r="E141" t="s">
        <v>303</v>
      </c>
      <c r="F141" t="s">
        <v>197</v>
      </c>
      <c r="G141" t="s">
        <v>304</v>
      </c>
      <c r="H141" t="s">
        <v>291</v>
      </c>
      <c r="I141">
        <f>ROUND(ROUND(590,4),7)</f>
        <v>590</v>
      </c>
      <c r="J141">
        <v>0</v>
      </c>
      <c r="K141">
        <f>ROUND(ROUND(590,4),7)</f>
        <v>590</v>
      </c>
      <c r="O141">
        <f t="shared" si="157"/>
        <v>149270</v>
      </c>
      <c r="P141">
        <f t="shared" si="158"/>
        <v>149270</v>
      </c>
      <c r="Q141">
        <f t="shared" si="159"/>
        <v>0</v>
      </c>
      <c r="R141">
        <f t="shared" si="160"/>
        <v>0</v>
      </c>
      <c r="S141">
        <f t="shared" si="161"/>
        <v>0</v>
      </c>
      <c r="T141">
        <f t="shared" si="162"/>
        <v>0</v>
      </c>
      <c r="U141">
        <f t="shared" si="163"/>
        <v>0</v>
      </c>
      <c r="V141">
        <f t="shared" si="164"/>
        <v>0</v>
      </c>
      <c r="W141">
        <f t="shared" si="165"/>
        <v>0</v>
      </c>
      <c r="X141">
        <f t="shared" si="166"/>
        <v>0</v>
      </c>
      <c r="Y141">
        <f t="shared" si="167"/>
        <v>0</v>
      </c>
      <c r="AA141">
        <v>46295511</v>
      </c>
      <c r="AB141">
        <f t="shared" si="168"/>
        <v>253</v>
      </c>
      <c r="AC141">
        <f t="shared" si="169"/>
        <v>253</v>
      </c>
      <c r="AD141">
        <f t="shared" si="170"/>
        <v>0</v>
      </c>
      <c r="AE141">
        <f t="shared" si="171"/>
        <v>0</v>
      </c>
      <c r="AF141">
        <f t="shared" si="172"/>
        <v>0</v>
      </c>
      <c r="AG141">
        <f t="shared" si="173"/>
        <v>0</v>
      </c>
      <c r="AH141">
        <f t="shared" si="174"/>
        <v>0</v>
      </c>
      <c r="AI141">
        <f t="shared" si="175"/>
        <v>0</v>
      </c>
      <c r="AJ141">
        <f t="shared" si="176"/>
        <v>0</v>
      </c>
      <c r="AK141">
        <v>253</v>
      </c>
      <c r="AL141">
        <v>253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1</v>
      </c>
      <c r="AW141">
        <v>1</v>
      </c>
      <c r="AZ141">
        <v>1</v>
      </c>
      <c r="BA141">
        <v>1</v>
      </c>
      <c r="BB141">
        <v>1</v>
      </c>
      <c r="BC141">
        <v>7.21</v>
      </c>
      <c r="BD141" t="s">
        <v>3</v>
      </c>
      <c r="BE141" t="s">
        <v>3</v>
      </c>
      <c r="BF141" t="s">
        <v>3</v>
      </c>
      <c r="BG141" t="s">
        <v>3</v>
      </c>
      <c r="BH141">
        <v>3</v>
      </c>
      <c r="BI141">
        <v>1</v>
      </c>
      <c r="BJ141" t="s">
        <v>197</v>
      </c>
      <c r="BM141">
        <v>1100</v>
      </c>
      <c r="BN141">
        <v>0</v>
      </c>
      <c r="BO141" t="s">
        <v>3</v>
      </c>
      <c r="BP141">
        <v>0</v>
      </c>
      <c r="BQ141">
        <v>8</v>
      </c>
      <c r="BR141">
        <v>0</v>
      </c>
      <c r="BS141">
        <v>1</v>
      </c>
      <c r="BT141">
        <v>1</v>
      </c>
      <c r="BU141">
        <v>1</v>
      </c>
      <c r="BV141">
        <v>1</v>
      </c>
      <c r="BW141">
        <v>1</v>
      </c>
      <c r="BX141">
        <v>1</v>
      </c>
      <c r="BY141" t="s">
        <v>3</v>
      </c>
      <c r="BZ141">
        <v>0</v>
      </c>
      <c r="CA141">
        <v>0</v>
      </c>
      <c r="CB141" t="s">
        <v>3</v>
      </c>
      <c r="CE141">
        <v>0</v>
      </c>
      <c r="CF141">
        <v>0</v>
      </c>
      <c r="CG141">
        <v>0</v>
      </c>
      <c r="CM141">
        <v>0</v>
      </c>
      <c r="CN141" t="s">
        <v>3</v>
      </c>
      <c r="CO141">
        <v>0</v>
      </c>
      <c r="CP141">
        <f t="shared" si="177"/>
        <v>149270</v>
      </c>
      <c r="CQ141">
        <f t="shared" si="178"/>
        <v>253</v>
      </c>
      <c r="CR141">
        <f t="shared" si="179"/>
        <v>0</v>
      </c>
      <c r="CS141">
        <f t="shared" si="180"/>
        <v>0</v>
      </c>
      <c r="CT141">
        <f t="shared" si="181"/>
        <v>0</v>
      </c>
      <c r="CU141">
        <f t="shared" si="182"/>
        <v>0</v>
      </c>
      <c r="CV141">
        <f t="shared" si="183"/>
        <v>0</v>
      </c>
      <c r="CW141">
        <f t="shared" si="184"/>
        <v>0</v>
      </c>
      <c r="CX141">
        <f t="shared" si="185"/>
        <v>0</v>
      </c>
      <c r="CY141">
        <f t="shared" si="186"/>
        <v>0</v>
      </c>
      <c r="CZ141">
        <f t="shared" si="187"/>
        <v>0</v>
      </c>
      <c r="DC141" t="s">
        <v>3</v>
      </c>
      <c r="DD141" t="s">
        <v>3</v>
      </c>
      <c r="DE141" t="s">
        <v>3</v>
      </c>
      <c r="DF141" t="s">
        <v>3</v>
      </c>
      <c r="DG141" t="s">
        <v>3</v>
      </c>
      <c r="DH141" t="s">
        <v>3</v>
      </c>
      <c r="DI141" t="s">
        <v>3</v>
      </c>
      <c r="DJ141" t="s">
        <v>3</v>
      </c>
      <c r="DK141" t="s">
        <v>3</v>
      </c>
      <c r="DL141" t="s">
        <v>3</v>
      </c>
      <c r="DM141" t="s">
        <v>3</v>
      </c>
      <c r="DN141">
        <v>0</v>
      </c>
      <c r="DO141">
        <v>0</v>
      </c>
      <c r="DP141">
        <v>1</v>
      </c>
      <c r="DQ141">
        <v>1</v>
      </c>
      <c r="DU141">
        <v>1003</v>
      </c>
      <c r="DV141" t="s">
        <v>291</v>
      </c>
      <c r="DW141" t="s">
        <v>291</v>
      </c>
      <c r="DX141">
        <v>1</v>
      </c>
      <c r="DZ141" t="s">
        <v>3</v>
      </c>
      <c r="EA141" t="s">
        <v>3</v>
      </c>
      <c r="EB141" t="s">
        <v>3</v>
      </c>
      <c r="EC141" t="s">
        <v>3</v>
      </c>
      <c r="EE141">
        <v>44455117</v>
      </c>
      <c r="EF141">
        <v>8</v>
      </c>
      <c r="EG141" t="s">
        <v>200</v>
      </c>
      <c r="EH141">
        <v>0</v>
      </c>
      <c r="EI141" t="s">
        <v>3</v>
      </c>
      <c r="EJ141">
        <v>1</v>
      </c>
      <c r="EK141">
        <v>1100</v>
      </c>
      <c r="EL141" t="s">
        <v>201</v>
      </c>
      <c r="EM141" t="s">
        <v>202</v>
      </c>
      <c r="EO141" t="s">
        <v>3</v>
      </c>
      <c r="EQ141">
        <v>0</v>
      </c>
      <c r="ER141">
        <v>253</v>
      </c>
      <c r="ES141">
        <v>253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EZ141">
        <v>5</v>
      </c>
      <c r="FC141">
        <v>0</v>
      </c>
      <c r="FD141">
        <v>18</v>
      </c>
      <c r="FF141">
        <v>253</v>
      </c>
      <c r="FQ141">
        <v>0</v>
      </c>
      <c r="FR141">
        <f t="shared" si="188"/>
        <v>0</v>
      </c>
      <c r="FS141">
        <v>0</v>
      </c>
      <c r="FX141">
        <v>0</v>
      </c>
      <c r="FY141">
        <v>0</v>
      </c>
      <c r="GA141" t="s">
        <v>3</v>
      </c>
      <c r="GD141">
        <v>1</v>
      </c>
      <c r="GF141">
        <v>-72693717</v>
      </c>
      <c r="GG141">
        <v>2</v>
      </c>
      <c r="GH141">
        <v>3</v>
      </c>
      <c r="GI141">
        <v>4</v>
      </c>
      <c r="GJ141">
        <v>0</v>
      </c>
      <c r="GK141">
        <v>0</v>
      </c>
      <c r="GL141">
        <f t="shared" si="189"/>
        <v>0</v>
      </c>
      <c r="GM141">
        <f t="shared" si="190"/>
        <v>149270</v>
      </c>
      <c r="GN141">
        <f t="shared" si="191"/>
        <v>149270</v>
      </c>
      <c r="GO141">
        <f t="shared" si="192"/>
        <v>0</v>
      </c>
      <c r="GP141">
        <f t="shared" si="193"/>
        <v>0</v>
      </c>
      <c r="GR141">
        <v>1</v>
      </c>
      <c r="GS141">
        <v>1</v>
      </c>
      <c r="GT141">
        <v>0</v>
      </c>
      <c r="GU141" t="s">
        <v>3</v>
      </c>
      <c r="GV141">
        <f t="shared" si="194"/>
        <v>0</v>
      </c>
      <c r="GW141">
        <v>1</v>
      </c>
      <c r="GX141">
        <f t="shared" si="195"/>
        <v>0</v>
      </c>
      <c r="HA141">
        <v>0</v>
      </c>
      <c r="HB141">
        <v>0</v>
      </c>
      <c r="HC141">
        <f t="shared" si="196"/>
        <v>0</v>
      </c>
      <c r="HE141" t="s">
        <v>3</v>
      </c>
      <c r="HF141" t="s">
        <v>3</v>
      </c>
      <c r="HG141">
        <f t="shared" si="197"/>
        <v>149270</v>
      </c>
      <c r="HM141" t="s">
        <v>3</v>
      </c>
      <c r="HN141" t="s">
        <v>3</v>
      </c>
      <c r="HO141" t="s">
        <v>3</v>
      </c>
      <c r="HP141" t="s">
        <v>3</v>
      </c>
      <c r="HQ141" t="s">
        <v>3</v>
      </c>
      <c r="IK141">
        <v>0</v>
      </c>
    </row>
    <row r="142" spans="1:245">
      <c r="A142">
        <v>17</v>
      </c>
      <c r="B142">
        <v>1</v>
      </c>
      <c r="E142" t="s">
        <v>305</v>
      </c>
      <c r="F142" t="s">
        <v>197</v>
      </c>
      <c r="G142" t="s">
        <v>306</v>
      </c>
      <c r="H142" t="s">
        <v>199</v>
      </c>
      <c r="I142">
        <f>ROUND(ROUND(350,4),7)</f>
        <v>350</v>
      </c>
      <c r="J142">
        <v>0</v>
      </c>
      <c r="K142">
        <f>ROUND(ROUND(350,4),7)</f>
        <v>350</v>
      </c>
      <c r="O142">
        <f t="shared" si="157"/>
        <v>134750</v>
      </c>
      <c r="P142">
        <f t="shared" si="158"/>
        <v>134750</v>
      </c>
      <c r="Q142">
        <f t="shared" si="159"/>
        <v>0</v>
      </c>
      <c r="R142">
        <f t="shared" si="160"/>
        <v>0</v>
      </c>
      <c r="S142">
        <f t="shared" si="161"/>
        <v>0</v>
      </c>
      <c r="T142">
        <f t="shared" si="162"/>
        <v>0</v>
      </c>
      <c r="U142">
        <f t="shared" si="163"/>
        <v>0</v>
      </c>
      <c r="V142">
        <f t="shared" si="164"/>
        <v>0</v>
      </c>
      <c r="W142">
        <f t="shared" si="165"/>
        <v>0</v>
      </c>
      <c r="X142">
        <f t="shared" si="166"/>
        <v>0</v>
      </c>
      <c r="Y142">
        <f t="shared" si="167"/>
        <v>0</v>
      </c>
      <c r="AA142">
        <v>46295511</v>
      </c>
      <c r="AB142">
        <f t="shared" si="168"/>
        <v>385</v>
      </c>
      <c r="AC142">
        <f t="shared" si="169"/>
        <v>385</v>
      </c>
      <c r="AD142">
        <f t="shared" si="170"/>
        <v>0</v>
      </c>
      <c r="AE142">
        <f t="shared" si="171"/>
        <v>0</v>
      </c>
      <c r="AF142">
        <f t="shared" si="172"/>
        <v>0</v>
      </c>
      <c r="AG142">
        <f t="shared" si="173"/>
        <v>0</v>
      </c>
      <c r="AH142">
        <f t="shared" si="174"/>
        <v>0</v>
      </c>
      <c r="AI142">
        <f t="shared" si="175"/>
        <v>0</v>
      </c>
      <c r="AJ142">
        <f t="shared" si="176"/>
        <v>0</v>
      </c>
      <c r="AK142">
        <v>385</v>
      </c>
      <c r="AL142">
        <v>385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1</v>
      </c>
      <c r="AW142">
        <v>1</v>
      </c>
      <c r="AZ142">
        <v>1</v>
      </c>
      <c r="BA142">
        <v>1</v>
      </c>
      <c r="BB142">
        <v>1</v>
      </c>
      <c r="BC142">
        <v>7.21</v>
      </c>
      <c r="BD142" t="s">
        <v>3</v>
      </c>
      <c r="BE142" t="s">
        <v>3</v>
      </c>
      <c r="BF142" t="s">
        <v>3</v>
      </c>
      <c r="BG142" t="s">
        <v>3</v>
      </c>
      <c r="BH142">
        <v>3</v>
      </c>
      <c r="BI142">
        <v>1</v>
      </c>
      <c r="BJ142" t="s">
        <v>197</v>
      </c>
      <c r="BM142">
        <v>1100</v>
      </c>
      <c r="BN142">
        <v>0</v>
      </c>
      <c r="BO142" t="s">
        <v>3</v>
      </c>
      <c r="BP142">
        <v>0</v>
      </c>
      <c r="BQ142">
        <v>8</v>
      </c>
      <c r="BR142">
        <v>0</v>
      </c>
      <c r="BS142">
        <v>1</v>
      </c>
      <c r="BT142">
        <v>1</v>
      </c>
      <c r="BU142">
        <v>1</v>
      </c>
      <c r="BV142">
        <v>1</v>
      </c>
      <c r="BW142">
        <v>1</v>
      </c>
      <c r="BX142">
        <v>1</v>
      </c>
      <c r="BY142" t="s">
        <v>3</v>
      </c>
      <c r="BZ142">
        <v>0</v>
      </c>
      <c r="CA142">
        <v>0</v>
      </c>
      <c r="CB142" t="s">
        <v>3</v>
      </c>
      <c r="CE142">
        <v>0</v>
      </c>
      <c r="CF142">
        <v>0</v>
      </c>
      <c r="CG142">
        <v>0</v>
      </c>
      <c r="CM142">
        <v>0</v>
      </c>
      <c r="CN142" t="s">
        <v>3</v>
      </c>
      <c r="CO142">
        <v>0</v>
      </c>
      <c r="CP142">
        <f t="shared" si="177"/>
        <v>134750</v>
      </c>
      <c r="CQ142">
        <f t="shared" si="178"/>
        <v>385</v>
      </c>
      <c r="CR142">
        <f t="shared" si="179"/>
        <v>0</v>
      </c>
      <c r="CS142">
        <f t="shared" si="180"/>
        <v>0</v>
      </c>
      <c r="CT142">
        <f t="shared" si="181"/>
        <v>0</v>
      </c>
      <c r="CU142">
        <f t="shared" si="182"/>
        <v>0</v>
      </c>
      <c r="CV142">
        <f t="shared" si="183"/>
        <v>0</v>
      </c>
      <c r="CW142">
        <f t="shared" si="184"/>
        <v>0</v>
      </c>
      <c r="CX142">
        <f t="shared" si="185"/>
        <v>0</v>
      </c>
      <c r="CY142">
        <f t="shared" si="186"/>
        <v>0</v>
      </c>
      <c r="CZ142">
        <f t="shared" si="187"/>
        <v>0</v>
      </c>
      <c r="DC142" t="s">
        <v>3</v>
      </c>
      <c r="DD142" t="s">
        <v>3</v>
      </c>
      <c r="DE142" t="s">
        <v>3</v>
      </c>
      <c r="DF142" t="s">
        <v>3</v>
      </c>
      <c r="DG142" t="s">
        <v>3</v>
      </c>
      <c r="DH142" t="s">
        <v>3</v>
      </c>
      <c r="DI142" t="s">
        <v>3</v>
      </c>
      <c r="DJ142" t="s">
        <v>3</v>
      </c>
      <c r="DK142" t="s">
        <v>3</v>
      </c>
      <c r="DL142" t="s">
        <v>3</v>
      </c>
      <c r="DM142" t="s">
        <v>3</v>
      </c>
      <c r="DN142">
        <v>0</v>
      </c>
      <c r="DO142">
        <v>0</v>
      </c>
      <c r="DP142">
        <v>1</v>
      </c>
      <c r="DQ142">
        <v>1</v>
      </c>
      <c r="DU142">
        <v>1010</v>
      </c>
      <c r="DV142" t="s">
        <v>199</v>
      </c>
      <c r="DW142" t="s">
        <v>199</v>
      </c>
      <c r="DX142">
        <v>1</v>
      </c>
      <c r="DZ142" t="s">
        <v>3</v>
      </c>
      <c r="EA142" t="s">
        <v>3</v>
      </c>
      <c r="EB142" t="s">
        <v>3</v>
      </c>
      <c r="EC142" t="s">
        <v>3</v>
      </c>
      <c r="EE142">
        <v>44455117</v>
      </c>
      <c r="EF142">
        <v>8</v>
      </c>
      <c r="EG142" t="s">
        <v>200</v>
      </c>
      <c r="EH142">
        <v>0</v>
      </c>
      <c r="EI142" t="s">
        <v>3</v>
      </c>
      <c r="EJ142">
        <v>1</v>
      </c>
      <c r="EK142">
        <v>1100</v>
      </c>
      <c r="EL142" t="s">
        <v>201</v>
      </c>
      <c r="EM142" t="s">
        <v>202</v>
      </c>
      <c r="EO142" t="s">
        <v>3</v>
      </c>
      <c r="EQ142">
        <v>0</v>
      </c>
      <c r="ER142">
        <v>385</v>
      </c>
      <c r="ES142">
        <v>385</v>
      </c>
      <c r="ET142">
        <v>0</v>
      </c>
      <c r="EU142">
        <v>0</v>
      </c>
      <c r="EV142">
        <v>0</v>
      </c>
      <c r="EW142">
        <v>0</v>
      </c>
      <c r="EX142">
        <v>0</v>
      </c>
      <c r="EY142">
        <v>0</v>
      </c>
      <c r="EZ142">
        <v>5</v>
      </c>
      <c r="FC142">
        <v>0</v>
      </c>
      <c r="FD142">
        <v>18</v>
      </c>
      <c r="FF142">
        <v>385</v>
      </c>
      <c r="FQ142">
        <v>0</v>
      </c>
      <c r="FR142">
        <f t="shared" si="188"/>
        <v>0</v>
      </c>
      <c r="FS142">
        <v>0</v>
      </c>
      <c r="FX142">
        <v>0</v>
      </c>
      <c r="FY142">
        <v>0</v>
      </c>
      <c r="GA142" t="s">
        <v>3</v>
      </c>
      <c r="GD142">
        <v>1</v>
      </c>
      <c r="GF142">
        <v>-1138851809</v>
      </c>
      <c r="GG142">
        <v>2</v>
      </c>
      <c r="GH142">
        <v>3</v>
      </c>
      <c r="GI142">
        <v>4</v>
      </c>
      <c r="GJ142">
        <v>0</v>
      </c>
      <c r="GK142">
        <v>0</v>
      </c>
      <c r="GL142">
        <f t="shared" si="189"/>
        <v>0</v>
      </c>
      <c r="GM142">
        <f t="shared" si="190"/>
        <v>134750</v>
      </c>
      <c r="GN142">
        <f t="shared" si="191"/>
        <v>134750</v>
      </c>
      <c r="GO142">
        <f t="shared" si="192"/>
        <v>0</v>
      </c>
      <c r="GP142">
        <f t="shared" si="193"/>
        <v>0</v>
      </c>
      <c r="GR142">
        <v>1</v>
      </c>
      <c r="GS142">
        <v>1</v>
      </c>
      <c r="GT142">
        <v>0</v>
      </c>
      <c r="GU142" t="s">
        <v>3</v>
      </c>
      <c r="GV142">
        <f t="shared" si="194"/>
        <v>0</v>
      </c>
      <c r="GW142">
        <v>1</v>
      </c>
      <c r="GX142">
        <f t="shared" si="195"/>
        <v>0</v>
      </c>
      <c r="HA142">
        <v>0</v>
      </c>
      <c r="HB142">
        <v>0</v>
      </c>
      <c r="HC142">
        <f t="shared" si="196"/>
        <v>0</v>
      </c>
      <c r="HE142" t="s">
        <v>3</v>
      </c>
      <c r="HF142" t="s">
        <v>3</v>
      </c>
      <c r="HG142">
        <f t="shared" si="197"/>
        <v>134750</v>
      </c>
      <c r="HM142" t="s">
        <v>3</v>
      </c>
      <c r="HN142" t="s">
        <v>3</v>
      </c>
      <c r="HO142" t="s">
        <v>3</v>
      </c>
      <c r="HP142" t="s">
        <v>3</v>
      </c>
      <c r="HQ142" t="s">
        <v>3</v>
      </c>
      <c r="IK142">
        <v>0</v>
      </c>
    </row>
    <row r="143" spans="1:245">
      <c r="A143">
        <v>17</v>
      </c>
      <c r="B143">
        <v>1</v>
      </c>
      <c r="E143" t="s">
        <v>307</v>
      </c>
      <c r="F143" t="s">
        <v>197</v>
      </c>
      <c r="G143" t="s">
        <v>308</v>
      </c>
      <c r="H143" t="s">
        <v>199</v>
      </c>
      <c r="I143">
        <f>ROUND(ROUND(700,4),7)</f>
        <v>700</v>
      </c>
      <c r="J143">
        <v>0</v>
      </c>
      <c r="K143">
        <f>ROUND(ROUND(700,4),7)</f>
        <v>700</v>
      </c>
      <c r="O143">
        <f t="shared" si="157"/>
        <v>12243</v>
      </c>
      <c r="P143">
        <f t="shared" si="158"/>
        <v>12243</v>
      </c>
      <c r="Q143">
        <f t="shared" si="159"/>
        <v>0</v>
      </c>
      <c r="R143">
        <f t="shared" si="160"/>
        <v>0</v>
      </c>
      <c r="S143">
        <f t="shared" si="161"/>
        <v>0</v>
      </c>
      <c r="T143">
        <f t="shared" si="162"/>
        <v>0</v>
      </c>
      <c r="U143">
        <f t="shared" si="163"/>
        <v>0</v>
      </c>
      <c r="V143">
        <f t="shared" si="164"/>
        <v>0</v>
      </c>
      <c r="W143">
        <f t="shared" si="165"/>
        <v>0</v>
      </c>
      <c r="X143">
        <f t="shared" si="166"/>
        <v>0</v>
      </c>
      <c r="Y143">
        <f t="shared" si="167"/>
        <v>0</v>
      </c>
      <c r="AA143">
        <v>46295511</v>
      </c>
      <c r="AB143">
        <f t="shared" si="168"/>
        <v>17.489999999999998</v>
      </c>
      <c r="AC143">
        <f t="shared" si="169"/>
        <v>17.489999999999998</v>
      </c>
      <c r="AD143">
        <f t="shared" si="170"/>
        <v>0</v>
      </c>
      <c r="AE143">
        <f t="shared" si="171"/>
        <v>0</v>
      </c>
      <c r="AF143">
        <f t="shared" si="172"/>
        <v>0</v>
      </c>
      <c r="AG143">
        <f t="shared" si="173"/>
        <v>0</v>
      </c>
      <c r="AH143">
        <f t="shared" si="174"/>
        <v>0</v>
      </c>
      <c r="AI143">
        <f t="shared" si="175"/>
        <v>0</v>
      </c>
      <c r="AJ143">
        <f t="shared" si="176"/>
        <v>0</v>
      </c>
      <c r="AK143">
        <v>17.489999999999998</v>
      </c>
      <c r="AL143">
        <v>17.489999999999998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1</v>
      </c>
      <c r="AW143">
        <v>1</v>
      </c>
      <c r="AZ143">
        <v>1</v>
      </c>
      <c r="BA143">
        <v>1</v>
      </c>
      <c r="BB143">
        <v>1</v>
      </c>
      <c r="BC143">
        <v>7.21</v>
      </c>
      <c r="BD143" t="s">
        <v>3</v>
      </c>
      <c r="BE143" t="s">
        <v>3</v>
      </c>
      <c r="BF143" t="s">
        <v>3</v>
      </c>
      <c r="BG143" t="s">
        <v>3</v>
      </c>
      <c r="BH143">
        <v>3</v>
      </c>
      <c r="BI143">
        <v>1</v>
      </c>
      <c r="BJ143" t="s">
        <v>197</v>
      </c>
      <c r="BM143">
        <v>1100</v>
      </c>
      <c r="BN143">
        <v>0</v>
      </c>
      <c r="BO143" t="s">
        <v>3</v>
      </c>
      <c r="BP143">
        <v>0</v>
      </c>
      <c r="BQ143">
        <v>8</v>
      </c>
      <c r="BR143">
        <v>0</v>
      </c>
      <c r="BS143">
        <v>1</v>
      </c>
      <c r="BT143">
        <v>1</v>
      </c>
      <c r="BU143">
        <v>1</v>
      </c>
      <c r="BV143">
        <v>1</v>
      </c>
      <c r="BW143">
        <v>1</v>
      </c>
      <c r="BX143">
        <v>1</v>
      </c>
      <c r="BY143" t="s">
        <v>3</v>
      </c>
      <c r="BZ143">
        <v>0</v>
      </c>
      <c r="CA143">
        <v>0</v>
      </c>
      <c r="CB143" t="s">
        <v>3</v>
      </c>
      <c r="CE143">
        <v>0</v>
      </c>
      <c r="CF143">
        <v>0</v>
      </c>
      <c r="CG143">
        <v>0</v>
      </c>
      <c r="CM143">
        <v>0</v>
      </c>
      <c r="CN143" t="s">
        <v>3</v>
      </c>
      <c r="CO143">
        <v>0</v>
      </c>
      <c r="CP143">
        <f t="shared" si="177"/>
        <v>12243</v>
      </c>
      <c r="CQ143">
        <f t="shared" si="178"/>
        <v>17.489999999999998</v>
      </c>
      <c r="CR143">
        <f t="shared" si="179"/>
        <v>0</v>
      </c>
      <c r="CS143">
        <f t="shared" si="180"/>
        <v>0</v>
      </c>
      <c r="CT143">
        <f t="shared" si="181"/>
        <v>0</v>
      </c>
      <c r="CU143">
        <f t="shared" si="182"/>
        <v>0</v>
      </c>
      <c r="CV143">
        <f t="shared" si="183"/>
        <v>0</v>
      </c>
      <c r="CW143">
        <f t="shared" si="184"/>
        <v>0</v>
      </c>
      <c r="CX143">
        <f t="shared" si="185"/>
        <v>0</v>
      </c>
      <c r="CY143">
        <f t="shared" si="186"/>
        <v>0</v>
      </c>
      <c r="CZ143">
        <f t="shared" si="187"/>
        <v>0</v>
      </c>
      <c r="DC143" t="s">
        <v>3</v>
      </c>
      <c r="DD143" t="s">
        <v>3</v>
      </c>
      <c r="DE143" t="s">
        <v>3</v>
      </c>
      <c r="DF143" t="s">
        <v>3</v>
      </c>
      <c r="DG143" t="s">
        <v>3</v>
      </c>
      <c r="DH143" t="s">
        <v>3</v>
      </c>
      <c r="DI143" t="s">
        <v>3</v>
      </c>
      <c r="DJ143" t="s">
        <v>3</v>
      </c>
      <c r="DK143" t="s">
        <v>3</v>
      </c>
      <c r="DL143" t="s">
        <v>3</v>
      </c>
      <c r="DM143" t="s">
        <v>3</v>
      </c>
      <c r="DN143">
        <v>0</v>
      </c>
      <c r="DO143">
        <v>0</v>
      </c>
      <c r="DP143">
        <v>1</v>
      </c>
      <c r="DQ143">
        <v>1</v>
      </c>
      <c r="DU143">
        <v>1010</v>
      </c>
      <c r="DV143" t="s">
        <v>199</v>
      </c>
      <c r="DW143" t="s">
        <v>199</v>
      </c>
      <c r="DX143">
        <v>1</v>
      </c>
      <c r="DZ143" t="s">
        <v>3</v>
      </c>
      <c r="EA143" t="s">
        <v>3</v>
      </c>
      <c r="EB143" t="s">
        <v>3</v>
      </c>
      <c r="EC143" t="s">
        <v>3</v>
      </c>
      <c r="EE143">
        <v>44455117</v>
      </c>
      <c r="EF143">
        <v>8</v>
      </c>
      <c r="EG143" t="s">
        <v>200</v>
      </c>
      <c r="EH143">
        <v>0</v>
      </c>
      <c r="EI143" t="s">
        <v>3</v>
      </c>
      <c r="EJ143">
        <v>1</v>
      </c>
      <c r="EK143">
        <v>1100</v>
      </c>
      <c r="EL143" t="s">
        <v>201</v>
      </c>
      <c r="EM143" t="s">
        <v>202</v>
      </c>
      <c r="EO143" t="s">
        <v>3</v>
      </c>
      <c r="EQ143">
        <v>0</v>
      </c>
      <c r="ER143">
        <v>17.489999999999998</v>
      </c>
      <c r="ES143">
        <v>17.489999999999998</v>
      </c>
      <c r="ET143">
        <v>0</v>
      </c>
      <c r="EU143">
        <v>0</v>
      </c>
      <c r="EV143">
        <v>0</v>
      </c>
      <c r="EW143">
        <v>0</v>
      </c>
      <c r="EX143">
        <v>0</v>
      </c>
      <c r="EY143">
        <v>0</v>
      </c>
      <c r="EZ143">
        <v>5</v>
      </c>
      <c r="FC143">
        <v>0</v>
      </c>
      <c r="FD143">
        <v>18</v>
      </c>
      <c r="FF143">
        <v>17.489999999999998</v>
      </c>
      <c r="FQ143">
        <v>0</v>
      </c>
      <c r="FR143">
        <f t="shared" si="188"/>
        <v>0</v>
      </c>
      <c r="FS143">
        <v>0</v>
      </c>
      <c r="FX143">
        <v>0</v>
      </c>
      <c r="FY143">
        <v>0</v>
      </c>
      <c r="GA143" t="s">
        <v>3</v>
      </c>
      <c r="GD143">
        <v>1</v>
      </c>
      <c r="GF143">
        <v>371389991</v>
      </c>
      <c r="GG143">
        <v>2</v>
      </c>
      <c r="GH143">
        <v>3</v>
      </c>
      <c r="GI143">
        <v>4</v>
      </c>
      <c r="GJ143">
        <v>0</v>
      </c>
      <c r="GK143">
        <v>0</v>
      </c>
      <c r="GL143">
        <f t="shared" si="189"/>
        <v>0</v>
      </c>
      <c r="GM143">
        <f t="shared" si="190"/>
        <v>12243</v>
      </c>
      <c r="GN143">
        <f t="shared" si="191"/>
        <v>12243</v>
      </c>
      <c r="GO143">
        <f t="shared" si="192"/>
        <v>0</v>
      </c>
      <c r="GP143">
        <f t="shared" si="193"/>
        <v>0</v>
      </c>
      <c r="GR143">
        <v>1</v>
      </c>
      <c r="GS143">
        <v>1</v>
      </c>
      <c r="GT143">
        <v>0</v>
      </c>
      <c r="GU143" t="s">
        <v>3</v>
      </c>
      <c r="GV143">
        <f t="shared" si="194"/>
        <v>0</v>
      </c>
      <c r="GW143">
        <v>1</v>
      </c>
      <c r="GX143">
        <f t="shared" si="195"/>
        <v>0</v>
      </c>
      <c r="HA143">
        <v>0</v>
      </c>
      <c r="HB143">
        <v>0</v>
      </c>
      <c r="HC143">
        <f t="shared" si="196"/>
        <v>0</v>
      </c>
      <c r="HE143" t="s">
        <v>3</v>
      </c>
      <c r="HF143" t="s">
        <v>3</v>
      </c>
      <c r="HG143">
        <f t="shared" si="197"/>
        <v>12243</v>
      </c>
      <c r="HM143" t="s">
        <v>3</v>
      </c>
      <c r="HN143" t="s">
        <v>3</v>
      </c>
      <c r="HO143" t="s">
        <v>3</v>
      </c>
      <c r="HP143" t="s">
        <v>3</v>
      </c>
      <c r="HQ143" t="s">
        <v>3</v>
      </c>
      <c r="IK143">
        <v>0</v>
      </c>
    </row>
    <row r="144" spans="1:245">
      <c r="A144">
        <v>17</v>
      </c>
      <c r="B144">
        <v>1</v>
      </c>
      <c r="E144" t="s">
        <v>309</v>
      </c>
      <c r="F144" t="s">
        <v>197</v>
      </c>
      <c r="G144" t="s">
        <v>310</v>
      </c>
      <c r="H144" t="s">
        <v>199</v>
      </c>
      <c r="I144">
        <f>ROUND(ROUND(200,4),7)</f>
        <v>200</v>
      </c>
      <c r="J144">
        <v>0</v>
      </c>
      <c r="K144">
        <f>ROUND(ROUND(200,4),7)</f>
        <v>200</v>
      </c>
      <c r="O144">
        <f t="shared" si="157"/>
        <v>4800</v>
      </c>
      <c r="P144">
        <f t="shared" si="158"/>
        <v>4800</v>
      </c>
      <c r="Q144">
        <f t="shared" si="159"/>
        <v>0</v>
      </c>
      <c r="R144">
        <f t="shared" si="160"/>
        <v>0</v>
      </c>
      <c r="S144">
        <f t="shared" si="161"/>
        <v>0</v>
      </c>
      <c r="T144">
        <f t="shared" si="162"/>
        <v>0</v>
      </c>
      <c r="U144">
        <f t="shared" si="163"/>
        <v>0</v>
      </c>
      <c r="V144">
        <f t="shared" si="164"/>
        <v>0</v>
      </c>
      <c r="W144">
        <f t="shared" si="165"/>
        <v>0</v>
      </c>
      <c r="X144">
        <f t="shared" si="166"/>
        <v>0</v>
      </c>
      <c r="Y144">
        <f t="shared" si="167"/>
        <v>0</v>
      </c>
      <c r="AA144">
        <v>46295511</v>
      </c>
      <c r="AB144">
        <f t="shared" si="168"/>
        <v>24</v>
      </c>
      <c r="AC144">
        <f t="shared" si="169"/>
        <v>24</v>
      </c>
      <c r="AD144">
        <f t="shared" si="170"/>
        <v>0</v>
      </c>
      <c r="AE144">
        <f t="shared" si="171"/>
        <v>0</v>
      </c>
      <c r="AF144">
        <f t="shared" si="172"/>
        <v>0</v>
      </c>
      <c r="AG144">
        <f t="shared" si="173"/>
        <v>0</v>
      </c>
      <c r="AH144">
        <f t="shared" si="174"/>
        <v>0</v>
      </c>
      <c r="AI144">
        <f t="shared" si="175"/>
        <v>0</v>
      </c>
      <c r="AJ144">
        <f t="shared" si="176"/>
        <v>0</v>
      </c>
      <c r="AK144">
        <v>24</v>
      </c>
      <c r="AL144">
        <v>24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1</v>
      </c>
      <c r="AW144">
        <v>1</v>
      </c>
      <c r="AZ144">
        <v>1</v>
      </c>
      <c r="BA144">
        <v>1</v>
      </c>
      <c r="BB144">
        <v>1</v>
      </c>
      <c r="BC144">
        <v>7.21</v>
      </c>
      <c r="BD144" t="s">
        <v>3</v>
      </c>
      <c r="BE144" t="s">
        <v>3</v>
      </c>
      <c r="BF144" t="s">
        <v>3</v>
      </c>
      <c r="BG144" t="s">
        <v>3</v>
      </c>
      <c r="BH144">
        <v>3</v>
      </c>
      <c r="BI144">
        <v>1</v>
      </c>
      <c r="BJ144" t="s">
        <v>197</v>
      </c>
      <c r="BM144">
        <v>1100</v>
      </c>
      <c r="BN144">
        <v>0</v>
      </c>
      <c r="BO144" t="s">
        <v>3</v>
      </c>
      <c r="BP144">
        <v>0</v>
      </c>
      <c r="BQ144">
        <v>8</v>
      </c>
      <c r="BR144">
        <v>0</v>
      </c>
      <c r="BS144">
        <v>1</v>
      </c>
      <c r="BT144">
        <v>1</v>
      </c>
      <c r="BU144">
        <v>1</v>
      </c>
      <c r="BV144">
        <v>1</v>
      </c>
      <c r="BW144">
        <v>1</v>
      </c>
      <c r="BX144">
        <v>1</v>
      </c>
      <c r="BY144" t="s">
        <v>3</v>
      </c>
      <c r="BZ144">
        <v>0</v>
      </c>
      <c r="CA144">
        <v>0</v>
      </c>
      <c r="CB144" t="s">
        <v>3</v>
      </c>
      <c r="CE144">
        <v>0</v>
      </c>
      <c r="CF144">
        <v>0</v>
      </c>
      <c r="CG144">
        <v>0</v>
      </c>
      <c r="CM144">
        <v>0</v>
      </c>
      <c r="CN144" t="s">
        <v>3</v>
      </c>
      <c r="CO144">
        <v>0</v>
      </c>
      <c r="CP144">
        <f t="shared" si="177"/>
        <v>4800</v>
      </c>
      <c r="CQ144">
        <f t="shared" si="178"/>
        <v>24</v>
      </c>
      <c r="CR144">
        <f t="shared" si="179"/>
        <v>0</v>
      </c>
      <c r="CS144">
        <f t="shared" si="180"/>
        <v>0</v>
      </c>
      <c r="CT144">
        <f t="shared" si="181"/>
        <v>0</v>
      </c>
      <c r="CU144">
        <f t="shared" si="182"/>
        <v>0</v>
      </c>
      <c r="CV144">
        <f t="shared" si="183"/>
        <v>0</v>
      </c>
      <c r="CW144">
        <f t="shared" si="184"/>
        <v>0</v>
      </c>
      <c r="CX144">
        <f t="shared" si="185"/>
        <v>0</v>
      </c>
      <c r="CY144">
        <f t="shared" si="186"/>
        <v>0</v>
      </c>
      <c r="CZ144">
        <f t="shared" si="187"/>
        <v>0</v>
      </c>
      <c r="DC144" t="s">
        <v>3</v>
      </c>
      <c r="DD144" t="s">
        <v>3</v>
      </c>
      <c r="DE144" t="s">
        <v>3</v>
      </c>
      <c r="DF144" t="s">
        <v>3</v>
      </c>
      <c r="DG144" t="s">
        <v>3</v>
      </c>
      <c r="DH144" t="s">
        <v>3</v>
      </c>
      <c r="DI144" t="s">
        <v>3</v>
      </c>
      <c r="DJ144" t="s">
        <v>3</v>
      </c>
      <c r="DK144" t="s">
        <v>3</v>
      </c>
      <c r="DL144" t="s">
        <v>3</v>
      </c>
      <c r="DM144" t="s">
        <v>3</v>
      </c>
      <c r="DN144">
        <v>0</v>
      </c>
      <c r="DO144">
        <v>0</v>
      </c>
      <c r="DP144">
        <v>1</v>
      </c>
      <c r="DQ144">
        <v>1</v>
      </c>
      <c r="DU144">
        <v>1010</v>
      </c>
      <c r="DV144" t="s">
        <v>199</v>
      </c>
      <c r="DW144" t="s">
        <v>199</v>
      </c>
      <c r="DX144">
        <v>1</v>
      </c>
      <c r="DZ144" t="s">
        <v>3</v>
      </c>
      <c r="EA144" t="s">
        <v>3</v>
      </c>
      <c r="EB144" t="s">
        <v>3</v>
      </c>
      <c r="EC144" t="s">
        <v>3</v>
      </c>
      <c r="EE144">
        <v>44455117</v>
      </c>
      <c r="EF144">
        <v>8</v>
      </c>
      <c r="EG144" t="s">
        <v>200</v>
      </c>
      <c r="EH144">
        <v>0</v>
      </c>
      <c r="EI144" t="s">
        <v>3</v>
      </c>
      <c r="EJ144">
        <v>1</v>
      </c>
      <c r="EK144">
        <v>1100</v>
      </c>
      <c r="EL144" t="s">
        <v>201</v>
      </c>
      <c r="EM144" t="s">
        <v>202</v>
      </c>
      <c r="EO144" t="s">
        <v>3</v>
      </c>
      <c r="EQ144">
        <v>0</v>
      </c>
      <c r="ER144">
        <v>24</v>
      </c>
      <c r="ES144">
        <v>24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EZ144">
        <v>5</v>
      </c>
      <c r="FC144">
        <v>0</v>
      </c>
      <c r="FD144">
        <v>18</v>
      </c>
      <c r="FF144">
        <v>24</v>
      </c>
      <c r="FQ144">
        <v>0</v>
      </c>
      <c r="FR144">
        <f t="shared" si="188"/>
        <v>0</v>
      </c>
      <c r="FS144">
        <v>0</v>
      </c>
      <c r="FX144">
        <v>0</v>
      </c>
      <c r="FY144">
        <v>0</v>
      </c>
      <c r="GA144" t="s">
        <v>3</v>
      </c>
      <c r="GD144">
        <v>1</v>
      </c>
      <c r="GF144">
        <v>-1746508638</v>
      </c>
      <c r="GG144">
        <v>2</v>
      </c>
      <c r="GH144">
        <v>3</v>
      </c>
      <c r="GI144">
        <v>4</v>
      </c>
      <c r="GJ144">
        <v>0</v>
      </c>
      <c r="GK144">
        <v>0</v>
      </c>
      <c r="GL144">
        <f t="shared" si="189"/>
        <v>0</v>
      </c>
      <c r="GM144">
        <f t="shared" si="190"/>
        <v>4800</v>
      </c>
      <c r="GN144">
        <f t="shared" si="191"/>
        <v>4800</v>
      </c>
      <c r="GO144">
        <f t="shared" si="192"/>
        <v>0</v>
      </c>
      <c r="GP144">
        <f t="shared" si="193"/>
        <v>0</v>
      </c>
      <c r="GR144">
        <v>1</v>
      </c>
      <c r="GS144">
        <v>1</v>
      </c>
      <c r="GT144">
        <v>0</v>
      </c>
      <c r="GU144" t="s">
        <v>3</v>
      </c>
      <c r="GV144">
        <f t="shared" si="194"/>
        <v>0</v>
      </c>
      <c r="GW144">
        <v>1</v>
      </c>
      <c r="GX144">
        <f t="shared" si="195"/>
        <v>0</v>
      </c>
      <c r="HA144">
        <v>0</v>
      </c>
      <c r="HB144">
        <v>0</v>
      </c>
      <c r="HC144">
        <f t="shared" si="196"/>
        <v>0</v>
      </c>
      <c r="HE144" t="s">
        <v>3</v>
      </c>
      <c r="HF144" t="s">
        <v>3</v>
      </c>
      <c r="HG144">
        <f t="shared" si="197"/>
        <v>4800</v>
      </c>
      <c r="HM144" t="s">
        <v>3</v>
      </c>
      <c r="HN144" t="s">
        <v>3</v>
      </c>
      <c r="HO144" t="s">
        <v>3</v>
      </c>
      <c r="HP144" t="s">
        <v>3</v>
      </c>
      <c r="HQ144" t="s">
        <v>3</v>
      </c>
      <c r="IK144">
        <v>0</v>
      </c>
    </row>
    <row r="145" spans="1:245">
      <c r="A145">
        <v>17</v>
      </c>
      <c r="B145">
        <v>1</v>
      </c>
      <c r="E145" t="s">
        <v>311</v>
      </c>
      <c r="F145" t="s">
        <v>197</v>
      </c>
      <c r="G145" t="s">
        <v>312</v>
      </c>
      <c r="H145" t="s">
        <v>199</v>
      </c>
      <c r="I145">
        <f>ROUND(ROUND(950,4),7)</f>
        <v>950</v>
      </c>
      <c r="J145">
        <v>0</v>
      </c>
      <c r="K145">
        <f>ROUND(ROUND(950,4),7)</f>
        <v>950</v>
      </c>
      <c r="O145">
        <f t="shared" si="157"/>
        <v>5225</v>
      </c>
      <c r="P145">
        <f t="shared" si="158"/>
        <v>5225</v>
      </c>
      <c r="Q145">
        <f t="shared" si="159"/>
        <v>0</v>
      </c>
      <c r="R145">
        <f t="shared" si="160"/>
        <v>0</v>
      </c>
      <c r="S145">
        <f t="shared" si="161"/>
        <v>0</v>
      </c>
      <c r="T145">
        <f t="shared" si="162"/>
        <v>0</v>
      </c>
      <c r="U145">
        <f t="shared" si="163"/>
        <v>0</v>
      </c>
      <c r="V145">
        <f t="shared" si="164"/>
        <v>0</v>
      </c>
      <c r="W145">
        <f t="shared" si="165"/>
        <v>0</v>
      </c>
      <c r="X145">
        <f t="shared" si="166"/>
        <v>0</v>
      </c>
      <c r="Y145">
        <f t="shared" si="167"/>
        <v>0</v>
      </c>
      <c r="AA145">
        <v>46295511</v>
      </c>
      <c r="AB145">
        <f t="shared" si="168"/>
        <v>5.5</v>
      </c>
      <c r="AC145">
        <f t="shared" si="169"/>
        <v>5.5</v>
      </c>
      <c r="AD145">
        <f t="shared" si="170"/>
        <v>0</v>
      </c>
      <c r="AE145">
        <f t="shared" si="171"/>
        <v>0</v>
      </c>
      <c r="AF145">
        <f t="shared" si="172"/>
        <v>0</v>
      </c>
      <c r="AG145">
        <f t="shared" si="173"/>
        <v>0</v>
      </c>
      <c r="AH145">
        <f t="shared" si="174"/>
        <v>0</v>
      </c>
      <c r="AI145">
        <f t="shared" si="175"/>
        <v>0</v>
      </c>
      <c r="AJ145">
        <f t="shared" si="176"/>
        <v>0</v>
      </c>
      <c r="AK145">
        <v>5.5</v>
      </c>
      <c r="AL145">
        <v>5.5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1</v>
      </c>
      <c r="AW145">
        <v>1</v>
      </c>
      <c r="AZ145">
        <v>1</v>
      </c>
      <c r="BA145">
        <v>1</v>
      </c>
      <c r="BB145">
        <v>1</v>
      </c>
      <c r="BC145">
        <v>7.21</v>
      </c>
      <c r="BD145" t="s">
        <v>3</v>
      </c>
      <c r="BE145" t="s">
        <v>3</v>
      </c>
      <c r="BF145" t="s">
        <v>3</v>
      </c>
      <c r="BG145" t="s">
        <v>3</v>
      </c>
      <c r="BH145">
        <v>3</v>
      </c>
      <c r="BI145">
        <v>1</v>
      </c>
      <c r="BJ145" t="s">
        <v>197</v>
      </c>
      <c r="BM145">
        <v>1100</v>
      </c>
      <c r="BN145">
        <v>0</v>
      </c>
      <c r="BO145" t="s">
        <v>3</v>
      </c>
      <c r="BP145">
        <v>0</v>
      </c>
      <c r="BQ145">
        <v>8</v>
      </c>
      <c r="BR145">
        <v>0</v>
      </c>
      <c r="BS145">
        <v>1</v>
      </c>
      <c r="BT145">
        <v>1</v>
      </c>
      <c r="BU145">
        <v>1</v>
      </c>
      <c r="BV145">
        <v>1</v>
      </c>
      <c r="BW145">
        <v>1</v>
      </c>
      <c r="BX145">
        <v>1</v>
      </c>
      <c r="BY145" t="s">
        <v>3</v>
      </c>
      <c r="BZ145">
        <v>0</v>
      </c>
      <c r="CA145">
        <v>0</v>
      </c>
      <c r="CB145" t="s">
        <v>3</v>
      </c>
      <c r="CE145">
        <v>0</v>
      </c>
      <c r="CF145">
        <v>0</v>
      </c>
      <c r="CG145">
        <v>0</v>
      </c>
      <c r="CM145">
        <v>0</v>
      </c>
      <c r="CN145" t="s">
        <v>3</v>
      </c>
      <c r="CO145">
        <v>0</v>
      </c>
      <c r="CP145">
        <f t="shared" si="177"/>
        <v>5225</v>
      </c>
      <c r="CQ145">
        <f t="shared" si="178"/>
        <v>5.5</v>
      </c>
      <c r="CR145">
        <f t="shared" si="179"/>
        <v>0</v>
      </c>
      <c r="CS145">
        <f t="shared" si="180"/>
        <v>0</v>
      </c>
      <c r="CT145">
        <f t="shared" si="181"/>
        <v>0</v>
      </c>
      <c r="CU145">
        <f t="shared" si="182"/>
        <v>0</v>
      </c>
      <c r="CV145">
        <f t="shared" si="183"/>
        <v>0</v>
      </c>
      <c r="CW145">
        <f t="shared" si="184"/>
        <v>0</v>
      </c>
      <c r="CX145">
        <f t="shared" si="185"/>
        <v>0</v>
      </c>
      <c r="CY145">
        <f t="shared" si="186"/>
        <v>0</v>
      </c>
      <c r="CZ145">
        <f t="shared" si="187"/>
        <v>0</v>
      </c>
      <c r="DC145" t="s">
        <v>3</v>
      </c>
      <c r="DD145" t="s">
        <v>3</v>
      </c>
      <c r="DE145" t="s">
        <v>3</v>
      </c>
      <c r="DF145" t="s">
        <v>3</v>
      </c>
      <c r="DG145" t="s">
        <v>3</v>
      </c>
      <c r="DH145" t="s">
        <v>3</v>
      </c>
      <c r="DI145" t="s">
        <v>3</v>
      </c>
      <c r="DJ145" t="s">
        <v>3</v>
      </c>
      <c r="DK145" t="s">
        <v>3</v>
      </c>
      <c r="DL145" t="s">
        <v>3</v>
      </c>
      <c r="DM145" t="s">
        <v>3</v>
      </c>
      <c r="DN145">
        <v>0</v>
      </c>
      <c r="DO145">
        <v>0</v>
      </c>
      <c r="DP145">
        <v>1</v>
      </c>
      <c r="DQ145">
        <v>1</v>
      </c>
      <c r="DU145">
        <v>1010</v>
      </c>
      <c r="DV145" t="s">
        <v>199</v>
      </c>
      <c r="DW145" t="s">
        <v>199</v>
      </c>
      <c r="DX145">
        <v>1</v>
      </c>
      <c r="DZ145" t="s">
        <v>3</v>
      </c>
      <c r="EA145" t="s">
        <v>3</v>
      </c>
      <c r="EB145" t="s">
        <v>3</v>
      </c>
      <c r="EC145" t="s">
        <v>3</v>
      </c>
      <c r="EE145">
        <v>44455117</v>
      </c>
      <c r="EF145">
        <v>8</v>
      </c>
      <c r="EG145" t="s">
        <v>200</v>
      </c>
      <c r="EH145">
        <v>0</v>
      </c>
      <c r="EI145" t="s">
        <v>3</v>
      </c>
      <c r="EJ145">
        <v>1</v>
      </c>
      <c r="EK145">
        <v>1100</v>
      </c>
      <c r="EL145" t="s">
        <v>201</v>
      </c>
      <c r="EM145" t="s">
        <v>202</v>
      </c>
      <c r="EO145" t="s">
        <v>3</v>
      </c>
      <c r="EQ145">
        <v>0</v>
      </c>
      <c r="ER145">
        <v>5.5</v>
      </c>
      <c r="ES145">
        <v>5.5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EZ145">
        <v>5</v>
      </c>
      <c r="FC145">
        <v>0</v>
      </c>
      <c r="FD145">
        <v>18</v>
      </c>
      <c r="FF145">
        <v>5.5</v>
      </c>
      <c r="FQ145">
        <v>0</v>
      </c>
      <c r="FR145">
        <f t="shared" si="188"/>
        <v>0</v>
      </c>
      <c r="FS145">
        <v>0</v>
      </c>
      <c r="FX145">
        <v>0</v>
      </c>
      <c r="FY145">
        <v>0</v>
      </c>
      <c r="GA145" t="s">
        <v>3</v>
      </c>
      <c r="GD145">
        <v>1</v>
      </c>
      <c r="GF145">
        <v>2136226606</v>
      </c>
      <c r="GG145">
        <v>2</v>
      </c>
      <c r="GH145">
        <v>3</v>
      </c>
      <c r="GI145">
        <v>4</v>
      </c>
      <c r="GJ145">
        <v>0</v>
      </c>
      <c r="GK145">
        <v>0</v>
      </c>
      <c r="GL145">
        <f t="shared" si="189"/>
        <v>0</v>
      </c>
      <c r="GM145">
        <f t="shared" si="190"/>
        <v>5225</v>
      </c>
      <c r="GN145">
        <f t="shared" si="191"/>
        <v>5225</v>
      </c>
      <c r="GO145">
        <f t="shared" si="192"/>
        <v>0</v>
      </c>
      <c r="GP145">
        <f t="shared" si="193"/>
        <v>0</v>
      </c>
      <c r="GR145">
        <v>1</v>
      </c>
      <c r="GS145">
        <v>1</v>
      </c>
      <c r="GT145">
        <v>0</v>
      </c>
      <c r="GU145" t="s">
        <v>3</v>
      </c>
      <c r="GV145">
        <f t="shared" si="194"/>
        <v>0</v>
      </c>
      <c r="GW145">
        <v>1</v>
      </c>
      <c r="GX145">
        <f t="shared" si="195"/>
        <v>0</v>
      </c>
      <c r="HA145">
        <v>0</v>
      </c>
      <c r="HB145">
        <v>0</v>
      </c>
      <c r="HC145">
        <f t="shared" si="196"/>
        <v>0</v>
      </c>
      <c r="HE145" t="s">
        <v>3</v>
      </c>
      <c r="HF145" t="s">
        <v>3</v>
      </c>
      <c r="HG145">
        <f t="shared" si="197"/>
        <v>5225</v>
      </c>
      <c r="HM145" t="s">
        <v>3</v>
      </c>
      <c r="HN145" t="s">
        <v>3</v>
      </c>
      <c r="HO145" t="s">
        <v>3</v>
      </c>
      <c r="HP145" t="s">
        <v>3</v>
      </c>
      <c r="HQ145" t="s">
        <v>3</v>
      </c>
      <c r="IK145">
        <v>0</v>
      </c>
    </row>
    <row r="146" spans="1:245">
      <c r="A146">
        <v>17</v>
      </c>
      <c r="B146">
        <v>1</v>
      </c>
      <c r="E146" t="s">
        <v>313</v>
      </c>
      <c r="F146" t="s">
        <v>197</v>
      </c>
      <c r="G146" t="s">
        <v>314</v>
      </c>
      <c r="H146" t="s">
        <v>199</v>
      </c>
      <c r="I146">
        <f>ROUND(ROUND(950,4),7)</f>
        <v>950</v>
      </c>
      <c r="J146">
        <v>0</v>
      </c>
      <c r="K146">
        <f>ROUND(ROUND(950,4),7)</f>
        <v>950</v>
      </c>
      <c r="O146">
        <f t="shared" si="157"/>
        <v>3135</v>
      </c>
      <c r="P146">
        <f t="shared" si="158"/>
        <v>3135</v>
      </c>
      <c r="Q146">
        <f t="shared" si="159"/>
        <v>0</v>
      </c>
      <c r="R146">
        <f t="shared" si="160"/>
        <v>0</v>
      </c>
      <c r="S146">
        <f t="shared" si="161"/>
        <v>0</v>
      </c>
      <c r="T146">
        <f t="shared" si="162"/>
        <v>0</v>
      </c>
      <c r="U146">
        <f t="shared" si="163"/>
        <v>0</v>
      </c>
      <c r="V146">
        <f t="shared" si="164"/>
        <v>0</v>
      </c>
      <c r="W146">
        <f t="shared" si="165"/>
        <v>0</v>
      </c>
      <c r="X146">
        <f t="shared" si="166"/>
        <v>0</v>
      </c>
      <c r="Y146">
        <f t="shared" si="167"/>
        <v>0</v>
      </c>
      <c r="AA146">
        <v>46295511</v>
      </c>
      <c r="AB146">
        <f t="shared" si="168"/>
        <v>3.3</v>
      </c>
      <c r="AC146">
        <f t="shared" si="169"/>
        <v>3.3</v>
      </c>
      <c r="AD146">
        <f t="shared" si="170"/>
        <v>0</v>
      </c>
      <c r="AE146">
        <f t="shared" si="171"/>
        <v>0</v>
      </c>
      <c r="AF146">
        <f t="shared" si="172"/>
        <v>0</v>
      </c>
      <c r="AG146">
        <f t="shared" si="173"/>
        <v>0</v>
      </c>
      <c r="AH146">
        <f t="shared" si="174"/>
        <v>0</v>
      </c>
      <c r="AI146">
        <f t="shared" si="175"/>
        <v>0</v>
      </c>
      <c r="AJ146">
        <f t="shared" si="176"/>
        <v>0</v>
      </c>
      <c r="AK146">
        <v>3.3</v>
      </c>
      <c r="AL146">
        <v>3.3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1</v>
      </c>
      <c r="AW146">
        <v>1</v>
      </c>
      <c r="AZ146">
        <v>1</v>
      </c>
      <c r="BA146">
        <v>1</v>
      </c>
      <c r="BB146">
        <v>1</v>
      </c>
      <c r="BC146">
        <v>7.21</v>
      </c>
      <c r="BD146" t="s">
        <v>3</v>
      </c>
      <c r="BE146" t="s">
        <v>3</v>
      </c>
      <c r="BF146" t="s">
        <v>3</v>
      </c>
      <c r="BG146" t="s">
        <v>3</v>
      </c>
      <c r="BH146">
        <v>3</v>
      </c>
      <c r="BI146">
        <v>1</v>
      </c>
      <c r="BJ146" t="s">
        <v>197</v>
      </c>
      <c r="BM146">
        <v>1100</v>
      </c>
      <c r="BN146">
        <v>0</v>
      </c>
      <c r="BO146" t="s">
        <v>3</v>
      </c>
      <c r="BP146">
        <v>0</v>
      </c>
      <c r="BQ146">
        <v>8</v>
      </c>
      <c r="BR146">
        <v>0</v>
      </c>
      <c r="BS146">
        <v>1</v>
      </c>
      <c r="BT146">
        <v>1</v>
      </c>
      <c r="BU146">
        <v>1</v>
      </c>
      <c r="BV146">
        <v>1</v>
      </c>
      <c r="BW146">
        <v>1</v>
      </c>
      <c r="BX146">
        <v>1</v>
      </c>
      <c r="BY146" t="s">
        <v>3</v>
      </c>
      <c r="BZ146">
        <v>0</v>
      </c>
      <c r="CA146">
        <v>0</v>
      </c>
      <c r="CB146" t="s">
        <v>3</v>
      </c>
      <c r="CE146">
        <v>0</v>
      </c>
      <c r="CF146">
        <v>0</v>
      </c>
      <c r="CG146">
        <v>0</v>
      </c>
      <c r="CM146">
        <v>0</v>
      </c>
      <c r="CN146" t="s">
        <v>3</v>
      </c>
      <c r="CO146">
        <v>0</v>
      </c>
      <c r="CP146">
        <f t="shared" si="177"/>
        <v>3135</v>
      </c>
      <c r="CQ146">
        <f t="shared" si="178"/>
        <v>3.3</v>
      </c>
      <c r="CR146">
        <f t="shared" si="179"/>
        <v>0</v>
      </c>
      <c r="CS146">
        <f t="shared" si="180"/>
        <v>0</v>
      </c>
      <c r="CT146">
        <f t="shared" si="181"/>
        <v>0</v>
      </c>
      <c r="CU146">
        <f t="shared" si="182"/>
        <v>0</v>
      </c>
      <c r="CV146">
        <f t="shared" si="183"/>
        <v>0</v>
      </c>
      <c r="CW146">
        <f t="shared" si="184"/>
        <v>0</v>
      </c>
      <c r="CX146">
        <f t="shared" si="185"/>
        <v>0</v>
      </c>
      <c r="CY146">
        <f t="shared" si="186"/>
        <v>0</v>
      </c>
      <c r="CZ146">
        <f t="shared" si="187"/>
        <v>0</v>
      </c>
      <c r="DC146" t="s">
        <v>3</v>
      </c>
      <c r="DD146" t="s">
        <v>3</v>
      </c>
      <c r="DE146" t="s">
        <v>3</v>
      </c>
      <c r="DF146" t="s">
        <v>3</v>
      </c>
      <c r="DG146" t="s">
        <v>3</v>
      </c>
      <c r="DH146" t="s">
        <v>3</v>
      </c>
      <c r="DI146" t="s">
        <v>3</v>
      </c>
      <c r="DJ146" t="s">
        <v>3</v>
      </c>
      <c r="DK146" t="s">
        <v>3</v>
      </c>
      <c r="DL146" t="s">
        <v>3</v>
      </c>
      <c r="DM146" t="s">
        <v>3</v>
      </c>
      <c r="DN146">
        <v>0</v>
      </c>
      <c r="DO146">
        <v>0</v>
      </c>
      <c r="DP146">
        <v>1</v>
      </c>
      <c r="DQ146">
        <v>1</v>
      </c>
      <c r="DU146">
        <v>1010</v>
      </c>
      <c r="DV146" t="s">
        <v>199</v>
      </c>
      <c r="DW146" t="s">
        <v>199</v>
      </c>
      <c r="DX146">
        <v>1</v>
      </c>
      <c r="DZ146" t="s">
        <v>3</v>
      </c>
      <c r="EA146" t="s">
        <v>3</v>
      </c>
      <c r="EB146" t="s">
        <v>3</v>
      </c>
      <c r="EC146" t="s">
        <v>3</v>
      </c>
      <c r="EE146">
        <v>44455117</v>
      </c>
      <c r="EF146">
        <v>8</v>
      </c>
      <c r="EG146" t="s">
        <v>200</v>
      </c>
      <c r="EH146">
        <v>0</v>
      </c>
      <c r="EI146" t="s">
        <v>3</v>
      </c>
      <c r="EJ146">
        <v>1</v>
      </c>
      <c r="EK146">
        <v>1100</v>
      </c>
      <c r="EL146" t="s">
        <v>201</v>
      </c>
      <c r="EM146" t="s">
        <v>202</v>
      </c>
      <c r="EO146" t="s">
        <v>3</v>
      </c>
      <c r="EQ146">
        <v>0</v>
      </c>
      <c r="ER146">
        <v>3.3</v>
      </c>
      <c r="ES146">
        <v>3.3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EZ146">
        <v>5</v>
      </c>
      <c r="FC146">
        <v>0</v>
      </c>
      <c r="FD146">
        <v>18</v>
      </c>
      <c r="FF146">
        <v>3.3</v>
      </c>
      <c r="FQ146">
        <v>0</v>
      </c>
      <c r="FR146">
        <f t="shared" si="188"/>
        <v>0</v>
      </c>
      <c r="FS146">
        <v>0</v>
      </c>
      <c r="FX146">
        <v>0</v>
      </c>
      <c r="FY146">
        <v>0</v>
      </c>
      <c r="GA146" t="s">
        <v>3</v>
      </c>
      <c r="GD146">
        <v>1</v>
      </c>
      <c r="GF146">
        <v>17511627</v>
      </c>
      <c r="GG146">
        <v>2</v>
      </c>
      <c r="GH146">
        <v>3</v>
      </c>
      <c r="GI146">
        <v>4</v>
      </c>
      <c r="GJ146">
        <v>0</v>
      </c>
      <c r="GK146">
        <v>0</v>
      </c>
      <c r="GL146">
        <f t="shared" si="189"/>
        <v>0</v>
      </c>
      <c r="GM146">
        <f t="shared" si="190"/>
        <v>3135</v>
      </c>
      <c r="GN146">
        <f t="shared" si="191"/>
        <v>3135</v>
      </c>
      <c r="GO146">
        <f t="shared" si="192"/>
        <v>0</v>
      </c>
      <c r="GP146">
        <f t="shared" si="193"/>
        <v>0</v>
      </c>
      <c r="GR146">
        <v>1</v>
      </c>
      <c r="GS146">
        <v>1</v>
      </c>
      <c r="GT146">
        <v>0</v>
      </c>
      <c r="GU146" t="s">
        <v>3</v>
      </c>
      <c r="GV146">
        <f t="shared" si="194"/>
        <v>0</v>
      </c>
      <c r="GW146">
        <v>1</v>
      </c>
      <c r="GX146">
        <f t="shared" si="195"/>
        <v>0</v>
      </c>
      <c r="HA146">
        <v>0</v>
      </c>
      <c r="HB146">
        <v>0</v>
      </c>
      <c r="HC146">
        <f t="shared" si="196"/>
        <v>0</v>
      </c>
      <c r="HE146" t="s">
        <v>3</v>
      </c>
      <c r="HF146" t="s">
        <v>3</v>
      </c>
      <c r="HG146">
        <f t="shared" si="197"/>
        <v>3135</v>
      </c>
      <c r="HM146" t="s">
        <v>3</v>
      </c>
      <c r="HN146" t="s">
        <v>3</v>
      </c>
      <c r="HO146" t="s">
        <v>3</v>
      </c>
      <c r="HP146" t="s">
        <v>3</v>
      </c>
      <c r="HQ146" t="s">
        <v>3</v>
      </c>
      <c r="IK146">
        <v>0</v>
      </c>
    </row>
    <row r="147" spans="1:245">
      <c r="A147">
        <v>17</v>
      </c>
      <c r="B147">
        <v>1</v>
      </c>
      <c r="E147" t="s">
        <v>315</v>
      </c>
      <c r="F147" t="s">
        <v>197</v>
      </c>
      <c r="G147" t="s">
        <v>316</v>
      </c>
      <c r="H147" t="s">
        <v>199</v>
      </c>
      <c r="I147">
        <f>ROUND(ROUND(950,4),7)</f>
        <v>950</v>
      </c>
      <c r="J147">
        <v>0</v>
      </c>
      <c r="K147">
        <f>ROUND(ROUND(950,4),7)</f>
        <v>950</v>
      </c>
      <c r="O147">
        <f t="shared" si="157"/>
        <v>2612.5</v>
      </c>
      <c r="P147">
        <f t="shared" si="158"/>
        <v>2612.5</v>
      </c>
      <c r="Q147">
        <f t="shared" si="159"/>
        <v>0</v>
      </c>
      <c r="R147">
        <f t="shared" si="160"/>
        <v>0</v>
      </c>
      <c r="S147">
        <f t="shared" si="161"/>
        <v>0</v>
      </c>
      <c r="T147">
        <f t="shared" si="162"/>
        <v>0</v>
      </c>
      <c r="U147">
        <f t="shared" si="163"/>
        <v>0</v>
      </c>
      <c r="V147">
        <f t="shared" si="164"/>
        <v>0</v>
      </c>
      <c r="W147">
        <f t="shared" si="165"/>
        <v>0</v>
      </c>
      <c r="X147">
        <f t="shared" si="166"/>
        <v>0</v>
      </c>
      <c r="Y147">
        <f t="shared" si="167"/>
        <v>0</v>
      </c>
      <c r="AA147">
        <v>46295511</v>
      </c>
      <c r="AB147">
        <f t="shared" si="168"/>
        <v>2.75</v>
      </c>
      <c r="AC147">
        <f t="shared" si="169"/>
        <v>2.75</v>
      </c>
      <c r="AD147">
        <f t="shared" si="170"/>
        <v>0</v>
      </c>
      <c r="AE147">
        <f t="shared" si="171"/>
        <v>0</v>
      </c>
      <c r="AF147">
        <f t="shared" si="172"/>
        <v>0</v>
      </c>
      <c r="AG147">
        <f t="shared" si="173"/>
        <v>0</v>
      </c>
      <c r="AH147">
        <f t="shared" si="174"/>
        <v>0</v>
      </c>
      <c r="AI147">
        <f t="shared" si="175"/>
        <v>0</v>
      </c>
      <c r="AJ147">
        <f t="shared" si="176"/>
        <v>0</v>
      </c>
      <c r="AK147">
        <v>2.75</v>
      </c>
      <c r="AL147">
        <v>2.75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1</v>
      </c>
      <c r="AW147">
        <v>1</v>
      </c>
      <c r="AZ147">
        <v>1</v>
      </c>
      <c r="BA147">
        <v>1</v>
      </c>
      <c r="BB147">
        <v>1</v>
      </c>
      <c r="BC147">
        <v>7.21</v>
      </c>
      <c r="BD147" t="s">
        <v>3</v>
      </c>
      <c r="BE147" t="s">
        <v>3</v>
      </c>
      <c r="BF147" t="s">
        <v>3</v>
      </c>
      <c r="BG147" t="s">
        <v>3</v>
      </c>
      <c r="BH147">
        <v>3</v>
      </c>
      <c r="BI147">
        <v>1</v>
      </c>
      <c r="BJ147" t="s">
        <v>197</v>
      </c>
      <c r="BM147">
        <v>1100</v>
      </c>
      <c r="BN147">
        <v>0</v>
      </c>
      <c r="BO147" t="s">
        <v>3</v>
      </c>
      <c r="BP147">
        <v>0</v>
      </c>
      <c r="BQ147">
        <v>8</v>
      </c>
      <c r="BR147">
        <v>0</v>
      </c>
      <c r="BS147">
        <v>1</v>
      </c>
      <c r="BT147">
        <v>1</v>
      </c>
      <c r="BU147">
        <v>1</v>
      </c>
      <c r="BV147">
        <v>1</v>
      </c>
      <c r="BW147">
        <v>1</v>
      </c>
      <c r="BX147">
        <v>1</v>
      </c>
      <c r="BY147" t="s">
        <v>3</v>
      </c>
      <c r="BZ147">
        <v>0</v>
      </c>
      <c r="CA147">
        <v>0</v>
      </c>
      <c r="CB147" t="s">
        <v>3</v>
      </c>
      <c r="CE147">
        <v>0</v>
      </c>
      <c r="CF147">
        <v>0</v>
      </c>
      <c r="CG147">
        <v>0</v>
      </c>
      <c r="CM147">
        <v>0</v>
      </c>
      <c r="CN147" t="s">
        <v>3</v>
      </c>
      <c r="CO147">
        <v>0</v>
      </c>
      <c r="CP147">
        <f t="shared" si="177"/>
        <v>2612.5</v>
      </c>
      <c r="CQ147">
        <f t="shared" si="178"/>
        <v>2.75</v>
      </c>
      <c r="CR147">
        <f t="shared" si="179"/>
        <v>0</v>
      </c>
      <c r="CS147">
        <f t="shared" si="180"/>
        <v>0</v>
      </c>
      <c r="CT147">
        <f t="shared" si="181"/>
        <v>0</v>
      </c>
      <c r="CU147">
        <f t="shared" si="182"/>
        <v>0</v>
      </c>
      <c r="CV147">
        <f t="shared" si="183"/>
        <v>0</v>
      </c>
      <c r="CW147">
        <f t="shared" si="184"/>
        <v>0</v>
      </c>
      <c r="CX147">
        <f t="shared" si="185"/>
        <v>0</v>
      </c>
      <c r="CY147">
        <f t="shared" si="186"/>
        <v>0</v>
      </c>
      <c r="CZ147">
        <f t="shared" si="187"/>
        <v>0</v>
      </c>
      <c r="DC147" t="s">
        <v>3</v>
      </c>
      <c r="DD147" t="s">
        <v>3</v>
      </c>
      <c r="DE147" t="s">
        <v>3</v>
      </c>
      <c r="DF147" t="s">
        <v>3</v>
      </c>
      <c r="DG147" t="s">
        <v>3</v>
      </c>
      <c r="DH147" t="s">
        <v>3</v>
      </c>
      <c r="DI147" t="s">
        <v>3</v>
      </c>
      <c r="DJ147" t="s">
        <v>3</v>
      </c>
      <c r="DK147" t="s">
        <v>3</v>
      </c>
      <c r="DL147" t="s">
        <v>3</v>
      </c>
      <c r="DM147" t="s">
        <v>3</v>
      </c>
      <c r="DN147">
        <v>0</v>
      </c>
      <c r="DO147">
        <v>0</v>
      </c>
      <c r="DP147">
        <v>1</v>
      </c>
      <c r="DQ147">
        <v>1</v>
      </c>
      <c r="DU147">
        <v>1010</v>
      </c>
      <c r="DV147" t="s">
        <v>199</v>
      </c>
      <c r="DW147" t="s">
        <v>199</v>
      </c>
      <c r="DX147">
        <v>1</v>
      </c>
      <c r="DZ147" t="s">
        <v>3</v>
      </c>
      <c r="EA147" t="s">
        <v>3</v>
      </c>
      <c r="EB147" t="s">
        <v>3</v>
      </c>
      <c r="EC147" t="s">
        <v>3</v>
      </c>
      <c r="EE147">
        <v>44455117</v>
      </c>
      <c r="EF147">
        <v>8</v>
      </c>
      <c r="EG147" t="s">
        <v>200</v>
      </c>
      <c r="EH147">
        <v>0</v>
      </c>
      <c r="EI147" t="s">
        <v>3</v>
      </c>
      <c r="EJ147">
        <v>1</v>
      </c>
      <c r="EK147">
        <v>1100</v>
      </c>
      <c r="EL147" t="s">
        <v>201</v>
      </c>
      <c r="EM147" t="s">
        <v>202</v>
      </c>
      <c r="EO147" t="s">
        <v>3</v>
      </c>
      <c r="EQ147">
        <v>0</v>
      </c>
      <c r="ER147">
        <v>2.75</v>
      </c>
      <c r="ES147">
        <v>2.75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EZ147">
        <v>5</v>
      </c>
      <c r="FC147">
        <v>0</v>
      </c>
      <c r="FD147">
        <v>18</v>
      </c>
      <c r="FF147">
        <v>2.75</v>
      </c>
      <c r="FQ147">
        <v>0</v>
      </c>
      <c r="FR147">
        <f t="shared" si="188"/>
        <v>0</v>
      </c>
      <c r="FS147">
        <v>0</v>
      </c>
      <c r="FX147">
        <v>0</v>
      </c>
      <c r="FY147">
        <v>0</v>
      </c>
      <c r="GA147" t="s">
        <v>3</v>
      </c>
      <c r="GD147">
        <v>1</v>
      </c>
      <c r="GF147">
        <v>495464403</v>
      </c>
      <c r="GG147">
        <v>2</v>
      </c>
      <c r="GH147">
        <v>3</v>
      </c>
      <c r="GI147">
        <v>4</v>
      </c>
      <c r="GJ147">
        <v>0</v>
      </c>
      <c r="GK147">
        <v>0</v>
      </c>
      <c r="GL147">
        <f t="shared" si="189"/>
        <v>0</v>
      </c>
      <c r="GM147">
        <f t="shared" si="190"/>
        <v>2612.5</v>
      </c>
      <c r="GN147">
        <f t="shared" si="191"/>
        <v>2612.5</v>
      </c>
      <c r="GO147">
        <f t="shared" si="192"/>
        <v>0</v>
      </c>
      <c r="GP147">
        <f t="shared" si="193"/>
        <v>0</v>
      </c>
      <c r="GR147">
        <v>1</v>
      </c>
      <c r="GS147">
        <v>1</v>
      </c>
      <c r="GT147">
        <v>0</v>
      </c>
      <c r="GU147" t="s">
        <v>3</v>
      </c>
      <c r="GV147">
        <f t="shared" si="194"/>
        <v>0</v>
      </c>
      <c r="GW147">
        <v>1</v>
      </c>
      <c r="GX147">
        <f t="shared" si="195"/>
        <v>0</v>
      </c>
      <c r="HA147">
        <v>0</v>
      </c>
      <c r="HB147">
        <v>0</v>
      </c>
      <c r="HC147">
        <f t="shared" si="196"/>
        <v>0</v>
      </c>
      <c r="HE147" t="s">
        <v>3</v>
      </c>
      <c r="HF147" t="s">
        <v>3</v>
      </c>
      <c r="HG147">
        <f t="shared" si="197"/>
        <v>2612.5</v>
      </c>
      <c r="HM147" t="s">
        <v>3</v>
      </c>
      <c r="HN147" t="s">
        <v>3</v>
      </c>
      <c r="HO147" t="s">
        <v>3</v>
      </c>
      <c r="HP147" t="s">
        <v>3</v>
      </c>
      <c r="HQ147" t="s">
        <v>3</v>
      </c>
      <c r="IK147">
        <v>0</v>
      </c>
    </row>
    <row r="148" spans="1:245">
      <c r="A148">
        <v>17</v>
      </c>
      <c r="B148">
        <v>1</v>
      </c>
      <c r="E148" t="s">
        <v>317</v>
      </c>
      <c r="F148" t="s">
        <v>197</v>
      </c>
      <c r="G148" t="s">
        <v>318</v>
      </c>
      <c r="H148" t="s">
        <v>199</v>
      </c>
      <c r="I148">
        <f>ROUND(ROUND(1500,4),7)</f>
        <v>1500</v>
      </c>
      <c r="J148">
        <v>0</v>
      </c>
      <c r="K148">
        <f>ROUND(ROUND(1500,4),7)</f>
        <v>1500</v>
      </c>
      <c r="O148">
        <f t="shared" si="157"/>
        <v>2805</v>
      </c>
      <c r="P148">
        <f t="shared" si="158"/>
        <v>2805</v>
      </c>
      <c r="Q148">
        <f t="shared" si="159"/>
        <v>0</v>
      </c>
      <c r="R148">
        <f t="shared" si="160"/>
        <v>0</v>
      </c>
      <c r="S148">
        <f t="shared" si="161"/>
        <v>0</v>
      </c>
      <c r="T148">
        <f t="shared" si="162"/>
        <v>0</v>
      </c>
      <c r="U148">
        <f t="shared" si="163"/>
        <v>0</v>
      </c>
      <c r="V148">
        <f t="shared" si="164"/>
        <v>0</v>
      </c>
      <c r="W148">
        <f t="shared" si="165"/>
        <v>0</v>
      </c>
      <c r="X148">
        <f t="shared" si="166"/>
        <v>0</v>
      </c>
      <c r="Y148">
        <f t="shared" si="167"/>
        <v>0</v>
      </c>
      <c r="AA148">
        <v>46295511</v>
      </c>
      <c r="AB148">
        <f t="shared" si="168"/>
        <v>1.87</v>
      </c>
      <c r="AC148">
        <f t="shared" si="169"/>
        <v>1.87</v>
      </c>
      <c r="AD148">
        <f t="shared" si="170"/>
        <v>0</v>
      </c>
      <c r="AE148">
        <f t="shared" si="171"/>
        <v>0</v>
      </c>
      <c r="AF148">
        <f t="shared" si="172"/>
        <v>0</v>
      </c>
      <c r="AG148">
        <f t="shared" si="173"/>
        <v>0</v>
      </c>
      <c r="AH148">
        <f t="shared" si="174"/>
        <v>0</v>
      </c>
      <c r="AI148">
        <f t="shared" si="175"/>
        <v>0</v>
      </c>
      <c r="AJ148">
        <f t="shared" si="176"/>
        <v>0</v>
      </c>
      <c r="AK148">
        <v>1.87</v>
      </c>
      <c r="AL148">
        <v>1.87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1</v>
      </c>
      <c r="AW148">
        <v>1</v>
      </c>
      <c r="AZ148">
        <v>1</v>
      </c>
      <c r="BA148">
        <v>1</v>
      </c>
      <c r="BB148">
        <v>1</v>
      </c>
      <c r="BC148">
        <v>7.21</v>
      </c>
      <c r="BD148" t="s">
        <v>3</v>
      </c>
      <c r="BE148" t="s">
        <v>3</v>
      </c>
      <c r="BF148" t="s">
        <v>3</v>
      </c>
      <c r="BG148" t="s">
        <v>3</v>
      </c>
      <c r="BH148">
        <v>3</v>
      </c>
      <c r="BI148">
        <v>1</v>
      </c>
      <c r="BJ148" t="s">
        <v>197</v>
      </c>
      <c r="BM148">
        <v>1100</v>
      </c>
      <c r="BN148">
        <v>0</v>
      </c>
      <c r="BO148" t="s">
        <v>3</v>
      </c>
      <c r="BP148">
        <v>0</v>
      </c>
      <c r="BQ148">
        <v>8</v>
      </c>
      <c r="BR148">
        <v>0</v>
      </c>
      <c r="BS148">
        <v>1</v>
      </c>
      <c r="BT148">
        <v>1</v>
      </c>
      <c r="BU148">
        <v>1</v>
      </c>
      <c r="BV148">
        <v>1</v>
      </c>
      <c r="BW148">
        <v>1</v>
      </c>
      <c r="BX148">
        <v>1</v>
      </c>
      <c r="BY148" t="s">
        <v>3</v>
      </c>
      <c r="BZ148">
        <v>0</v>
      </c>
      <c r="CA148">
        <v>0</v>
      </c>
      <c r="CB148" t="s">
        <v>3</v>
      </c>
      <c r="CE148">
        <v>0</v>
      </c>
      <c r="CF148">
        <v>0</v>
      </c>
      <c r="CG148">
        <v>0</v>
      </c>
      <c r="CM148">
        <v>0</v>
      </c>
      <c r="CN148" t="s">
        <v>3</v>
      </c>
      <c r="CO148">
        <v>0</v>
      </c>
      <c r="CP148">
        <f t="shared" si="177"/>
        <v>2805</v>
      </c>
      <c r="CQ148">
        <f t="shared" si="178"/>
        <v>1.87</v>
      </c>
      <c r="CR148">
        <f t="shared" si="179"/>
        <v>0</v>
      </c>
      <c r="CS148">
        <f t="shared" si="180"/>
        <v>0</v>
      </c>
      <c r="CT148">
        <f t="shared" si="181"/>
        <v>0</v>
      </c>
      <c r="CU148">
        <f t="shared" si="182"/>
        <v>0</v>
      </c>
      <c r="CV148">
        <f t="shared" si="183"/>
        <v>0</v>
      </c>
      <c r="CW148">
        <f t="shared" si="184"/>
        <v>0</v>
      </c>
      <c r="CX148">
        <f t="shared" si="185"/>
        <v>0</v>
      </c>
      <c r="CY148">
        <f t="shared" si="186"/>
        <v>0</v>
      </c>
      <c r="CZ148">
        <f t="shared" si="187"/>
        <v>0</v>
      </c>
      <c r="DC148" t="s">
        <v>3</v>
      </c>
      <c r="DD148" t="s">
        <v>3</v>
      </c>
      <c r="DE148" t="s">
        <v>3</v>
      </c>
      <c r="DF148" t="s">
        <v>3</v>
      </c>
      <c r="DG148" t="s">
        <v>3</v>
      </c>
      <c r="DH148" t="s">
        <v>3</v>
      </c>
      <c r="DI148" t="s">
        <v>3</v>
      </c>
      <c r="DJ148" t="s">
        <v>3</v>
      </c>
      <c r="DK148" t="s">
        <v>3</v>
      </c>
      <c r="DL148" t="s">
        <v>3</v>
      </c>
      <c r="DM148" t="s">
        <v>3</v>
      </c>
      <c r="DN148">
        <v>0</v>
      </c>
      <c r="DO148">
        <v>0</v>
      </c>
      <c r="DP148">
        <v>1</v>
      </c>
      <c r="DQ148">
        <v>1</v>
      </c>
      <c r="DU148">
        <v>1010</v>
      </c>
      <c r="DV148" t="s">
        <v>199</v>
      </c>
      <c r="DW148" t="s">
        <v>199</v>
      </c>
      <c r="DX148">
        <v>1</v>
      </c>
      <c r="DZ148" t="s">
        <v>3</v>
      </c>
      <c r="EA148" t="s">
        <v>3</v>
      </c>
      <c r="EB148" t="s">
        <v>3</v>
      </c>
      <c r="EC148" t="s">
        <v>3</v>
      </c>
      <c r="EE148">
        <v>44455117</v>
      </c>
      <c r="EF148">
        <v>8</v>
      </c>
      <c r="EG148" t="s">
        <v>200</v>
      </c>
      <c r="EH148">
        <v>0</v>
      </c>
      <c r="EI148" t="s">
        <v>3</v>
      </c>
      <c r="EJ148">
        <v>1</v>
      </c>
      <c r="EK148">
        <v>1100</v>
      </c>
      <c r="EL148" t="s">
        <v>201</v>
      </c>
      <c r="EM148" t="s">
        <v>202</v>
      </c>
      <c r="EO148" t="s">
        <v>3</v>
      </c>
      <c r="EQ148">
        <v>0</v>
      </c>
      <c r="ER148">
        <v>1.87</v>
      </c>
      <c r="ES148">
        <v>1.87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0</v>
      </c>
      <c r="EZ148">
        <v>5</v>
      </c>
      <c r="FC148">
        <v>0</v>
      </c>
      <c r="FD148">
        <v>18</v>
      </c>
      <c r="FF148">
        <v>1.87</v>
      </c>
      <c r="FQ148">
        <v>0</v>
      </c>
      <c r="FR148">
        <f t="shared" si="188"/>
        <v>0</v>
      </c>
      <c r="FS148">
        <v>0</v>
      </c>
      <c r="FX148">
        <v>0</v>
      </c>
      <c r="FY148">
        <v>0</v>
      </c>
      <c r="GA148" t="s">
        <v>3</v>
      </c>
      <c r="GD148">
        <v>1</v>
      </c>
      <c r="GF148">
        <v>-336026102</v>
      </c>
      <c r="GG148">
        <v>2</v>
      </c>
      <c r="GH148">
        <v>3</v>
      </c>
      <c r="GI148">
        <v>4</v>
      </c>
      <c r="GJ148">
        <v>0</v>
      </c>
      <c r="GK148">
        <v>0</v>
      </c>
      <c r="GL148">
        <f t="shared" si="189"/>
        <v>0</v>
      </c>
      <c r="GM148">
        <f t="shared" si="190"/>
        <v>2805</v>
      </c>
      <c r="GN148">
        <f t="shared" si="191"/>
        <v>2805</v>
      </c>
      <c r="GO148">
        <f t="shared" si="192"/>
        <v>0</v>
      </c>
      <c r="GP148">
        <f t="shared" si="193"/>
        <v>0</v>
      </c>
      <c r="GR148">
        <v>1</v>
      </c>
      <c r="GS148">
        <v>1</v>
      </c>
      <c r="GT148">
        <v>0</v>
      </c>
      <c r="GU148" t="s">
        <v>3</v>
      </c>
      <c r="GV148">
        <f t="shared" si="194"/>
        <v>0</v>
      </c>
      <c r="GW148">
        <v>1</v>
      </c>
      <c r="GX148">
        <f t="shared" si="195"/>
        <v>0</v>
      </c>
      <c r="HA148">
        <v>0</v>
      </c>
      <c r="HB148">
        <v>0</v>
      </c>
      <c r="HC148">
        <f t="shared" si="196"/>
        <v>0</v>
      </c>
      <c r="HE148" t="s">
        <v>3</v>
      </c>
      <c r="HF148" t="s">
        <v>3</v>
      </c>
      <c r="HG148">
        <f t="shared" si="197"/>
        <v>2805</v>
      </c>
      <c r="HM148" t="s">
        <v>3</v>
      </c>
      <c r="HN148" t="s">
        <v>3</v>
      </c>
      <c r="HO148" t="s">
        <v>3</v>
      </c>
      <c r="HP148" t="s">
        <v>3</v>
      </c>
      <c r="HQ148" t="s">
        <v>3</v>
      </c>
      <c r="IK148">
        <v>0</v>
      </c>
    </row>
    <row r="149" spans="1:245">
      <c r="A149">
        <v>17</v>
      </c>
      <c r="B149">
        <v>1</v>
      </c>
      <c r="E149" t="s">
        <v>319</v>
      </c>
      <c r="F149" t="s">
        <v>197</v>
      </c>
      <c r="G149" t="s">
        <v>320</v>
      </c>
      <c r="H149" t="s">
        <v>291</v>
      </c>
      <c r="I149">
        <f>ROUND(ROUND(150,4),7)</f>
        <v>150</v>
      </c>
      <c r="J149">
        <v>0</v>
      </c>
      <c r="K149">
        <f>ROUND(ROUND(150,4),7)</f>
        <v>150</v>
      </c>
      <c r="O149">
        <f t="shared" si="157"/>
        <v>19800</v>
      </c>
      <c r="P149">
        <f t="shared" si="158"/>
        <v>19800</v>
      </c>
      <c r="Q149">
        <f t="shared" si="159"/>
        <v>0</v>
      </c>
      <c r="R149">
        <f t="shared" si="160"/>
        <v>0</v>
      </c>
      <c r="S149">
        <f t="shared" si="161"/>
        <v>0</v>
      </c>
      <c r="T149">
        <f t="shared" si="162"/>
        <v>0</v>
      </c>
      <c r="U149">
        <f t="shared" si="163"/>
        <v>0</v>
      </c>
      <c r="V149">
        <f t="shared" si="164"/>
        <v>0</v>
      </c>
      <c r="W149">
        <f t="shared" si="165"/>
        <v>0</v>
      </c>
      <c r="X149">
        <f t="shared" si="166"/>
        <v>0</v>
      </c>
      <c r="Y149">
        <f t="shared" si="167"/>
        <v>0</v>
      </c>
      <c r="AA149">
        <v>46295511</v>
      </c>
      <c r="AB149">
        <f t="shared" si="168"/>
        <v>132</v>
      </c>
      <c r="AC149">
        <f t="shared" si="169"/>
        <v>132</v>
      </c>
      <c r="AD149">
        <f t="shared" si="170"/>
        <v>0</v>
      </c>
      <c r="AE149">
        <f t="shared" si="171"/>
        <v>0</v>
      </c>
      <c r="AF149">
        <f t="shared" si="172"/>
        <v>0</v>
      </c>
      <c r="AG149">
        <f t="shared" si="173"/>
        <v>0</v>
      </c>
      <c r="AH149">
        <f t="shared" si="174"/>
        <v>0</v>
      </c>
      <c r="AI149">
        <f t="shared" si="175"/>
        <v>0</v>
      </c>
      <c r="AJ149">
        <f t="shared" si="176"/>
        <v>0</v>
      </c>
      <c r="AK149">
        <v>132</v>
      </c>
      <c r="AL149">
        <v>132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1</v>
      </c>
      <c r="AW149">
        <v>1</v>
      </c>
      <c r="AZ149">
        <v>1</v>
      </c>
      <c r="BA149">
        <v>1</v>
      </c>
      <c r="BB149">
        <v>1</v>
      </c>
      <c r="BC149">
        <v>7.21</v>
      </c>
      <c r="BD149" t="s">
        <v>3</v>
      </c>
      <c r="BE149" t="s">
        <v>3</v>
      </c>
      <c r="BF149" t="s">
        <v>3</v>
      </c>
      <c r="BG149" t="s">
        <v>3</v>
      </c>
      <c r="BH149">
        <v>3</v>
      </c>
      <c r="BI149">
        <v>1</v>
      </c>
      <c r="BJ149" t="s">
        <v>197</v>
      </c>
      <c r="BM149">
        <v>1100</v>
      </c>
      <c r="BN149">
        <v>0</v>
      </c>
      <c r="BO149" t="s">
        <v>3</v>
      </c>
      <c r="BP149">
        <v>0</v>
      </c>
      <c r="BQ149">
        <v>8</v>
      </c>
      <c r="BR149">
        <v>0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 t="s">
        <v>3</v>
      </c>
      <c r="BZ149">
        <v>0</v>
      </c>
      <c r="CA149">
        <v>0</v>
      </c>
      <c r="CB149" t="s">
        <v>3</v>
      </c>
      <c r="CE149">
        <v>0</v>
      </c>
      <c r="CF149">
        <v>0</v>
      </c>
      <c r="CG149">
        <v>0</v>
      </c>
      <c r="CM149">
        <v>0</v>
      </c>
      <c r="CN149" t="s">
        <v>3</v>
      </c>
      <c r="CO149">
        <v>0</v>
      </c>
      <c r="CP149">
        <f t="shared" si="177"/>
        <v>19800</v>
      </c>
      <c r="CQ149">
        <f t="shared" si="178"/>
        <v>132</v>
      </c>
      <c r="CR149">
        <f t="shared" si="179"/>
        <v>0</v>
      </c>
      <c r="CS149">
        <f t="shared" si="180"/>
        <v>0</v>
      </c>
      <c r="CT149">
        <f t="shared" si="181"/>
        <v>0</v>
      </c>
      <c r="CU149">
        <f t="shared" si="182"/>
        <v>0</v>
      </c>
      <c r="CV149">
        <f t="shared" si="183"/>
        <v>0</v>
      </c>
      <c r="CW149">
        <f t="shared" si="184"/>
        <v>0</v>
      </c>
      <c r="CX149">
        <f t="shared" si="185"/>
        <v>0</v>
      </c>
      <c r="CY149">
        <f t="shared" si="186"/>
        <v>0</v>
      </c>
      <c r="CZ149">
        <f t="shared" si="187"/>
        <v>0</v>
      </c>
      <c r="DC149" t="s">
        <v>3</v>
      </c>
      <c r="DD149" t="s">
        <v>3</v>
      </c>
      <c r="DE149" t="s">
        <v>3</v>
      </c>
      <c r="DF149" t="s">
        <v>3</v>
      </c>
      <c r="DG149" t="s">
        <v>3</v>
      </c>
      <c r="DH149" t="s">
        <v>3</v>
      </c>
      <c r="DI149" t="s">
        <v>3</v>
      </c>
      <c r="DJ149" t="s">
        <v>3</v>
      </c>
      <c r="DK149" t="s">
        <v>3</v>
      </c>
      <c r="DL149" t="s">
        <v>3</v>
      </c>
      <c r="DM149" t="s">
        <v>3</v>
      </c>
      <c r="DN149">
        <v>0</v>
      </c>
      <c r="DO149">
        <v>0</v>
      </c>
      <c r="DP149">
        <v>1</v>
      </c>
      <c r="DQ149">
        <v>1</v>
      </c>
      <c r="DU149">
        <v>1003</v>
      </c>
      <c r="DV149" t="s">
        <v>291</v>
      </c>
      <c r="DW149" t="s">
        <v>291</v>
      </c>
      <c r="DX149">
        <v>1</v>
      </c>
      <c r="DZ149" t="s">
        <v>3</v>
      </c>
      <c r="EA149" t="s">
        <v>3</v>
      </c>
      <c r="EB149" t="s">
        <v>3</v>
      </c>
      <c r="EC149" t="s">
        <v>3</v>
      </c>
      <c r="EE149">
        <v>44455117</v>
      </c>
      <c r="EF149">
        <v>8</v>
      </c>
      <c r="EG149" t="s">
        <v>200</v>
      </c>
      <c r="EH149">
        <v>0</v>
      </c>
      <c r="EI149" t="s">
        <v>3</v>
      </c>
      <c r="EJ149">
        <v>1</v>
      </c>
      <c r="EK149">
        <v>1100</v>
      </c>
      <c r="EL149" t="s">
        <v>201</v>
      </c>
      <c r="EM149" t="s">
        <v>202</v>
      </c>
      <c r="EO149" t="s">
        <v>3</v>
      </c>
      <c r="EQ149">
        <v>0</v>
      </c>
      <c r="ER149">
        <v>132</v>
      </c>
      <c r="ES149">
        <v>132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5</v>
      </c>
      <c r="FC149">
        <v>0</v>
      </c>
      <c r="FD149">
        <v>18</v>
      </c>
      <c r="FF149">
        <v>132</v>
      </c>
      <c r="FQ149">
        <v>0</v>
      </c>
      <c r="FR149">
        <f t="shared" si="188"/>
        <v>0</v>
      </c>
      <c r="FS149">
        <v>0</v>
      </c>
      <c r="FX149">
        <v>0</v>
      </c>
      <c r="FY149">
        <v>0</v>
      </c>
      <c r="GA149" t="s">
        <v>3</v>
      </c>
      <c r="GD149">
        <v>1</v>
      </c>
      <c r="GF149">
        <v>-715514767</v>
      </c>
      <c r="GG149">
        <v>2</v>
      </c>
      <c r="GH149">
        <v>3</v>
      </c>
      <c r="GI149">
        <v>4</v>
      </c>
      <c r="GJ149">
        <v>0</v>
      </c>
      <c r="GK149">
        <v>0</v>
      </c>
      <c r="GL149">
        <f t="shared" si="189"/>
        <v>0</v>
      </c>
      <c r="GM149">
        <f t="shared" si="190"/>
        <v>19800</v>
      </c>
      <c r="GN149">
        <f t="shared" si="191"/>
        <v>19800</v>
      </c>
      <c r="GO149">
        <f t="shared" si="192"/>
        <v>0</v>
      </c>
      <c r="GP149">
        <f t="shared" si="193"/>
        <v>0</v>
      </c>
      <c r="GR149">
        <v>1</v>
      </c>
      <c r="GS149">
        <v>1</v>
      </c>
      <c r="GT149">
        <v>0</v>
      </c>
      <c r="GU149" t="s">
        <v>3</v>
      </c>
      <c r="GV149">
        <f t="shared" si="194"/>
        <v>0</v>
      </c>
      <c r="GW149">
        <v>1</v>
      </c>
      <c r="GX149">
        <f t="shared" si="195"/>
        <v>0</v>
      </c>
      <c r="HA149">
        <v>0</v>
      </c>
      <c r="HB149">
        <v>0</v>
      </c>
      <c r="HC149">
        <f t="shared" si="196"/>
        <v>0</v>
      </c>
      <c r="HE149" t="s">
        <v>3</v>
      </c>
      <c r="HF149" t="s">
        <v>3</v>
      </c>
      <c r="HG149">
        <f t="shared" si="197"/>
        <v>19800</v>
      </c>
      <c r="HM149" t="s">
        <v>3</v>
      </c>
      <c r="HN149" t="s">
        <v>3</v>
      </c>
      <c r="HO149" t="s">
        <v>3</v>
      </c>
      <c r="HP149" t="s">
        <v>3</v>
      </c>
      <c r="HQ149" t="s">
        <v>3</v>
      </c>
      <c r="IK149">
        <v>0</v>
      </c>
    </row>
    <row r="150" spans="1:245">
      <c r="A150">
        <v>17</v>
      </c>
      <c r="B150">
        <v>1</v>
      </c>
      <c r="E150" t="s">
        <v>321</v>
      </c>
      <c r="F150" t="s">
        <v>197</v>
      </c>
      <c r="G150" t="s">
        <v>322</v>
      </c>
      <c r="H150" t="s">
        <v>291</v>
      </c>
      <c r="I150">
        <f>ROUND(ROUND(250,4),7)</f>
        <v>250</v>
      </c>
      <c r="J150">
        <v>0</v>
      </c>
      <c r="K150">
        <f>ROUND(ROUND(250,4),7)</f>
        <v>250</v>
      </c>
      <c r="O150">
        <f t="shared" si="157"/>
        <v>19525</v>
      </c>
      <c r="P150">
        <f t="shared" si="158"/>
        <v>19525</v>
      </c>
      <c r="Q150">
        <f t="shared" si="159"/>
        <v>0</v>
      </c>
      <c r="R150">
        <f t="shared" si="160"/>
        <v>0</v>
      </c>
      <c r="S150">
        <f t="shared" si="161"/>
        <v>0</v>
      </c>
      <c r="T150">
        <f t="shared" si="162"/>
        <v>0</v>
      </c>
      <c r="U150">
        <f t="shared" si="163"/>
        <v>0</v>
      </c>
      <c r="V150">
        <f t="shared" si="164"/>
        <v>0</v>
      </c>
      <c r="W150">
        <f t="shared" si="165"/>
        <v>0</v>
      </c>
      <c r="X150">
        <f t="shared" si="166"/>
        <v>0</v>
      </c>
      <c r="Y150">
        <f t="shared" si="167"/>
        <v>0</v>
      </c>
      <c r="AA150">
        <v>46295511</v>
      </c>
      <c r="AB150">
        <f t="shared" si="168"/>
        <v>78.099999999999994</v>
      </c>
      <c r="AC150">
        <f t="shared" si="169"/>
        <v>78.099999999999994</v>
      </c>
      <c r="AD150">
        <f t="shared" si="170"/>
        <v>0</v>
      </c>
      <c r="AE150">
        <f t="shared" si="171"/>
        <v>0</v>
      </c>
      <c r="AF150">
        <f t="shared" si="172"/>
        <v>0</v>
      </c>
      <c r="AG150">
        <f t="shared" si="173"/>
        <v>0</v>
      </c>
      <c r="AH150">
        <f t="shared" si="174"/>
        <v>0</v>
      </c>
      <c r="AI150">
        <f t="shared" si="175"/>
        <v>0</v>
      </c>
      <c r="AJ150">
        <f t="shared" si="176"/>
        <v>0</v>
      </c>
      <c r="AK150">
        <v>78.099999999999994</v>
      </c>
      <c r="AL150">
        <v>78.099999999999994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1</v>
      </c>
      <c r="AW150">
        <v>1</v>
      </c>
      <c r="AZ150">
        <v>1</v>
      </c>
      <c r="BA150">
        <v>1</v>
      </c>
      <c r="BB150">
        <v>1</v>
      </c>
      <c r="BC150">
        <v>7.21</v>
      </c>
      <c r="BD150" t="s">
        <v>3</v>
      </c>
      <c r="BE150" t="s">
        <v>3</v>
      </c>
      <c r="BF150" t="s">
        <v>3</v>
      </c>
      <c r="BG150" t="s">
        <v>3</v>
      </c>
      <c r="BH150">
        <v>3</v>
      </c>
      <c r="BI150">
        <v>1</v>
      </c>
      <c r="BJ150" t="s">
        <v>197</v>
      </c>
      <c r="BM150">
        <v>1100</v>
      </c>
      <c r="BN150">
        <v>0</v>
      </c>
      <c r="BO150" t="s">
        <v>3</v>
      </c>
      <c r="BP150">
        <v>0</v>
      </c>
      <c r="BQ150">
        <v>8</v>
      </c>
      <c r="BR150">
        <v>0</v>
      </c>
      <c r="BS150">
        <v>1</v>
      </c>
      <c r="BT150">
        <v>1</v>
      </c>
      <c r="BU150">
        <v>1</v>
      </c>
      <c r="BV150">
        <v>1</v>
      </c>
      <c r="BW150">
        <v>1</v>
      </c>
      <c r="BX150">
        <v>1</v>
      </c>
      <c r="BY150" t="s">
        <v>3</v>
      </c>
      <c r="BZ150">
        <v>0</v>
      </c>
      <c r="CA150">
        <v>0</v>
      </c>
      <c r="CB150" t="s">
        <v>3</v>
      </c>
      <c r="CE150">
        <v>0</v>
      </c>
      <c r="CF150">
        <v>0</v>
      </c>
      <c r="CG150">
        <v>0</v>
      </c>
      <c r="CM150">
        <v>0</v>
      </c>
      <c r="CN150" t="s">
        <v>3</v>
      </c>
      <c r="CO150">
        <v>0</v>
      </c>
      <c r="CP150">
        <f t="shared" si="177"/>
        <v>19525</v>
      </c>
      <c r="CQ150">
        <f t="shared" si="178"/>
        <v>78.099999999999994</v>
      </c>
      <c r="CR150">
        <f t="shared" si="179"/>
        <v>0</v>
      </c>
      <c r="CS150">
        <f t="shared" si="180"/>
        <v>0</v>
      </c>
      <c r="CT150">
        <f t="shared" si="181"/>
        <v>0</v>
      </c>
      <c r="CU150">
        <f t="shared" si="182"/>
        <v>0</v>
      </c>
      <c r="CV150">
        <f t="shared" si="183"/>
        <v>0</v>
      </c>
      <c r="CW150">
        <f t="shared" si="184"/>
        <v>0</v>
      </c>
      <c r="CX150">
        <f t="shared" si="185"/>
        <v>0</v>
      </c>
      <c r="CY150">
        <f t="shared" si="186"/>
        <v>0</v>
      </c>
      <c r="CZ150">
        <f t="shared" si="187"/>
        <v>0</v>
      </c>
      <c r="DC150" t="s">
        <v>3</v>
      </c>
      <c r="DD150" t="s">
        <v>3</v>
      </c>
      <c r="DE150" t="s">
        <v>3</v>
      </c>
      <c r="DF150" t="s">
        <v>3</v>
      </c>
      <c r="DG150" t="s">
        <v>3</v>
      </c>
      <c r="DH150" t="s">
        <v>3</v>
      </c>
      <c r="DI150" t="s">
        <v>3</v>
      </c>
      <c r="DJ150" t="s">
        <v>3</v>
      </c>
      <c r="DK150" t="s">
        <v>3</v>
      </c>
      <c r="DL150" t="s">
        <v>3</v>
      </c>
      <c r="DM150" t="s">
        <v>3</v>
      </c>
      <c r="DN150">
        <v>0</v>
      </c>
      <c r="DO150">
        <v>0</v>
      </c>
      <c r="DP150">
        <v>1</v>
      </c>
      <c r="DQ150">
        <v>1</v>
      </c>
      <c r="DU150">
        <v>1003</v>
      </c>
      <c r="DV150" t="s">
        <v>291</v>
      </c>
      <c r="DW150" t="s">
        <v>291</v>
      </c>
      <c r="DX150">
        <v>1</v>
      </c>
      <c r="DZ150" t="s">
        <v>3</v>
      </c>
      <c r="EA150" t="s">
        <v>3</v>
      </c>
      <c r="EB150" t="s">
        <v>3</v>
      </c>
      <c r="EC150" t="s">
        <v>3</v>
      </c>
      <c r="EE150">
        <v>44455117</v>
      </c>
      <c r="EF150">
        <v>8</v>
      </c>
      <c r="EG150" t="s">
        <v>200</v>
      </c>
      <c r="EH150">
        <v>0</v>
      </c>
      <c r="EI150" t="s">
        <v>3</v>
      </c>
      <c r="EJ150">
        <v>1</v>
      </c>
      <c r="EK150">
        <v>1100</v>
      </c>
      <c r="EL150" t="s">
        <v>201</v>
      </c>
      <c r="EM150" t="s">
        <v>202</v>
      </c>
      <c r="EO150" t="s">
        <v>3</v>
      </c>
      <c r="EQ150">
        <v>0</v>
      </c>
      <c r="ER150">
        <v>78.099999999999994</v>
      </c>
      <c r="ES150">
        <v>78.099999999999994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0</v>
      </c>
      <c r="EZ150">
        <v>5</v>
      </c>
      <c r="FC150">
        <v>0</v>
      </c>
      <c r="FD150">
        <v>18</v>
      </c>
      <c r="FF150">
        <v>78.099999999999994</v>
      </c>
      <c r="FQ150">
        <v>0</v>
      </c>
      <c r="FR150">
        <f t="shared" si="188"/>
        <v>0</v>
      </c>
      <c r="FS150">
        <v>0</v>
      </c>
      <c r="FX150">
        <v>0</v>
      </c>
      <c r="FY150">
        <v>0</v>
      </c>
      <c r="GA150" t="s">
        <v>3</v>
      </c>
      <c r="GD150">
        <v>1</v>
      </c>
      <c r="GF150">
        <v>-722942934</v>
      </c>
      <c r="GG150">
        <v>2</v>
      </c>
      <c r="GH150">
        <v>3</v>
      </c>
      <c r="GI150">
        <v>4</v>
      </c>
      <c r="GJ150">
        <v>0</v>
      </c>
      <c r="GK150">
        <v>0</v>
      </c>
      <c r="GL150">
        <f t="shared" si="189"/>
        <v>0</v>
      </c>
      <c r="GM150">
        <f t="shared" si="190"/>
        <v>19525</v>
      </c>
      <c r="GN150">
        <f t="shared" si="191"/>
        <v>19525</v>
      </c>
      <c r="GO150">
        <f t="shared" si="192"/>
        <v>0</v>
      </c>
      <c r="GP150">
        <f t="shared" si="193"/>
        <v>0</v>
      </c>
      <c r="GR150">
        <v>1</v>
      </c>
      <c r="GS150">
        <v>1</v>
      </c>
      <c r="GT150">
        <v>0</v>
      </c>
      <c r="GU150" t="s">
        <v>3</v>
      </c>
      <c r="GV150">
        <f t="shared" si="194"/>
        <v>0</v>
      </c>
      <c r="GW150">
        <v>1</v>
      </c>
      <c r="GX150">
        <f t="shared" si="195"/>
        <v>0</v>
      </c>
      <c r="HA150">
        <v>0</v>
      </c>
      <c r="HB150">
        <v>0</v>
      </c>
      <c r="HC150">
        <f t="shared" si="196"/>
        <v>0</v>
      </c>
      <c r="HE150" t="s">
        <v>3</v>
      </c>
      <c r="HF150" t="s">
        <v>3</v>
      </c>
      <c r="HG150">
        <f t="shared" si="197"/>
        <v>19525</v>
      </c>
      <c r="HM150" t="s">
        <v>3</v>
      </c>
      <c r="HN150" t="s">
        <v>3</v>
      </c>
      <c r="HO150" t="s">
        <v>3</v>
      </c>
      <c r="HP150" t="s">
        <v>3</v>
      </c>
      <c r="HQ150" t="s">
        <v>3</v>
      </c>
      <c r="IK150">
        <v>0</v>
      </c>
    </row>
    <row r="151" spans="1:245">
      <c r="A151">
        <v>17</v>
      </c>
      <c r="B151">
        <v>1</v>
      </c>
      <c r="E151" t="s">
        <v>323</v>
      </c>
      <c r="F151" t="s">
        <v>197</v>
      </c>
      <c r="G151" t="s">
        <v>324</v>
      </c>
      <c r="H151" t="s">
        <v>291</v>
      </c>
      <c r="I151">
        <f>ROUND(ROUND(5,4),7)</f>
        <v>5</v>
      </c>
      <c r="J151">
        <v>0</v>
      </c>
      <c r="K151">
        <f>ROUND(ROUND(5,4),7)</f>
        <v>5</v>
      </c>
      <c r="O151">
        <f t="shared" si="157"/>
        <v>2530</v>
      </c>
      <c r="P151">
        <f t="shared" si="158"/>
        <v>2530</v>
      </c>
      <c r="Q151">
        <f t="shared" si="159"/>
        <v>0</v>
      </c>
      <c r="R151">
        <f t="shared" si="160"/>
        <v>0</v>
      </c>
      <c r="S151">
        <f t="shared" si="161"/>
        <v>0</v>
      </c>
      <c r="T151">
        <f t="shared" si="162"/>
        <v>0</v>
      </c>
      <c r="U151">
        <f t="shared" si="163"/>
        <v>0</v>
      </c>
      <c r="V151">
        <f t="shared" si="164"/>
        <v>0</v>
      </c>
      <c r="W151">
        <f t="shared" si="165"/>
        <v>0</v>
      </c>
      <c r="X151">
        <f t="shared" si="166"/>
        <v>0</v>
      </c>
      <c r="Y151">
        <f t="shared" si="167"/>
        <v>0</v>
      </c>
      <c r="AA151">
        <v>46295511</v>
      </c>
      <c r="AB151">
        <f t="shared" si="168"/>
        <v>506</v>
      </c>
      <c r="AC151">
        <f t="shared" si="169"/>
        <v>506</v>
      </c>
      <c r="AD151">
        <f t="shared" si="170"/>
        <v>0</v>
      </c>
      <c r="AE151">
        <f t="shared" si="171"/>
        <v>0</v>
      </c>
      <c r="AF151">
        <f t="shared" si="172"/>
        <v>0</v>
      </c>
      <c r="AG151">
        <f t="shared" si="173"/>
        <v>0</v>
      </c>
      <c r="AH151">
        <f t="shared" si="174"/>
        <v>0</v>
      </c>
      <c r="AI151">
        <f t="shared" si="175"/>
        <v>0</v>
      </c>
      <c r="AJ151">
        <f t="shared" si="176"/>
        <v>0</v>
      </c>
      <c r="AK151">
        <v>506</v>
      </c>
      <c r="AL151">
        <v>506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1</v>
      </c>
      <c r="AW151">
        <v>1</v>
      </c>
      <c r="AZ151">
        <v>1</v>
      </c>
      <c r="BA151">
        <v>1</v>
      </c>
      <c r="BB151">
        <v>1</v>
      </c>
      <c r="BC151">
        <v>7.21</v>
      </c>
      <c r="BD151" t="s">
        <v>3</v>
      </c>
      <c r="BE151" t="s">
        <v>3</v>
      </c>
      <c r="BF151" t="s">
        <v>3</v>
      </c>
      <c r="BG151" t="s">
        <v>3</v>
      </c>
      <c r="BH151">
        <v>3</v>
      </c>
      <c r="BI151">
        <v>1</v>
      </c>
      <c r="BJ151" t="s">
        <v>197</v>
      </c>
      <c r="BM151">
        <v>1100</v>
      </c>
      <c r="BN151">
        <v>0</v>
      </c>
      <c r="BO151" t="s">
        <v>3</v>
      </c>
      <c r="BP151">
        <v>0</v>
      </c>
      <c r="BQ151">
        <v>8</v>
      </c>
      <c r="BR151">
        <v>0</v>
      </c>
      <c r="BS151">
        <v>1</v>
      </c>
      <c r="BT151">
        <v>1</v>
      </c>
      <c r="BU151">
        <v>1</v>
      </c>
      <c r="BV151">
        <v>1</v>
      </c>
      <c r="BW151">
        <v>1</v>
      </c>
      <c r="BX151">
        <v>1</v>
      </c>
      <c r="BY151" t="s">
        <v>3</v>
      </c>
      <c r="BZ151">
        <v>0</v>
      </c>
      <c r="CA151">
        <v>0</v>
      </c>
      <c r="CB151" t="s">
        <v>3</v>
      </c>
      <c r="CE151">
        <v>0</v>
      </c>
      <c r="CF151">
        <v>0</v>
      </c>
      <c r="CG151">
        <v>0</v>
      </c>
      <c r="CM151">
        <v>0</v>
      </c>
      <c r="CN151" t="s">
        <v>3</v>
      </c>
      <c r="CO151">
        <v>0</v>
      </c>
      <c r="CP151">
        <f t="shared" si="177"/>
        <v>2530</v>
      </c>
      <c r="CQ151">
        <f t="shared" si="178"/>
        <v>506</v>
      </c>
      <c r="CR151">
        <f t="shared" si="179"/>
        <v>0</v>
      </c>
      <c r="CS151">
        <f t="shared" si="180"/>
        <v>0</v>
      </c>
      <c r="CT151">
        <f t="shared" si="181"/>
        <v>0</v>
      </c>
      <c r="CU151">
        <f t="shared" si="182"/>
        <v>0</v>
      </c>
      <c r="CV151">
        <f t="shared" si="183"/>
        <v>0</v>
      </c>
      <c r="CW151">
        <f t="shared" si="184"/>
        <v>0</v>
      </c>
      <c r="CX151">
        <f t="shared" si="185"/>
        <v>0</v>
      </c>
      <c r="CY151">
        <f t="shared" si="186"/>
        <v>0</v>
      </c>
      <c r="CZ151">
        <f t="shared" si="187"/>
        <v>0</v>
      </c>
      <c r="DC151" t="s">
        <v>3</v>
      </c>
      <c r="DD151" t="s">
        <v>3</v>
      </c>
      <c r="DE151" t="s">
        <v>3</v>
      </c>
      <c r="DF151" t="s">
        <v>3</v>
      </c>
      <c r="DG151" t="s">
        <v>3</v>
      </c>
      <c r="DH151" t="s">
        <v>3</v>
      </c>
      <c r="DI151" t="s">
        <v>3</v>
      </c>
      <c r="DJ151" t="s">
        <v>3</v>
      </c>
      <c r="DK151" t="s">
        <v>3</v>
      </c>
      <c r="DL151" t="s">
        <v>3</v>
      </c>
      <c r="DM151" t="s">
        <v>3</v>
      </c>
      <c r="DN151">
        <v>0</v>
      </c>
      <c r="DO151">
        <v>0</v>
      </c>
      <c r="DP151">
        <v>1</v>
      </c>
      <c r="DQ151">
        <v>1</v>
      </c>
      <c r="DU151">
        <v>1003</v>
      </c>
      <c r="DV151" t="s">
        <v>291</v>
      </c>
      <c r="DW151" t="s">
        <v>291</v>
      </c>
      <c r="DX151">
        <v>1</v>
      </c>
      <c r="DZ151" t="s">
        <v>3</v>
      </c>
      <c r="EA151" t="s">
        <v>3</v>
      </c>
      <c r="EB151" t="s">
        <v>3</v>
      </c>
      <c r="EC151" t="s">
        <v>3</v>
      </c>
      <c r="EE151">
        <v>44455117</v>
      </c>
      <c r="EF151">
        <v>8</v>
      </c>
      <c r="EG151" t="s">
        <v>200</v>
      </c>
      <c r="EH151">
        <v>0</v>
      </c>
      <c r="EI151" t="s">
        <v>3</v>
      </c>
      <c r="EJ151">
        <v>1</v>
      </c>
      <c r="EK151">
        <v>1100</v>
      </c>
      <c r="EL151" t="s">
        <v>201</v>
      </c>
      <c r="EM151" t="s">
        <v>202</v>
      </c>
      <c r="EO151" t="s">
        <v>3</v>
      </c>
      <c r="EQ151">
        <v>0</v>
      </c>
      <c r="ER151">
        <v>506</v>
      </c>
      <c r="ES151">
        <v>506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0</v>
      </c>
      <c r="EZ151">
        <v>5</v>
      </c>
      <c r="FC151">
        <v>0</v>
      </c>
      <c r="FD151">
        <v>18</v>
      </c>
      <c r="FF151">
        <v>506</v>
      </c>
      <c r="FQ151">
        <v>0</v>
      </c>
      <c r="FR151">
        <f t="shared" si="188"/>
        <v>0</v>
      </c>
      <c r="FS151">
        <v>0</v>
      </c>
      <c r="FX151">
        <v>0</v>
      </c>
      <c r="FY151">
        <v>0</v>
      </c>
      <c r="GA151" t="s">
        <v>3</v>
      </c>
      <c r="GD151">
        <v>1</v>
      </c>
      <c r="GF151">
        <v>-1055440794</v>
      </c>
      <c r="GG151">
        <v>2</v>
      </c>
      <c r="GH151">
        <v>3</v>
      </c>
      <c r="GI151">
        <v>4</v>
      </c>
      <c r="GJ151">
        <v>0</v>
      </c>
      <c r="GK151">
        <v>0</v>
      </c>
      <c r="GL151">
        <f t="shared" si="189"/>
        <v>0</v>
      </c>
      <c r="GM151">
        <f t="shared" si="190"/>
        <v>2530</v>
      </c>
      <c r="GN151">
        <f t="shared" si="191"/>
        <v>2530</v>
      </c>
      <c r="GO151">
        <f t="shared" si="192"/>
        <v>0</v>
      </c>
      <c r="GP151">
        <f t="shared" si="193"/>
        <v>0</v>
      </c>
      <c r="GR151">
        <v>1</v>
      </c>
      <c r="GS151">
        <v>1</v>
      </c>
      <c r="GT151">
        <v>0</v>
      </c>
      <c r="GU151" t="s">
        <v>3</v>
      </c>
      <c r="GV151">
        <f t="shared" si="194"/>
        <v>0</v>
      </c>
      <c r="GW151">
        <v>1</v>
      </c>
      <c r="GX151">
        <f t="shared" si="195"/>
        <v>0</v>
      </c>
      <c r="HA151">
        <v>0</v>
      </c>
      <c r="HB151">
        <v>0</v>
      </c>
      <c r="HC151">
        <f t="shared" si="196"/>
        <v>0</v>
      </c>
      <c r="HE151" t="s">
        <v>3</v>
      </c>
      <c r="HF151" t="s">
        <v>3</v>
      </c>
      <c r="HG151">
        <f t="shared" si="197"/>
        <v>2530</v>
      </c>
      <c r="HM151" t="s">
        <v>3</v>
      </c>
      <c r="HN151" t="s">
        <v>3</v>
      </c>
      <c r="HO151" t="s">
        <v>3</v>
      </c>
      <c r="HP151" t="s">
        <v>3</v>
      </c>
      <c r="HQ151" t="s">
        <v>3</v>
      </c>
      <c r="IK151">
        <v>0</v>
      </c>
    </row>
    <row r="152" spans="1:245">
      <c r="A152">
        <v>17</v>
      </c>
      <c r="B152">
        <v>1</v>
      </c>
      <c r="E152" t="s">
        <v>325</v>
      </c>
      <c r="F152" t="s">
        <v>197</v>
      </c>
      <c r="G152" t="s">
        <v>326</v>
      </c>
      <c r="H152" t="s">
        <v>291</v>
      </c>
      <c r="I152">
        <f>ROUND(ROUND(10,4),7)</f>
        <v>10</v>
      </c>
      <c r="J152">
        <v>0</v>
      </c>
      <c r="K152">
        <f>ROUND(ROUND(10,4),7)</f>
        <v>10</v>
      </c>
      <c r="O152">
        <f t="shared" si="157"/>
        <v>4455</v>
      </c>
      <c r="P152">
        <f t="shared" si="158"/>
        <v>4455</v>
      </c>
      <c r="Q152">
        <f t="shared" si="159"/>
        <v>0</v>
      </c>
      <c r="R152">
        <f t="shared" si="160"/>
        <v>0</v>
      </c>
      <c r="S152">
        <f t="shared" si="161"/>
        <v>0</v>
      </c>
      <c r="T152">
        <f t="shared" si="162"/>
        <v>0</v>
      </c>
      <c r="U152">
        <f t="shared" si="163"/>
        <v>0</v>
      </c>
      <c r="V152">
        <f t="shared" si="164"/>
        <v>0</v>
      </c>
      <c r="W152">
        <f t="shared" si="165"/>
        <v>0</v>
      </c>
      <c r="X152">
        <f t="shared" si="166"/>
        <v>0</v>
      </c>
      <c r="Y152">
        <f t="shared" si="167"/>
        <v>0</v>
      </c>
      <c r="AA152">
        <v>46295511</v>
      </c>
      <c r="AB152">
        <f t="shared" si="168"/>
        <v>445.5</v>
      </c>
      <c r="AC152">
        <f t="shared" si="169"/>
        <v>445.5</v>
      </c>
      <c r="AD152">
        <f t="shared" si="170"/>
        <v>0</v>
      </c>
      <c r="AE152">
        <f t="shared" si="171"/>
        <v>0</v>
      </c>
      <c r="AF152">
        <f t="shared" si="172"/>
        <v>0</v>
      </c>
      <c r="AG152">
        <f t="shared" si="173"/>
        <v>0</v>
      </c>
      <c r="AH152">
        <f t="shared" si="174"/>
        <v>0</v>
      </c>
      <c r="AI152">
        <f t="shared" si="175"/>
        <v>0</v>
      </c>
      <c r="AJ152">
        <f t="shared" si="176"/>
        <v>0</v>
      </c>
      <c r="AK152">
        <v>445.5</v>
      </c>
      <c r="AL152">
        <v>445.5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1</v>
      </c>
      <c r="AW152">
        <v>1</v>
      </c>
      <c r="AZ152">
        <v>1</v>
      </c>
      <c r="BA152">
        <v>1</v>
      </c>
      <c r="BB152">
        <v>1</v>
      </c>
      <c r="BC152">
        <v>7.21</v>
      </c>
      <c r="BD152" t="s">
        <v>3</v>
      </c>
      <c r="BE152" t="s">
        <v>3</v>
      </c>
      <c r="BF152" t="s">
        <v>3</v>
      </c>
      <c r="BG152" t="s">
        <v>3</v>
      </c>
      <c r="BH152">
        <v>3</v>
      </c>
      <c r="BI152">
        <v>1</v>
      </c>
      <c r="BJ152" t="s">
        <v>197</v>
      </c>
      <c r="BM152">
        <v>1100</v>
      </c>
      <c r="BN152">
        <v>0</v>
      </c>
      <c r="BO152" t="s">
        <v>3</v>
      </c>
      <c r="BP152">
        <v>0</v>
      </c>
      <c r="BQ152">
        <v>8</v>
      </c>
      <c r="BR152">
        <v>0</v>
      </c>
      <c r="BS152">
        <v>1</v>
      </c>
      <c r="BT152">
        <v>1</v>
      </c>
      <c r="BU152">
        <v>1</v>
      </c>
      <c r="BV152">
        <v>1</v>
      </c>
      <c r="BW152">
        <v>1</v>
      </c>
      <c r="BX152">
        <v>1</v>
      </c>
      <c r="BY152" t="s">
        <v>3</v>
      </c>
      <c r="BZ152">
        <v>0</v>
      </c>
      <c r="CA152">
        <v>0</v>
      </c>
      <c r="CB152" t="s">
        <v>3</v>
      </c>
      <c r="CE152">
        <v>0</v>
      </c>
      <c r="CF152">
        <v>0</v>
      </c>
      <c r="CG152">
        <v>0</v>
      </c>
      <c r="CM152">
        <v>0</v>
      </c>
      <c r="CN152" t="s">
        <v>3</v>
      </c>
      <c r="CO152">
        <v>0</v>
      </c>
      <c r="CP152">
        <f t="shared" si="177"/>
        <v>4455</v>
      </c>
      <c r="CQ152">
        <f t="shared" si="178"/>
        <v>445.5</v>
      </c>
      <c r="CR152">
        <f t="shared" si="179"/>
        <v>0</v>
      </c>
      <c r="CS152">
        <f t="shared" si="180"/>
        <v>0</v>
      </c>
      <c r="CT152">
        <f t="shared" si="181"/>
        <v>0</v>
      </c>
      <c r="CU152">
        <f t="shared" si="182"/>
        <v>0</v>
      </c>
      <c r="CV152">
        <f t="shared" si="183"/>
        <v>0</v>
      </c>
      <c r="CW152">
        <f t="shared" si="184"/>
        <v>0</v>
      </c>
      <c r="CX152">
        <f t="shared" si="185"/>
        <v>0</v>
      </c>
      <c r="CY152">
        <f t="shared" si="186"/>
        <v>0</v>
      </c>
      <c r="CZ152">
        <f t="shared" si="187"/>
        <v>0</v>
      </c>
      <c r="DC152" t="s">
        <v>3</v>
      </c>
      <c r="DD152" t="s">
        <v>3</v>
      </c>
      <c r="DE152" t="s">
        <v>3</v>
      </c>
      <c r="DF152" t="s">
        <v>3</v>
      </c>
      <c r="DG152" t="s">
        <v>3</v>
      </c>
      <c r="DH152" t="s">
        <v>3</v>
      </c>
      <c r="DI152" t="s">
        <v>3</v>
      </c>
      <c r="DJ152" t="s">
        <v>3</v>
      </c>
      <c r="DK152" t="s">
        <v>3</v>
      </c>
      <c r="DL152" t="s">
        <v>3</v>
      </c>
      <c r="DM152" t="s">
        <v>3</v>
      </c>
      <c r="DN152">
        <v>0</v>
      </c>
      <c r="DO152">
        <v>0</v>
      </c>
      <c r="DP152">
        <v>1</v>
      </c>
      <c r="DQ152">
        <v>1</v>
      </c>
      <c r="DU152">
        <v>1003</v>
      </c>
      <c r="DV152" t="s">
        <v>291</v>
      </c>
      <c r="DW152" t="s">
        <v>291</v>
      </c>
      <c r="DX152">
        <v>1</v>
      </c>
      <c r="DZ152" t="s">
        <v>3</v>
      </c>
      <c r="EA152" t="s">
        <v>3</v>
      </c>
      <c r="EB152" t="s">
        <v>3</v>
      </c>
      <c r="EC152" t="s">
        <v>3</v>
      </c>
      <c r="EE152">
        <v>44455117</v>
      </c>
      <c r="EF152">
        <v>8</v>
      </c>
      <c r="EG152" t="s">
        <v>200</v>
      </c>
      <c r="EH152">
        <v>0</v>
      </c>
      <c r="EI152" t="s">
        <v>3</v>
      </c>
      <c r="EJ152">
        <v>1</v>
      </c>
      <c r="EK152">
        <v>1100</v>
      </c>
      <c r="EL152" t="s">
        <v>201</v>
      </c>
      <c r="EM152" t="s">
        <v>202</v>
      </c>
      <c r="EO152" t="s">
        <v>3</v>
      </c>
      <c r="EQ152">
        <v>0</v>
      </c>
      <c r="ER152">
        <v>445.5</v>
      </c>
      <c r="ES152">
        <v>445.5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EZ152">
        <v>5</v>
      </c>
      <c r="FC152">
        <v>0</v>
      </c>
      <c r="FD152">
        <v>18</v>
      </c>
      <c r="FF152">
        <v>445.5</v>
      </c>
      <c r="FQ152">
        <v>0</v>
      </c>
      <c r="FR152">
        <f t="shared" si="188"/>
        <v>0</v>
      </c>
      <c r="FS152">
        <v>0</v>
      </c>
      <c r="FX152">
        <v>0</v>
      </c>
      <c r="FY152">
        <v>0</v>
      </c>
      <c r="GA152" t="s">
        <v>3</v>
      </c>
      <c r="GD152">
        <v>1</v>
      </c>
      <c r="GF152">
        <v>61145300</v>
      </c>
      <c r="GG152">
        <v>2</v>
      </c>
      <c r="GH152">
        <v>3</v>
      </c>
      <c r="GI152">
        <v>4</v>
      </c>
      <c r="GJ152">
        <v>0</v>
      </c>
      <c r="GK152">
        <v>0</v>
      </c>
      <c r="GL152">
        <f t="shared" si="189"/>
        <v>0</v>
      </c>
      <c r="GM152">
        <f t="shared" si="190"/>
        <v>4455</v>
      </c>
      <c r="GN152">
        <f t="shared" si="191"/>
        <v>4455</v>
      </c>
      <c r="GO152">
        <f t="shared" si="192"/>
        <v>0</v>
      </c>
      <c r="GP152">
        <f t="shared" si="193"/>
        <v>0</v>
      </c>
      <c r="GR152">
        <v>1</v>
      </c>
      <c r="GS152">
        <v>1</v>
      </c>
      <c r="GT152">
        <v>0</v>
      </c>
      <c r="GU152" t="s">
        <v>3</v>
      </c>
      <c r="GV152">
        <f t="shared" si="194"/>
        <v>0</v>
      </c>
      <c r="GW152">
        <v>1</v>
      </c>
      <c r="GX152">
        <f t="shared" si="195"/>
        <v>0</v>
      </c>
      <c r="HA152">
        <v>0</v>
      </c>
      <c r="HB152">
        <v>0</v>
      </c>
      <c r="HC152">
        <f t="shared" si="196"/>
        <v>0</v>
      </c>
      <c r="HE152" t="s">
        <v>3</v>
      </c>
      <c r="HF152" t="s">
        <v>3</v>
      </c>
      <c r="HG152">
        <f t="shared" si="197"/>
        <v>4455</v>
      </c>
      <c r="HM152" t="s">
        <v>3</v>
      </c>
      <c r="HN152" t="s">
        <v>3</v>
      </c>
      <c r="HO152" t="s">
        <v>3</v>
      </c>
      <c r="HP152" t="s">
        <v>3</v>
      </c>
      <c r="HQ152" t="s">
        <v>3</v>
      </c>
      <c r="IK152">
        <v>0</v>
      </c>
    </row>
    <row r="153" spans="1:245">
      <c r="A153">
        <v>17</v>
      </c>
      <c r="B153">
        <v>1</v>
      </c>
      <c r="E153" t="s">
        <v>327</v>
      </c>
      <c r="F153" t="s">
        <v>197</v>
      </c>
      <c r="G153" t="s">
        <v>328</v>
      </c>
      <c r="H153" t="s">
        <v>199</v>
      </c>
      <c r="I153">
        <f>ROUND(ROUND(100,4),7)</f>
        <v>100</v>
      </c>
      <c r="J153">
        <v>0</v>
      </c>
      <c r="K153">
        <f>ROUND(ROUND(100,4),7)</f>
        <v>100</v>
      </c>
      <c r="O153">
        <f t="shared" si="157"/>
        <v>2640</v>
      </c>
      <c r="P153">
        <f t="shared" si="158"/>
        <v>2640</v>
      </c>
      <c r="Q153">
        <f t="shared" si="159"/>
        <v>0</v>
      </c>
      <c r="R153">
        <f t="shared" si="160"/>
        <v>0</v>
      </c>
      <c r="S153">
        <f t="shared" si="161"/>
        <v>0</v>
      </c>
      <c r="T153">
        <f t="shared" si="162"/>
        <v>0</v>
      </c>
      <c r="U153">
        <f t="shared" si="163"/>
        <v>0</v>
      </c>
      <c r="V153">
        <f t="shared" si="164"/>
        <v>0</v>
      </c>
      <c r="W153">
        <f t="shared" si="165"/>
        <v>0</v>
      </c>
      <c r="X153">
        <f t="shared" si="166"/>
        <v>0</v>
      </c>
      <c r="Y153">
        <f t="shared" si="167"/>
        <v>0</v>
      </c>
      <c r="AA153">
        <v>46295511</v>
      </c>
      <c r="AB153">
        <f t="shared" si="168"/>
        <v>26.4</v>
      </c>
      <c r="AC153">
        <f t="shared" si="169"/>
        <v>26.4</v>
      </c>
      <c r="AD153">
        <f t="shared" si="170"/>
        <v>0</v>
      </c>
      <c r="AE153">
        <f t="shared" si="171"/>
        <v>0</v>
      </c>
      <c r="AF153">
        <f t="shared" si="172"/>
        <v>0</v>
      </c>
      <c r="AG153">
        <f t="shared" si="173"/>
        <v>0</v>
      </c>
      <c r="AH153">
        <f t="shared" si="174"/>
        <v>0</v>
      </c>
      <c r="AI153">
        <f t="shared" si="175"/>
        <v>0</v>
      </c>
      <c r="AJ153">
        <f t="shared" si="176"/>
        <v>0</v>
      </c>
      <c r="AK153">
        <v>26.4</v>
      </c>
      <c r="AL153">
        <v>26.4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1</v>
      </c>
      <c r="AW153">
        <v>1</v>
      </c>
      <c r="AZ153">
        <v>1</v>
      </c>
      <c r="BA153">
        <v>1</v>
      </c>
      <c r="BB153">
        <v>1</v>
      </c>
      <c r="BC153">
        <v>7.21</v>
      </c>
      <c r="BD153" t="s">
        <v>3</v>
      </c>
      <c r="BE153" t="s">
        <v>3</v>
      </c>
      <c r="BF153" t="s">
        <v>3</v>
      </c>
      <c r="BG153" t="s">
        <v>3</v>
      </c>
      <c r="BH153">
        <v>3</v>
      </c>
      <c r="BI153">
        <v>1</v>
      </c>
      <c r="BJ153" t="s">
        <v>197</v>
      </c>
      <c r="BM153">
        <v>1100</v>
      </c>
      <c r="BN153">
        <v>0</v>
      </c>
      <c r="BO153" t="s">
        <v>3</v>
      </c>
      <c r="BP153">
        <v>0</v>
      </c>
      <c r="BQ153">
        <v>8</v>
      </c>
      <c r="BR153">
        <v>0</v>
      </c>
      <c r="BS153">
        <v>1</v>
      </c>
      <c r="BT153">
        <v>1</v>
      </c>
      <c r="BU153">
        <v>1</v>
      </c>
      <c r="BV153">
        <v>1</v>
      </c>
      <c r="BW153">
        <v>1</v>
      </c>
      <c r="BX153">
        <v>1</v>
      </c>
      <c r="BY153" t="s">
        <v>3</v>
      </c>
      <c r="BZ153">
        <v>0</v>
      </c>
      <c r="CA153">
        <v>0</v>
      </c>
      <c r="CB153" t="s">
        <v>3</v>
      </c>
      <c r="CE153">
        <v>0</v>
      </c>
      <c r="CF153">
        <v>0</v>
      </c>
      <c r="CG153">
        <v>0</v>
      </c>
      <c r="CM153">
        <v>0</v>
      </c>
      <c r="CN153" t="s">
        <v>3</v>
      </c>
      <c r="CO153">
        <v>0</v>
      </c>
      <c r="CP153">
        <f t="shared" si="177"/>
        <v>2640</v>
      </c>
      <c r="CQ153">
        <f t="shared" si="178"/>
        <v>26.4</v>
      </c>
      <c r="CR153">
        <f t="shared" si="179"/>
        <v>0</v>
      </c>
      <c r="CS153">
        <f t="shared" si="180"/>
        <v>0</v>
      </c>
      <c r="CT153">
        <f t="shared" si="181"/>
        <v>0</v>
      </c>
      <c r="CU153">
        <f t="shared" si="182"/>
        <v>0</v>
      </c>
      <c r="CV153">
        <f t="shared" si="183"/>
        <v>0</v>
      </c>
      <c r="CW153">
        <f t="shared" si="184"/>
        <v>0</v>
      </c>
      <c r="CX153">
        <f t="shared" si="185"/>
        <v>0</v>
      </c>
      <c r="CY153">
        <f t="shared" si="186"/>
        <v>0</v>
      </c>
      <c r="CZ153">
        <f t="shared" si="187"/>
        <v>0</v>
      </c>
      <c r="DC153" t="s">
        <v>3</v>
      </c>
      <c r="DD153" t="s">
        <v>3</v>
      </c>
      <c r="DE153" t="s">
        <v>3</v>
      </c>
      <c r="DF153" t="s">
        <v>3</v>
      </c>
      <c r="DG153" t="s">
        <v>3</v>
      </c>
      <c r="DH153" t="s">
        <v>3</v>
      </c>
      <c r="DI153" t="s">
        <v>3</v>
      </c>
      <c r="DJ153" t="s">
        <v>3</v>
      </c>
      <c r="DK153" t="s">
        <v>3</v>
      </c>
      <c r="DL153" t="s">
        <v>3</v>
      </c>
      <c r="DM153" t="s">
        <v>3</v>
      </c>
      <c r="DN153">
        <v>0</v>
      </c>
      <c r="DO153">
        <v>0</v>
      </c>
      <c r="DP153">
        <v>1</v>
      </c>
      <c r="DQ153">
        <v>1</v>
      </c>
      <c r="DU153">
        <v>1010</v>
      </c>
      <c r="DV153" t="s">
        <v>199</v>
      </c>
      <c r="DW153" t="s">
        <v>199</v>
      </c>
      <c r="DX153">
        <v>1</v>
      </c>
      <c r="DZ153" t="s">
        <v>3</v>
      </c>
      <c r="EA153" t="s">
        <v>3</v>
      </c>
      <c r="EB153" t="s">
        <v>3</v>
      </c>
      <c r="EC153" t="s">
        <v>3</v>
      </c>
      <c r="EE153">
        <v>44455117</v>
      </c>
      <c r="EF153">
        <v>8</v>
      </c>
      <c r="EG153" t="s">
        <v>200</v>
      </c>
      <c r="EH153">
        <v>0</v>
      </c>
      <c r="EI153" t="s">
        <v>3</v>
      </c>
      <c r="EJ153">
        <v>1</v>
      </c>
      <c r="EK153">
        <v>1100</v>
      </c>
      <c r="EL153" t="s">
        <v>201</v>
      </c>
      <c r="EM153" t="s">
        <v>202</v>
      </c>
      <c r="EO153" t="s">
        <v>3</v>
      </c>
      <c r="EQ153">
        <v>0</v>
      </c>
      <c r="ER153">
        <v>26.4</v>
      </c>
      <c r="ES153">
        <v>26.4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EZ153">
        <v>5</v>
      </c>
      <c r="FC153">
        <v>0</v>
      </c>
      <c r="FD153">
        <v>18</v>
      </c>
      <c r="FF153">
        <v>26.4</v>
      </c>
      <c r="FQ153">
        <v>0</v>
      </c>
      <c r="FR153">
        <f t="shared" si="188"/>
        <v>0</v>
      </c>
      <c r="FS153">
        <v>0</v>
      </c>
      <c r="FX153">
        <v>0</v>
      </c>
      <c r="FY153">
        <v>0</v>
      </c>
      <c r="GA153" t="s">
        <v>3</v>
      </c>
      <c r="GD153">
        <v>1</v>
      </c>
      <c r="GF153">
        <v>1555020766</v>
      </c>
      <c r="GG153">
        <v>2</v>
      </c>
      <c r="GH153">
        <v>3</v>
      </c>
      <c r="GI153">
        <v>4</v>
      </c>
      <c r="GJ153">
        <v>0</v>
      </c>
      <c r="GK153">
        <v>0</v>
      </c>
      <c r="GL153">
        <f t="shared" si="189"/>
        <v>0</v>
      </c>
      <c r="GM153">
        <f t="shared" si="190"/>
        <v>2640</v>
      </c>
      <c r="GN153">
        <f t="shared" si="191"/>
        <v>2640</v>
      </c>
      <c r="GO153">
        <f t="shared" si="192"/>
        <v>0</v>
      </c>
      <c r="GP153">
        <f t="shared" si="193"/>
        <v>0</v>
      </c>
      <c r="GR153">
        <v>1</v>
      </c>
      <c r="GS153">
        <v>1</v>
      </c>
      <c r="GT153">
        <v>0</v>
      </c>
      <c r="GU153" t="s">
        <v>3</v>
      </c>
      <c r="GV153">
        <f t="shared" si="194"/>
        <v>0</v>
      </c>
      <c r="GW153">
        <v>1</v>
      </c>
      <c r="GX153">
        <f t="shared" si="195"/>
        <v>0</v>
      </c>
      <c r="HA153">
        <v>0</v>
      </c>
      <c r="HB153">
        <v>0</v>
      </c>
      <c r="HC153">
        <f t="shared" si="196"/>
        <v>0</v>
      </c>
      <c r="HE153" t="s">
        <v>3</v>
      </c>
      <c r="HF153" t="s">
        <v>3</v>
      </c>
      <c r="HG153">
        <f t="shared" si="197"/>
        <v>2640</v>
      </c>
      <c r="HM153" t="s">
        <v>3</v>
      </c>
      <c r="HN153" t="s">
        <v>3</v>
      </c>
      <c r="HO153" t="s">
        <v>3</v>
      </c>
      <c r="HP153" t="s">
        <v>3</v>
      </c>
      <c r="HQ153" t="s">
        <v>3</v>
      </c>
      <c r="IK153">
        <v>0</v>
      </c>
    </row>
    <row r="154" spans="1:245">
      <c r="A154">
        <v>17</v>
      </c>
      <c r="B154">
        <v>1</v>
      </c>
      <c r="E154" t="s">
        <v>329</v>
      </c>
      <c r="F154" t="s">
        <v>197</v>
      </c>
      <c r="G154" t="s">
        <v>330</v>
      </c>
      <c r="H154" t="s">
        <v>199</v>
      </c>
      <c r="I154">
        <f>ROUND(ROUND(400,4),7)</f>
        <v>400</v>
      </c>
      <c r="J154">
        <v>0</v>
      </c>
      <c r="K154">
        <f>ROUND(ROUND(400,4),7)</f>
        <v>400</v>
      </c>
      <c r="O154">
        <f t="shared" si="157"/>
        <v>7040</v>
      </c>
      <c r="P154">
        <f t="shared" si="158"/>
        <v>7040</v>
      </c>
      <c r="Q154">
        <f t="shared" si="159"/>
        <v>0</v>
      </c>
      <c r="R154">
        <f t="shared" si="160"/>
        <v>0</v>
      </c>
      <c r="S154">
        <f t="shared" si="161"/>
        <v>0</v>
      </c>
      <c r="T154">
        <f t="shared" si="162"/>
        <v>0</v>
      </c>
      <c r="U154">
        <f t="shared" si="163"/>
        <v>0</v>
      </c>
      <c r="V154">
        <f t="shared" si="164"/>
        <v>0</v>
      </c>
      <c r="W154">
        <f t="shared" si="165"/>
        <v>0</v>
      </c>
      <c r="X154">
        <f t="shared" si="166"/>
        <v>0</v>
      </c>
      <c r="Y154">
        <f t="shared" si="167"/>
        <v>0</v>
      </c>
      <c r="AA154">
        <v>46295511</v>
      </c>
      <c r="AB154">
        <f t="shared" si="168"/>
        <v>17.600000000000001</v>
      </c>
      <c r="AC154">
        <f t="shared" si="169"/>
        <v>17.600000000000001</v>
      </c>
      <c r="AD154">
        <f t="shared" si="170"/>
        <v>0</v>
      </c>
      <c r="AE154">
        <f t="shared" si="171"/>
        <v>0</v>
      </c>
      <c r="AF154">
        <f t="shared" si="172"/>
        <v>0</v>
      </c>
      <c r="AG154">
        <f t="shared" si="173"/>
        <v>0</v>
      </c>
      <c r="AH154">
        <f t="shared" si="174"/>
        <v>0</v>
      </c>
      <c r="AI154">
        <f t="shared" si="175"/>
        <v>0</v>
      </c>
      <c r="AJ154">
        <f t="shared" si="176"/>
        <v>0</v>
      </c>
      <c r="AK154">
        <v>17.600000000000001</v>
      </c>
      <c r="AL154">
        <v>17.600000000000001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1</v>
      </c>
      <c r="AW154">
        <v>1</v>
      </c>
      <c r="AZ154">
        <v>1</v>
      </c>
      <c r="BA154">
        <v>1</v>
      </c>
      <c r="BB154">
        <v>1</v>
      </c>
      <c r="BC154">
        <v>7.21</v>
      </c>
      <c r="BD154" t="s">
        <v>3</v>
      </c>
      <c r="BE154" t="s">
        <v>3</v>
      </c>
      <c r="BF154" t="s">
        <v>3</v>
      </c>
      <c r="BG154" t="s">
        <v>3</v>
      </c>
      <c r="BH154">
        <v>3</v>
      </c>
      <c r="BI154">
        <v>1</v>
      </c>
      <c r="BJ154" t="s">
        <v>197</v>
      </c>
      <c r="BM154">
        <v>1100</v>
      </c>
      <c r="BN154">
        <v>0</v>
      </c>
      <c r="BO154" t="s">
        <v>3</v>
      </c>
      <c r="BP154">
        <v>0</v>
      </c>
      <c r="BQ154">
        <v>8</v>
      </c>
      <c r="BR154">
        <v>0</v>
      </c>
      <c r="BS154">
        <v>1</v>
      </c>
      <c r="BT154">
        <v>1</v>
      </c>
      <c r="BU154">
        <v>1</v>
      </c>
      <c r="BV154">
        <v>1</v>
      </c>
      <c r="BW154">
        <v>1</v>
      </c>
      <c r="BX154">
        <v>1</v>
      </c>
      <c r="BY154" t="s">
        <v>3</v>
      </c>
      <c r="BZ154">
        <v>0</v>
      </c>
      <c r="CA154">
        <v>0</v>
      </c>
      <c r="CB154" t="s">
        <v>3</v>
      </c>
      <c r="CE154">
        <v>0</v>
      </c>
      <c r="CF154">
        <v>0</v>
      </c>
      <c r="CG154">
        <v>0</v>
      </c>
      <c r="CM154">
        <v>0</v>
      </c>
      <c r="CN154" t="s">
        <v>3</v>
      </c>
      <c r="CO154">
        <v>0</v>
      </c>
      <c r="CP154">
        <f t="shared" si="177"/>
        <v>7040</v>
      </c>
      <c r="CQ154">
        <f t="shared" si="178"/>
        <v>17.600000000000001</v>
      </c>
      <c r="CR154">
        <f t="shared" si="179"/>
        <v>0</v>
      </c>
      <c r="CS154">
        <f t="shared" si="180"/>
        <v>0</v>
      </c>
      <c r="CT154">
        <f t="shared" si="181"/>
        <v>0</v>
      </c>
      <c r="CU154">
        <f t="shared" si="182"/>
        <v>0</v>
      </c>
      <c r="CV154">
        <f t="shared" si="183"/>
        <v>0</v>
      </c>
      <c r="CW154">
        <f t="shared" si="184"/>
        <v>0</v>
      </c>
      <c r="CX154">
        <f t="shared" si="185"/>
        <v>0</v>
      </c>
      <c r="CY154">
        <f t="shared" si="186"/>
        <v>0</v>
      </c>
      <c r="CZ154">
        <f t="shared" si="187"/>
        <v>0</v>
      </c>
      <c r="DC154" t="s">
        <v>3</v>
      </c>
      <c r="DD154" t="s">
        <v>3</v>
      </c>
      <c r="DE154" t="s">
        <v>3</v>
      </c>
      <c r="DF154" t="s">
        <v>3</v>
      </c>
      <c r="DG154" t="s">
        <v>3</v>
      </c>
      <c r="DH154" t="s">
        <v>3</v>
      </c>
      <c r="DI154" t="s">
        <v>3</v>
      </c>
      <c r="DJ154" t="s">
        <v>3</v>
      </c>
      <c r="DK154" t="s">
        <v>3</v>
      </c>
      <c r="DL154" t="s">
        <v>3</v>
      </c>
      <c r="DM154" t="s">
        <v>3</v>
      </c>
      <c r="DN154">
        <v>0</v>
      </c>
      <c r="DO154">
        <v>0</v>
      </c>
      <c r="DP154">
        <v>1</v>
      </c>
      <c r="DQ154">
        <v>1</v>
      </c>
      <c r="DU154">
        <v>1010</v>
      </c>
      <c r="DV154" t="s">
        <v>199</v>
      </c>
      <c r="DW154" t="s">
        <v>199</v>
      </c>
      <c r="DX154">
        <v>1</v>
      </c>
      <c r="DZ154" t="s">
        <v>3</v>
      </c>
      <c r="EA154" t="s">
        <v>3</v>
      </c>
      <c r="EB154" t="s">
        <v>3</v>
      </c>
      <c r="EC154" t="s">
        <v>3</v>
      </c>
      <c r="EE154">
        <v>44455117</v>
      </c>
      <c r="EF154">
        <v>8</v>
      </c>
      <c r="EG154" t="s">
        <v>200</v>
      </c>
      <c r="EH154">
        <v>0</v>
      </c>
      <c r="EI154" t="s">
        <v>3</v>
      </c>
      <c r="EJ154">
        <v>1</v>
      </c>
      <c r="EK154">
        <v>1100</v>
      </c>
      <c r="EL154" t="s">
        <v>201</v>
      </c>
      <c r="EM154" t="s">
        <v>202</v>
      </c>
      <c r="EO154" t="s">
        <v>3</v>
      </c>
      <c r="EQ154">
        <v>0</v>
      </c>
      <c r="ER154">
        <v>17.600000000000001</v>
      </c>
      <c r="ES154">
        <v>17.600000000000001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0</v>
      </c>
      <c r="EZ154">
        <v>5</v>
      </c>
      <c r="FC154">
        <v>0</v>
      </c>
      <c r="FD154">
        <v>18</v>
      </c>
      <c r="FF154">
        <v>17.600000000000001</v>
      </c>
      <c r="FQ154">
        <v>0</v>
      </c>
      <c r="FR154">
        <f t="shared" si="188"/>
        <v>0</v>
      </c>
      <c r="FS154">
        <v>0</v>
      </c>
      <c r="FX154">
        <v>0</v>
      </c>
      <c r="FY154">
        <v>0</v>
      </c>
      <c r="GA154" t="s">
        <v>3</v>
      </c>
      <c r="GD154">
        <v>1</v>
      </c>
      <c r="GF154">
        <v>299045050</v>
      </c>
      <c r="GG154">
        <v>2</v>
      </c>
      <c r="GH154">
        <v>3</v>
      </c>
      <c r="GI154">
        <v>4</v>
      </c>
      <c r="GJ154">
        <v>0</v>
      </c>
      <c r="GK154">
        <v>0</v>
      </c>
      <c r="GL154">
        <f t="shared" si="189"/>
        <v>0</v>
      </c>
      <c r="GM154">
        <f t="shared" si="190"/>
        <v>7040</v>
      </c>
      <c r="GN154">
        <f t="shared" si="191"/>
        <v>7040</v>
      </c>
      <c r="GO154">
        <f t="shared" si="192"/>
        <v>0</v>
      </c>
      <c r="GP154">
        <f t="shared" si="193"/>
        <v>0</v>
      </c>
      <c r="GR154">
        <v>1</v>
      </c>
      <c r="GS154">
        <v>1</v>
      </c>
      <c r="GT154">
        <v>0</v>
      </c>
      <c r="GU154" t="s">
        <v>3</v>
      </c>
      <c r="GV154">
        <f t="shared" si="194"/>
        <v>0</v>
      </c>
      <c r="GW154">
        <v>1</v>
      </c>
      <c r="GX154">
        <f t="shared" si="195"/>
        <v>0</v>
      </c>
      <c r="HA154">
        <v>0</v>
      </c>
      <c r="HB154">
        <v>0</v>
      </c>
      <c r="HC154">
        <f t="shared" si="196"/>
        <v>0</v>
      </c>
      <c r="HE154" t="s">
        <v>3</v>
      </c>
      <c r="HF154" t="s">
        <v>3</v>
      </c>
      <c r="HG154">
        <f t="shared" si="197"/>
        <v>7040</v>
      </c>
      <c r="HM154" t="s">
        <v>3</v>
      </c>
      <c r="HN154" t="s">
        <v>3</v>
      </c>
      <c r="HO154" t="s">
        <v>3</v>
      </c>
      <c r="HP154" t="s">
        <v>3</v>
      </c>
      <c r="HQ154" t="s">
        <v>3</v>
      </c>
      <c r="IK154">
        <v>0</v>
      </c>
    </row>
    <row r="155" spans="1:245">
      <c r="A155">
        <v>17</v>
      </c>
      <c r="B155">
        <v>1</v>
      </c>
      <c r="E155" t="s">
        <v>331</v>
      </c>
      <c r="F155" t="s">
        <v>197</v>
      </c>
      <c r="G155" t="s">
        <v>332</v>
      </c>
      <c r="H155" t="s">
        <v>199</v>
      </c>
      <c r="I155">
        <f>ROUND(ROUND(100,4),7)</f>
        <v>100</v>
      </c>
      <c r="J155">
        <v>0</v>
      </c>
      <c r="K155">
        <f>ROUND(ROUND(100,4),7)</f>
        <v>100</v>
      </c>
      <c r="O155">
        <f t="shared" si="157"/>
        <v>5280</v>
      </c>
      <c r="P155">
        <f t="shared" si="158"/>
        <v>5280</v>
      </c>
      <c r="Q155">
        <f t="shared" si="159"/>
        <v>0</v>
      </c>
      <c r="R155">
        <f t="shared" si="160"/>
        <v>0</v>
      </c>
      <c r="S155">
        <f t="shared" si="161"/>
        <v>0</v>
      </c>
      <c r="T155">
        <f t="shared" si="162"/>
        <v>0</v>
      </c>
      <c r="U155">
        <f t="shared" si="163"/>
        <v>0</v>
      </c>
      <c r="V155">
        <f t="shared" si="164"/>
        <v>0</v>
      </c>
      <c r="W155">
        <f t="shared" si="165"/>
        <v>0</v>
      </c>
      <c r="X155">
        <f t="shared" si="166"/>
        <v>0</v>
      </c>
      <c r="Y155">
        <f t="shared" si="167"/>
        <v>0</v>
      </c>
      <c r="AA155">
        <v>46295511</v>
      </c>
      <c r="AB155">
        <f t="shared" si="168"/>
        <v>52.8</v>
      </c>
      <c r="AC155">
        <f t="shared" si="169"/>
        <v>52.8</v>
      </c>
      <c r="AD155">
        <f t="shared" si="170"/>
        <v>0</v>
      </c>
      <c r="AE155">
        <f t="shared" si="171"/>
        <v>0</v>
      </c>
      <c r="AF155">
        <f t="shared" si="172"/>
        <v>0</v>
      </c>
      <c r="AG155">
        <f t="shared" si="173"/>
        <v>0</v>
      </c>
      <c r="AH155">
        <f t="shared" si="174"/>
        <v>0</v>
      </c>
      <c r="AI155">
        <f t="shared" si="175"/>
        <v>0</v>
      </c>
      <c r="AJ155">
        <f t="shared" si="176"/>
        <v>0</v>
      </c>
      <c r="AK155">
        <v>52.8</v>
      </c>
      <c r="AL155">
        <v>52.8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1</v>
      </c>
      <c r="AW155">
        <v>1</v>
      </c>
      <c r="AZ155">
        <v>1</v>
      </c>
      <c r="BA155">
        <v>1</v>
      </c>
      <c r="BB155">
        <v>1</v>
      </c>
      <c r="BC155">
        <v>7.21</v>
      </c>
      <c r="BD155" t="s">
        <v>3</v>
      </c>
      <c r="BE155" t="s">
        <v>3</v>
      </c>
      <c r="BF155" t="s">
        <v>3</v>
      </c>
      <c r="BG155" t="s">
        <v>3</v>
      </c>
      <c r="BH155">
        <v>3</v>
      </c>
      <c r="BI155">
        <v>1</v>
      </c>
      <c r="BJ155" t="s">
        <v>197</v>
      </c>
      <c r="BM155">
        <v>1100</v>
      </c>
      <c r="BN155">
        <v>0</v>
      </c>
      <c r="BO155" t="s">
        <v>3</v>
      </c>
      <c r="BP155">
        <v>0</v>
      </c>
      <c r="BQ155">
        <v>8</v>
      </c>
      <c r="BR155">
        <v>0</v>
      </c>
      <c r="BS155">
        <v>1</v>
      </c>
      <c r="BT155">
        <v>1</v>
      </c>
      <c r="BU155">
        <v>1</v>
      </c>
      <c r="BV155">
        <v>1</v>
      </c>
      <c r="BW155">
        <v>1</v>
      </c>
      <c r="BX155">
        <v>1</v>
      </c>
      <c r="BY155" t="s">
        <v>3</v>
      </c>
      <c r="BZ155">
        <v>0</v>
      </c>
      <c r="CA155">
        <v>0</v>
      </c>
      <c r="CB155" t="s">
        <v>3</v>
      </c>
      <c r="CE155">
        <v>0</v>
      </c>
      <c r="CF155">
        <v>0</v>
      </c>
      <c r="CG155">
        <v>0</v>
      </c>
      <c r="CM155">
        <v>0</v>
      </c>
      <c r="CN155" t="s">
        <v>3</v>
      </c>
      <c r="CO155">
        <v>0</v>
      </c>
      <c r="CP155">
        <f t="shared" si="177"/>
        <v>5280</v>
      </c>
      <c r="CQ155">
        <f t="shared" si="178"/>
        <v>52.8</v>
      </c>
      <c r="CR155">
        <f t="shared" si="179"/>
        <v>0</v>
      </c>
      <c r="CS155">
        <f t="shared" si="180"/>
        <v>0</v>
      </c>
      <c r="CT155">
        <f t="shared" si="181"/>
        <v>0</v>
      </c>
      <c r="CU155">
        <f t="shared" si="182"/>
        <v>0</v>
      </c>
      <c r="CV155">
        <f t="shared" si="183"/>
        <v>0</v>
      </c>
      <c r="CW155">
        <f t="shared" si="184"/>
        <v>0</v>
      </c>
      <c r="CX155">
        <f t="shared" si="185"/>
        <v>0</v>
      </c>
      <c r="CY155">
        <f t="shared" si="186"/>
        <v>0</v>
      </c>
      <c r="CZ155">
        <f t="shared" si="187"/>
        <v>0</v>
      </c>
      <c r="DC155" t="s">
        <v>3</v>
      </c>
      <c r="DD155" t="s">
        <v>3</v>
      </c>
      <c r="DE155" t="s">
        <v>3</v>
      </c>
      <c r="DF155" t="s">
        <v>3</v>
      </c>
      <c r="DG155" t="s">
        <v>3</v>
      </c>
      <c r="DH155" t="s">
        <v>3</v>
      </c>
      <c r="DI155" t="s">
        <v>3</v>
      </c>
      <c r="DJ155" t="s">
        <v>3</v>
      </c>
      <c r="DK155" t="s">
        <v>3</v>
      </c>
      <c r="DL155" t="s">
        <v>3</v>
      </c>
      <c r="DM155" t="s">
        <v>3</v>
      </c>
      <c r="DN155">
        <v>0</v>
      </c>
      <c r="DO155">
        <v>0</v>
      </c>
      <c r="DP155">
        <v>1</v>
      </c>
      <c r="DQ155">
        <v>1</v>
      </c>
      <c r="DU155">
        <v>1010</v>
      </c>
      <c r="DV155" t="s">
        <v>199</v>
      </c>
      <c r="DW155" t="s">
        <v>199</v>
      </c>
      <c r="DX155">
        <v>1</v>
      </c>
      <c r="DZ155" t="s">
        <v>3</v>
      </c>
      <c r="EA155" t="s">
        <v>3</v>
      </c>
      <c r="EB155" t="s">
        <v>3</v>
      </c>
      <c r="EC155" t="s">
        <v>3</v>
      </c>
      <c r="EE155">
        <v>44455117</v>
      </c>
      <c r="EF155">
        <v>8</v>
      </c>
      <c r="EG155" t="s">
        <v>200</v>
      </c>
      <c r="EH155">
        <v>0</v>
      </c>
      <c r="EI155" t="s">
        <v>3</v>
      </c>
      <c r="EJ155">
        <v>1</v>
      </c>
      <c r="EK155">
        <v>1100</v>
      </c>
      <c r="EL155" t="s">
        <v>201</v>
      </c>
      <c r="EM155" t="s">
        <v>202</v>
      </c>
      <c r="EO155" t="s">
        <v>3</v>
      </c>
      <c r="EQ155">
        <v>0</v>
      </c>
      <c r="ER155">
        <v>52.8</v>
      </c>
      <c r="ES155">
        <v>52.8</v>
      </c>
      <c r="ET155">
        <v>0</v>
      </c>
      <c r="EU155">
        <v>0</v>
      </c>
      <c r="EV155">
        <v>0</v>
      </c>
      <c r="EW155">
        <v>0</v>
      </c>
      <c r="EX155">
        <v>0</v>
      </c>
      <c r="EY155">
        <v>0</v>
      </c>
      <c r="EZ155">
        <v>5</v>
      </c>
      <c r="FC155">
        <v>0</v>
      </c>
      <c r="FD155">
        <v>18</v>
      </c>
      <c r="FF155">
        <v>52.8</v>
      </c>
      <c r="FQ155">
        <v>0</v>
      </c>
      <c r="FR155">
        <f t="shared" si="188"/>
        <v>0</v>
      </c>
      <c r="FS155">
        <v>0</v>
      </c>
      <c r="FX155">
        <v>0</v>
      </c>
      <c r="FY155">
        <v>0</v>
      </c>
      <c r="GA155" t="s">
        <v>3</v>
      </c>
      <c r="GD155">
        <v>1</v>
      </c>
      <c r="GF155">
        <v>-153465417</v>
      </c>
      <c r="GG155">
        <v>2</v>
      </c>
      <c r="GH155">
        <v>3</v>
      </c>
      <c r="GI155">
        <v>4</v>
      </c>
      <c r="GJ155">
        <v>0</v>
      </c>
      <c r="GK155">
        <v>0</v>
      </c>
      <c r="GL155">
        <f t="shared" si="189"/>
        <v>0</v>
      </c>
      <c r="GM155">
        <f t="shared" si="190"/>
        <v>5280</v>
      </c>
      <c r="GN155">
        <f t="shared" si="191"/>
        <v>5280</v>
      </c>
      <c r="GO155">
        <f t="shared" si="192"/>
        <v>0</v>
      </c>
      <c r="GP155">
        <f t="shared" si="193"/>
        <v>0</v>
      </c>
      <c r="GR155">
        <v>1</v>
      </c>
      <c r="GS155">
        <v>1</v>
      </c>
      <c r="GT155">
        <v>0</v>
      </c>
      <c r="GU155" t="s">
        <v>3</v>
      </c>
      <c r="GV155">
        <f t="shared" si="194"/>
        <v>0</v>
      </c>
      <c r="GW155">
        <v>1</v>
      </c>
      <c r="GX155">
        <f t="shared" si="195"/>
        <v>0</v>
      </c>
      <c r="HA155">
        <v>0</v>
      </c>
      <c r="HB155">
        <v>0</v>
      </c>
      <c r="HC155">
        <f t="shared" si="196"/>
        <v>0</v>
      </c>
      <c r="HE155" t="s">
        <v>3</v>
      </c>
      <c r="HF155" t="s">
        <v>3</v>
      </c>
      <c r="HG155">
        <f t="shared" si="197"/>
        <v>5280</v>
      </c>
      <c r="HM155" t="s">
        <v>3</v>
      </c>
      <c r="HN155" t="s">
        <v>3</v>
      </c>
      <c r="HO155" t="s">
        <v>3</v>
      </c>
      <c r="HP155" t="s">
        <v>3</v>
      </c>
      <c r="HQ155" t="s">
        <v>3</v>
      </c>
      <c r="IK155">
        <v>0</v>
      </c>
    </row>
    <row r="156" spans="1:245">
      <c r="A156">
        <v>17</v>
      </c>
      <c r="B156">
        <v>1</v>
      </c>
      <c r="E156" t="s">
        <v>333</v>
      </c>
      <c r="F156" t="s">
        <v>197</v>
      </c>
      <c r="G156" t="s">
        <v>334</v>
      </c>
      <c r="H156" t="s">
        <v>199</v>
      </c>
      <c r="I156">
        <f>ROUND(ROUND(30,4),7)</f>
        <v>30</v>
      </c>
      <c r="J156">
        <v>0</v>
      </c>
      <c r="K156">
        <f>ROUND(ROUND(30,4),7)</f>
        <v>30</v>
      </c>
      <c r="O156">
        <f t="shared" si="157"/>
        <v>2178</v>
      </c>
      <c r="P156">
        <f t="shared" si="158"/>
        <v>2178</v>
      </c>
      <c r="Q156">
        <f t="shared" si="159"/>
        <v>0</v>
      </c>
      <c r="R156">
        <f t="shared" si="160"/>
        <v>0</v>
      </c>
      <c r="S156">
        <f t="shared" si="161"/>
        <v>0</v>
      </c>
      <c r="T156">
        <f t="shared" si="162"/>
        <v>0</v>
      </c>
      <c r="U156">
        <f t="shared" si="163"/>
        <v>0</v>
      </c>
      <c r="V156">
        <f t="shared" si="164"/>
        <v>0</v>
      </c>
      <c r="W156">
        <f t="shared" si="165"/>
        <v>0</v>
      </c>
      <c r="X156">
        <f t="shared" si="166"/>
        <v>0</v>
      </c>
      <c r="Y156">
        <f t="shared" si="167"/>
        <v>0</v>
      </c>
      <c r="AA156">
        <v>46295511</v>
      </c>
      <c r="AB156">
        <f t="shared" si="168"/>
        <v>72.599999999999994</v>
      </c>
      <c r="AC156">
        <f t="shared" si="169"/>
        <v>72.599999999999994</v>
      </c>
      <c r="AD156">
        <f t="shared" si="170"/>
        <v>0</v>
      </c>
      <c r="AE156">
        <f t="shared" si="171"/>
        <v>0</v>
      </c>
      <c r="AF156">
        <f t="shared" si="172"/>
        <v>0</v>
      </c>
      <c r="AG156">
        <f t="shared" si="173"/>
        <v>0</v>
      </c>
      <c r="AH156">
        <f t="shared" si="174"/>
        <v>0</v>
      </c>
      <c r="AI156">
        <f t="shared" si="175"/>
        <v>0</v>
      </c>
      <c r="AJ156">
        <f t="shared" si="176"/>
        <v>0</v>
      </c>
      <c r="AK156">
        <v>72.599999999999994</v>
      </c>
      <c r="AL156">
        <v>72.599999999999994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1</v>
      </c>
      <c r="AW156">
        <v>1</v>
      </c>
      <c r="AZ156">
        <v>1</v>
      </c>
      <c r="BA156">
        <v>1</v>
      </c>
      <c r="BB156">
        <v>1</v>
      </c>
      <c r="BC156">
        <v>7.21</v>
      </c>
      <c r="BD156" t="s">
        <v>3</v>
      </c>
      <c r="BE156" t="s">
        <v>3</v>
      </c>
      <c r="BF156" t="s">
        <v>3</v>
      </c>
      <c r="BG156" t="s">
        <v>3</v>
      </c>
      <c r="BH156">
        <v>3</v>
      </c>
      <c r="BI156">
        <v>1</v>
      </c>
      <c r="BJ156" t="s">
        <v>197</v>
      </c>
      <c r="BM156">
        <v>1100</v>
      </c>
      <c r="BN156">
        <v>0</v>
      </c>
      <c r="BO156" t="s">
        <v>3</v>
      </c>
      <c r="BP156">
        <v>0</v>
      </c>
      <c r="BQ156">
        <v>8</v>
      </c>
      <c r="BR156">
        <v>0</v>
      </c>
      <c r="BS156">
        <v>1</v>
      </c>
      <c r="BT156">
        <v>1</v>
      </c>
      <c r="BU156">
        <v>1</v>
      </c>
      <c r="BV156">
        <v>1</v>
      </c>
      <c r="BW156">
        <v>1</v>
      </c>
      <c r="BX156">
        <v>1</v>
      </c>
      <c r="BY156" t="s">
        <v>3</v>
      </c>
      <c r="BZ156">
        <v>0</v>
      </c>
      <c r="CA156">
        <v>0</v>
      </c>
      <c r="CB156" t="s">
        <v>3</v>
      </c>
      <c r="CE156">
        <v>0</v>
      </c>
      <c r="CF156">
        <v>0</v>
      </c>
      <c r="CG156">
        <v>0</v>
      </c>
      <c r="CM156">
        <v>0</v>
      </c>
      <c r="CN156" t="s">
        <v>3</v>
      </c>
      <c r="CO156">
        <v>0</v>
      </c>
      <c r="CP156">
        <f t="shared" si="177"/>
        <v>2178</v>
      </c>
      <c r="CQ156">
        <f t="shared" si="178"/>
        <v>72.599999999999994</v>
      </c>
      <c r="CR156">
        <f t="shared" si="179"/>
        <v>0</v>
      </c>
      <c r="CS156">
        <f t="shared" si="180"/>
        <v>0</v>
      </c>
      <c r="CT156">
        <f t="shared" si="181"/>
        <v>0</v>
      </c>
      <c r="CU156">
        <f t="shared" si="182"/>
        <v>0</v>
      </c>
      <c r="CV156">
        <f t="shared" si="183"/>
        <v>0</v>
      </c>
      <c r="CW156">
        <f t="shared" si="184"/>
        <v>0</v>
      </c>
      <c r="CX156">
        <f t="shared" si="185"/>
        <v>0</v>
      </c>
      <c r="CY156">
        <f t="shared" si="186"/>
        <v>0</v>
      </c>
      <c r="CZ156">
        <f t="shared" si="187"/>
        <v>0</v>
      </c>
      <c r="DC156" t="s">
        <v>3</v>
      </c>
      <c r="DD156" t="s">
        <v>3</v>
      </c>
      <c r="DE156" t="s">
        <v>3</v>
      </c>
      <c r="DF156" t="s">
        <v>3</v>
      </c>
      <c r="DG156" t="s">
        <v>3</v>
      </c>
      <c r="DH156" t="s">
        <v>3</v>
      </c>
      <c r="DI156" t="s">
        <v>3</v>
      </c>
      <c r="DJ156" t="s">
        <v>3</v>
      </c>
      <c r="DK156" t="s">
        <v>3</v>
      </c>
      <c r="DL156" t="s">
        <v>3</v>
      </c>
      <c r="DM156" t="s">
        <v>3</v>
      </c>
      <c r="DN156">
        <v>0</v>
      </c>
      <c r="DO156">
        <v>0</v>
      </c>
      <c r="DP156">
        <v>1</v>
      </c>
      <c r="DQ156">
        <v>1</v>
      </c>
      <c r="DU156">
        <v>1010</v>
      </c>
      <c r="DV156" t="s">
        <v>199</v>
      </c>
      <c r="DW156" t="s">
        <v>199</v>
      </c>
      <c r="DX156">
        <v>1</v>
      </c>
      <c r="DZ156" t="s">
        <v>3</v>
      </c>
      <c r="EA156" t="s">
        <v>3</v>
      </c>
      <c r="EB156" t="s">
        <v>3</v>
      </c>
      <c r="EC156" t="s">
        <v>3</v>
      </c>
      <c r="EE156">
        <v>44455117</v>
      </c>
      <c r="EF156">
        <v>8</v>
      </c>
      <c r="EG156" t="s">
        <v>200</v>
      </c>
      <c r="EH156">
        <v>0</v>
      </c>
      <c r="EI156" t="s">
        <v>3</v>
      </c>
      <c r="EJ156">
        <v>1</v>
      </c>
      <c r="EK156">
        <v>1100</v>
      </c>
      <c r="EL156" t="s">
        <v>201</v>
      </c>
      <c r="EM156" t="s">
        <v>202</v>
      </c>
      <c r="EO156" t="s">
        <v>3</v>
      </c>
      <c r="EQ156">
        <v>0</v>
      </c>
      <c r="ER156">
        <v>72.599999999999994</v>
      </c>
      <c r="ES156">
        <v>72.599999999999994</v>
      </c>
      <c r="ET156">
        <v>0</v>
      </c>
      <c r="EU156">
        <v>0</v>
      </c>
      <c r="EV156">
        <v>0</v>
      </c>
      <c r="EW156">
        <v>0</v>
      </c>
      <c r="EX156">
        <v>0</v>
      </c>
      <c r="EY156">
        <v>0</v>
      </c>
      <c r="EZ156">
        <v>5</v>
      </c>
      <c r="FC156">
        <v>0</v>
      </c>
      <c r="FD156">
        <v>18</v>
      </c>
      <c r="FF156">
        <v>72.599999999999994</v>
      </c>
      <c r="FQ156">
        <v>0</v>
      </c>
      <c r="FR156">
        <f t="shared" si="188"/>
        <v>0</v>
      </c>
      <c r="FS156">
        <v>0</v>
      </c>
      <c r="FX156">
        <v>0</v>
      </c>
      <c r="FY156">
        <v>0</v>
      </c>
      <c r="GA156" t="s">
        <v>3</v>
      </c>
      <c r="GD156">
        <v>1</v>
      </c>
      <c r="GF156">
        <v>1351174609</v>
      </c>
      <c r="GG156">
        <v>2</v>
      </c>
      <c r="GH156">
        <v>3</v>
      </c>
      <c r="GI156">
        <v>4</v>
      </c>
      <c r="GJ156">
        <v>0</v>
      </c>
      <c r="GK156">
        <v>0</v>
      </c>
      <c r="GL156">
        <f t="shared" si="189"/>
        <v>0</v>
      </c>
      <c r="GM156">
        <f t="shared" si="190"/>
        <v>2178</v>
      </c>
      <c r="GN156">
        <f t="shared" si="191"/>
        <v>2178</v>
      </c>
      <c r="GO156">
        <f t="shared" si="192"/>
        <v>0</v>
      </c>
      <c r="GP156">
        <f t="shared" si="193"/>
        <v>0</v>
      </c>
      <c r="GR156">
        <v>1</v>
      </c>
      <c r="GS156">
        <v>1</v>
      </c>
      <c r="GT156">
        <v>0</v>
      </c>
      <c r="GU156" t="s">
        <v>3</v>
      </c>
      <c r="GV156">
        <f t="shared" si="194"/>
        <v>0</v>
      </c>
      <c r="GW156">
        <v>1</v>
      </c>
      <c r="GX156">
        <f t="shared" si="195"/>
        <v>0</v>
      </c>
      <c r="HA156">
        <v>0</v>
      </c>
      <c r="HB156">
        <v>0</v>
      </c>
      <c r="HC156">
        <f t="shared" si="196"/>
        <v>0</v>
      </c>
      <c r="HE156" t="s">
        <v>3</v>
      </c>
      <c r="HF156" t="s">
        <v>3</v>
      </c>
      <c r="HG156">
        <f t="shared" si="197"/>
        <v>2178</v>
      </c>
      <c r="HM156" t="s">
        <v>3</v>
      </c>
      <c r="HN156" t="s">
        <v>3</v>
      </c>
      <c r="HO156" t="s">
        <v>3</v>
      </c>
      <c r="HP156" t="s">
        <v>3</v>
      </c>
      <c r="HQ156" t="s">
        <v>3</v>
      </c>
      <c r="IK156">
        <v>0</v>
      </c>
    </row>
    <row r="157" spans="1:245">
      <c r="A157">
        <v>17</v>
      </c>
      <c r="B157">
        <v>1</v>
      </c>
      <c r="E157" t="s">
        <v>335</v>
      </c>
      <c r="F157" t="s">
        <v>197</v>
      </c>
      <c r="G157" t="s">
        <v>336</v>
      </c>
      <c r="H157" t="s">
        <v>199</v>
      </c>
      <c r="I157">
        <f>ROUND(ROUND(2,4),7)</f>
        <v>2</v>
      </c>
      <c r="J157">
        <v>0</v>
      </c>
      <c r="K157">
        <f>ROUND(ROUND(2,4),7)</f>
        <v>2</v>
      </c>
      <c r="O157">
        <f t="shared" si="157"/>
        <v>1020</v>
      </c>
      <c r="P157">
        <f t="shared" si="158"/>
        <v>1020</v>
      </c>
      <c r="Q157">
        <f t="shared" si="159"/>
        <v>0</v>
      </c>
      <c r="R157">
        <f t="shared" si="160"/>
        <v>0</v>
      </c>
      <c r="S157">
        <f t="shared" si="161"/>
        <v>0</v>
      </c>
      <c r="T157">
        <f t="shared" si="162"/>
        <v>0</v>
      </c>
      <c r="U157">
        <f t="shared" si="163"/>
        <v>0</v>
      </c>
      <c r="V157">
        <f t="shared" si="164"/>
        <v>0</v>
      </c>
      <c r="W157">
        <f t="shared" si="165"/>
        <v>0</v>
      </c>
      <c r="X157">
        <f t="shared" si="166"/>
        <v>0</v>
      </c>
      <c r="Y157">
        <f t="shared" si="167"/>
        <v>0</v>
      </c>
      <c r="AA157">
        <v>46295511</v>
      </c>
      <c r="AB157">
        <f t="shared" si="168"/>
        <v>510</v>
      </c>
      <c r="AC157">
        <f t="shared" si="169"/>
        <v>510</v>
      </c>
      <c r="AD157">
        <f t="shared" si="170"/>
        <v>0</v>
      </c>
      <c r="AE157">
        <f t="shared" si="171"/>
        <v>0</v>
      </c>
      <c r="AF157">
        <f t="shared" si="172"/>
        <v>0</v>
      </c>
      <c r="AG157">
        <f t="shared" si="173"/>
        <v>0</v>
      </c>
      <c r="AH157">
        <f t="shared" si="174"/>
        <v>0</v>
      </c>
      <c r="AI157">
        <f t="shared" si="175"/>
        <v>0</v>
      </c>
      <c r="AJ157">
        <f t="shared" si="176"/>
        <v>0</v>
      </c>
      <c r="AK157">
        <v>510</v>
      </c>
      <c r="AL157">
        <v>510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1</v>
      </c>
      <c r="AW157">
        <v>1</v>
      </c>
      <c r="AZ157">
        <v>1</v>
      </c>
      <c r="BA157">
        <v>1</v>
      </c>
      <c r="BB157">
        <v>1</v>
      </c>
      <c r="BC157">
        <v>7.21</v>
      </c>
      <c r="BD157" t="s">
        <v>3</v>
      </c>
      <c r="BE157" t="s">
        <v>3</v>
      </c>
      <c r="BF157" t="s">
        <v>3</v>
      </c>
      <c r="BG157" t="s">
        <v>3</v>
      </c>
      <c r="BH157">
        <v>3</v>
      </c>
      <c r="BI157">
        <v>1</v>
      </c>
      <c r="BJ157" t="s">
        <v>197</v>
      </c>
      <c r="BM157">
        <v>1100</v>
      </c>
      <c r="BN157">
        <v>0</v>
      </c>
      <c r="BO157" t="s">
        <v>3</v>
      </c>
      <c r="BP157">
        <v>0</v>
      </c>
      <c r="BQ157">
        <v>8</v>
      </c>
      <c r="BR157">
        <v>0</v>
      </c>
      <c r="BS157">
        <v>1</v>
      </c>
      <c r="BT157">
        <v>1</v>
      </c>
      <c r="BU157">
        <v>1</v>
      </c>
      <c r="BV157">
        <v>1</v>
      </c>
      <c r="BW157">
        <v>1</v>
      </c>
      <c r="BX157">
        <v>1</v>
      </c>
      <c r="BY157" t="s">
        <v>3</v>
      </c>
      <c r="BZ157">
        <v>0</v>
      </c>
      <c r="CA157">
        <v>0</v>
      </c>
      <c r="CB157" t="s">
        <v>3</v>
      </c>
      <c r="CE157">
        <v>0</v>
      </c>
      <c r="CF157">
        <v>0</v>
      </c>
      <c r="CG157">
        <v>0</v>
      </c>
      <c r="CM157">
        <v>0</v>
      </c>
      <c r="CN157" t="s">
        <v>3</v>
      </c>
      <c r="CO157">
        <v>0</v>
      </c>
      <c r="CP157">
        <f t="shared" si="177"/>
        <v>1020</v>
      </c>
      <c r="CQ157">
        <f t="shared" si="178"/>
        <v>510</v>
      </c>
      <c r="CR157">
        <f t="shared" si="179"/>
        <v>0</v>
      </c>
      <c r="CS157">
        <f t="shared" si="180"/>
        <v>0</v>
      </c>
      <c r="CT157">
        <f t="shared" si="181"/>
        <v>0</v>
      </c>
      <c r="CU157">
        <f t="shared" si="182"/>
        <v>0</v>
      </c>
      <c r="CV157">
        <f t="shared" si="183"/>
        <v>0</v>
      </c>
      <c r="CW157">
        <f t="shared" si="184"/>
        <v>0</v>
      </c>
      <c r="CX157">
        <f t="shared" si="185"/>
        <v>0</v>
      </c>
      <c r="CY157">
        <f t="shared" si="186"/>
        <v>0</v>
      </c>
      <c r="CZ157">
        <f t="shared" si="187"/>
        <v>0</v>
      </c>
      <c r="DC157" t="s">
        <v>3</v>
      </c>
      <c r="DD157" t="s">
        <v>3</v>
      </c>
      <c r="DE157" t="s">
        <v>3</v>
      </c>
      <c r="DF157" t="s">
        <v>3</v>
      </c>
      <c r="DG157" t="s">
        <v>3</v>
      </c>
      <c r="DH157" t="s">
        <v>3</v>
      </c>
      <c r="DI157" t="s">
        <v>3</v>
      </c>
      <c r="DJ157" t="s">
        <v>3</v>
      </c>
      <c r="DK157" t="s">
        <v>3</v>
      </c>
      <c r="DL157" t="s">
        <v>3</v>
      </c>
      <c r="DM157" t="s">
        <v>3</v>
      </c>
      <c r="DN157">
        <v>0</v>
      </c>
      <c r="DO157">
        <v>0</v>
      </c>
      <c r="DP157">
        <v>1</v>
      </c>
      <c r="DQ157">
        <v>1</v>
      </c>
      <c r="DU157">
        <v>1010</v>
      </c>
      <c r="DV157" t="s">
        <v>199</v>
      </c>
      <c r="DW157" t="s">
        <v>199</v>
      </c>
      <c r="DX157">
        <v>1</v>
      </c>
      <c r="DZ157" t="s">
        <v>3</v>
      </c>
      <c r="EA157" t="s">
        <v>3</v>
      </c>
      <c r="EB157" t="s">
        <v>3</v>
      </c>
      <c r="EC157" t="s">
        <v>3</v>
      </c>
      <c r="EE157">
        <v>44455117</v>
      </c>
      <c r="EF157">
        <v>8</v>
      </c>
      <c r="EG157" t="s">
        <v>200</v>
      </c>
      <c r="EH157">
        <v>0</v>
      </c>
      <c r="EI157" t="s">
        <v>3</v>
      </c>
      <c r="EJ157">
        <v>1</v>
      </c>
      <c r="EK157">
        <v>1100</v>
      </c>
      <c r="EL157" t="s">
        <v>201</v>
      </c>
      <c r="EM157" t="s">
        <v>202</v>
      </c>
      <c r="EO157" t="s">
        <v>3</v>
      </c>
      <c r="EQ157">
        <v>0</v>
      </c>
      <c r="ER157">
        <v>510</v>
      </c>
      <c r="ES157">
        <v>510</v>
      </c>
      <c r="ET157">
        <v>0</v>
      </c>
      <c r="EU157">
        <v>0</v>
      </c>
      <c r="EV157">
        <v>0</v>
      </c>
      <c r="EW157">
        <v>0</v>
      </c>
      <c r="EX157">
        <v>0</v>
      </c>
      <c r="EY157">
        <v>0</v>
      </c>
      <c r="EZ157">
        <v>5</v>
      </c>
      <c r="FC157">
        <v>0</v>
      </c>
      <c r="FD157">
        <v>18</v>
      </c>
      <c r="FF157">
        <v>510</v>
      </c>
      <c r="FQ157">
        <v>0</v>
      </c>
      <c r="FR157">
        <f t="shared" si="188"/>
        <v>0</v>
      </c>
      <c r="FS157">
        <v>0</v>
      </c>
      <c r="FX157">
        <v>0</v>
      </c>
      <c r="FY157">
        <v>0</v>
      </c>
      <c r="GA157" t="s">
        <v>3</v>
      </c>
      <c r="GD157">
        <v>1</v>
      </c>
      <c r="GF157">
        <v>1310489256</v>
      </c>
      <c r="GG157">
        <v>2</v>
      </c>
      <c r="GH157">
        <v>3</v>
      </c>
      <c r="GI157">
        <v>4</v>
      </c>
      <c r="GJ157">
        <v>0</v>
      </c>
      <c r="GK157">
        <v>0</v>
      </c>
      <c r="GL157">
        <f t="shared" si="189"/>
        <v>0</v>
      </c>
      <c r="GM157">
        <f t="shared" si="190"/>
        <v>1020</v>
      </c>
      <c r="GN157">
        <f t="shared" si="191"/>
        <v>1020</v>
      </c>
      <c r="GO157">
        <f t="shared" si="192"/>
        <v>0</v>
      </c>
      <c r="GP157">
        <f t="shared" si="193"/>
        <v>0</v>
      </c>
      <c r="GR157">
        <v>1</v>
      </c>
      <c r="GS157">
        <v>1</v>
      </c>
      <c r="GT157">
        <v>0</v>
      </c>
      <c r="GU157" t="s">
        <v>3</v>
      </c>
      <c r="GV157">
        <f t="shared" si="194"/>
        <v>0</v>
      </c>
      <c r="GW157">
        <v>1</v>
      </c>
      <c r="GX157">
        <f t="shared" si="195"/>
        <v>0</v>
      </c>
      <c r="HA157">
        <v>0</v>
      </c>
      <c r="HB157">
        <v>0</v>
      </c>
      <c r="HC157">
        <f t="shared" si="196"/>
        <v>0</v>
      </c>
      <c r="HE157" t="s">
        <v>3</v>
      </c>
      <c r="HF157" t="s">
        <v>3</v>
      </c>
      <c r="HG157">
        <f t="shared" si="197"/>
        <v>1020</v>
      </c>
      <c r="HM157" t="s">
        <v>3</v>
      </c>
      <c r="HN157" t="s">
        <v>3</v>
      </c>
      <c r="HO157" t="s">
        <v>3</v>
      </c>
      <c r="HP157" t="s">
        <v>3</v>
      </c>
      <c r="HQ157" t="s">
        <v>3</v>
      </c>
      <c r="IK157">
        <v>0</v>
      </c>
    </row>
    <row r="158" spans="1:245">
      <c r="A158">
        <v>17</v>
      </c>
      <c r="B158">
        <v>1</v>
      </c>
      <c r="E158" t="s">
        <v>337</v>
      </c>
      <c r="F158" t="s">
        <v>197</v>
      </c>
      <c r="G158" t="s">
        <v>338</v>
      </c>
      <c r="H158" t="s">
        <v>291</v>
      </c>
      <c r="I158">
        <f>ROUND(ROUND(1,4),7)</f>
        <v>1</v>
      </c>
      <c r="J158">
        <v>0</v>
      </c>
      <c r="K158">
        <f>ROUND(ROUND(1,4),7)</f>
        <v>1</v>
      </c>
      <c r="O158">
        <f t="shared" si="157"/>
        <v>450</v>
      </c>
      <c r="P158">
        <f t="shared" si="158"/>
        <v>450</v>
      </c>
      <c r="Q158">
        <f t="shared" si="159"/>
        <v>0</v>
      </c>
      <c r="R158">
        <f t="shared" si="160"/>
        <v>0</v>
      </c>
      <c r="S158">
        <f t="shared" si="161"/>
        <v>0</v>
      </c>
      <c r="T158">
        <f t="shared" si="162"/>
        <v>0</v>
      </c>
      <c r="U158">
        <f t="shared" si="163"/>
        <v>0</v>
      </c>
      <c r="V158">
        <f t="shared" si="164"/>
        <v>0</v>
      </c>
      <c r="W158">
        <f t="shared" si="165"/>
        <v>0</v>
      </c>
      <c r="X158">
        <f t="shared" si="166"/>
        <v>0</v>
      </c>
      <c r="Y158">
        <f t="shared" si="167"/>
        <v>0</v>
      </c>
      <c r="AA158">
        <v>46295511</v>
      </c>
      <c r="AB158">
        <f t="shared" si="168"/>
        <v>450</v>
      </c>
      <c r="AC158">
        <f t="shared" si="169"/>
        <v>450</v>
      </c>
      <c r="AD158">
        <f t="shared" si="170"/>
        <v>0</v>
      </c>
      <c r="AE158">
        <f t="shared" si="171"/>
        <v>0</v>
      </c>
      <c r="AF158">
        <f t="shared" si="172"/>
        <v>0</v>
      </c>
      <c r="AG158">
        <f t="shared" si="173"/>
        <v>0</v>
      </c>
      <c r="AH158">
        <f t="shared" si="174"/>
        <v>0</v>
      </c>
      <c r="AI158">
        <f t="shared" si="175"/>
        <v>0</v>
      </c>
      <c r="AJ158">
        <f t="shared" si="176"/>
        <v>0</v>
      </c>
      <c r="AK158">
        <v>450</v>
      </c>
      <c r="AL158">
        <v>450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1</v>
      </c>
      <c r="AW158">
        <v>1</v>
      </c>
      <c r="AZ158">
        <v>1</v>
      </c>
      <c r="BA158">
        <v>1</v>
      </c>
      <c r="BB158">
        <v>1</v>
      </c>
      <c r="BC158">
        <v>7.21</v>
      </c>
      <c r="BD158" t="s">
        <v>3</v>
      </c>
      <c r="BE158" t="s">
        <v>3</v>
      </c>
      <c r="BF158" t="s">
        <v>3</v>
      </c>
      <c r="BG158" t="s">
        <v>3</v>
      </c>
      <c r="BH158">
        <v>3</v>
      </c>
      <c r="BI158">
        <v>1</v>
      </c>
      <c r="BJ158" t="s">
        <v>197</v>
      </c>
      <c r="BM158">
        <v>1100</v>
      </c>
      <c r="BN158">
        <v>0</v>
      </c>
      <c r="BO158" t="s">
        <v>3</v>
      </c>
      <c r="BP158">
        <v>0</v>
      </c>
      <c r="BQ158">
        <v>8</v>
      </c>
      <c r="BR158">
        <v>0</v>
      </c>
      <c r="BS158">
        <v>1</v>
      </c>
      <c r="BT158">
        <v>1</v>
      </c>
      <c r="BU158">
        <v>1</v>
      </c>
      <c r="BV158">
        <v>1</v>
      </c>
      <c r="BW158">
        <v>1</v>
      </c>
      <c r="BX158">
        <v>1</v>
      </c>
      <c r="BY158" t="s">
        <v>3</v>
      </c>
      <c r="BZ158">
        <v>0</v>
      </c>
      <c r="CA158">
        <v>0</v>
      </c>
      <c r="CB158" t="s">
        <v>3</v>
      </c>
      <c r="CE158">
        <v>0</v>
      </c>
      <c r="CF158">
        <v>0</v>
      </c>
      <c r="CG158">
        <v>0</v>
      </c>
      <c r="CM158">
        <v>0</v>
      </c>
      <c r="CN158" t="s">
        <v>3</v>
      </c>
      <c r="CO158">
        <v>0</v>
      </c>
      <c r="CP158">
        <f t="shared" si="177"/>
        <v>450</v>
      </c>
      <c r="CQ158">
        <f t="shared" si="178"/>
        <v>450</v>
      </c>
      <c r="CR158">
        <f t="shared" si="179"/>
        <v>0</v>
      </c>
      <c r="CS158">
        <f t="shared" si="180"/>
        <v>0</v>
      </c>
      <c r="CT158">
        <f t="shared" si="181"/>
        <v>0</v>
      </c>
      <c r="CU158">
        <f t="shared" si="182"/>
        <v>0</v>
      </c>
      <c r="CV158">
        <f t="shared" si="183"/>
        <v>0</v>
      </c>
      <c r="CW158">
        <f t="shared" si="184"/>
        <v>0</v>
      </c>
      <c r="CX158">
        <f t="shared" si="185"/>
        <v>0</v>
      </c>
      <c r="CY158">
        <f t="shared" si="186"/>
        <v>0</v>
      </c>
      <c r="CZ158">
        <f t="shared" si="187"/>
        <v>0</v>
      </c>
      <c r="DC158" t="s">
        <v>3</v>
      </c>
      <c r="DD158" t="s">
        <v>3</v>
      </c>
      <c r="DE158" t="s">
        <v>3</v>
      </c>
      <c r="DF158" t="s">
        <v>3</v>
      </c>
      <c r="DG158" t="s">
        <v>3</v>
      </c>
      <c r="DH158" t="s">
        <v>3</v>
      </c>
      <c r="DI158" t="s">
        <v>3</v>
      </c>
      <c r="DJ158" t="s">
        <v>3</v>
      </c>
      <c r="DK158" t="s">
        <v>3</v>
      </c>
      <c r="DL158" t="s">
        <v>3</v>
      </c>
      <c r="DM158" t="s">
        <v>3</v>
      </c>
      <c r="DN158">
        <v>0</v>
      </c>
      <c r="DO158">
        <v>0</v>
      </c>
      <c r="DP158">
        <v>1</v>
      </c>
      <c r="DQ158">
        <v>1</v>
      </c>
      <c r="DU158">
        <v>1003</v>
      </c>
      <c r="DV158" t="s">
        <v>291</v>
      </c>
      <c r="DW158" t="s">
        <v>291</v>
      </c>
      <c r="DX158">
        <v>1</v>
      </c>
      <c r="DZ158" t="s">
        <v>3</v>
      </c>
      <c r="EA158" t="s">
        <v>3</v>
      </c>
      <c r="EB158" t="s">
        <v>3</v>
      </c>
      <c r="EC158" t="s">
        <v>3</v>
      </c>
      <c r="EE158">
        <v>44455117</v>
      </c>
      <c r="EF158">
        <v>8</v>
      </c>
      <c r="EG158" t="s">
        <v>200</v>
      </c>
      <c r="EH158">
        <v>0</v>
      </c>
      <c r="EI158" t="s">
        <v>3</v>
      </c>
      <c r="EJ158">
        <v>1</v>
      </c>
      <c r="EK158">
        <v>1100</v>
      </c>
      <c r="EL158" t="s">
        <v>201</v>
      </c>
      <c r="EM158" t="s">
        <v>202</v>
      </c>
      <c r="EO158" t="s">
        <v>3</v>
      </c>
      <c r="EQ158">
        <v>0</v>
      </c>
      <c r="ER158">
        <v>450</v>
      </c>
      <c r="ES158">
        <v>450</v>
      </c>
      <c r="ET158">
        <v>0</v>
      </c>
      <c r="EU158">
        <v>0</v>
      </c>
      <c r="EV158">
        <v>0</v>
      </c>
      <c r="EW158">
        <v>0</v>
      </c>
      <c r="EX158">
        <v>0</v>
      </c>
      <c r="EY158">
        <v>0</v>
      </c>
      <c r="EZ158">
        <v>5</v>
      </c>
      <c r="FC158">
        <v>0</v>
      </c>
      <c r="FD158">
        <v>18</v>
      </c>
      <c r="FF158">
        <v>450</v>
      </c>
      <c r="FQ158">
        <v>0</v>
      </c>
      <c r="FR158">
        <f t="shared" si="188"/>
        <v>0</v>
      </c>
      <c r="FS158">
        <v>0</v>
      </c>
      <c r="FX158">
        <v>0</v>
      </c>
      <c r="FY158">
        <v>0</v>
      </c>
      <c r="GA158" t="s">
        <v>3</v>
      </c>
      <c r="GD158">
        <v>1</v>
      </c>
      <c r="GF158">
        <v>-912090505</v>
      </c>
      <c r="GG158">
        <v>2</v>
      </c>
      <c r="GH158">
        <v>3</v>
      </c>
      <c r="GI158">
        <v>4</v>
      </c>
      <c r="GJ158">
        <v>0</v>
      </c>
      <c r="GK158">
        <v>0</v>
      </c>
      <c r="GL158">
        <f t="shared" si="189"/>
        <v>0</v>
      </c>
      <c r="GM158">
        <f t="shared" si="190"/>
        <v>450</v>
      </c>
      <c r="GN158">
        <f t="shared" si="191"/>
        <v>450</v>
      </c>
      <c r="GO158">
        <f t="shared" si="192"/>
        <v>0</v>
      </c>
      <c r="GP158">
        <f t="shared" si="193"/>
        <v>0</v>
      </c>
      <c r="GR158">
        <v>1</v>
      </c>
      <c r="GS158">
        <v>1</v>
      </c>
      <c r="GT158">
        <v>0</v>
      </c>
      <c r="GU158" t="s">
        <v>3</v>
      </c>
      <c r="GV158">
        <f t="shared" si="194"/>
        <v>0</v>
      </c>
      <c r="GW158">
        <v>1</v>
      </c>
      <c r="GX158">
        <f t="shared" si="195"/>
        <v>0</v>
      </c>
      <c r="HA158">
        <v>0</v>
      </c>
      <c r="HB158">
        <v>0</v>
      </c>
      <c r="HC158">
        <f t="shared" si="196"/>
        <v>0</v>
      </c>
      <c r="HE158" t="s">
        <v>3</v>
      </c>
      <c r="HF158" t="s">
        <v>3</v>
      </c>
      <c r="HG158">
        <f t="shared" si="197"/>
        <v>450</v>
      </c>
      <c r="HM158" t="s">
        <v>3</v>
      </c>
      <c r="HN158" t="s">
        <v>3</v>
      </c>
      <c r="HO158" t="s">
        <v>3</v>
      </c>
      <c r="HP158" t="s">
        <v>3</v>
      </c>
      <c r="HQ158" t="s">
        <v>3</v>
      </c>
      <c r="IK158">
        <v>0</v>
      </c>
    </row>
    <row r="159" spans="1:245">
      <c r="A159">
        <v>17</v>
      </c>
      <c r="B159">
        <v>1</v>
      </c>
      <c r="E159" t="s">
        <v>339</v>
      </c>
      <c r="F159" t="s">
        <v>197</v>
      </c>
      <c r="G159" t="s">
        <v>340</v>
      </c>
      <c r="H159" t="s">
        <v>199</v>
      </c>
      <c r="I159">
        <f>ROUND(ROUND(1,4),7)</f>
        <v>1</v>
      </c>
      <c r="J159">
        <v>0</v>
      </c>
      <c r="K159">
        <f>ROUND(ROUND(1,4),7)</f>
        <v>1</v>
      </c>
      <c r="O159">
        <f t="shared" si="157"/>
        <v>3150</v>
      </c>
      <c r="P159">
        <f t="shared" si="158"/>
        <v>3150</v>
      </c>
      <c r="Q159">
        <f t="shared" si="159"/>
        <v>0</v>
      </c>
      <c r="R159">
        <f t="shared" si="160"/>
        <v>0</v>
      </c>
      <c r="S159">
        <f t="shared" si="161"/>
        <v>0</v>
      </c>
      <c r="T159">
        <f t="shared" si="162"/>
        <v>0</v>
      </c>
      <c r="U159">
        <f t="shared" si="163"/>
        <v>0</v>
      </c>
      <c r="V159">
        <f t="shared" si="164"/>
        <v>0</v>
      </c>
      <c r="W159">
        <f t="shared" si="165"/>
        <v>0</v>
      </c>
      <c r="X159">
        <f t="shared" si="166"/>
        <v>0</v>
      </c>
      <c r="Y159">
        <f t="shared" si="167"/>
        <v>0</v>
      </c>
      <c r="AA159">
        <v>46295511</v>
      </c>
      <c r="AB159">
        <f t="shared" si="168"/>
        <v>3150</v>
      </c>
      <c r="AC159">
        <f t="shared" si="169"/>
        <v>3150</v>
      </c>
      <c r="AD159">
        <f t="shared" si="170"/>
        <v>0</v>
      </c>
      <c r="AE159">
        <f t="shared" si="171"/>
        <v>0</v>
      </c>
      <c r="AF159">
        <f t="shared" si="172"/>
        <v>0</v>
      </c>
      <c r="AG159">
        <f t="shared" si="173"/>
        <v>0</v>
      </c>
      <c r="AH159">
        <f t="shared" si="174"/>
        <v>0</v>
      </c>
      <c r="AI159">
        <f t="shared" si="175"/>
        <v>0</v>
      </c>
      <c r="AJ159">
        <f t="shared" si="176"/>
        <v>0</v>
      </c>
      <c r="AK159">
        <v>3150</v>
      </c>
      <c r="AL159">
        <v>3150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1</v>
      </c>
      <c r="AW159">
        <v>1</v>
      </c>
      <c r="AZ159">
        <v>1</v>
      </c>
      <c r="BA159">
        <v>1</v>
      </c>
      <c r="BB159">
        <v>1</v>
      </c>
      <c r="BC159">
        <v>7.21</v>
      </c>
      <c r="BD159" t="s">
        <v>3</v>
      </c>
      <c r="BE159" t="s">
        <v>3</v>
      </c>
      <c r="BF159" t="s">
        <v>3</v>
      </c>
      <c r="BG159" t="s">
        <v>3</v>
      </c>
      <c r="BH159">
        <v>3</v>
      </c>
      <c r="BI159">
        <v>1</v>
      </c>
      <c r="BJ159" t="s">
        <v>197</v>
      </c>
      <c r="BM159">
        <v>1100</v>
      </c>
      <c r="BN159">
        <v>0</v>
      </c>
      <c r="BO159" t="s">
        <v>3</v>
      </c>
      <c r="BP159">
        <v>0</v>
      </c>
      <c r="BQ159">
        <v>8</v>
      </c>
      <c r="BR159">
        <v>0</v>
      </c>
      <c r="BS159">
        <v>1</v>
      </c>
      <c r="BT159">
        <v>1</v>
      </c>
      <c r="BU159">
        <v>1</v>
      </c>
      <c r="BV159">
        <v>1</v>
      </c>
      <c r="BW159">
        <v>1</v>
      </c>
      <c r="BX159">
        <v>1</v>
      </c>
      <c r="BY159" t="s">
        <v>3</v>
      </c>
      <c r="BZ159">
        <v>0</v>
      </c>
      <c r="CA159">
        <v>0</v>
      </c>
      <c r="CB159" t="s">
        <v>3</v>
      </c>
      <c r="CE159">
        <v>0</v>
      </c>
      <c r="CF159">
        <v>0</v>
      </c>
      <c r="CG159">
        <v>0</v>
      </c>
      <c r="CM159">
        <v>0</v>
      </c>
      <c r="CN159" t="s">
        <v>3</v>
      </c>
      <c r="CO159">
        <v>0</v>
      </c>
      <c r="CP159">
        <f t="shared" si="177"/>
        <v>3150</v>
      </c>
      <c r="CQ159">
        <f t="shared" si="178"/>
        <v>3150</v>
      </c>
      <c r="CR159">
        <f t="shared" si="179"/>
        <v>0</v>
      </c>
      <c r="CS159">
        <f t="shared" si="180"/>
        <v>0</v>
      </c>
      <c r="CT159">
        <f t="shared" si="181"/>
        <v>0</v>
      </c>
      <c r="CU159">
        <f t="shared" si="182"/>
        <v>0</v>
      </c>
      <c r="CV159">
        <f t="shared" si="183"/>
        <v>0</v>
      </c>
      <c r="CW159">
        <f t="shared" si="184"/>
        <v>0</v>
      </c>
      <c r="CX159">
        <f t="shared" si="185"/>
        <v>0</v>
      </c>
      <c r="CY159">
        <f t="shared" si="186"/>
        <v>0</v>
      </c>
      <c r="CZ159">
        <f t="shared" si="187"/>
        <v>0</v>
      </c>
      <c r="DC159" t="s">
        <v>3</v>
      </c>
      <c r="DD159" t="s">
        <v>3</v>
      </c>
      <c r="DE159" t="s">
        <v>3</v>
      </c>
      <c r="DF159" t="s">
        <v>3</v>
      </c>
      <c r="DG159" t="s">
        <v>3</v>
      </c>
      <c r="DH159" t="s">
        <v>3</v>
      </c>
      <c r="DI159" t="s">
        <v>3</v>
      </c>
      <c r="DJ159" t="s">
        <v>3</v>
      </c>
      <c r="DK159" t="s">
        <v>3</v>
      </c>
      <c r="DL159" t="s">
        <v>3</v>
      </c>
      <c r="DM159" t="s">
        <v>3</v>
      </c>
      <c r="DN159">
        <v>0</v>
      </c>
      <c r="DO159">
        <v>0</v>
      </c>
      <c r="DP159">
        <v>1</v>
      </c>
      <c r="DQ159">
        <v>1</v>
      </c>
      <c r="DU159">
        <v>1010</v>
      </c>
      <c r="DV159" t="s">
        <v>199</v>
      </c>
      <c r="DW159" t="s">
        <v>199</v>
      </c>
      <c r="DX159">
        <v>1</v>
      </c>
      <c r="DZ159" t="s">
        <v>3</v>
      </c>
      <c r="EA159" t="s">
        <v>3</v>
      </c>
      <c r="EB159" t="s">
        <v>3</v>
      </c>
      <c r="EC159" t="s">
        <v>3</v>
      </c>
      <c r="EE159">
        <v>44455117</v>
      </c>
      <c r="EF159">
        <v>8</v>
      </c>
      <c r="EG159" t="s">
        <v>200</v>
      </c>
      <c r="EH159">
        <v>0</v>
      </c>
      <c r="EI159" t="s">
        <v>3</v>
      </c>
      <c r="EJ159">
        <v>1</v>
      </c>
      <c r="EK159">
        <v>1100</v>
      </c>
      <c r="EL159" t="s">
        <v>201</v>
      </c>
      <c r="EM159" t="s">
        <v>202</v>
      </c>
      <c r="EO159" t="s">
        <v>3</v>
      </c>
      <c r="EQ159">
        <v>0</v>
      </c>
      <c r="ER159">
        <v>3150</v>
      </c>
      <c r="ES159">
        <v>3150</v>
      </c>
      <c r="ET159">
        <v>0</v>
      </c>
      <c r="EU159">
        <v>0</v>
      </c>
      <c r="EV159">
        <v>0</v>
      </c>
      <c r="EW159">
        <v>0</v>
      </c>
      <c r="EX159">
        <v>0</v>
      </c>
      <c r="EY159">
        <v>0</v>
      </c>
      <c r="EZ159">
        <v>5</v>
      </c>
      <c r="FC159">
        <v>0</v>
      </c>
      <c r="FD159">
        <v>18</v>
      </c>
      <c r="FF159">
        <v>3150</v>
      </c>
      <c r="FQ159">
        <v>0</v>
      </c>
      <c r="FR159">
        <f t="shared" si="188"/>
        <v>0</v>
      </c>
      <c r="FS159">
        <v>0</v>
      </c>
      <c r="FX159">
        <v>0</v>
      </c>
      <c r="FY159">
        <v>0</v>
      </c>
      <c r="GA159" t="s">
        <v>3</v>
      </c>
      <c r="GD159">
        <v>1</v>
      </c>
      <c r="GF159">
        <v>1102957978</v>
      </c>
      <c r="GG159">
        <v>2</v>
      </c>
      <c r="GH159">
        <v>3</v>
      </c>
      <c r="GI159">
        <v>4</v>
      </c>
      <c r="GJ159">
        <v>0</v>
      </c>
      <c r="GK159">
        <v>0</v>
      </c>
      <c r="GL159">
        <f t="shared" si="189"/>
        <v>0</v>
      </c>
      <c r="GM159">
        <f t="shared" si="190"/>
        <v>3150</v>
      </c>
      <c r="GN159">
        <f t="shared" si="191"/>
        <v>3150</v>
      </c>
      <c r="GO159">
        <f t="shared" si="192"/>
        <v>0</v>
      </c>
      <c r="GP159">
        <f t="shared" si="193"/>
        <v>0</v>
      </c>
      <c r="GR159">
        <v>1</v>
      </c>
      <c r="GS159">
        <v>1</v>
      </c>
      <c r="GT159">
        <v>0</v>
      </c>
      <c r="GU159" t="s">
        <v>3</v>
      </c>
      <c r="GV159">
        <f t="shared" si="194"/>
        <v>0</v>
      </c>
      <c r="GW159">
        <v>1</v>
      </c>
      <c r="GX159">
        <f t="shared" si="195"/>
        <v>0</v>
      </c>
      <c r="HA159">
        <v>0</v>
      </c>
      <c r="HB159">
        <v>0</v>
      </c>
      <c r="HC159">
        <f t="shared" si="196"/>
        <v>0</v>
      </c>
      <c r="HE159" t="s">
        <v>3</v>
      </c>
      <c r="HF159" t="s">
        <v>3</v>
      </c>
      <c r="HG159">
        <f t="shared" si="197"/>
        <v>3150</v>
      </c>
      <c r="HM159" t="s">
        <v>3</v>
      </c>
      <c r="HN159" t="s">
        <v>3</v>
      </c>
      <c r="HO159" t="s">
        <v>3</v>
      </c>
      <c r="HP159" t="s">
        <v>3</v>
      </c>
      <c r="HQ159" t="s">
        <v>3</v>
      </c>
      <c r="IK159">
        <v>0</v>
      </c>
    </row>
    <row r="160" spans="1:245">
      <c r="A160">
        <v>17</v>
      </c>
      <c r="B160">
        <v>1</v>
      </c>
      <c r="E160" t="s">
        <v>341</v>
      </c>
      <c r="F160" t="s">
        <v>197</v>
      </c>
      <c r="G160" t="s">
        <v>342</v>
      </c>
      <c r="H160" t="s">
        <v>199</v>
      </c>
      <c r="I160">
        <f>ROUND(ROUND(1000,4),7)</f>
        <v>1000</v>
      </c>
      <c r="J160">
        <v>0</v>
      </c>
      <c r="K160">
        <f>ROUND(ROUND(1000,4),7)</f>
        <v>1000</v>
      </c>
      <c r="O160">
        <f t="shared" si="157"/>
        <v>15400</v>
      </c>
      <c r="P160">
        <f t="shared" si="158"/>
        <v>15400</v>
      </c>
      <c r="Q160">
        <f t="shared" si="159"/>
        <v>0</v>
      </c>
      <c r="R160">
        <f t="shared" si="160"/>
        <v>0</v>
      </c>
      <c r="S160">
        <f t="shared" si="161"/>
        <v>0</v>
      </c>
      <c r="T160">
        <f t="shared" si="162"/>
        <v>0</v>
      </c>
      <c r="U160">
        <f t="shared" si="163"/>
        <v>0</v>
      </c>
      <c r="V160">
        <f t="shared" si="164"/>
        <v>0</v>
      </c>
      <c r="W160">
        <f t="shared" si="165"/>
        <v>0</v>
      </c>
      <c r="X160">
        <f t="shared" si="166"/>
        <v>0</v>
      </c>
      <c r="Y160">
        <f t="shared" si="167"/>
        <v>0</v>
      </c>
      <c r="AA160">
        <v>46295511</v>
      </c>
      <c r="AB160">
        <f t="shared" si="168"/>
        <v>15.4</v>
      </c>
      <c r="AC160">
        <f t="shared" si="169"/>
        <v>15.4</v>
      </c>
      <c r="AD160">
        <f t="shared" si="170"/>
        <v>0</v>
      </c>
      <c r="AE160">
        <f t="shared" si="171"/>
        <v>0</v>
      </c>
      <c r="AF160">
        <f t="shared" si="172"/>
        <v>0</v>
      </c>
      <c r="AG160">
        <f t="shared" si="173"/>
        <v>0</v>
      </c>
      <c r="AH160">
        <f t="shared" si="174"/>
        <v>0</v>
      </c>
      <c r="AI160">
        <f t="shared" si="175"/>
        <v>0</v>
      </c>
      <c r="AJ160">
        <f t="shared" si="176"/>
        <v>0</v>
      </c>
      <c r="AK160">
        <v>15.4</v>
      </c>
      <c r="AL160">
        <v>15.4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1</v>
      </c>
      <c r="AW160">
        <v>1</v>
      </c>
      <c r="AZ160">
        <v>1</v>
      </c>
      <c r="BA160">
        <v>1</v>
      </c>
      <c r="BB160">
        <v>1</v>
      </c>
      <c r="BC160">
        <v>7.21</v>
      </c>
      <c r="BD160" t="s">
        <v>3</v>
      </c>
      <c r="BE160" t="s">
        <v>3</v>
      </c>
      <c r="BF160" t="s">
        <v>3</v>
      </c>
      <c r="BG160" t="s">
        <v>3</v>
      </c>
      <c r="BH160">
        <v>3</v>
      </c>
      <c r="BI160">
        <v>1</v>
      </c>
      <c r="BJ160" t="s">
        <v>197</v>
      </c>
      <c r="BM160">
        <v>1100</v>
      </c>
      <c r="BN160">
        <v>0</v>
      </c>
      <c r="BO160" t="s">
        <v>3</v>
      </c>
      <c r="BP160">
        <v>0</v>
      </c>
      <c r="BQ160">
        <v>8</v>
      </c>
      <c r="BR160">
        <v>0</v>
      </c>
      <c r="BS160">
        <v>1</v>
      </c>
      <c r="BT160">
        <v>1</v>
      </c>
      <c r="BU160">
        <v>1</v>
      </c>
      <c r="BV160">
        <v>1</v>
      </c>
      <c r="BW160">
        <v>1</v>
      </c>
      <c r="BX160">
        <v>1</v>
      </c>
      <c r="BY160" t="s">
        <v>3</v>
      </c>
      <c r="BZ160">
        <v>0</v>
      </c>
      <c r="CA160">
        <v>0</v>
      </c>
      <c r="CB160" t="s">
        <v>3</v>
      </c>
      <c r="CE160">
        <v>0</v>
      </c>
      <c r="CF160">
        <v>0</v>
      </c>
      <c r="CG160">
        <v>0</v>
      </c>
      <c r="CM160">
        <v>0</v>
      </c>
      <c r="CN160" t="s">
        <v>3</v>
      </c>
      <c r="CO160">
        <v>0</v>
      </c>
      <c r="CP160">
        <f t="shared" si="177"/>
        <v>15400</v>
      </c>
      <c r="CQ160">
        <f t="shared" si="178"/>
        <v>15.4</v>
      </c>
      <c r="CR160">
        <f t="shared" si="179"/>
        <v>0</v>
      </c>
      <c r="CS160">
        <f t="shared" si="180"/>
        <v>0</v>
      </c>
      <c r="CT160">
        <f t="shared" si="181"/>
        <v>0</v>
      </c>
      <c r="CU160">
        <f t="shared" si="182"/>
        <v>0</v>
      </c>
      <c r="CV160">
        <f t="shared" si="183"/>
        <v>0</v>
      </c>
      <c r="CW160">
        <f t="shared" si="184"/>
        <v>0</v>
      </c>
      <c r="CX160">
        <f t="shared" si="185"/>
        <v>0</v>
      </c>
      <c r="CY160">
        <f t="shared" si="186"/>
        <v>0</v>
      </c>
      <c r="CZ160">
        <f t="shared" si="187"/>
        <v>0</v>
      </c>
      <c r="DC160" t="s">
        <v>3</v>
      </c>
      <c r="DD160" t="s">
        <v>3</v>
      </c>
      <c r="DE160" t="s">
        <v>3</v>
      </c>
      <c r="DF160" t="s">
        <v>3</v>
      </c>
      <c r="DG160" t="s">
        <v>3</v>
      </c>
      <c r="DH160" t="s">
        <v>3</v>
      </c>
      <c r="DI160" t="s">
        <v>3</v>
      </c>
      <c r="DJ160" t="s">
        <v>3</v>
      </c>
      <c r="DK160" t="s">
        <v>3</v>
      </c>
      <c r="DL160" t="s">
        <v>3</v>
      </c>
      <c r="DM160" t="s">
        <v>3</v>
      </c>
      <c r="DN160">
        <v>0</v>
      </c>
      <c r="DO160">
        <v>0</v>
      </c>
      <c r="DP160">
        <v>1</v>
      </c>
      <c r="DQ160">
        <v>1</v>
      </c>
      <c r="DU160">
        <v>1010</v>
      </c>
      <c r="DV160" t="s">
        <v>199</v>
      </c>
      <c r="DW160" t="s">
        <v>199</v>
      </c>
      <c r="DX160">
        <v>1</v>
      </c>
      <c r="DZ160" t="s">
        <v>3</v>
      </c>
      <c r="EA160" t="s">
        <v>3</v>
      </c>
      <c r="EB160" t="s">
        <v>3</v>
      </c>
      <c r="EC160" t="s">
        <v>3</v>
      </c>
      <c r="EE160">
        <v>44455117</v>
      </c>
      <c r="EF160">
        <v>8</v>
      </c>
      <c r="EG160" t="s">
        <v>200</v>
      </c>
      <c r="EH160">
        <v>0</v>
      </c>
      <c r="EI160" t="s">
        <v>3</v>
      </c>
      <c r="EJ160">
        <v>1</v>
      </c>
      <c r="EK160">
        <v>1100</v>
      </c>
      <c r="EL160" t="s">
        <v>201</v>
      </c>
      <c r="EM160" t="s">
        <v>202</v>
      </c>
      <c r="EO160" t="s">
        <v>3</v>
      </c>
      <c r="EQ160">
        <v>0</v>
      </c>
      <c r="ER160">
        <v>15.4</v>
      </c>
      <c r="ES160">
        <v>15.4</v>
      </c>
      <c r="ET160">
        <v>0</v>
      </c>
      <c r="EU160">
        <v>0</v>
      </c>
      <c r="EV160">
        <v>0</v>
      </c>
      <c r="EW160">
        <v>0</v>
      </c>
      <c r="EX160">
        <v>0</v>
      </c>
      <c r="EY160">
        <v>0</v>
      </c>
      <c r="EZ160">
        <v>5</v>
      </c>
      <c r="FC160">
        <v>0</v>
      </c>
      <c r="FD160">
        <v>18</v>
      </c>
      <c r="FF160">
        <v>15.4</v>
      </c>
      <c r="FQ160">
        <v>0</v>
      </c>
      <c r="FR160">
        <f t="shared" si="188"/>
        <v>0</v>
      </c>
      <c r="FS160">
        <v>0</v>
      </c>
      <c r="FX160">
        <v>0</v>
      </c>
      <c r="FY160">
        <v>0</v>
      </c>
      <c r="GA160" t="s">
        <v>3</v>
      </c>
      <c r="GD160">
        <v>1</v>
      </c>
      <c r="GF160">
        <v>-309157602</v>
      </c>
      <c r="GG160">
        <v>2</v>
      </c>
      <c r="GH160">
        <v>3</v>
      </c>
      <c r="GI160">
        <v>4</v>
      </c>
      <c r="GJ160">
        <v>0</v>
      </c>
      <c r="GK160">
        <v>0</v>
      </c>
      <c r="GL160">
        <f t="shared" si="189"/>
        <v>0</v>
      </c>
      <c r="GM160">
        <f t="shared" si="190"/>
        <v>15400</v>
      </c>
      <c r="GN160">
        <f t="shared" si="191"/>
        <v>15400</v>
      </c>
      <c r="GO160">
        <f t="shared" si="192"/>
        <v>0</v>
      </c>
      <c r="GP160">
        <f t="shared" si="193"/>
        <v>0</v>
      </c>
      <c r="GR160">
        <v>1</v>
      </c>
      <c r="GS160">
        <v>1</v>
      </c>
      <c r="GT160">
        <v>0</v>
      </c>
      <c r="GU160" t="s">
        <v>3</v>
      </c>
      <c r="GV160">
        <f t="shared" si="194"/>
        <v>0</v>
      </c>
      <c r="GW160">
        <v>1</v>
      </c>
      <c r="GX160">
        <f t="shared" si="195"/>
        <v>0</v>
      </c>
      <c r="HA160">
        <v>0</v>
      </c>
      <c r="HB160">
        <v>0</v>
      </c>
      <c r="HC160">
        <f t="shared" si="196"/>
        <v>0</v>
      </c>
      <c r="HE160" t="s">
        <v>3</v>
      </c>
      <c r="HF160" t="s">
        <v>3</v>
      </c>
      <c r="HG160">
        <f t="shared" si="197"/>
        <v>15400</v>
      </c>
      <c r="HM160" t="s">
        <v>3</v>
      </c>
      <c r="HN160" t="s">
        <v>3</v>
      </c>
      <c r="HO160" t="s">
        <v>3</v>
      </c>
      <c r="HP160" t="s">
        <v>3</v>
      </c>
      <c r="HQ160" t="s">
        <v>3</v>
      </c>
      <c r="IK160">
        <v>0</v>
      </c>
    </row>
    <row r="161" spans="1:245">
      <c r="A161">
        <v>17</v>
      </c>
      <c r="B161">
        <v>1</v>
      </c>
      <c r="E161" t="s">
        <v>343</v>
      </c>
      <c r="F161" t="s">
        <v>197</v>
      </c>
      <c r="G161" t="s">
        <v>344</v>
      </c>
      <c r="H161" t="s">
        <v>199</v>
      </c>
      <c r="I161">
        <f>ROUND(ROUND(6,4),7)</f>
        <v>6</v>
      </c>
      <c r="J161">
        <v>0</v>
      </c>
      <c r="K161">
        <f>ROUND(ROUND(6,4),7)</f>
        <v>6</v>
      </c>
      <c r="O161">
        <f t="shared" si="157"/>
        <v>107580</v>
      </c>
      <c r="P161">
        <f t="shared" si="158"/>
        <v>107580</v>
      </c>
      <c r="Q161">
        <f t="shared" si="159"/>
        <v>0</v>
      </c>
      <c r="R161">
        <f t="shared" si="160"/>
        <v>0</v>
      </c>
      <c r="S161">
        <f t="shared" si="161"/>
        <v>0</v>
      </c>
      <c r="T161">
        <f t="shared" si="162"/>
        <v>0</v>
      </c>
      <c r="U161">
        <f t="shared" si="163"/>
        <v>0</v>
      </c>
      <c r="V161">
        <f t="shared" si="164"/>
        <v>0</v>
      </c>
      <c r="W161">
        <f t="shared" si="165"/>
        <v>0</v>
      </c>
      <c r="X161">
        <f t="shared" si="166"/>
        <v>0</v>
      </c>
      <c r="Y161">
        <f t="shared" si="167"/>
        <v>0</v>
      </c>
      <c r="AA161">
        <v>46295511</v>
      </c>
      <c r="AB161">
        <f t="shared" si="168"/>
        <v>17930</v>
      </c>
      <c r="AC161">
        <f t="shared" si="169"/>
        <v>17930</v>
      </c>
      <c r="AD161">
        <f t="shared" si="170"/>
        <v>0</v>
      </c>
      <c r="AE161">
        <f t="shared" si="171"/>
        <v>0</v>
      </c>
      <c r="AF161">
        <f t="shared" si="172"/>
        <v>0</v>
      </c>
      <c r="AG161">
        <f t="shared" si="173"/>
        <v>0</v>
      </c>
      <c r="AH161">
        <f t="shared" si="174"/>
        <v>0</v>
      </c>
      <c r="AI161">
        <f t="shared" si="175"/>
        <v>0</v>
      </c>
      <c r="AJ161">
        <f t="shared" si="176"/>
        <v>0</v>
      </c>
      <c r="AK161">
        <v>17930</v>
      </c>
      <c r="AL161">
        <v>17930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1</v>
      </c>
      <c r="AW161">
        <v>1</v>
      </c>
      <c r="AZ161">
        <v>1</v>
      </c>
      <c r="BA161">
        <v>1</v>
      </c>
      <c r="BB161">
        <v>1</v>
      </c>
      <c r="BC161">
        <v>7.21</v>
      </c>
      <c r="BD161" t="s">
        <v>3</v>
      </c>
      <c r="BE161" t="s">
        <v>3</v>
      </c>
      <c r="BF161" t="s">
        <v>3</v>
      </c>
      <c r="BG161" t="s">
        <v>3</v>
      </c>
      <c r="BH161">
        <v>3</v>
      </c>
      <c r="BI161">
        <v>1</v>
      </c>
      <c r="BJ161" t="s">
        <v>197</v>
      </c>
      <c r="BM161">
        <v>1100</v>
      </c>
      <c r="BN161">
        <v>0</v>
      </c>
      <c r="BO161" t="s">
        <v>3</v>
      </c>
      <c r="BP161">
        <v>0</v>
      </c>
      <c r="BQ161">
        <v>8</v>
      </c>
      <c r="BR161">
        <v>0</v>
      </c>
      <c r="BS161">
        <v>1</v>
      </c>
      <c r="BT161">
        <v>1</v>
      </c>
      <c r="BU161">
        <v>1</v>
      </c>
      <c r="BV161">
        <v>1</v>
      </c>
      <c r="BW161">
        <v>1</v>
      </c>
      <c r="BX161">
        <v>1</v>
      </c>
      <c r="BY161" t="s">
        <v>3</v>
      </c>
      <c r="BZ161">
        <v>0</v>
      </c>
      <c r="CA161">
        <v>0</v>
      </c>
      <c r="CB161" t="s">
        <v>3</v>
      </c>
      <c r="CE161">
        <v>0</v>
      </c>
      <c r="CF161">
        <v>0</v>
      </c>
      <c r="CG161">
        <v>0</v>
      </c>
      <c r="CM161">
        <v>0</v>
      </c>
      <c r="CN161" t="s">
        <v>3</v>
      </c>
      <c r="CO161">
        <v>0</v>
      </c>
      <c r="CP161">
        <f t="shared" si="177"/>
        <v>107580</v>
      </c>
      <c r="CQ161">
        <f t="shared" si="178"/>
        <v>17930</v>
      </c>
      <c r="CR161">
        <f t="shared" si="179"/>
        <v>0</v>
      </c>
      <c r="CS161">
        <f t="shared" si="180"/>
        <v>0</v>
      </c>
      <c r="CT161">
        <f t="shared" si="181"/>
        <v>0</v>
      </c>
      <c r="CU161">
        <f t="shared" si="182"/>
        <v>0</v>
      </c>
      <c r="CV161">
        <f t="shared" si="183"/>
        <v>0</v>
      </c>
      <c r="CW161">
        <f t="shared" si="184"/>
        <v>0</v>
      </c>
      <c r="CX161">
        <f t="shared" si="185"/>
        <v>0</v>
      </c>
      <c r="CY161">
        <f t="shared" si="186"/>
        <v>0</v>
      </c>
      <c r="CZ161">
        <f t="shared" si="187"/>
        <v>0</v>
      </c>
      <c r="DC161" t="s">
        <v>3</v>
      </c>
      <c r="DD161" t="s">
        <v>3</v>
      </c>
      <c r="DE161" t="s">
        <v>3</v>
      </c>
      <c r="DF161" t="s">
        <v>3</v>
      </c>
      <c r="DG161" t="s">
        <v>3</v>
      </c>
      <c r="DH161" t="s">
        <v>3</v>
      </c>
      <c r="DI161" t="s">
        <v>3</v>
      </c>
      <c r="DJ161" t="s">
        <v>3</v>
      </c>
      <c r="DK161" t="s">
        <v>3</v>
      </c>
      <c r="DL161" t="s">
        <v>3</v>
      </c>
      <c r="DM161" t="s">
        <v>3</v>
      </c>
      <c r="DN161">
        <v>0</v>
      </c>
      <c r="DO161">
        <v>0</v>
      </c>
      <c r="DP161">
        <v>1</v>
      </c>
      <c r="DQ161">
        <v>1</v>
      </c>
      <c r="DU161">
        <v>1010</v>
      </c>
      <c r="DV161" t="s">
        <v>199</v>
      </c>
      <c r="DW161" t="s">
        <v>199</v>
      </c>
      <c r="DX161">
        <v>1</v>
      </c>
      <c r="DZ161" t="s">
        <v>3</v>
      </c>
      <c r="EA161" t="s">
        <v>3</v>
      </c>
      <c r="EB161" t="s">
        <v>3</v>
      </c>
      <c r="EC161" t="s">
        <v>3</v>
      </c>
      <c r="EE161">
        <v>44455117</v>
      </c>
      <c r="EF161">
        <v>8</v>
      </c>
      <c r="EG161" t="s">
        <v>200</v>
      </c>
      <c r="EH161">
        <v>0</v>
      </c>
      <c r="EI161" t="s">
        <v>3</v>
      </c>
      <c r="EJ161">
        <v>1</v>
      </c>
      <c r="EK161">
        <v>1100</v>
      </c>
      <c r="EL161" t="s">
        <v>201</v>
      </c>
      <c r="EM161" t="s">
        <v>202</v>
      </c>
      <c r="EO161" t="s">
        <v>3</v>
      </c>
      <c r="EQ161">
        <v>0</v>
      </c>
      <c r="ER161">
        <v>17930</v>
      </c>
      <c r="ES161">
        <v>17930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EZ161">
        <v>5</v>
      </c>
      <c r="FC161">
        <v>0</v>
      </c>
      <c r="FD161">
        <v>18</v>
      </c>
      <c r="FF161">
        <v>17930</v>
      </c>
      <c r="FQ161">
        <v>0</v>
      </c>
      <c r="FR161">
        <f t="shared" si="188"/>
        <v>0</v>
      </c>
      <c r="FS161">
        <v>0</v>
      </c>
      <c r="FX161">
        <v>0</v>
      </c>
      <c r="FY161">
        <v>0</v>
      </c>
      <c r="GA161" t="s">
        <v>3</v>
      </c>
      <c r="GD161">
        <v>1</v>
      </c>
      <c r="GF161">
        <v>1515560074</v>
      </c>
      <c r="GG161">
        <v>2</v>
      </c>
      <c r="GH161">
        <v>3</v>
      </c>
      <c r="GI161">
        <v>4</v>
      </c>
      <c r="GJ161">
        <v>0</v>
      </c>
      <c r="GK161">
        <v>0</v>
      </c>
      <c r="GL161">
        <f t="shared" si="189"/>
        <v>0</v>
      </c>
      <c r="GM161">
        <f t="shared" si="190"/>
        <v>107580</v>
      </c>
      <c r="GN161">
        <f t="shared" si="191"/>
        <v>107580</v>
      </c>
      <c r="GO161">
        <f t="shared" si="192"/>
        <v>0</v>
      </c>
      <c r="GP161">
        <f t="shared" si="193"/>
        <v>0</v>
      </c>
      <c r="GR161">
        <v>1</v>
      </c>
      <c r="GS161">
        <v>1</v>
      </c>
      <c r="GT161">
        <v>0</v>
      </c>
      <c r="GU161" t="s">
        <v>3</v>
      </c>
      <c r="GV161">
        <f t="shared" si="194"/>
        <v>0</v>
      </c>
      <c r="GW161">
        <v>1</v>
      </c>
      <c r="GX161">
        <f t="shared" si="195"/>
        <v>0</v>
      </c>
      <c r="HA161">
        <v>0</v>
      </c>
      <c r="HB161">
        <v>0</v>
      </c>
      <c r="HC161">
        <f t="shared" si="196"/>
        <v>0</v>
      </c>
      <c r="HE161" t="s">
        <v>3</v>
      </c>
      <c r="HF161" t="s">
        <v>3</v>
      </c>
      <c r="HG161">
        <f t="shared" si="197"/>
        <v>107580</v>
      </c>
      <c r="HM161" t="s">
        <v>3</v>
      </c>
      <c r="HN161" t="s">
        <v>3</v>
      </c>
      <c r="HO161" t="s">
        <v>3</v>
      </c>
      <c r="HP161" t="s">
        <v>3</v>
      </c>
      <c r="HQ161" t="s">
        <v>3</v>
      </c>
      <c r="IK161">
        <v>0</v>
      </c>
    </row>
    <row r="162" spans="1:245">
      <c r="A162">
        <v>17</v>
      </c>
      <c r="B162">
        <v>1</v>
      </c>
      <c r="E162" t="s">
        <v>345</v>
      </c>
      <c r="F162" t="s">
        <v>197</v>
      </c>
      <c r="G162" t="s">
        <v>346</v>
      </c>
      <c r="H162" t="s">
        <v>199</v>
      </c>
      <c r="I162">
        <f>ROUND(ROUND(12,4),7)</f>
        <v>12</v>
      </c>
      <c r="J162">
        <v>0</v>
      </c>
      <c r="K162">
        <f>ROUND(ROUND(12,4),7)</f>
        <v>12</v>
      </c>
      <c r="O162">
        <f t="shared" si="157"/>
        <v>8289.6</v>
      </c>
      <c r="P162">
        <f t="shared" si="158"/>
        <v>8289.6</v>
      </c>
      <c r="Q162">
        <f t="shared" si="159"/>
        <v>0</v>
      </c>
      <c r="R162">
        <f t="shared" si="160"/>
        <v>0</v>
      </c>
      <c r="S162">
        <f t="shared" si="161"/>
        <v>0</v>
      </c>
      <c r="T162">
        <f t="shared" si="162"/>
        <v>0</v>
      </c>
      <c r="U162">
        <f t="shared" si="163"/>
        <v>0</v>
      </c>
      <c r="V162">
        <f t="shared" si="164"/>
        <v>0</v>
      </c>
      <c r="W162">
        <f t="shared" si="165"/>
        <v>0</v>
      </c>
      <c r="X162">
        <f t="shared" si="166"/>
        <v>0</v>
      </c>
      <c r="Y162">
        <f t="shared" si="167"/>
        <v>0</v>
      </c>
      <c r="AA162">
        <v>46295511</v>
      </c>
      <c r="AB162">
        <f t="shared" si="168"/>
        <v>690.8</v>
      </c>
      <c r="AC162">
        <f t="shared" si="169"/>
        <v>690.8</v>
      </c>
      <c r="AD162">
        <f t="shared" si="170"/>
        <v>0</v>
      </c>
      <c r="AE162">
        <f t="shared" si="171"/>
        <v>0</v>
      </c>
      <c r="AF162">
        <f t="shared" si="172"/>
        <v>0</v>
      </c>
      <c r="AG162">
        <f t="shared" si="173"/>
        <v>0</v>
      </c>
      <c r="AH162">
        <f t="shared" si="174"/>
        <v>0</v>
      </c>
      <c r="AI162">
        <f t="shared" si="175"/>
        <v>0</v>
      </c>
      <c r="AJ162">
        <f t="shared" si="176"/>
        <v>0</v>
      </c>
      <c r="AK162">
        <v>690.8</v>
      </c>
      <c r="AL162">
        <v>690.8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1</v>
      </c>
      <c r="AW162">
        <v>1</v>
      </c>
      <c r="AZ162">
        <v>1</v>
      </c>
      <c r="BA162">
        <v>1</v>
      </c>
      <c r="BB162">
        <v>1</v>
      </c>
      <c r="BC162">
        <v>7.21</v>
      </c>
      <c r="BD162" t="s">
        <v>3</v>
      </c>
      <c r="BE162" t="s">
        <v>3</v>
      </c>
      <c r="BF162" t="s">
        <v>3</v>
      </c>
      <c r="BG162" t="s">
        <v>3</v>
      </c>
      <c r="BH162">
        <v>3</v>
      </c>
      <c r="BI162">
        <v>1</v>
      </c>
      <c r="BJ162" t="s">
        <v>197</v>
      </c>
      <c r="BM162">
        <v>1100</v>
      </c>
      <c r="BN162">
        <v>0</v>
      </c>
      <c r="BO162" t="s">
        <v>3</v>
      </c>
      <c r="BP162">
        <v>0</v>
      </c>
      <c r="BQ162">
        <v>8</v>
      </c>
      <c r="BR162">
        <v>0</v>
      </c>
      <c r="BS162">
        <v>1</v>
      </c>
      <c r="BT162">
        <v>1</v>
      </c>
      <c r="BU162">
        <v>1</v>
      </c>
      <c r="BV162">
        <v>1</v>
      </c>
      <c r="BW162">
        <v>1</v>
      </c>
      <c r="BX162">
        <v>1</v>
      </c>
      <c r="BY162" t="s">
        <v>3</v>
      </c>
      <c r="BZ162">
        <v>0</v>
      </c>
      <c r="CA162">
        <v>0</v>
      </c>
      <c r="CB162" t="s">
        <v>3</v>
      </c>
      <c r="CE162">
        <v>0</v>
      </c>
      <c r="CF162">
        <v>0</v>
      </c>
      <c r="CG162">
        <v>0</v>
      </c>
      <c r="CM162">
        <v>0</v>
      </c>
      <c r="CN162" t="s">
        <v>3</v>
      </c>
      <c r="CO162">
        <v>0</v>
      </c>
      <c r="CP162">
        <f t="shared" si="177"/>
        <v>8289.6</v>
      </c>
      <c r="CQ162">
        <f t="shared" si="178"/>
        <v>690.8</v>
      </c>
      <c r="CR162">
        <f t="shared" si="179"/>
        <v>0</v>
      </c>
      <c r="CS162">
        <f t="shared" si="180"/>
        <v>0</v>
      </c>
      <c r="CT162">
        <f t="shared" si="181"/>
        <v>0</v>
      </c>
      <c r="CU162">
        <f t="shared" si="182"/>
        <v>0</v>
      </c>
      <c r="CV162">
        <f t="shared" si="183"/>
        <v>0</v>
      </c>
      <c r="CW162">
        <f t="shared" si="184"/>
        <v>0</v>
      </c>
      <c r="CX162">
        <f t="shared" si="185"/>
        <v>0</v>
      </c>
      <c r="CY162">
        <f t="shared" si="186"/>
        <v>0</v>
      </c>
      <c r="CZ162">
        <f t="shared" si="187"/>
        <v>0</v>
      </c>
      <c r="DC162" t="s">
        <v>3</v>
      </c>
      <c r="DD162" t="s">
        <v>3</v>
      </c>
      <c r="DE162" t="s">
        <v>3</v>
      </c>
      <c r="DF162" t="s">
        <v>3</v>
      </c>
      <c r="DG162" t="s">
        <v>3</v>
      </c>
      <c r="DH162" t="s">
        <v>3</v>
      </c>
      <c r="DI162" t="s">
        <v>3</v>
      </c>
      <c r="DJ162" t="s">
        <v>3</v>
      </c>
      <c r="DK162" t="s">
        <v>3</v>
      </c>
      <c r="DL162" t="s">
        <v>3</v>
      </c>
      <c r="DM162" t="s">
        <v>3</v>
      </c>
      <c r="DN162">
        <v>0</v>
      </c>
      <c r="DO162">
        <v>0</v>
      </c>
      <c r="DP162">
        <v>1</v>
      </c>
      <c r="DQ162">
        <v>1</v>
      </c>
      <c r="DU162">
        <v>1010</v>
      </c>
      <c r="DV162" t="s">
        <v>199</v>
      </c>
      <c r="DW162" t="s">
        <v>199</v>
      </c>
      <c r="DX162">
        <v>1</v>
      </c>
      <c r="DZ162" t="s">
        <v>3</v>
      </c>
      <c r="EA162" t="s">
        <v>3</v>
      </c>
      <c r="EB162" t="s">
        <v>3</v>
      </c>
      <c r="EC162" t="s">
        <v>3</v>
      </c>
      <c r="EE162">
        <v>44455117</v>
      </c>
      <c r="EF162">
        <v>8</v>
      </c>
      <c r="EG162" t="s">
        <v>200</v>
      </c>
      <c r="EH162">
        <v>0</v>
      </c>
      <c r="EI162" t="s">
        <v>3</v>
      </c>
      <c r="EJ162">
        <v>1</v>
      </c>
      <c r="EK162">
        <v>1100</v>
      </c>
      <c r="EL162" t="s">
        <v>201</v>
      </c>
      <c r="EM162" t="s">
        <v>202</v>
      </c>
      <c r="EO162" t="s">
        <v>3</v>
      </c>
      <c r="EQ162">
        <v>0</v>
      </c>
      <c r="ER162">
        <v>690.8</v>
      </c>
      <c r="ES162">
        <v>690.8</v>
      </c>
      <c r="ET162">
        <v>0</v>
      </c>
      <c r="EU162">
        <v>0</v>
      </c>
      <c r="EV162">
        <v>0</v>
      </c>
      <c r="EW162">
        <v>0</v>
      </c>
      <c r="EX162">
        <v>0</v>
      </c>
      <c r="EY162">
        <v>0</v>
      </c>
      <c r="EZ162">
        <v>5</v>
      </c>
      <c r="FC162">
        <v>0</v>
      </c>
      <c r="FD162">
        <v>18</v>
      </c>
      <c r="FF162">
        <v>690.8</v>
      </c>
      <c r="FQ162">
        <v>0</v>
      </c>
      <c r="FR162">
        <f t="shared" si="188"/>
        <v>0</v>
      </c>
      <c r="FS162">
        <v>0</v>
      </c>
      <c r="FX162">
        <v>0</v>
      </c>
      <c r="FY162">
        <v>0</v>
      </c>
      <c r="GA162" t="s">
        <v>3</v>
      </c>
      <c r="GD162">
        <v>1</v>
      </c>
      <c r="GF162">
        <v>-1533582969</v>
      </c>
      <c r="GG162">
        <v>2</v>
      </c>
      <c r="GH162">
        <v>3</v>
      </c>
      <c r="GI162">
        <v>4</v>
      </c>
      <c r="GJ162">
        <v>0</v>
      </c>
      <c r="GK162">
        <v>0</v>
      </c>
      <c r="GL162">
        <f t="shared" si="189"/>
        <v>0</v>
      </c>
      <c r="GM162">
        <f t="shared" si="190"/>
        <v>8289.6</v>
      </c>
      <c r="GN162">
        <f t="shared" si="191"/>
        <v>8289.6</v>
      </c>
      <c r="GO162">
        <f t="shared" si="192"/>
        <v>0</v>
      </c>
      <c r="GP162">
        <f t="shared" si="193"/>
        <v>0</v>
      </c>
      <c r="GR162">
        <v>1</v>
      </c>
      <c r="GS162">
        <v>1</v>
      </c>
      <c r="GT162">
        <v>0</v>
      </c>
      <c r="GU162" t="s">
        <v>3</v>
      </c>
      <c r="GV162">
        <f t="shared" si="194"/>
        <v>0</v>
      </c>
      <c r="GW162">
        <v>1</v>
      </c>
      <c r="GX162">
        <f t="shared" si="195"/>
        <v>0</v>
      </c>
      <c r="HA162">
        <v>0</v>
      </c>
      <c r="HB162">
        <v>0</v>
      </c>
      <c r="HC162">
        <f t="shared" si="196"/>
        <v>0</v>
      </c>
      <c r="HE162" t="s">
        <v>3</v>
      </c>
      <c r="HF162" t="s">
        <v>3</v>
      </c>
      <c r="HG162">
        <f t="shared" si="197"/>
        <v>8289.6</v>
      </c>
      <c r="HM162" t="s">
        <v>3</v>
      </c>
      <c r="HN162" t="s">
        <v>3</v>
      </c>
      <c r="HO162" t="s">
        <v>3</v>
      </c>
      <c r="HP162" t="s">
        <v>3</v>
      </c>
      <c r="HQ162" t="s">
        <v>3</v>
      </c>
      <c r="IK162">
        <v>0</v>
      </c>
    </row>
    <row r="163" spans="1:245">
      <c r="A163">
        <v>17</v>
      </c>
      <c r="B163">
        <v>1</v>
      </c>
      <c r="E163" t="s">
        <v>347</v>
      </c>
      <c r="F163" t="s">
        <v>197</v>
      </c>
      <c r="G163" t="s">
        <v>348</v>
      </c>
      <c r="H163" t="s">
        <v>291</v>
      </c>
      <c r="I163">
        <f>ROUND(ROUND(32,4),7)</f>
        <v>32</v>
      </c>
      <c r="J163">
        <v>0</v>
      </c>
      <c r="K163">
        <f>ROUND(ROUND(32,4),7)</f>
        <v>32</v>
      </c>
      <c r="O163">
        <f t="shared" si="157"/>
        <v>2780.8</v>
      </c>
      <c r="P163">
        <f t="shared" si="158"/>
        <v>2780.8</v>
      </c>
      <c r="Q163">
        <f t="shared" si="159"/>
        <v>0</v>
      </c>
      <c r="R163">
        <f t="shared" si="160"/>
        <v>0</v>
      </c>
      <c r="S163">
        <f t="shared" si="161"/>
        <v>0</v>
      </c>
      <c r="T163">
        <f t="shared" si="162"/>
        <v>0</v>
      </c>
      <c r="U163">
        <f t="shared" si="163"/>
        <v>0</v>
      </c>
      <c r="V163">
        <f t="shared" si="164"/>
        <v>0</v>
      </c>
      <c r="W163">
        <f t="shared" si="165"/>
        <v>0</v>
      </c>
      <c r="X163">
        <f t="shared" si="166"/>
        <v>0</v>
      </c>
      <c r="Y163">
        <f t="shared" si="167"/>
        <v>0</v>
      </c>
      <c r="AA163">
        <v>46295511</v>
      </c>
      <c r="AB163">
        <f t="shared" si="168"/>
        <v>86.9</v>
      </c>
      <c r="AC163">
        <f t="shared" si="169"/>
        <v>86.9</v>
      </c>
      <c r="AD163">
        <f t="shared" si="170"/>
        <v>0</v>
      </c>
      <c r="AE163">
        <f t="shared" si="171"/>
        <v>0</v>
      </c>
      <c r="AF163">
        <f t="shared" si="172"/>
        <v>0</v>
      </c>
      <c r="AG163">
        <f t="shared" si="173"/>
        <v>0</v>
      </c>
      <c r="AH163">
        <f t="shared" si="174"/>
        <v>0</v>
      </c>
      <c r="AI163">
        <f t="shared" si="175"/>
        <v>0</v>
      </c>
      <c r="AJ163">
        <f t="shared" si="176"/>
        <v>0</v>
      </c>
      <c r="AK163">
        <v>86.9</v>
      </c>
      <c r="AL163">
        <v>86.9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1</v>
      </c>
      <c r="AW163">
        <v>1</v>
      </c>
      <c r="AZ163">
        <v>1</v>
      </c>
      <c r="BA163">
        <v>1</v>
      </c>
      <c r="BB163">
        <v>1</v>
      </c>
      <c r="BC163">
        <v>7.21</v>
      </c>
      <c r="BD163" t="s">
        <v>3</v>
      </c>
      <c r="BE163" t="s">
        <v>3</v>
      </c>
      <c r="BF163" t="s">
        <v>3</v>
      </c>
      <c r="BG163" t="s">
        <v>3</v>
      </c>
      <c r="BH163">
        <v>3</v>
      </c>
      <c r="BI163">
        <v>1</v>
      </c>
      <c r="BJ163" t="s">
        <v>197</v>
      </c>
      <c r="BM163">
        <v>1100</v>
      </c>
      <c r="BN163">
        <v>0</v>
      </c>
      <c r="BO163" t="s">
        <v>3</v>
      </c>
      <c r="BP163">
        <v>0</v>
      </c>
      <c r="BQ163">
        <v>8</v>
      </c>
      <c r="BR163">
        <v>0</v>
      </c>
      <c r="BS163">
        <v>1</v>
      </c>
      <c r="BT163">
        <v>1</v>
      </c>
      <c r="BU163">
        <v>1</v>
      </c>
      <c r="BV163">
        <v>1</v>
      </c>
      <c r="BW163">
        <v>1</v>
      </c>
      <c r="BX163">
        <v>1</v>
      </c>
      <c r="BY163" t="s">
        <v>3</v>
      </c>
      <c r="BZ163">
        <v>0</v>
      </c>
      <c r="CA163">
        <v>0</v>
      </c>
      <c r="CB163" t="s">
        <v>3</v>
      </c>
      <c r="CE163">
        <v>0</v>
      </c>
      <c r="CF163">
        <v>0</v>
      </c>
      <c r="CG163">
        <v>0</v>
      </c>
      <c r="CM163">
        <v>0</v>
      </c>
      <c r="CN163" t="s">
        <v>3</v>
      </c>
      <c r="CO163">
        <v>0</v>
      </c>
      <c r="CP163">
        <f t="shared" si="177"/>
        <v>2780.8</v>
      </c>
      <c r="CQ163">
        <f t="shared" si="178"/>
        <v>86.9</v>
      </c>
      <c r="CR163">
        <f t="shared" si="179"/>
        <v>0</v>
      </c>
      <c r="CS163">
        <f t="shared" si="180"/>
        <v>0</v>
      </c>
      <c r="CT163">
        <f t="shared" si="181"/>
        <v>0</v>
      </c>
      <c r="CU163">
        <f t="shared" si="182"/>
        <v>0</v>
      </c>
      <c r="CV163">
        <f t="shared" si="183"/>
        <v>0</v>
      </c>
      <c r="CW163">
        <f t="shared" si="184"/>
        <v>0</v>
      </c>
      <c r="CX163">
        <f t="shared" si="185"/>
        <v>0</v>
      </c>
      <c r="CY163">
        <f t="shared" si="186"/>
        <v>0</v>
      </c>
      <c r="CZ163">
        <f t="shared" si="187"/>
        <v>0</v>
      </c>
      <c r="DC163" t="s">
        <v>3</v>
      </c>
      <c r="DD163" t="s">
        <v>3</v>
      </c>
      <c r="DE163" t="s">
        <v>3</v>
      </c>
      <c r="DF163" t="s">
        <v>3</v>
      </c>
      <c r="DG163" t="s">
        <v>3</v>
      </c>
      <c r="DH163" t="s">
        <v>3</v>
      </c>
      <c r="DI163" t="s">
        <v>3</v>
      </c>
      <c r="DJ163" t="s">
        <v>3</v>
      </c>
      <c r="DK163" t="s">
        <v>3</v>
      </c>
      <c r="DL163" t="s">
        <v>3</v>
      </c>
      <c r="DM163" t="s">
        <v>3</v>
      </c>
      <c r="DN163">
        <v>0</v>
      </c>
      <c r="DO163">
        <v>0</v>
      </c>
      <c r="DP163">
        <v>1</v>
      </c>
      <c r="DQ163">
        <v>1</v>
      </c>
      <c r="DU163">
        <v>1003</v>
      </c>
      <c r="DV163" t="s">
        <v>291</v>
      </c>
      <c r="DW163" t="s">
        <v>291</v>
      </c>
      <c r="DX163">
        <v>1</v>
      </c>
      <c r="DZ163" t="s">
        <v>3</v>
      </c>
      <c r="EA163" t="s">
        <v>3</v>
      </c>
      <c r="EB163" t="s">
        <v>3</v>
      </c>
      <c r="EC163" t="s">
        <v>3</v>
      </c>
      <c r="EE163">
        <v>44455117</v>
      </c>
      <c r="EF163">
        <v>8</v>
      </c>
      <c r="EG163" t="s">
        <v>200</v>
      </c>
      <c r="EH163">
        <v>0</v>
      </c>
      <c r="EI163" t="s">
        <v>3</v>
      </c>
      <c r="EJ163">
        <v>1</v>
      </c>
      <c r="EK163">
        <v>1100</v>
      </c>
      <c r="EL163" t="s">
        <v>201</v>
      </c>
      <c r="EM163" t="s">
        <v>202</v>
      </c>
      <c r="EO163" t="s">
        <v>3</v>
      </c>
      <c r="EQ163">
        <v>0</v>
      </c>
      <c r="ER163">
        <v>86.9</v>
      </c>
      <c r="ES163">
        <v>86.9</v>
      </c>
      <c r="ET163">
        <v>0</v>
      </c>
      <c r="EU163">
        <v>0</v>
      </c>
      <c r="EV163">
        <v>0</v>
      </c>
      <c r="EW163">
        <v>0</v>
      </c>
      <c r="EX163">
        <v>0</v>
      </c>
      <c r="EY163">
        <v>0</v>
      </c>
      <c r="EZ163">
        <v>5</v>
      </c>
      <c r="FC163">
        <v>0</v>
      </c>
      <c r="FD163">
        <v>18</v>
      </c>
      <c r="FF163">
        <v>86.9</v>
      </c>
      <c r="FQ163">
        <v>0</v>
      </c>
      <c r="FR163">
        <f t="shared" si="188"/>
        <v>0</v>
      </c>
      <c r="FS163">
        <v>0</v>
      </c>
      <c r="FX163">
        <v>0</v>
      </c>
      <c r="FY163">
        <v>0</v>
      </c>
      <c r="GA163" t="s">
        <v>3</v>
      </c>
      <c r="GD163">
        <v>1</v>
      </c>
      <c r="GF163">
        <v>1895366063</v>
      </c>
      <c r="GG163">
        <v>2</v>
      </c>
      <c r="GH163">
        <v>3</v>
      </c>
      <c r="GI163">
        <v>4</v>
      </c>
      <c r="GJ163">
        <v>0</v>
      </c>
      <c r="GK163">
        <v>0</v>
      </c>
      <c r="GL163">
        <f t="shared" si="189"/>
        <v>0</v>
      </c>
      <c r="GM163">
        <f t="shared" si="190"/>
        <v>2780.8</v>
      </c>
      <c r="GN163">
        <f t="shared" si="191"/>
        <v>2780.8</v>
      </c>
      <c r="GO163">
        <f t="shared" si="192"/>
        <v>0</v>
      </c>
      <c r="GP163">
        <f t="shared" si="193"/>
        <v>0</v>
      </c>
      <c r="GR163">
        <v>1</v>
      </c>
      <c r="GS163">
        <v>1</v>
      </c>
      <c r="GT163">
        <v>0</v>
      </c>
      <c r="GU163" t="s">
        <v>3</v>
      </c>
      <c r="GV163">
        <f t="shared" si="194"/>
        <v>0</v>
      </c>
      <c r="GW163">
        <v>1</v>
      </c>
      <c r="GX163">
        <f t="shared" si="195"/>
        <v>0</v>
      </c>
      <c r="HA163">
        <v>0</v>
      </c>
      <c r="HB163">
        <v>0</v>
      </c>
      <c r="HC163">
        <f t="shared" si="196"/>
        <v>0</v>
      </c>
      <c r="HE163" t="s">
        <v>3</v>
      </c>
      <c r="HF163" t="s">
        <v>3</v>
      </c>
      <c r="HG163">
        <f t="shared" si="197"/>
        <v>2780.8</v>
      </c>
      <c r="HM163" t="s">
        <v>3</v>
      </c>
      <c r="HN163" t="s">
        <v>3</v>
      </c>
      <c r="HO163" t="s">
        <v>3</v>
      </c>
      <c r="HP163" t="s">
        <v>3</v>
      </c>
      <c r="HQ163" t="s">
        <v>3</v>
      </c>
      <c r="IK163">
        <v>0</v>
      </c>
    </row>
    <row r="164" spans="1:245">
      <c r="A164">
        <v>17</v>
      </c>
      <c r="B164">
        <v>1</v>
      </c>
      <c r="E164" t="s">
        <v>349</v>
      </c>
      <c r="F164" t="s">
        <v>197</v>
      </c>
      <c r="G164" t="s">
        <v>350</v>
      </c>
      <c r="H164" t="s">
        <v>291</v>
      </c>
      <c r="I164">
        <f>ROUND(ROUND(18,4),7)</f>
        <v>18</v>
      </c>
      <c r="J164">
        <v>0</v>
      </c>
      <c r="K164">
        <f>ROUND(ROUND(18,4),7)</f>
        <v>18</v>
      </c>
      <c r="O164">
        <f t="shared" si="157"/>
        <v>7722</v>
      </c>
      <c r="P164">
        <f t="shared" si="158"/>
        <v>7722</v>
      </c>
      <c r="Q164">
        <f t="shared" si="159"/>
        <v>0</v>
      </c>
      <c r="R164">
        <f t="shared" si="160"/>
        <v>0</v>
      </c>
      <c r="S164">
        <f t="shared" si="161"/>
        <v>0</v>
      </c>
      <c r="T164">
        <f t="shared" si="162"/>
        <v>0</v>
      </c>
      <c r="U164">
        <f t="shared" si="163"/>
        <v>0</v>
      </c>
      <c r="V164">
        <f t="shared" si="164"/>
        <v>0</v>
      </c>
      <c r="W164">
        <f t="shared" si="165"/>
        <v>0</v>
      </c>
      <c r="X164">
        <f t="shared" si="166"/>
        <v>0</v>
      </c>
      <c r="Y164">
        <f t="shared" si="167"/>
        <v>0</v>
      </c>
      <c r="AA164">
        <v>46295511</v>
      </c>
      <c r="AB164">
        <f t="shared" si="168"/>
        <v>429</v>
      </c>
      <c r="AC164">
        <f t="shared" si="169"/>
        <v>429</v>
      </c>
      <c r="AD164">
        <f t="shared" si="170"/>
        <v>0</v>
      </c>
      <c r="AE164">
        <f t="shared" si="171"/>
        <v>0</v>
      </c>
      <c r="AF164">
        <f t="shared" si="172"/>
        <v>0</v>
      </c>
      <c r="AG164">
        <f t="shared" si="173"/>
        <v>0</v>
      </c>
      <c r="AH164">
        <f t="shared" si="174"/>
        <v>0</v>
      </c>
      <c r="AI164">
        <f t="shared" si="175"/>
        <v>0</v>
      </c>
      <c r="AJ164">
        <f t="shared" si="176"/>
        <v>0</v>
      </c>
      <c r="AK164">
        <v>429</v>
      </c>
      <c r="AL164">
        <v>429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1</v>
      </c>
      <c r="AW164">
        <v>1</v>
      </c>
      <c r="AZ164">
        <v>1</v>
      </c>
      <c r="BA164">
        <v>1</v>
      </c>
      <c r="BB164">
        <v>1</v>
      </c>
      <c r="BC164">
        <v>7.21</v>
      </c>
      <c r="BD164" t="s">
        <v>3</v>
      </c>
      <c r="BE164" t="s">
        <v>3</v>
      </c>
      <c r="BF164" t="s">
        <v>3</v>
      </c>
      <c r="BG164" t="s">
        <v>3</v>
      </c>
      <c r="BH164">
        <v>3</v>
      </c>
      <c r="BI164">
        <v>1</v>
      </c>
      <c r="BJ164" t="s">
        <v>197</v>
      </c>
      <c r="BM164">
        <v>1100</v>
      </c>
      <c r="BN164">
        <v>0</v>
      </c>
      <c r="BO164" t="s">
        <v>3</v>
      </c>
      <c r="BP164">
        <v>0</v>
      </c>
      <c r="BQ164">
        <v>8</v>
      </c>
      <c r="BR164">
        <v>0</v>
      </c>
      <c r="BS164">
        <v>1</v>
      </c>
      <c r="BT164">
        <v>1</v>
      </c>
      <c r="BU164">
        <v>1</v>
      </c>
      <c r="BV164">
        <v>1</v>
      </c>
      <c r="BW164">
        <v>1</v>
      </c>
      <c r="BX164">
        <v>1</v>
      </c>
      <c r="BY164" t="s">
        <v>3</v>
      </c>
      <c r="BZ164">
        <v>0</v>
      </c>
      <c r="CA164">
        <v>0</v>
      </c>
      <c r="CB164" t="s">
        <v>3</v>
      </c>
      <c r="CE164">
        <v>0</v>
      </c>
      <c r="CF164">
        <v>0</v>
      </c>
      <c r="CG164">
        <v>0</v>
      </c>
      <c r="CM164">
        <v>0</v>
      </c>
      <c r="CN164" t="s">
        <v>3</v>
      </c>
      <c r="CO164">
        <v>0</v>
      </c>
      <c r="CP164">
        <f t="shared" si="177"/>
        <v>7722</v>
      </c>
      <c r="CQ164">
        <f t="shared" si="178"/>
        <v>429</v>
      </c>
      <c r="CR164">
        <f t="shared" si="179"/>
        <v>0</v>
      </c>
      <c r="CS164">
        <f t="shared" si="180"/>
        <v>0</v>
      </c>
      <c r="CT164">
        <f t="shared" si="181"/>
        <v>0</v>
      </c>
      <c r="CU164">
        <f t="shared" si="182"/>
        <v>0</v>
      </c>
      <c r="CV164">
        <f t="shared" si="183"/>
        <v>0</v>
      </c>
      <c r="CW164">
        <f t="shared" si="184"/>
        <v>0</v>
      </c>
      <c r="CX164">
        <f t="shared" si="185"/>
        <v>0</v>
      </c>
      <c r="CY164">
        <f t="shared" si="186"/>
        <v>0</v>
      </c>
      <c r="CZ164">
        <f t="shared" si="187"/>
        <v>0</v>
      </c>
      <c r="DC164" t="s">
        <v>3</v>
      </c>
      <c r="DD164" t="s">
        <v>3</v>
      </c>
      <c r="DE164" t="s">
        <v>3</v>
      </c>
      <c r="DF164" t="s">
        <v>3</v>
      </c>
      <c r="DG164" t="s">
        <v>3</v>
      </c>
      <c r="DH164" t="s">
        <v>3</v>
      </c>
      <c r="DI164" t="s">
        <v>3</v>
      </c>
      <c r="DJ164" t="s">
        <v>3</v>
      </c>
      <c r="DK164" t="s">
        <v>3</v>
      </c>
      <c r="DL164" t="s">
        <v>3</v>
      </c>
      <c r="DM164" t="s">
        <v>3</v>
      </c>
      <c r="DN164">
        <v>0</v>
      </c>
      <c r="DO164">
        <v>0</v>
      </c>
      <c r="DP164">
        <v>1</v>
      </c>
      <c r="DQ164">
        <v>1</v>
      </c>
      <c r="DU164">
        <v>1003</v>
      </c>
      <c r="DV164" t="s">
        <v>291</v>
      </c>
      <c r="DW164" t="s">
        <v>291</v>
      </c>
      <c r="DX164">
        <v>1</v>
      </c>
      <c r="DZ164" t="s">
        <v>3</v>
      </c>
      <c r="EA164" t="s">
        <v>3</v>
      </c>
      <c r="EB164" t="s">
        <v>3</v>
      </c>
      <c r="EC164" t="s">
        <v>3</v>
      </c>
      <c r="EE164">
        <v>44455117</v>
      </c>
      <c r="EF164">
        <v>8</v>
      </c>
      <c r="EG164" t="s">
        <v>200</v>
      </c>
      <c r="EH164">
        <v>0</v>
      </c>
      <c r="EI164" t="s">
        <v>3</v>
      </c>
      <c r="EJ164">
        <v>1</v>
      </c>
      <c r="EK164">
        <v>1100</v>
      </c>
      <c r="EL164" t="s">
        <v>201</v>
      </c>
      <c r="EM164" t="s">
        <v>202</v>
      </c>
      <c r="EO164" t="s">
        <v>3</v>
      </c>
      <c r="EQ164">
        <v>0</v>
      </c>
      <c r="ER164">
        <v>429</v>
      </c>
      <c r="ES164">
        <v>429</v>
      </c>
      <c r="ET164">
        <v>0</v>
      </c>
      <c r="EU164">
        <v>0</v>
      </c>
      <c r="EV164">
        <v>0</v>
      </c>
      <c r="EW164">
        <v>0</v>
      </c>
      <c r="EX164">
        <v>0</v>
      </c>
      <c r="EY164">
        <v>0</v>
      </c>
      <c r="EZ164">
        <v>5</v>
      </c>
      <c r="FC164">
        <v>0</v>
      </c>
      <c r="FD164">
        <v>18</v>
      </c>
      <c r="FF164">
        <v>429</v>
      </c>
      <c r="FQ164">
        <v>0</v>
      </c>
      <c r="FR164">
        <f t="shared" si="188"/>
        <v>0</v>
      </c>
      <c r="FS164">
        <v>0</v>
      </c>
      <c r="FX164">
        <v>0</v>
      </c>
      <c r="FY164">
        <v>0</v>
      </c>
      <c r="GA164" t="s">
        <v>3</v>
      </c>
      <c r="GD164">
        <v>1</v>
      </c>
      <c r="GF164">
        <v>-450979391</v>
      </c>
      <c r="GG164">
        <v>2</v>
      </c>
      <c r="GH164">
        <v>3</v>
      </c>
      <c r="GI164">
        <v>4</v>
      </c>
      <c r="GJ164">
        <v>0</v>
      </c>
      <c r="GK164">
        <v>0</v>
      </c>
      <c r="GL164">
        <f t="shared" si="189"/>
        <v>0</v>
      </c>
      <c r="GM164">
        <f t="shared" si="190"/>
        <v>7722</v>
      </c>
      <c r="GN164">
        <f t="shared" si="191"/>
        <v>7722</v>
      </c>
      <c r="GO164">
        <f t="shared" si="192"/>
        <v>0</v>
      </c>
      <c r="GP164">
        <f t="shared" si="193"/>
        <v>0</v>
      </c>
      <c r="GR164">
        <v>1</v>
      </c>
      <c r="GS164">
        <v>1</v>
      </c>
      <c r="GT164">
        <v>0</v>
      </c>
      <c r="GU164" t="s">
        <v>3</v>
      </c>
      <c r="GV164">
        <f t="shared" si="194"/>
        <v>0</v>
      </c>
      <c r="GW164">
        <v>1</v>
      </c>
      <c r="GX164">
        <f t="shared" si="195"/>
        <v>0</v>
      </c>
      <c r="HA164">
        <v>0</v>
      </c>
      <c r="HB164">
        <v>0</v>
      </c>
      <c r="HC164">
        <f t="shared" si="196"/>
        <v>0</v>
      </c>
      <c r="HE164" t="s">
        <v>3</v>
      </c>
      <c r="HF164" t="s">
        <v>3</v>
      </c>
      <c r="HG164">
        <f t="shared" si="197"/>
        <v>7722</v>
      </c>
      <c r="HM164" t="s">
        <v>3</v>
      </c>
      <c r="HN164" t="s">
        <v>3</v>
      </c>
      <c r="HO164" t="s">
        <v>3</v>
      </c>
      <c r="HP164" t="s">
        <v>3</v>
      </c>
      <c r="HQ164" t="s">
        <v>3</v>
      </c>
      <c r="IK164">
        <v>0</v>
      </c>
    </row>
    <row r="165" spans="1:245">
      <c r="A165">
        <v>19</v>
      </c>
      <c r="B165">
        <v>1</v>
      </c>
      <c r="F165" t="s">
        <v>3</v>
      </c>
      <c r="G165" t="s">
        <v>351</v>
      </c>
      <c r="H165" t="s">
        <v>3</v>
      </c>
      <c r="AA165">
        <v>1</v>
      </c>
      <c r="IK165">
        <v>0</v>
      </c>
    </row>
    <row r="166" spans="1:245">
      <c r="A166">
        <v>17</v>
      </c>
      <c r="B166">
        <v>1</v>
      </c>
      <c r="E166" t="s">
        <v>352</v>
      </c>
      <c r="F166" t="s">
        <v>197</v>
      </c>
      <c r="G166" t="s">
        <v>353</v>
      </c>
      <c r="H166" t="s">
        <v>199</v>
      </c>
      <c r="I166">
        <f>ROUND(ROUND(7,4),7)</f>
        <v>7</v>
      </c>
      <c r="J166">
        <v>0</v>
      </c>
      <c r="K166">
        <f>ROUND(ROUND(7,4),7)</f>
        <v>7</v>
      </c>
      <c r="O166">
        <f t="shared" ref="O166:O174" si="198">ROUND(CP166,2)</f>
        <v>50050</v>
      </c>
      <c r="P166">
        <f t="shared" ref="P166:P174" si="199">ROUND(CQ166*I166,2)</f>
        <v>50050</v>
      </c>
      <c r="Q166">
        <f t="shared" ref="Q166:Q174" si="200">ROUND(CR166*I166,2)</f>
        <v>0</v>
      </c>
      <c r="R166">
        <f t="shared" ref="R166:R174" si="201">ROUND(CS166*I166,2)</f>
        <v>0</v>
      </c>
      <c r="S166">
        <f t="shared" ref="S166:S174" si="202">ROUND(CT166*I166,2)</f>
        <v>0</v>
      </c>
      <c r="T166">
        <f t="shared" ref="T166:T174" si="203">ROUND(CU166*I166,2)</f>
        <v>0</v>
      </c>
      <c r="U166">
        <f t="shared" ref="U166:U174" si="204">CV166*I166</f>
        <v>0</v>
      </c>
      <c r="V166">
        <f t="shared" ref="V166:V174" si="205">CW166*I166</f>
        <v>0</v>
      </c>
      <c r="W166">
        <f t="shared" ref="W166:W174" si="206">ROUND(CX166*I166,2)</f>
        <v>0</v>
      </c>
      <c r="X166">
        <f t="shared" ref="X166:X174" si="207">ROUND(CY166,2)</f>
        <v>0</v>
      </c>
      <c r="Y166">
        <f t="shared" ref="Y166:Y174" si="208">ROUND(CZ166,2)</f>
        <v>0</v>
      </c>
      <c r="AA166">
        <v>46295511</v>
      </c>
      <c r="AB166">
        <f t="shared" ref="AB166:AB174" si="209">ROUND((AC166+AD166+AF166),2)</f>
        <v>7150</v>
      </c>
      <c r="AC166">
        <f t="shared" ref="AC166:AC174" si="210">ROUND((ES166),2)</f>
        <v>7150</v>
      </c>
      <c r="AD166">
        <f t="shared" ref="AD166:AD174" si="211">ROUND((((ET166)-(EU166))+AE166),2)</f>
        <v>0</v>
      </c>
      <c r="AE166">
        <f t="shared" ref="AE166:AE174" si="212">ROUND((EU166),2)</f>
        <v>0</v>
      </c>
      <c r="AF166">
        <f t="shared" ref="AF166:AF174" si="213">ROUND((EV166),2)</f>
        <v>0</v>
      </c>
      <c r="AG166">
        <f t="shared" ref="AG166:AG174" si="214">ROUND((AP166),2)</f>
        <v>0</v>
      </c>
      <c r="AH166">
        <f t="shared" ref="AH166:AH174" si="215">(EW166)</f>
        <v>0</v>
      </c>
      <c r="AI166">
        <f t="shared" ref="AI166:AI174" si="216">(EX166)</f>
        <v>0</v>
      </c>
      <c r="AJ166">
        <f t="shared" ref="AJ166:AJ174" si="217">(AS166)</f>
        <v>0</v>
      </c>
      <c r="AK166">
        <v>7150</v>
      </c>
      <c r="AL166">
        <v>7150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1</v>
      </c>
      <c r="AW166">
        <v>1</v>
      </c>
      <c r="AZ166">
        <v>1</v>
      </c>
      <c r="BA166">
        <v>1</v>
      </c>
      <c r="BB166">
        <v>1</v>
      </c>
      <c r="BC166">
        <v>7.21</v>
      </c>
      <c r="BD166" t="s">
        <v>3</v>
      </c>
      <c r="BE166" t="s">
        <v>3</v>
      </c>
      <c r="BF166" t="s">
        <v>3</v>
      </c>
      <c r="BG166" t="s">
        <v>3</v>
      </c>
      <c r="BH166">
        <v>3</v>
      </c>
      <c r="BI166">
        <v>1</v>
      </c>
      <c r="BJ166" t="s">
        <v>197</v>
      </c>
      <c r="BM166">
        <v>1100</v>
      </c>
      <c r="BN166">
        <v>0</v>
      </c>
      <c r="BO166" t="s">
        <v>3</v>
      </c>
      <c r="BP166">
        <v>0</v>
      </c>
      <c r="BQ166">
        <v>8</v>
      </c>
      <c r="BR166">
        <v>0</v>
      </c>
      <c r="BS166">
        <v>1</v>
      </c>
      <c r="BT166">
        <v>1</v>
      </c>
      <c r="BU166">
        <v>1</v>
      </c>
      <c r="BV166">
        <v>1</v>
      </c>
      <c r="BW166">
        <v>1</v>
      </c>
      <c r="BX166">
        <v>1</v>
      </c>
      <c r="BY166" t="s">
        <v>3</v>
      </c>
      <c r="BZ166">
        <v>0</v>
      </c>
      <c r="CA166">
        <v>0</v>
      </c>
      <c r="CB166" t="s">
        <v>3</v>
      </c>
      <c r="CE166">
        <v>0</v>
      </c>
      <c r="CF166">
        <v>0</v>
      </c>
      <c r="CG166">
        <v>0</v>
      </c>
      <c r="CM166">
        <v>0</v>
      </c>
      <c r="CN166" t="s">
        <v>3</v>
      </c>
      <c r="CO166">
        <v>0</v>
      </c>
      <c r="CP166">
        <f t="shared" ref="CP166:CP174" si="218">(P166+Q166+S166)</f>
        <v>50050</v>
      </c>
      <c r="CQ166">
        <f t="shared" ref="CQ166:CQ174" si="219">AC166</f>
        <v>7150</v>
      </c>
      <c r="CR166">
        <f t="shared" ref="CR166:CR174" si="220">AD166*BB166</f>
        <v>0</v>
      </c>
      <c r="CS166">
        <f t="shared" ref="CS166:CS174" si="221">AE166*BS166</f>
        <v>0</v>
      </c>
      <c r="CT166">
        <f t="shared" ref="CT166:CT174" si="222">AF166*BA166</f>
        <v>0</v>
      </c>
      <c r="CU166">
        <f t="shared" ref="CU166:CU174" si="223">AG166</f>
        <v>0</v>
      </c>
      <c r="CV166">
        <f t="shared" ref="CV166:CV174" si="224">AH166</f>
        <v>0</v>
      </c>
      <c r="CW166">
        <f t="shared" ref="CW166:CW174" si="225">AI166</f>
        <v>0</v>
      </c>
      <c r="CX166">
        <f t="shared" ref="CX166:CX174" si="226">AJ166</f>
        <v>0</v>
      </c>
      <c r="CY166">
        <f t="shared" ref="CY166:CY174" si="227">(((S166+R166)*AT166)/100)</f>
        <v>0</v>
      </c>
      <c r="CZ166">
        <f t="shared" ref="CZ166:CZ174" si="228">(((S166+R166)*AU166)/100)</f>
        <v>0</v>
      </c>
      <c r="DC166" t="s">
        <v>3</v>
      </c>
      <c r="DD166" t="s">
        <v>3</v>
      </c>
      <c r="DE166" t="s">
        <v>3</v>
      </c>
      <c r="DF166" t="s">
        <v>3</v>
      </c>
      <c r="DG166" t="s">
        <v>3</v>
      </c>
      <c r="DH166" t="s">
        <v>3</v>
      </c>
      <c r="DI166" t="s">
        <v>3</v>
      </c>
      <c r="DJ166" t="s">
        <v>3</v>
      </c>
      <c r="DK166" t="s">
        <v>3</v>
      </c>
      <c r="DL166" t="s">
        <v>3</v>
      </c>
      <c r="DM166" t="s">
        <v>3</v>
      </c>
      <c r="DN166">
        <v>0</v>
      </c>
      <c r="DO166">
        <v>0</v>
      </c>
      <c r="DP166">
        <v>1</v>
      </c>
      <c r="DQ166">
        <v>1</v>
      </c>
      <c r="DU166">
        <v>1010</v>
      </c>
      <c r="DV166" t="s">
        <v>199</v>
      </c>
      <c r="DW166" t="s">
        <v>199</v>
      </c>
      <c r="DX166">
        <v>1</v>
      </c>
      <c r="DZ166" t="s">
        <v>3</v>
      </c>
      <c r="EA166" t="s">
        <v>3</v>
      </c>
      <c r="EB166" t="s">
        <v>3</v>
      </c>
      <c r="EC166" t="s">
        <v>3</v>
      </c>
      <c r="EE166">
        <v>44455117</v>
      </c>
      <c r="EF166">
        <v>8</v>
      </c>
      <c r="EG166" t="s">
        <v>200</v>
      </c>
      <c r="EH166">
        <v>0</v>
      </c>
      <c r="EI166" t="s">
        <v>3</v>
      </c>
      <c r="EJ166">
        <v>1</v>
      </c>
      <c r="EK166">
        <v>1100</v>
      </c>
      <c r="EL166" t="s">
        <v>201</v>
      </c>
      <c r="EM166" t="s">
        <v>202</v>
      </c>
      <c r="EO166" t="s">
        <v>3</v>
      </c>
      <c r="EQ166">
        <v>0</v>
      </c>
      <c r="ER166">
        <v>7150</v>
      </c>
      <c r="ES166">
        <v>7150</v>
      </c>
      <c r="ET166">
        <v>0</v>
      </c>
      <c r="EU166">
        <v>0</v>
      </c>
      <c r="EV166">
        <v>0</v>
      </c>
      <c r="EW166">
        <v>0</v>
      </c>
      <c r="EX166">
        <v>0</v>
      </c>
      <c r="EY166">
        <v>0</v>
      </c>
      <c r="EZ166">
        <v>5</v>
      </c>
      <c r="FC166">
        <v>0</v>
      </c>
      <c r="FD166">
        <v>18</v>
      </c>
      <c r="FF166">
        <v>7150</v>
      </c>
      <c r="FQ166">
        <v>0</v>
      </c>
      <c r="FR166">
        <f t="shared" ref="FR166:FR174" si="229">ROUND(IF(AND(BH166=3,BI166=3),P166,0),2)</f>
        <v>0</v>
      </c>
      <c r="FS166">
        <v>0</v>
      </c>
      <c r="FX166">
        <v>0</v>
      </c>
      <c r="FY166">
        <v>0</v>
      </c>
      <c r="GA166" t="s">
        <v>3</v>
      </c>
      <c r="GD166">
        <v>1</v>
      </c>
      <c r="GF166">
        <v>1467288013</v>
      </c>
      <c r="GG166">
        <v>2</v>
      </c>
      <c r="GH166">
        <v>3</v>
      </c>
      <c r="GI166">
        <v>4</v>
      </c>
      <c r="GJ166">
        <v>0</v>
      </c>
      <c r="GK166">
        <v>0</v>
      </c>
      <c r="GL166">
        <f t="shared" ref="GL166:GL174" si="230">ROUND(IF(AND(BH166=3,BI166=3,FS166&lt;&gt;0),P166,0),2)</f>
        <v>0</v>
      </c>
      <c r="GM166">
        <f t="shared" ref="GM166:GM174" si="231">ROUND(O166+X166+Y166,2)+GX166</f>
        <v>50050</v>
      </c>
      <c r="GN166">
        <f t="shared" ref="GN166:GN174" si="232">IF(OR(BI166=0,BI166=1),ROUND(O166+X166+Y166,2),0)</f>
        <v>50050</v>
      </c>
      <c r="GO166">
        <f t="shared" ref="GO166:GO174" si="233">IF(BI166=2,ROUND(O166+X166+Y166,2),0)</f>
        <v>0</v>
      </c>
      <c r="GP166">
        <f t="shared" ref="GP166:GP174" si="234">IF(BI166=4,ROUND(O166+X166+Y166,2)+GX166,0)</f>
        <v>0</v>
      </c>
      <c r="GR166">
        <v>1</v>
      </c>
      <c r="GS166">
        <v>1</v>
      </c>
      <c r="GT166">
        <v>0</v>
      </c>
      <c r="GU166" t="s">
        <v>3</v>
      </c>
      <c r="GV166">
        <f t="shared" ref="GV166:GV174" si="235">ROUND((GT166),2)</f>
        <v>0</v>
      </c>
      <c r="GW166">
        <v>1</v>
      </c>
      <c r="GX166">
        <f t="shared" ref="GX166:GX174" si="236">ROUND(HC166*I166,2)</f>
        <v>0</v>
      </c>
      <c r="HA166">
        <v>0</v>
      </c>
      <c r="HB166">
        <v>0</v>
      </c>
      <c r="HC166">
        <f t="shared" ref="HC166:HC174" si="237">GV166*GW166</f>
        <v>0</v>
      </c>
      <c r="HE166" t="s">
        <v>3</v>
      </c>
      <c r="HF166" t="s">
        <v>3</v>
      </c>
      <c r="HG166">
        <f t="shared" ref="HG166:HG174" si="238">ROUND(AC166*I166,2)</f>
        <v>50050</v>
      </c>
      <c r="HM166" t="s">
        <v>3</v>
      </c>
      <c r="HN166" t="s">
        <v>3</v>
      </c>
      <c r="HO166" t="s">
        <v>3</v>
      </c>
      <c r="HP166" t="s">
        <v>3</v>
      </c>
      <c r="HQ166" t="s">
        <v>3</v>
      </c>
      <c r="IK166">
        <v>0</v>
      </c>
    </row>
    <row r="167" spans="1:245">
      <c r="A167">
        <v>17</v>
      </c>
      <c r="B167">
        <v>1</v>
      </c>
      <c r="E167" t="s">
        <v>354</v>
      </c>
      <c r="F167" t="s">
        <v>197</v>
      </c>
      <c r="G167" t="s">
        <v>355</v>
      </c>
      <c r="H167" t="s">
        <v>199</v>
      </c>
      <c r="I167">
        <f>ROUND(ROUND(7,4),7)</f>
        <v>7</v>
      </c>
      <c r="J167">
        <v>0</v>
      </c>
      <c r="K167">
        <f>ROUND(ROUND(7,4),7)</f>
        <v>7</v>
      </c>
      <c r="O167">
        <f t="shared" si="198"/>
        <v>10472</v>
      </c>
      <c r="P167">
        <f t="shared" si="199"/>
        <v>10472</v>
      </c>
      <c r="Q167">
        <f t="shared" si="200"/>
        <v>0</v>
      </c>
      <c r="R167">
        <f t="shared" si="201"/>
        <v>0</v>
      </c>
      <c r="S167">
        <f t="shared" si="202"/>
        <v>0</v>
      </c>
      <c r="T167">
        <f t="shared" si="203"/>
        <v>0</v>
      </c>
      <c r="U167">
        <f t="shared" si="204"/>
        <v>0</v>
      </c>
      <c r="V167">
        <f t="shared" si="205"/>
        <v>0</v>
      </c>
      <c r="W167">
        <f t="shared" si="206"/>
        <v>0</v>
      </c>
      <c r="X167">
        <f t="shared" si="207"/>
        <v>0</v>
      </c>
      <c r="Y167">
        <f t="shared" si="208"/>
        <v>0</v>
      </c>
      <c r="AA167">
        <v>46295511</v>
      </c>
      <c r="AB167">
        <f t="shared" si="209"/>
        <v>1496</v>
      </c>
      <c r="AC167">
        <f t="shared" si="210"/>
        <v>1496</v>
      </c>
      <c r="AD167">
        <f t="shared" si="211"/>
        <v>0</v>
      </c>
      <c r="AE167">
        <f t="shared" si="212"/>
        <v>0</v>
      </c>
      <c r="AF167">
        <f t="shared" si="213"/>
        <v>0</v>
      </c>
      <c r="AG167">
        <f t="shared" si="214"/>
        <v>0</v>
      </c>
      <c r="AH167">
        <f t="shared" si="215"/>
        <v>0</v>
      </c>
      <c r="AI167">
        <f t="shared" si="216"/>
        <v>0</v>
      </c>
      <c r="AJ167">
        <f t="shared" si="217"/>
        <v>0</v>
      </c>
      <c r="AK167">
        <v>1496</v>
      </c>
      <c r="AL167">
        <v>1496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1</v>
      </c>
      <c r="AZ167">
        <v>1</v>
      </c>
      <c r="BA167">
        <v>1</v>
      </c>
      <c r="BB167">
        <v>1</v>
      </c>
      <c r="BC167">
        <v>7.21</v>
      </c>
      <c r="BD167" t="s">
        <v>3</v>
      </c>
      <c r="BE167" t="s">
        <v>3</v>
      </c>
      <c r="BF167" t="s">
        <v>3</v>
      </c>
      <c r="BG167" t="s">
        <v>3</v>
      </c>
      <c r="BH167">
        <v>3</v>
      </c>
      <c r="BI167">
        <v>1</v>
      </c>
      <c r="BJ167" t="s">
        <v>197</v>
      </c>
      <c r="BM167">
        <v>1100</v>
      </c>
      <c r="BN167">
        <v>0</v>
      </c>
      <c r="BO167" t="s">
        <v>3</v>
      </c>
      <c r="BP167">
        <v>0</v>
      </c>
      <c r="BQ167">
        <v>8</v>
      </c>
      <c r="BR167">
        <v>0</v>
      </c>
      <c r="BS167">
        <v>1</v>
      </c>
      <c r="BT167">
        <v>1</v>
      </c>
      <c r="BU167">
        <v>1</v>
      </c>
      <c r="BV167">
        <v>1</v>
      </c>
      <c r="BW167">
        <v>1</v>
      </c>
      <c r="BX167">
        <v>1</v>
      </c>
      <c r="BY167" t="s">
        <v>3</v>
      </c>
      <c r="BZ167">
        <v>0</v>
      </c>
      <c r="CA167">
        <v>0</v>
      </c>
      <c r="CB167" t="s">
        <v>3</v>
      </c>
      <c r="CE167">
        <v>0</v>
      </c>
      <c r="CF167">
        <v>0</v>
      </c>
      <c r="CG167">
        <v>0</v>
      </c>
      <c r="CM167">
        <v>0</v>
      </c>
      <c r="CN167" t="s">
        <v>3</v>
      </c>
      <c r="CO167">
        <v>0</v>
      </c>
      <c r="CP167">
        <f t="shared" si="218"/>
        <v>10472</v>
      </c>
      <c r="CQ167">
        <f t="shared" si="219"/>
        <v>1496</v>
      </c>
      <c r="CR167">
        <f t="shared" si="220"/>
        <v>0</v>
      </c>
      <c r="CS167">
        <f t="shared" si="221"/>
        <v>0</v>
      </c>
      <c r="CT167">
        <f t="shared" si="222"/>
        <v>0</v>
      </c>
      <c r="CU167">
        <f t="shared" si="223"/>
        <v>0</v>
      </c>
      <c r="CV167">
        <f t="shared" si="224"/>
        <v>0</v>
      </c>
      <c r="CW167">
        <f t="shared" si="225"/>
        <v>0</v>
      </c>
      <c r="CX167">
        <f t="shared" si="226"/>
        <v>0</v>
      </c>
      <c r="CY167">
        <f t="shared" si="227"/>
        <v>0</v>
      </c>
      <c r="CZ167">
        <f t="shared" si="228"/>
        <v>0</v>
      </c>
      <c r="DC167" t="s">
        <v>3</v>
      </c>
      <c r="DD167" t="s">
        <v>3</v>
      </c>
      <c r="DE167" t="s">
        <v>3</v>
      </c>
      <c r="DF167" t="s">
        <v>3</v>
      </c>
      <c r="DG167" t="s">
        <v>3</v>
      </c>
      <c r="DH167" t="s">
        <v>3</v>
      </c>
      <c r="DI167" t="s">
        <v>3</v>
      </c>
      <c r="DJ167" t="s">
        <v>3</v>
      </c>
      <c r="DK167" t="s">
        <v>3</v>
      </c>
      <c r="DL167" t="s">
        <v>3</v>
      </c>
      <c r="DM167" t="s">
        <v>3</v>
      </c>
      <c r="DN167">
        <v>0</v>
      </c>
      <c r="DO167">
        <v>0</v>
      </c>
      <c r="DP167">
        <v>1</v>
      </c>
      <c r="DQ167">
        <v>1</v>
      </c>
      <c r="DU167">
        <v>1010</v>
      </c>
      <c r="DV167" t="s">
        <v>199</v>
      </c>
      <c r="DW167" t="s">
        <v>199</v>
      </c>
      <c r="DX167">
        <v>1</v>
      </c>
      <c r="DZ167" t="s">
        <v>3</v>
      </c>
      <c r="EA167" t="s">
        <v>3</v>
      </c>
      <c r="EB167" t="s">
        <v>3</v>
      </c>
      <c r="EC167" t="s">
        <v>3</v>
      </c>
      <c r="EE167">
        <v>44455117</v>
      </c>
      <c r="EF167">
        <v>8</v>
      </c>
      <c r="EG167" t="s">
        <v>200</v>
      </c>
      <c r="EH167">
        <v>0</v>
      </c>
      <c r="EI167" t="s">
        <v>3</v>
      </c>
      <c r="EJ167">
        <v>1</v>
      </c>
      <c r="EK167">
        <v>1100</v>
      </c>
      <c r="EL167" t="s">
        <v>201</v>
      </c>
      <c r="EM167" t="s">
        <v>202</v>
      </c>
      <c r="EO167" t="s">
        <v>3</v>
      </c>
      <c r="EQ167">
        <v>0</v>
      </c>
      <c r="ER167">
        <v>1496</v>
      </c>
      <c r="ES167">
        <v>1496</v>
      </c>
      <c r="ET167">
        <v>0</v>
      </c>
      <c r="EU167">
        <v>0</v>
      </c>
      <c r="EV167">
        <v>0</v>
      </c>
      <c r="EW167">
        <v>0</v>
      </c>
      <c r="EX167">
        <v>0</v>
      </c>
      <c r="EY167">
        <v>0</v>
      </c>
      <c r="EZ167">
        <v>5</v>
      </c>
      <c r="FC167">
        <v>0</v>
      </c>
      <c r="FD167">
        <v>18</v>
      </c>
      <c r="FF167">
        <v>1496</v>
      </c>
      <c r="FQ167">
        <v>0</v>
      </c>
      <c r="FR167">
        <f t="shared" si="229"/>
        <v>0</v>
      </c>
      <c r="FS167">
        <v>0</v>
      </c>
      <c r="FX167">
        <v>0</v>
      </c>
      <c r="FY167">
        <v>0</v>
      </c>
      <c r="GA167" t="s">
        <v>3</v>
      </c>
      <c r="GD167">
        <v>1</v>
      </c>
      <c r="GF167">
        <v>324090137</v>
      </c>
      <c r="GG167">
        <v>2</v>
      </c>
      <c r="GH167">
        <v>3</v>
      </c>
      <c r="GI167">
        <v>4</v>
      </c>
      <c r="GJ167">
        <v>0</v>
      </c>
      <c r="GK167">
        <v>0</v>
      </c>
      <c r="GL167">
        <f t="shared" si="230"/>
        <v>0</v>
      </c>
      <c r="GM167">
        <f t="shared" si="231"/>
        <v>10472</v>
      </c>
      <c r="GN167">
        <f t="shared" si="232"/>
        <v>10472</v>
      </c>
      <c r="GO167">
        <f t="shared" si="233"/>
        <v>0</v>
      </c>
      <c r="GP167">
        <f t="shared" si="234"/>
        <v>0</v>
      </c>
      <c r="GR167">
        <v>1</v>
      </c>
      <c r="GS167">
        <v>1</v>
      </c>
      <c r="GT167">
        <v>0</v>
      </c>
      <c r="GU167" t="s">
        <v>3</v>
      </c>
      <c r="GV167">
        <f t="shared" si="235"/>
        <v>0</v>
      </c>
      <c r="GW167">
        <v>1</v>
      </c>
      <c r="GX167">
        <f t="shared" si="236"/>
        <v>0</v>
      </c>
      <c r="HA167">
        <v>0</v>
      </c>
      <c r="HB167">
        <v>0</v>
      </c>
      <c r="HC167">
        <f t="shared" si="237"/>
        <v>0</v>
      </c>
      <c r="HE167" t="s">
        <v>3</v>
      </c>
      <c r="HF167" t="s">
        <v>3</v>
      </c>
      <c r="HG167">
        <f t="shared" si="238"/>
        <v>10472</v>
      </c>
      <c r="HM167" t="s">
        <v>3</v>
      </c>
      <c r="HN167" t="s">
        <v>3</v>
      </c>
      <c r="HO167" t="s">
        <v>3</v>
      </c>
      <c r="HP167" t="s">
        <v>3</v>
      </c>
      <c r="HQ167" t="s">
        <v>3</v>
      </c>
      <c r="IK167">
        <v>0</v>
      </c>
    </row>
    <row r="168" spans="1:245">
      <c r="A168">
        <v>17</v>
      </c>
      <c r="B168">
        <v>1</v>
      </c>
      <c r="E168" t="s">
        <v>356</v>
      </c>
      <c r="F168" t="s">
        <v>197</v>
      </c>
      <c r="G168" t="s">
        <v>357</v>
      </c>
      <c r="H168" t="s">
        <v>199</v>
      </c>
      <c r="I168">
        <f>ROUND(ROUND(2,4),7)</f>
        <v>2</v>
      </c>
      <c r="J168">
        <v>0</v>
      </c>
      <c r="K168">
        <f>ROUND(ROUND(2,4),7)</f>
        <v>2</v>
      </c>
      <c r="O168">
        <f t="shared" si="198"/>
        <v>3300</v>
      </c>
      <c r="P168">
        <f t="shared" si="199"/>
        <v>3300</v>
      </c>
      <c r="Q168">
        <f t="shared" si="200"/>
        <v>0</v>
      </c>
      <c r="R168">
        <f t="shared" si="201"/>
        <v>0</v>
      </c>
      <c r="S168">
        <f t="shared" si="202"/>
        <v>0</v>
      </c>
      <c r="T168">
        <f t="shared" si="203"/>
        <v>0</v>
      </c>
      <c r="U168">
        <f t="shared" si="204"/>
        <v>0</v>
      </c>
      <c r="V168">
        <f t="shared" si="205"/>
        <v>0</v>
      </c>
      <c r="W168">
        <f t="shared" si="206"/>
        <v>0</v>
      </c>
      <c r="X168">
        <f t="shared" si="207"/>
        <v>0</v>
      </c>
      <c r="Y168">
        <f t="shared" si="208"/>
        <v>0</v>
      </c>
      <c r="AA168">
        <v>46295511</v>
      </c>
      <c r="AB168">
        <f t="shared" si="209"/>
        <v>1650</v>
      </c>
      <c r="AC168">
        <f t="shared" si="210"/>
        <v>1650</v>
      </c>
      <c r="AD168">
        <f t="shared" si="211"/>
        <v>0</v>
      </c>
      <c r="AE168">
        <f t="shared" si="212"/>
        <v>0</v>
      </c>
      <c r="AF168">
        <f t="shared" si="213"/>
        <v>0</v>
      </c>
      <c r="AG168">
        <f t="shared" si="214"/>
        <v>0</v>
      </c>
      <c r="AH168">
        <f t="shared" si="215"/>
        <v>0</v>
      </c>
      <c r="AI168">
        <f t="shared" si="216"/>
        <v>0</v>
      </c>
      <c r="AJ168">
        <f t="shared" si="217"/>
        <v>0</v>
      </c>
      <c r="AK168">
        <v>1650</v>
      </c>
      <c r="AL168">
        <v>1650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1</v>
      </c>
      <c r="AW168">
        <v>1</v>
      </c>
      <c r="AZ168">
        <v>1</v>
      </c>
      <c r="BA168">
        <v>1</v>
      </c>
      <c r="BB168">
        <v>1</v>
      </c>
      <c r="BC168">
        <v>7.21</v>
      </c>
      <c r="BD168" t="s">
        <v>3</v>
      </c>
      <c r="BE168" t="s">
        <v>3</v>
      </c>
      <c r="BF168" t="s">
        <v>3</v>
      </c>
      <c r="BG168" t="s">
        <v>3</v>
      </c>
      <c r="BH168">
        <v>3</v>
      </c>
      <c r="BI168">
        <v>1</v>
      </c>
      <c r="BJ168" t="s">
        <v>197</v>
      </c>
      <c r="BM168">
        <v>1100</v>
      </c>
      <c r="BN168">
        <v>0</v>
      </c>
      <c r="BO168" t="s">
        <v>3</v>
      </c>
      <c r="BP168">
        <v>0</v>
      </c>
      <c r="BQ168">
        <v>8</v>
      </c>
      <c r="BR168">
        <v>0</v>
      </c>
      <c r="BS168">
        <v>1</v>
      </c>
      <c r="BT168">
        <v>1</v>
      </c>
      <c r="BU168">
        <v>1</v>
      </c>
      <c r="BV168">
        <v>1</v>
      </c>
      <c r="BW168">
        <v>1</v>
      </c>
      <c r="BX168">
        <v>1</v>
      </c>
      <c r="BY168" t="s">
        <v>3</v>
      </c>
      <c r="BZ168">
        <v>0</v>
      </c>
      <c r="CA168">
        <v>0</v>
      </c>
      <c r="CB168" t="s">
        <v>3</v>
      </c>
      <c r="CE168">
        <v>0</v>
      </c>
      <c r="CF168">
        <v>0</v>
      </c>
      <c r="CG168">
        <v>0</v>
      </c>
      <c r="CM168">
        <v>0</v>
      </c>
      <c r="CN168" t="s">
        <v>3</v>
      </c>
      <c r="CO168">
        <v>0</v>
      </c>
      <c r="CP168">
        <f t="shared" si="218"/>
        <v>3300</v>
      </c>
      <c r="CQ168">
        <f t="shared" si="219"/>
        <v>1650</v>
      </c>
      <c r="CR168">
        <f t="shared" si="220"/>
        <v>0</v>
      </c>
      <c r="CS168">
        <f t="shared" si="221"/>
        <v>0</v>
      </c>
      <c r="CT168">
        <f t="shared" si="222"/>
        <v>0</v>
      </c>
      <c r="CU168">
        <f t="shared" si="223"/>
        <v>0</v>
      </c>
      <c r="CV168">
        <f t="shared" si="224"/>
        <v>0</v>
      </c>
      <c r="CW168">
        <f t="shared" si="225"/>
        <v>0</v>
      </c>
      <c r="CX168">
        <f t="shared" si="226"/>
        <v>0</v>
      </c>
      <c r="CY168">
        <f t="shared" si="227"/>
        <v>0</v>
      </c>
      <c r="CZ168">
        <f t="shared" si="228"/>
        <v>0</v>
      </c>
      <c r="DC168" t="s">
        <v>3</v>
      </c>
      <c r="DD168" t="s">
        <v>3</v>
      </c>
      <c r="DE168" t="s">
        <v>3</v>
      </c>
      <c r="DF168" t="s">
        <v>3</v>
      </c>
      <c r="DG168" t="s">
        <v>3</v>
      </c>
      <c r="DH168" t="s">
        <v>3</v>
      </c>
      <c r="DI168" t="s">
        <v>3</v>
      </c>
      <c r="DJ168" t="s">
        <v>3</v>
      </c>
      <c r="DK168" t="s">
        <v>3</v>
      </c>
      <c r="DL168" t="s">
        <v>3</v>
      </c>
      <c r="DM168" t="s">
        <v>3</v>
      </c>
      <c r="DN168">
        <v>0</v>
      </c>
      <c r="DO168">
        <v>0</v>
      </c>
      <c r="DP168">
        <v>1</v>
      </c>
      <c r="DQ168">
        <v>1</v>
      </c>
      <c r="DU168">
        <v>1010</v>
      </c>
      <c r="DV168" t="s">
        <v>199</v>
      </c>
      <c r="DW168" t="s">
        <v>199</v>
      </c>
      <c r="DX168">
        <v>1</v>
      </c>
      <c r="DZ168" t="s">
        <v>3</v>
      </c>
      <c r="EA168" t="s">
        <v>3</v>
      </c>
      <c r="EB168" t="s">
        <v>3</v>
      </c>
      <c r="EC168" t="s">
        <v>3</v>
      </c>
      <c r="EE168">
        <v>44455117</v>
      </c>
      <c r="EF168">
        <v>8</v>
      </c>
      <c r="EG168" t="s">
        <v>200</v>
      </c>
      <c r="EH168">
        <v>0</v>
      </c>
      <c r="EI168" t="s">
        <v>3</v>
      </c>
      <c r="EJ168">
        <v>1</v>
      </c>
      <c r="EK168">
        <v>1100</v>
      </c>
      <c r="EL168" t="s">
        <v>201</v>
      </c>
      <c r="EM168" t="s">
        <v>202</v>
      </c>
      <c r="EO168" t="s">
        <v>3</v>
      </c>
      <c r="EQ168">
        <v>0</v>
      </c>
      <c r="ER168">
        <v>1650</v>
      </c>
      <c r="ES168">
        <v>1650</v>
      </c>
      <c r="ET168">
        <v>0</v>
      </c>
      <c r="EU168">
        <v>0</v>
      </c>
      <c r="EV168">
        <v>0</v>
      </c>
      <c r="EW168">
        <v>0</v>
      </c>
      <c r="EX168">
        <v>0</v>
      </c>
      <c r="EY168">
        <v>0</v>
      </c>
      <c r="EZ168">
        <v>5</v>
      </c>
      <c r="FC168">
        <v>0</v>
      </c>
      <c r="FD168">
        <v>18</v>
      </c>
      <c r="FF168">
        <v>1650</v>
      </c>
      <c r="FQ168">
        <v>0</v>
      </c>
      <c r="FR168">
        <f t="shared" si="229"/>
        <v>0</v>
      </c>
      <c r="FS168">
        <v>0</v>
      </c>
      <c r="FX168">
        <v>0</v>
      </c>
      <c r="FY168">
        <v>0</v>
      </c>
      <c r="GA168" t="s">
        <v>3</v>
      </c>
      <c r="GD168">
        <v>1</v>
      </c>
      <c r="GF168">
        <v>1066455821</v>
      </c>
      <c r="GG168">
        <v>2</v>
      </c>
      <c r="GH168">
        <v>3</v>
      </c>
      <c r="GI168">
        <v>4</v>
      </c>
      <c r="GJ168">
        <v>0</v>
      </c>
      <c r="GK168">
        <v>0</v>
      </c>
      <c r="GL168">
        <f t="shared" si="230"/>
        <v>0</v>
      </c>
      <c r="GM168">
        <f t="shared" si="231"/>
        <v>3300</v>
      </c>
      <c r="GN168">
        <f t="shared" si="232"/>
        <v>3300</v>
      </c>
      <c r="GO168">
        <f t="shared" si="233"/>
        <v>0</v>
      </c>
      <c r="GP168">
        <f t="shared" si="234"/>
        <v>0</v>
      </c>
      <c r="GR168">
        <v>1</v>
      </c>
      <c r="GS168">
        <v>1</v>
      </c>
      <c r="GT168">
        <v>0</v>
      </c>
      <c r="GU168" t="s">
        <v>3</v>
      </c>
      <c r="GV168">
        <f t="shared" si="235"/>
        <v>0</v>
      </c>
      <c r="GW168">
        <v>1</v>
      </c>
      <c r="GX168">
        <f t="shared" si="236"/>
        <v>0</v>
      </c>
      <c r="HA168">
        <v>0</v>
      </c>
      <c r="HB168">
        <v>0</v>
      </c>
      <c r="HC168">
        <f t="shared" si="237"/>
        <v>0</v>
      </c>
      <c r="HE168" t="s">
        <v>3</v>
      </c>
      <c r="HF168" t="s">
        <v>3</v>
      </c>
      <c r="HG168">
        <f t="shared" si="238"/>
        <v>3300</v>
      </c>
      <c r="HM168" t="s">
        <v>3</v>
      </c>
      <c r="HN168" t="s">
        <v>3</v>
      </c>
      <c r="HO168" t="s">
        <v>3</v>
      </c>
      <c r="HP168" t="s">
        <v>3</v>
      </c>
      <c r="HQ168" t="s">
        <v>3</v>
      </c>
      <c r="IK168">
        <v>0</v>
      </c>
    </row>
    <row r="169" spans="1:245">
      <c r="A169">
        <v>17</v>
      </c>
      <c r="B169">
        <v>1</v>
      </c>
      <c r="E169" t="s">
        <v>358</v>
      </c>
      <c r="F169" t="s">
        <v>197</v>
      </c>
      <c r="G169" t="s">
        <v>359</v>
      </c>
      <c r="H169" t="s">
        <v>199</v>
      </c>
      <c r="I169">
        <f>ROUND(ROUND(1,4),7)</f>
        <v>1</v>
      </c>
      <c r="J169">
        <v>0</v>
      </c>
      <c r="K169">
        <f>ROUND(ROUND(1,4),7)</f>
        <v>1</v>
      </c>
      <c r="O169">
        <f t="shared" si="198"/>
        <v>935</v>
      </c>
      <c r="P169">
        <f t="shared" si="199"/>
        <v>935</v>
      </c>
      <c r="Q169">
        <f t="shared" si="200"/>
        <v>0</v>
      </c>
      <c r="R169">
        <f t="shared" si="201"/>
        <v>0</v>
      </c>
      <c r="S169">
        <f t="shared" si="202"/>
        <v>0</v>
      </c>
      <c r="T169">
        <f t="shared" si="203"/>
        <v>0</v>
      </c>
      <c r="U169">
        <f t="shared" si="204"/>
        <v>0</v>
      </c>
      <c r="V169">
        <f t="shared" si="205"/>
        <v>0</v>
      </c>
      <c r="W169">
        <f t="shared" si="206"/>
        <v>0</v>
      </c>
      <c r="X169">
        <f t="shared" si="207"/>
        <v>0</v>
      </c>
      <c r="Y169">
        <f t="shared" si="208"/>
        <v>0</v>
      </c>
      <c r="AA169">
        <v>46295511</v>
      </c>
      <c r="AB169">
        <f t="shared" si="209"/>
        <v>935</v>
      </c>
      <c r="AC169">
        <f t="shared" si="210"/>
        <v>935</v>
      </c>
      <c r="AD169">
        <f t="shared" si="211"/>
        <v>0</v>
      </c>
      <c r="AE169">
        <f t="shared" si="212"/>
        <v>0</v>
      </c>
      <c r="AF169">
        <f t="shared" si="213"/>
        <v>0</v>
      </c>
      <c r="AG169">
        <f t="shared" si="214"/>
        <v>0</v>
      </c>
      <c r="AH169">
        <f t="shared" si="215"/>
        <v>0</v>
      </c>
      <c r="AI169">
        <f t="shared" si="216"/>
        <v>0</v>
      </c>
      <c r="AJ169">
        <f t="shared" si="217"/>
        <v>0</v>
      </c>
      <c r="AK169">
        <v>935</v>
      </c>
      <c r="AL169">
        <v>935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1</v>
      </c>
      <c r="AW169">
        <v>1</v>
      </c>
      <c r="AZ169">
        <v>1</v>
      </c>
      <c r="BA169">
        <v>1</v>
      </c>
      <c r="BB169">
        <v>1</v>
      </c>
      <c r="BC169">
        <v>7.21</v>
      </c>
      <c r="BD169" t="s">
        <v>3</v>
      </c>
      <c r="BE169" t="s">
        <v>3</v>
      </c>
      <c r="BF169" t="s">
        <v>3</v>
      </c>
      <c r="BG169" t="s">
        <v>3</v>
      </c>
      <c r="BH169">
        <v>3</v>
      </c>
      <c r="BI169">
        <v>1</v>
      </c>
      <c r="BJ169" t="s">
        <v>197</v>
      </c>
      <c r="BM169">
        <v>1100</v>
      </c>
      <c r="BN169">
        <v>0</v>
      </c>
      <c r="BO169" t="s">
        <v>3</v>
      </c>
      <c r="BP169">
        <v>0</v>
      </c>
      <c r="BQ169">
        <v>8</v>
      </c>
      <c r="BR169">
        <v>0</v>
      </c>
      <c r="BS169">
        <v>1</v>
      </c>
      <c r="BT169">
        <v>1</v>
      </c>
      <c r="BU169">
        <v>1</v>
      </c>
      <c r="BV169">
        <v>1</v>
      </c>
      <c r="BW169">
        <v>1</v>
      </c>
      <c r="BX169">
        <v>1</v>
      </c>
      <c r="BY169" t="s">
        <v>3</v>
      </c>
      <c r="BZ169">
        <v>0</v>
      </c>
      <c r="CA169">
        <v>0</v>
      </c>
      <c r="CB169" t="s">
        <v>3</v>
      </c>
      <c r="CE169">
        <v>0</v>
      </c>
      <c r="CF169">
        <v>0</v>
      </c>
      <c r="CG169">
        <v>0</v>
      </c>
      <c r="CM169">
        <v>0</v>
      </c>
      <c r="CN169" t="s">
        <v>3</v>
      </c>
      <c r="CO169">
        <v>0</v>
      </c>
      <c r="CP169">
        <f t="shared" si="218"/>
        <v>935</v>
      </c>
      <c r="CQ169">
        <f t="shared" si="219"/>
        <v>935</v>
      </c>
      <c r="CR169">
        <f t="shared" si="220"/>
        <v>0</v>
      </c>
      <c r="CS169">
        <f t="shared" si="221"/>
        <v>0</v>
      </c>
      <c r="CT169">
        <f t="shared" si="222"/>
        <v>0</v>
      </c>
      <c r="CU169">
        <f t="shared" si="223"/>
        <v>0</v>
      </c>
      <c r="CV169">
        <f t="shared" si="224"/>
        <v>0</v>
      </c>
      <c r="CW169">
        <f t="shared" si="225"/>
        <v>0</v>
      </c>
      <c r="CX169">
        <f t="shared" si="226"/>
        <v>0</v>
      </c>
      <c r="CY169">
        <f t="shared" si="227"/>
        <v>0</v>
      </c>
      <c r="CZ169">
        <f t="shared" si="228"/>
        <v>0</v>
      </c>
      <c r="DC169" t="s">
        <v>3</v>
      </c>
      <c r="DD169" t="s">
        <v>3</v>
      </c>
      <c r="DE169" t="s">
        <v>3</v>
      </c>
      <c r="DF169" t="s">
        <v>3</v>
      </c>
      <c r="DG169" t="s">
        <v>3</v>
      </c>
      <c r="DH169" t="s">
        <v>3</v>
      </c>
      <c r="DI169" t="s">
        <v>3</v>
      </c>
      <c r="DJ169" t="s">
        <v>3</v>
      </c>
      <c r="DK169" t="s">
        <v>3</v>
      </c>
      <c r="DL169" t="s">
        <v>3</v>
      </c>
      <c r="DM169" t="s">
        <v>3</v>
      </c>
      <c r="DN169">
        <v>0</v>
      </c>
      <c r="DO169">
        <v>0</v>
      </c>
      <c r="DP169">
        <v>1</v>
      </c>
      <c r="DQ169">
        <v>1</v>
      </c>
      <c r="DU169">
        <v>1010</v>
      </c>
      <c r="DV169" t="s">
        <v>199</v>
      </c>
      <c r="DW169" t="s">
        <v>199</v>
      </c>
      <c r="DX169">
        <v>1</v>
      </c>
      <c r="DZ169" t="s">
        <v>3</v>
      </c>
      <c r="EA169" t="s">
        <v>3</v>
      </c>
      <c r="EB169" t="s">
        <v>3</v>
      </c>
      <c r="EC169" t="s">
        <v>3</v>
      </c>
      <c r="EE169">
        <v>44455117</v>
      </c>
      <c r="EF169">
        <v>8</v>
      </c>
      <c r="EG169" t="s">
        <v>200</v>
      </c>
      <c r="EH169">
        <v>0</v>
      </c>
      <c r="EI169" t="s">
        <v>3</v>
      </c>
      <c r="EJ169">
        <v>1</v>
      </c>
      <c r="EK169">
        <v>1100</v>
      </c>
      <c r="EL169" t="s">
        <v>201</v>
      </c>
      <c r="EM169" t="s">
        <v>202</v>
      </c>
      <c r="EO169" t="s">
        <v>3</v>
      </c>
      <c r="EQ169">
        <v>0</v>
      </c>
      <c r="ER169">
        <v>935</v>
      </c>
      <c r="ES169">
        <v>935</v>
      </c>
      <c r="ET169">
        <v>0</v>
      </c>
      <c r="EU169">
        <v>0</v>
      </c>
      <c r="EV169">
        <v>0</v>
      </c>
      <c r="EW169">
        <v>0</v>
      </c>
      <c r="EX169">
        <v>0</v>
      </c>
      <c r="EY169">
        <v>0</v>
      </c>
      <c r="EZ169">
        <v>5</v>
      </c>
      <c r="FC169">
        <v>0</v>
      </c>
      <c r="FD169">
        <v>18</v>
      </c>
      <c r="FF169">
        <v>935</v>
      </c>
      <c r="FQ169">
        <v>0</v>
      </c>
      <c r="FR169">
        <f t="shared" si="229"/>
        <v>0</v>
      </c>
      <c r="FS169">
        <v>0</v>
      </c>
      <c r="FX169">
        <v>0</v>
      </c>
      <c r="FY169">
        <v>0</v>
      </c>
      <c r="GA169" t="s">
        <v>3</v>
      </c>
      <c r="GD169">
        <v>1</v>
      </c>
      <c r="GF169">
        <v>-252874011</v>
      </c>
      <c r="GG169">
        <v>2</v>
      </c>
      <c r="GH169">
        <v>3</v>
      </c>
      <c r="GI169">
        <v>4</v>
      </c>
      <c r="GJ169">
        <v>0</v>
      </c>
      <c r="GK169">
        <v>0</v>
      </c>
      <c r="GL169">
        <f t="shared" si="230"/>
        <v>0</v>
      </c>
      <c r="GM169">
        <f t="shared" si="231"/>
        <v>935</v>
      </c>
      <c r="GN169">
        <f t="shared" si="232"/>
        <v>935</v>
      </c>
      <c r="GO169">
        <f t="shared" si="233"/>
        <v>0</v>
      </c>
      <c r="GP169">
        <f t="shared" si="234"/>
        <v>0</v>
      </c>
      <c r="GR169">
        <v>1</v>
      </c>
      <c r="GS169">
        <v>1</v>
      </c>
      <c r="GT169">
        <v>0</v>
      </c>
      <c r="GU169" t="s">
        <v>3</v>
      </c>
      <c r="GV169">
        <f t="shared" si="235"/>
        <v>0</v>
      </c>
      <c r="GW169">
        <v>1</v>
      </c>
      <c r="GX169">
        <f t="shared" si="236"/>
        <v>0</v>
      </c>
      <c r="HA169">
        <v>0</v>
      </c>
      <c r="HB169">
        <v>0</v>
      </c>
      <c r="HC169">
        <f t="shared" si="237"/>
        <v>0</v>
      </c>
      <c r="HE169" t="s">
        <v>3</v>
      </c>
      <c r="HF169" t="s">
        <v>3</v>
      </c>
      <c r="HG169">
        <f t="shared" si="238"/>
        <v>935</v>
      </c>
      <c r="HM169" t="s">
        <v>3</v>
      </c>
      <c r="HN169" t="s">
        <v>3</v>
      </c>
      <c r="HO169" t="s">
        <v>3</v>
      </c>
      <c r="HP169" t="s">
        <v>3</v>
      </c>
      <c r="HQ169" t="s">
        <v>3</v>
      </c>
      <c r="IK169">
        <v>0</v>
      </c>
    </row>
    <row r="170" spans="1:245">
      <c r="A170">
        <v>17</v>
      </c>
      <c r="B170">
        <v>1</v>
      </c>
      <c r="E170" t="s">
        <v>360</v>
      </c>
      <c r="F170" t="s">
        <v>197</v>
      </c>
      <c r="G170" t="s">
        <v>361</v>
      </c>
      <c r="H170" t="s">
        <v>199</v>
      </c>
      <c r="I170">
        <f>ROUND(ROUND(7,4),7)</f>
        <v>7</v>
      </c>
      <c r="J170">
        <v>0</v>
      </c>
      <c r="K170">
        <f>ROUND(ROUND(7,4),7)</f>
        <v>7</v>
      </c>
      <c r="O170">
        <f t="shared" si="198"/>
        <v>154</v>
      </c>
      <c r="P170">
        <f t="shared" si="199"/>
        <v>154</v>
      </c>
      <c r="Q170">
        <f t="shared" si="200"/>
        <v>0</v>
      </c>
      <c r="R170">
        <f t="shared" si="201"/>
        <v>0</v>
      </c>
      <c r="S170">
        <f t="shared" si="202"/>
        <v>0</v>
      </c>
      <c r="T170">
        <f t="shared" si="203"/>
        <v>0</v>
      </c>
      <c r="U170">
        <f t="shared" si="204"/>
        <v>0</v>
      </c>
      <c r="V170">
        <f t="shared" si="205"/>
        <v>0</v>
      </c>
      <c r="W170">
        <f t="shared" si="206"/>
        <v>0</v>
      </c>
      <c r="X170">
        <f t="shared" si="207"/>
        <v>0</v>
      </c>
      <c r="Y170">
        <f t="shared" si="208"/>
        <v>0</v>
      </c>
      <c r="AA170">
        <v>46295511</v>
      </c>
      <c r="AB170">
        <f t="shared" si="209"/>
        <v>22</v>
      </c>
      <c r="AC170">
        <f t="shared" si="210"/>
        <v>22</v>
      </c>
      <c r="AD170">
        <f t="shared" si="211"/>
        <v>0</v>
      </c>
      <c r="AE170">
        <f t="shared" si="212"/>
        <v>0</v>
      </c>
      <c r="AF170">
        <f t="shared" si="213"/>
        <v>0</v>
      </c>
      <c r="AG170">
        <f t="shared" si="214"/>
        <v>0</v>
      </c>
      <c r="AH170">
        <f t="shared" si="215"/>
        <v>0</v>
      </c>
      <c r="AI170">
        <f t="shared" si="216"/>
        <v>0</v>
      </c>
      <c r="AJ170">
        <f t="shared" si="217"/>
        <v>0</v>
      </c>
      <c r="AK170">
        <v>22</v>
      </c>
      <c r="AL170">
        <v>22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1</v>
      </c>
      <c r="AW170">
        <v>1</v>
      </c>
      <c r="AZ170">
        <v>1</v>
      </c>
      <c r="BA170">
        <v>1</v>
      </c>
      <c r="BB170">
        <v>1</v>
      </c>
      <c r="BC170">
        <v>7.21</v>
      </c>
      <c r="BD170" t="s">
        <v>3</v>
      </c>
      <c r="BE170" t="s">
        <v>3</v>
      </c>
      <c r="BF170" t="s">
        <v>3</v>
      </c>
      <c r="BG170" t="s">
        <v>3</v>
      </c>
      <c r="BH170">
        <v>3</v>
      </c>
      <c r="BI170">
        <v>1</v>
      </c>
      <c r="BJ170" t="s">
        <v>197</v>
      </c>
      <c r="BM170">
        <v>1100</v>
      </c>
      <c r="BN170">
        <v>0</v>
      </c>
      <c r="BO170" t="s">
        <v>3</v>
      </c>
      <c r="BP170">
        <v>0</v>
      </c>
      <c r="BQ170">
        <v>8</v>
      </c>
      <c r="BR170">
        <v>0</v>
      </c>
      <c r="BS170">
        <v>1</v>
      </c>
      <c r="BT170">
        <v>1</v>
      </c>
      <c r="BU170">
        <v>1</v>
      </c>
      <c r="BV170">
        <v>1</v>
      </c>
      <c r="BW170">
        <v>1</v>
      </c>
      <c r="BX170">
        <v>1</v>
      </c>
      <c r="BY170" t="s">
        <v>3</v>
      </c>
      <c r="BZ170">
        <v>0</v>
      </c>
      <c r="CA170">
        <v>0</v>
      </c>
      <c r="CB170" t="s">
        <v>3</v>
      </c>
      <c r="CE170">
        <v>0</v>
      </c>
      <c r="CF170">
        <v>0</v>
      </c>
      <c r="CG170">
        <v>0</v>
      </c>
      <c r="CM170">
        <v>0</v>
      </c>
      <c r="CN170" t="s">
        <v>3</v>
      </c>
      <c r="CO170">
        <v>0</v>
      </c>
      <c r="CP170">
        <f t="shared" si="218"/>
        <v>154</v>
      </c>
      <c r="CQ170">
        <f t="shared" si="219"/>
        <v>22</v>
      </c>
      <c r="CR170">
        <f t="shared" si="220"/>
        <v>0</v>
      </c>
      <c r="CS170">
        <f t="shared" si="221"/>
        <v>0</v>
      </c>
      <c r="CT170">
        <f t="shared" si="222"/>
        <v>0</v>
      </c>
      <c r="CU170">
        <f t="shared" si="223"/>
        <v>0</v>
      </c>
      <c r="CV170">
        <f t="shared" si="224"/>
        <v>0</v>
      </c>
      <c r="CW170">
        <f t="shared" si="225"/>
        <v>0</v>
      </c>
      <c r="CX170">
        <f t="shared" si="226"/>
        <v>0</v>
      </c>
      <c r="CY170">
        <f t="shared" si="227"/>
        <v>0</v>
      </c>
      <c r="CZ170">
        <f t="shared" si="228"/>
        <v>0</v>
      </c>
      <c r="DC170" t="s">
        <v>3</v>
      </c>
      <c r="DD170" t="s">
        <v>3</v>
      </c>
      <c r="DE170" t="s">
        <v>3</v>
      </c>
      <c r="DF170" t="s">
        <v>3</v>
      </c>
      <c r="DG170" t="s">
        <v>3</v>
      </c>
      <c r="DH170" t="s">
        <v>3</v>
      </c>
      <c r="DI170" t="s">
        <v>3</v>
      </c>
      <c r="DJ170" t="s">
        <v>3</v>
      </c>
      <c r="DK170" t="s">
        <v>3</v>
      </c>
      <c r="DL170" t="s">
        <v>3</v>
      </c>
      <c r="DM170" t="s">
        <v>3</v>
      </c>
      <c r="DN170">
        <v>0</v>
      </c>
      <c r="DO170">
        <v>0</v>
      </c>
      <c r="DP170">
        <v>1</v>
      </c>
      <c r="DQ170">
        <v>1</v>
      </c>
      <c r="DU170">
        <v>1010</v>
      </c>
      <c r="DV170" t="s">
        <v>199</v>
      </c>
      <c r="DW170" t="s">
        <v>199</v>
      </c>
      <c r="DX170">
        <v>1</v>
      </c>
      <c r="DZ170" t="s">
        <v>3</v>
      </c>
      <c r="EA170" t="s">
        <v>3</v>
      </c>
      <c r="EB170" t="s">
        <v>3</v>
      </c>
      <c r="EC170" t="s">
        <v>3</v>
      </c>
      <c r="EE170">
        <v>44455117</v>
      </c>
      <c r="EF170">
        <v>8</v>
      </c>
      <c r="EG170" t="s">
        <v>200</v>
      </c>
      <c r="EH170">
        <v>0</v>
      </c>
      <c r="EI170" t="s">
        <v>3</v>
      </c>
      <c r="EJ170">
        <v>1</v>
      </c>
      <c r="EK170">
        <v>1100</v>
      </c>
      <c r="EL170" t="s">
        <v>201</v>
      </c>
      <c r="EM170" t="s">
        <v>202</v>
      </c>
      <c r="EO170" t="s">
        <v>3</v>
      </c>
      <c r="EQ170">
        <v>0</v>
      </c>
      <c r="ER170">
        <v>22</v>
      </c>
      <c r="ES170">
        <v>22</v>
      </c>
      <c r="ET170">
        <v>0</v>
      </c>
      <c r="EU170">
        <v>0</v>
      </c>
      <c r="EV170">
        <v>0</v>
      </c>
      <c r="EW170">
        <v>0</v>
      </c>
      <c r="EX170">
        <v>0</v>
      </c>
      <c r="EY170">
        <v>0</v>
      </c>
      <c r="EZ170">
        <v>5</v>
      </c>
      <c r="FC170">
        <v>0</v>
      </c>
      <c r="FD170">
        <v>18</v>
      </c>
      <c r="FF170">
        <v>22</v>
      </c>
      <c r="FQ170">
        <v>0</v>
      </c>
      <c r="FR170">
        <f t="shared" si="229"/>
        <v>0</v>
      </c>
      <c r="FS170">
        <v>0</v>
      </c>
      <c r="FX170">
        <v>0</v>
      </c>
      <c r="FY170">
        <v>0</v>
      </c>
      <c r="GA170" t="s">
        <v>3</v>
      </c>
      <c r="GD170">
        <v>1</v>
      </c>
      <c r="GF170">
        <v>-1261326015</v>
      </c>
      <c r="GG170">
        <v>2</v>
      </c>
      <c r="GH170">
        <v>3</v>
      </c>
      <c r="GI170">
        <v>4</v>
      </c>
      <c r="GJ170">
        <v>0</v>
      </c>
      <c r="GK170">
        <v>0</v>
      </c>
      <c r="GL170">
        <f t="shared" si="230"/>
        <v>0</v>
      </c>
      <c r="GM170">
        <f t="shared" si="231"/>
        <v>154</v>
      </c>
      <c r="GN170">
        <f t="shared" si="232"/>
        <v>154</v>
      </c>
      <c r="GO170">
        <f t="shared" si="233"/>
        <v>0</v>
      </c>
      <c r="GP170">
        <f t="shared" si="234"/>
        <v>0</v>
      </c>
      <c r="GR170">
        <v>1</v>
      </c>
      <c r="GS170">
        <v>1</v>
      </c>
      <c r="GT170">
        <v>0</v>
      </c>
      <c r="GU170" t="s">
        <v>3</v>
      </c>
      <c r="GV170">
        <f t="shared" si="235"/>
        <v>0</v>
      </c>
      <c r="GW170">
        <v>1</v>
      </c>
      <c r="GX170">
        <f t="shared" si="236"/>
        <v>0</v>
      </c>
      <c r="HA170">
        <v>0</v>
      </c>
      <c r="HB170">
        <v>0</v>
      </c>
      <c r="HC170">
        <f t="shared" si="237"/>
        <v>0</v>
      </c>
      <c r="HE170" t="s">
        <v>3</v>
      </c>
      <c r="HF170" t="s">
        <v>3</v>
      </c>
      <c r="HG170">
        <f t="shared" si="238"/>
        <v>154</v>
      </c>
      <c r="HM170" t="s">
        <v>3</v>
      </c>
      <c r="HN170" t="s">
        <v>3</v>
      </c>
      <c r="HO170" t="s">
        <v>3</v>
      </c>
      <c r="HP170" t="s">
        <v>3</v>
      </c>
      <c r="HQ170" t="s">
        <v>3</v>
      </c>
      <c r="IK170">
        <v>0</v>
      </c>
    </row>
    <row r="171" spans="1:245">
      <c r="A171">
        <v>17</v>
      </c>
      <c r="B171">
        <v>1</v>
      </c>
      <c r="E171" t="s">
        <v>362</v>
      </c>
      <c r="F171" t="s">
        <v>197</v>
      </c>
      <c r="G171" t="s">
        <v>363</v>
      </c>
      <c r="H171" t="s">
        <v>199</v>
      </c>
      <c r="I171">
        <f>ROUND(ROUND(7,4),7)</f>
        <v>7</v>
      </c>
      <c r="J171">
        <v>0</v>
      </c>
      <c r="K171">
        <f>ROUND(ROUND(7,4),7)</f>
        <v>7</v>
      </c>
      <c r="O171">
        <f t="shared" si="198"/>
        <v>123.2</v>
      </c>
      <c r="P171">
        <f t="shared" si="199"/>
        <v>123.2</v>
      </c>
      <c r="Q171">
        <f t="shared" si="200"/>
        <v>0</v>
      </c>
      <c r="R171">
        <f t="shared" si="201"/>
        <v>0</v>
      </c>
      <c r="S171">
        <f t="shared" si="202"/>
        <v>0</v>
      </c>
      <c r="T171">
        <f t="shared" si="203"/>
        <v>0</v>
      </c>
      <c r="U171">
        <f t="shared" si="204"/>
        <v>0</v>
      </c>
      <c r="V171">
        <f t="shared" si="205"/>
        <v>0</v>
      </c>
      <c r="W171">
        <f t="shared" si="206"/>
        <v>0</v>
      </c>
      <c r="X171">
        <f t="shared" si="207"/>
        <v>0</v>
      </c>
      <c r="Y171">
        <f t="shared" si="208"/>
        <v>0</v>
      </c>
      <c r="AA171">
        <v>46295511</v>
      </c>
      <c r="AB171">
        <f t="shared" si="209"/>
        <v>17.600000000000001</v>
      </c>
      <c r="AC171">
        <f t="shared" si="210"/>
        <v>17.600000000000001</v>
      </c>
      <c r="AD171">
        <f t="shared" si="211"/>
        <v>0</v>
      </c>
      <c r="AE171">
        <f t="shared" si="212"/>
        <v>0</v>
      </c>
      <c r="AF171">
        <f t="shared" si="213"/>
        <v>0</v>
      </c>
      <c r="AG171">
        <f t="shared" si="214"/>
        <v>0</v>
      </c>
      <c r="AH171">
        <f t="shared" si="215"/>
        <v>0</v>
      </c>
      <c r="AI171">
        <f t="shared" si="216"/>
        <v>0</v>
      </c>
      <c r="AJ171">
        <f t="shared" si="217"/>
        <v>0</v>
      </c>
      <c r="AK171">
        <v>17.600000000000001</v>
      </c>
      <c r="AL171">
        <v>17.600000000000001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1</v>
      </c>
      <c r="AW171">
        <v>1</v>
      </c>
      <c r="AZ171">
        <v>1</v>
      </c>
      <c r="BA171">
        <v>1</v>
      </c>
      <c r="BB171">
        <v>1</v>
      </c>
      <c r="BC171">
        <v>7.21</v>
      </c>
      <c r="BD171" t="s">
        <v>3</v>
      </c>
      <c r="BE171" t="s">
        <v>3</v>
      </c>
      <c r="BF171" t="s">
        <v>3</v>
      </c>
      <c r="BG171" t="s">
        <v>3</v>
      </c>
      <c r="BH171">
        <v>3</v>
      </c>
      <c r="BI171">
        <v>1</v>
      </c>
      <c r="BJ171" t="s">
        <v>197</v>
      </c>
      <c r="BM171">
        <v>1100</v>
      </c>
      <c r="BN171">
        <v>0</v>
      </c>
      <c r="BO171" t="s">
        <v>3</v>
      </c>
      <c r="BP171">
        <v>0</v>
      </c>
      <c r="BQ171">
        <v>8</v>
      </c>
      <c r="BR171">
        <v>0</v>
      </c>
      <c r="BS171">
        <v>1</v>
      </c>
      <c r="BT171">
        <v>1</v>
      </c>
      <c r="BU171">
        <v>1</v>
      </c>
      <c r="BV171">
        <v>1</v>
      </c>
      <c r="BW171">
        <v>1</v>
      </c>
      <c r="BX171">
        <v>1</v>
      </c>
      <c r="BY171" t="s">
        <v>3</v>
      </c>
      <c r="BZ171">
        <v>0</v>
      </c>
      <c r="CA171">
        <v>0</v>
      </c>
      <c r="CB171" t="s">
        <v>3</v>
      </c>
      <c r="CE171">
        <v>0</v>
      </c>
      <c r="CF171">
        <v>0</v>
      </c>
      <c r="CG171">
        <v>0</v>
      </c>
      <c r="CM171">
        <v>0</v>
      </c>
      <c r="CN171" t="s">
        <v>3</v>
      </c>
      <c r="CO171">
        <v>0</v>
      </c>
      <c r="CP171">
        <f t="shared" si="218"/>
        <v>123.2</v>
      </c>
      <c r="CQ171">
        <f t="shared" si="219"/>
        <v>17.600000000000001</v>
      </c>
      <c r="CR171">
        <f t="shared" si="220"/>
        <v>0</v>
      </c>
      <c r="CS171">
        <f t="shared" si="221"/>
        <v>0</v>
      </c>
      <c r="CT171">
        <f t="shared" si="222"/>
        <v>0</v>
      </c>
      <c r="CU171">
        <f t="shared" si="223"/>
        <v>0</v>
      </c>
      <c r="CV171">
        <f t="shared" si="224"/>
        <v>0</v>
      </c>
      <c r="CW171">
        <f t="shared" si="225"/>
        <v>0</v>
      </c>
      <c r="CX171">
        <f t="shared" si="226"/>
        <v>0</v>
      </c>
      <c r="CY171">
        <f t="shared" si="227"/>
        <v>0</v>
      </c>
      <c r="CZ171">
        <f t="shared" si="228"/>
        <v>0</v>
      </c>
      <c r="DC171" t="s">
        <v>3</v>
      </c>
      <c r="DD171" t="s">
        <v>3</v>
      </c>
      <c r="DE171" t="s">
        <v>3</v>
      </c>
      <c r="DF171" t="s">
        <v>3</v>
      </c>
      <c r="DG171" t="s">
        <v>3</v>
      </c>
      <c r="DH171" t="s">
        <v>3</v>
      </c>
      <c r="DI171" t="s">
        <v>3</v>
      </c>
      <c r="DJ171" t="s">
        <v>3</v>
      </c>
      <c r="DK171" t="s">
        <v>3</v>
      </c>
      <c r="DL171" t="s">
        <v>3</v>
      </c>
      <c r="DM171" t="s">
        <v>3</v>
      </c>
      <c r="DN171">
        <v>0</v>
      </c>
      <c r="DO171">
        <v>0</v>
      </c>
      <c r="DP171">
        <v>1</v>
      </c>
      <c r="DQ171">
        <v>1</v>
      </c>
      <c r="DU171">
        <v>1010</v>
      </c>
      <c r="DV171" t="s">
        <v>199</v>
      </c>
      <c r="DW171" t="s">
        <v>199</v>
      </c>
      <c r="DX171">
        <v>1</v>
      </c>
      <c r="DZ171" t="s">
        <v>3</v>
      </c>
      <c r="EA171" t="s">
        <v>3</v>
      </c>
      <c r="EB171" t="s">
        <v>3</v>
      </c>
      <c r="EC171" t="s">
        <v>3</v>
      </c>
      <c r="EE171">
        <v>44455117</v>
      </c>
      <c r="EF171">
        <v>8</v>
      </c>
      <c r="EG171" t="s">
        <v>200</v>
      </c>
      <c r="EH171">
        <v>0</v>
      </c>
      <c r="EI171" t="s">
        <v>3</v>
      </c>
      <c r="EJ171">
        <v>1</v>
      </c>
      <c r="EK171">
        <v>1100</v>
      </c>
      <c r="EL171" t="s">
        <v>201</v>
      </c>
      <c r="EM171" t="s">
        <v>202</v>
      </c>
      <c r="EO171" t="s">
        <v>3</v>
      </c>
      <c r="EQ171">
        <v>0</v>
      </c>
      <c r="ER171">
        <v>17.600000000000001</v>
      </c>
      <c r="ES171">
        <v>17.600000000000001</v>
      </c>
      <c r="ET171">
        <v>0</v>
      </c>
      <c r="EU171">
        <v>0</v>
      </c>
      <c r="EV171">
        <v>0</v>
      </c>
      <c r="EW171">
        <v>0</v>
      </c>
      <c r="EX171">
        <v>0</v>
      </c>
      <c r="EY171">
        <v>0</v>
      </c>
      <c r="EZ171">
        <v>5</v>
      </c>
      <c r="FC171">
        <v>0</v>
      </c>
      <c r="FD171">
        <v>18</v>
      </c>
      <c r="FF171">
        <v>17.600000000000001</v>
      </c>
      <c r="FQ171">
        <v>0</v>
      </c>
      <c r="FR171">
        <f t="shared" si="229"/>
        <v>0</v>
      </c>
      <c r="FS171">
        <v>0</v>
      </c>
      <c r="FX171">
        <v>0</v>
      </c>
      <c r="FY171">
        <v>0</v>
      </c>
      <c r="GA171" t="s">
        <v>3</v>
      </c>
      <c r="GD171">
        <v>1</v>
      </c>
      <c r="GF171">
        <v>-443207994</v>
      </c>
      <c r="GG171">
        <v>2</v>
      </c>
      <c r="GH171">
        <v>3</v>
      </c>
      <c r="GI171">
        <v>4</v>
      </c>
      <c r="GJ171">
        <v>0</v>
      </c>
      <c r="GK171">
        <v>0</v>
      </c>
      <c r="GL171">
        <f t="shared" si="230"/>
        <v>0</v>
      </c>
      <c r="GM171">
        <f t="shared" si="231"/>
        <v>123.2</v>
      </c>
      <c r="GN171">
        <f t="shared" si="232"/>
        <v>123.2</v>
      </c>
      <c r="GO171">
        <f t="shared" si="233"/>
        <v>0</v>
      </c>
      <c r="GP171">
        <f t="shared" si="234"/>
        <v>0</v>
      </c>
      <c r="GR171">
        <v>1</v>
      </c>
      <c r="GS171">
        <v>1</v>
      </c>
      <c r="GT171">
        <v>0</v>
      </c>
      <c r="GU171" t="s">
        <v>3</v>
      </c>
      <c r="GV171">
        <f t="shared" si="235"/>
        <v>0</v>
      </c>
      <c r="GW171">
        <v>1</v>
      </c>
      <c r="GX171">
        <f t="shared" si="236"/>
        <v>0</v>
      </c>
      <c r="HA171">
        <v>0</v>
      </c>
      <c r="HB171">
        <v>0</v>
      </c>
      <c r="HC171">
        <f t="shared" si="237"/>
        <v>0</v>
      </c>
      <c r="HE171" t="s">
        <v>3</v>
      </c>
      <c r="HF171" t="s">
        <v>3</v>
      </c>
      <c r="HG171">
        <f t="shared" si="238"/>
        <v>123.2</v>
      </c>
      <c r="HM171" t="s">
        <v>3</v>
      </c>
      <c r="HN171" t="s">
        <v>3</v>
      </c>
      <c r="HO171" t="s">
        <v>3</v>
      </c>
      <c r="HP171" t="s">
        <v>3</v>
      </c>
      <c r="HQ171" t="s">
        <v>3</v>
      </c>
      <c r="IK171">
        <v>0</v>
      </c>
    </row>
    <row r="172" spans="1:245">
      <c r="A172">
        <v>17</v>
      </c>
      <c r="B172">
        <v>1</v>
      </c>
      <c r="E172" t="s">
        <v>364</v>
      </c>
      <c r="F172" t="s">
        <v>197</v>
      </c>
      <c r="G172" t="s">
        <v>365</v>
      </c>
      <c r="H172" t="s">
        <v>199</v>
      </c>
      <c r="I172">
        <f>ROUND(ROUND(7,4),7)</f>
        <v>7</v>
      </c>
      <c r="J172">
        <v>0</v>
      </c>
      <c r="K172">
        <f>ROUND(ROUND(7,4),7)</f>
        <v>7</v>
      </c>
      <c r="O172">
        <f t="shared" si="198"/>
        <v>53.9</v>
      </c>
      <c r="P172">
        <f t="shared" si="199"/>
        <v>53.9</v>
      </c>
      <c r="Q172">
        <f t="shared" si="200"/>
        <v>0</v>
      </c>
      <c r="R172">
        <f t="shared" si="201"/>
        <v>0</v>
      </c>
      <c r="S172">
        <f t="shared" si="202"/>
        <v>0</v>
      </c>
      <c r="T172">
        <f t="shared" si="203"/>
        <v>0</v>
      </c>
      <c r="U172">
        <f t="shared" si="204"/>
        <v>0</v>
      </c>
      <c r="V172">
        <f t="shared" si="205"/>
        <v>0</v>
      </c>
      <c r="W172">
        <f t="shared" si="206"/>
        <v>0</v>
      </c>
      <c r="X172">
        <f t="shared" si="207"/>
        <v>0</v>
      </c>
      <c r="Y172">
        <f t="shared" si="208"/>
        <v>0</v>
      </c>
      <c r="AA172">
        <v>46295511</v>
      </c>
      <c r="AB172">
        <f t="shared" si="209"/>
        <v>7.7</v>
      </c>
      <c r="AC172">
        <f t="shared" si="210"/>
        <v>7.7</v>
      </c>
      <c r="AD172">
        <f t="shared" si="211"/>
        <v>0</v>
      </c>
      <c r="AE172">
        <f t="shared" si="212"/>
        <v>0</v>
      </c>
      <c r="AF172">
        <f t="shared" si="213"/>
        <v>0</v>
      </c>
      <c r="AG172">
        <f t="shared" si="214"/>
        <v>0</v>
      </c>
      <c r="AH172">
        <f t="shared" si="215"/>
        <v>0</v>
      </c>
      <c r="AI172">
        <f t="shared" si="216"/>
        <v>0</v>
      </c>
      <c r="AJ172">
        <f t="shared" si="217"/>
        <v>0</v>
      </c>
      <c r="AK172">
        <v>7.7</v>
      </c>
      <c r="AL172">
        <v>7.7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1</v>
      </c>
      <c r="AW172">
        <v>1</v>
      </c>
      <c r="AZ172">
        <v>1</v>
      </c>
      <c r="BA172">
        <v>1</v>
      </c>
      <c r="BB172">
        <v>1</v>
      </c>
      <c r="BC172">
        <v>7.21</v>
      </c>
      <c r="BD172" t="s">
        <v>3</v>
      </c>
      <c r="BE172" t="s">
        <v>3</v>
      </c>
      <c r="BF172" t="s">
        <v>3</v>
      </c>
      <c r="BG172" t="s">
        <v>3</v>
      </c>
      <c r="BH172">
        <v>3</v>
      </c>
      <c r="BI172">
        <v>1</v>
      </c>
      <c r="BJ172" t="s">
        <v>197</v>
      </c>
      <c r="BM172">
        <v>1100</v>
      </c>
      <c r="BN172">
        <v>0</v>
      </c>
      <c r="BO172" t="s">
        <v>3</v>
      </c>
      <c r="BP172">
        <v>0</v>
      </c>
      <c r="BQ172">
        <v>8</v>
      </c>
      <c r="BR172">
        <v>0</v>
      </c>
      <c r="BS172">
        <v>1</v>
      </c>
      <c r="BT172">
        <v>1</v>
      </c>
      <c r="BU172">
        <v>1</v>
      </c>
      <c r="BV172">
        <v>1</v>
      </c>
      <c r="BW172">
        <v>1</v>
      </c>
      <c r="BX172">
        <v>1</v>
      </c>
      <c r="BY172" t="s">
        <v>3</v>
      </c>
      <c r="BZ172">
        <v>0</v>
      </c>
      <c r="CA172">
        <v>0</v>
      </c>
      <c r="CB172" t="s">
        <v>3</v>
      </c>
      <c r="CE172">
        <v>0</v>
      </c>
      <c r="CF172">
        <v>0</v>
      </c>
      <c r="CG172">
        <v>0</v>
      </c>
      <c r="CM172">
        <v>0</v>
      </c>
      <c r="CN172" t="s">
        <v>3</v>
      </c>
      <c r="CO172">
        <v>0</v>
      </c>
      <c r="CP172">
        <f t="shared" si="218"/>
        <v>53.9</v>
      </c>
      <c r="CQ172">
        <f t="shared" si="219"/>
        <v>7.7</v>
      </c>
      <c r="CR172">
        <f t="shared" si="220"/>
        <v>0</v>
      </c>
      <c r="CS172">
        <f t="shared" si="221"/>
        <v>0</v>
      </c>
      <c r="CT172">
        <f t="shared" si="222"/>
        <v>0</v>
      </c>
      <c r="CU172">
        <f t="shared" si="223"/>
        <v>0</v>
      </c>
      <c r="CV172">
        <f t="shared" si="224"/>
        <v>0</v>
      </c>
      <c r="CW172">
        <f t="shared" si="225"/>
        <v>0</v>
      </c>
      <c r="CX172">
        <f t="shared" si="226"/>
        <v>0</v>
      </c>
      <c r="CY172">
        <f t="shared" si="227"/>
        <v>0</v>
      </c>
      <c r="CZ172">
        <f t="shared" si="228"/>
        <v>0</v>
      </c>
      <c r="DC172" t="s">
        <v>3</v>
      </c>
      <c r="DD172" t="s">
        <v>3</v>
      </c>
      <c r="DE172" t="s">
        <v>3</v>
      </c>
      <c r="DF172" t="s">
        <v>3</v>
      </c>
      <c r="DG172" t="s">
        <v>3</v>
      </c>
      <c r="DH172" t="s">
        <v>3</v>
      </c>
      <c r="DI172" t="s">
        <v>3</v>
      </c>
      <c r="DJ172" t="s">
        <v>3</v>
      </c>
      <c r="DK172" t="s">
        <v>3</v>
      </c>
      <c r="DL172" t="s">
        <v>3</v>
      </c>
      <c r="DM172" t="s">
        <v>3</v>
      </c>
      <c r="DN172">
        <v>0</v>
      </c>
      <c r="DO172">
        <v>0</v>
      </c>
      <c r="DP172">
        <v>1</v>
      </c>
      <c r="DQ172">
        <v>1</v>
      </c>
      <c r="DU172">
        <v>1010</v>
      </c>
      <c r="DV172" t="s">
        <v>199</v>
      </c>
      <c r="DW172" t="s">
        <v>199</v>
      </c>
      <c r="DX172">
        <v>1</v>
      </c>
      <c r="DZ172" t="s">
        <v>3</v>
      </c>
      <c r="EA172" t="s">
        <v>3</v>
      </c>
      <c r="EB172" t="s">
        <v>3</v>
      </c>
      <c r="EC172" t="s">
        <v>3</v>
      </c>
      <c r="EE172">
        <v>44455117</v>
      </c>
      <c r="EF172">
        <v>8</v>
      </c>
      <c r="EG172" t="s">
        <v>200</v>
      </c>
      <c r="EH172">
        <v>0</v>
      </c>
      <c r="EI172" t="s">
        <v>3</v>
      </c>
      <c r="EJ172">
        <v>1</v>
      </c>
      <c r="EK172">
        <v>1100</v>
      </c>
      <c r="EL172" t="s">
        <v>201</v>
      </c>
      <c r="EM172" t="s">
        <v>202</v>
      </c>
      <c r="EO172" t="s">
        <v>3</v>
      </c>
      <c r="EQ172">
        <v>0</v>
      </c>
      <c r="ER172">
        <v>7.7</v>
      </c>
      <c r="ES172">
        <v>7.7</v>
      </c>
      <c r="ET172">
        <v>0</v>
      </c>
      <c r="EU172">
        <v>0</v>
      </c>
      <c r="EV172">
        <v>0</v>
      </c>
      <c r="EW172">
        <v>0</v>
      </c>
      <c r="EX172">
        <v>0</v>
      </c>
      <c r="EY172">
        <v>0</v>
      </c>
      <c r="EZ172">
        <v>5</v>
      </c>
      <c r="FC172">
        <v>0</v>
      </c>
      <c r="FD172">
        <v>18</v>
      </c>
      <c r="FF172">
        <v>7.7</v>
      </c>
      <c r="FQ172">
        <v>0</v>
      </c>
      <c r="FR172">
        <f t="shared" si="229"/>
        <v>0</v>
      </c>
      <c r="FS172">
        <v>0</v>
      </c>
      <c r="FX172">
        <v>0</v>
      </c>
      <c r="FY172">
        <v>0</v>
      </c>
      <c r="GA172" t="s">
        <v>3</v>
      </c>
      <c r="GD172">
        <v>1</v>
      </c>
      <c r="GF172">
        <v>-784413245</v>
      </c>
      <c r="GG172">
        <v>2</v>
      </c>
      <c r="GH172">
        <v>3</v>
      </c>
      <c r="GI172">
        <v>4</v>
      </c>
      <c r="GJ172">
        <v>0</v>
      </c>
      <c r="GK172">
        <v>0</v>
      </c>
      <c r="GL172">
        <f t="shared" si="230"/>
        <v>0</v>
      </c>
      <c r="GM172">
        <f t="shared" si="231"/>
        <v>53.9</v>
      </c>
      <c r="GN172">
        <f t="shared" si="232"/>
        <v>53.9</v>
      </c>
      <c r="GO172">
        <f t="shared" si="233"/>
        <v>0</v>
      </c>
      <c r="GP172">
        <f t="shared" si="234"/>
        <v>0</v>
      </c>
      <c r="GR172">
        <v>1</v>
      </c>
      <c r="GS172">
        <v>1</v>
      </c>
      <c r="GT172">
        <v>0</v>
      </c>
      <c r="GU172" t="s">
        <v>3</v>
      </c>
      <c r="GV172">
        <f t="shared" si="235"/>
        <v>0</v>
      </c>
      <c r="GW172">
        <v>1</v>
      </c>
      <c r="GX172">
        <f t="shared" si="236"/>
        <v>0</v>
      </c>
      <c r="HA172">
        <v>0</v>
      </c>
      <c r="HB172">
        <v>0</v>
      </c>
      <c r="HC172">
        <f t="shared" si="237"/>
        <v>0</v>
      </c>
      <c r="HE172" t="s">
        <v>3</v>
      </c>
      <c r="HF172" t="s">
        <v>3</v>
      </c>
      <c r="HG172">
        <f t="shared" si="238"/>
        <v>53.9</v>
      </c>
      <c r="HM172" t="s">
        <v>3</v>
      </c>
      <c r="HN172" t="s">
        <v>3</v>
      </c>
      <c r="HO172" t="s">
        <v>3</v>
      </c>
      <c r="HP172" t="s">
        <v>3</v>
      </c>
      <c r="HQ172" t="s">
        <v>3</v>
      </c>
      <c r="IK172">
        <v>0</v>
      </c>
    </row>
    <row r="173" spans="1:245">
      <c r="A173">
        <v>17</v>
      </c>
      <c r="B173">
        <v>1</v>
      </c>
      <c r="E173" t="s">
        <v>366</v>
      </c>
      <c r="F173" t="s">
        <v>197</v>
      </c>
      <c r="G173" t="s">
        <v>367</v>
      </c>
      <c r="H173" t="s">
        <v>199</v>
      </c>
      <c r="I173">
        <f>ROUND(ROUND(7,4),7)</f>
        <v>7</v>
      </c>
      <c r="J173">
        <v>0</v>
      </c>
      <c r="K173">
        <f>ROUND(ROUND(7,4),7)</f>
        <v>7</v>
      </c>
      <c r="O173">
        <f t="shared" si="198"/>
        <v>38.5</v>
      </c>
      <c r="P173">
        <f t="shared" si="199"/>
        <v>38.5</v>
      </c>
      <c r="Q173">
        <f t="shared" si="200"/>
        <v>0</v>
      </c>
      <c r="R173">
        <f t="shared" si="201"/>
        <v>0</v>
      </c>
      <c r="S173">
        <f t="shared" si="202"/>
        <v>0</v>
      </c>
      <c r="T173">
        <f t="shared" si="203"/>
        <v>0</v>
      </c>
      <c r="U173">
        <f t="shared" si="204"/>
        <v>0</v>
      </c>
      <c r="V173">
        <f t="shared" si="205"/>
        <v>0</v>
      </c>
      <c r="W173">
        <f t="shared" si="206"/>
        <v>0</v>
      </c>
      <c r="X173">
        <f t="shared" si="207"/>
        <v>0</v>
      </c>
      <c r="Y173">
        <f t="shared" si="208"/>
        <v>0</v>
      </c>
      <c r="AA173">
        <v>46295511</v>
      </c>
      <c r="AB173">
        <f t="shared" si="209"/>
        <v>5.5</v>
      </c>
      <c r="AC173">
        <f t="shared" si="210"/>
        <v>5.5</v>
      </c>
      <c r="AD173">
        <f t="shared" si="211"/>
        <v>0</v>
      </c>
      <c r="AE173">
        <f t="shared" si="212"/>
        <v>0</v>
      </c>
      <c r="AF173">
        <f t="shared" si="213"/>
        <v>0</v>
      </c>
      <c r="AG173">
        <f t="shared" si="214"/>
        <v>0</v>
      </c>
      <c r="AH173">
        <f t="shared" si="215"/>
        <v>0</v>
      </c>
      <c r="AI173">
        <f t="shared" si="216"/>
        <v>0</v>
      </c>
      <c r="AJ173">
        <f t="shared" si="217"/>
        <v>0</v>
      </c>
      <c r="AK173">
        <v>5.5</v>
      </c>
      <c r="AL173">
        <v>5.5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1</v>
      </c>
      <c r="AW173">
        <v>1</v>
      </c>
      <c r="AZ173">
        <v>1</v>
      </c>
      <c r="BA173">
        <v>1</v>
      </c>
      <c r="BB173">
        <v>1</v>
      </c>
      <c r="BC173">
        <v>7.21</v>
      </c>
      <c r="BD173" t="s">
        <v>3</v>
      </c>
      <c r="BE173" t="s">
        <v>3</v>
      </c>
      <c r="BF173" t="s">
        <v>3</v>
      </c>
      <c r="BG173" t="s">
        <v>3</v>
      </c>
      <c r="BH173">
        <v>3</v>
      </c>
      <c r="BI173">
        <v>1</v>
      </c>
      <c r="BJ173" t="s">
        <v>197</v>
      </c>
      <c r="BM173">
        <v>1100</v>
      </c>
      <c r="BN173">
        <v>0</v>
      </c>
      <c r="BO173" t="s">
        <v>3</v>
      </c>
      <c r="BP173">
        <v>0</v>
      </c>
      <c r="BQ173">
        <v>8</v>
      </c>
      <c r="BR173">
        <v>0</v>
      </c>
      <c r="BS173">
        <v>1</v>
      </c>
      <c r="BT173">
        <v>1</v>
      </c>
      <c r="BU173">
        <v>1</v>
      </c>
      <c r="BV173">
        <v>1</v>
      </c>
      <c r="BW173">
        <v>1</v>
      </c>
      <c r="BX173">
        <v>1</v>
      </c>
      <c r="BY173" t="s">
        <v>3</v>
      </c>
      <c r="BZ173">
        <v>0</v>
      </c>
      <c r="CA173">
        <v>0</v>
      </c>
      <c r="CB173" t="s">
        <v>3</v>
      </c>
      <c r="CE173">
        <v>0</v>
      </c>
      <c r="CF173">
        <v>0</v>
      </c>
      <c r="CG173">
        <v>0</v>
      </c>
      <c r="CM173">
        <v>0</v>
      </c>
      <c r="CN173" t="s">
        <v>3</v>
      </c>
      <c r="CO173">
        <v>0</v>
      </c>
      <c r="CP173">
        <f t="shared" si="218"/>
        <v>38.5</v>
      </c>
      <c r="CQ173">
        <f t="shared" si="219"/>
        <v>5.5</v>
      </c>
      <c r="CR173">
        <f t="shared" si="220"/>
        <v>0</v>
      </c>
      <c r="CS173">
        <f t="shared" si="221"/>
        <v>0</v>
      </c>
      <c r="CT173">
        <f t="shared" si="222"/>
        <v>0</v>
      </c>
      <c r="CU173">
        <f t="shared" si="223"/>
        <v>0</v>
      </c>
      <c r="CV173">
        <f t="shared" si="224"/>
        <v>0</v>
      </c>
      <c r="CW173">
        <f t="shared" si="225"/>
        <v>0</v>
      </c>
      <c r="CX173">
        <f t="shared" si="226"/>
        <v>0</v>
      </c>
      <c r="CY173">
        <f t="shared" si="227"/>
        <v>0</v>
      </c>
      <c r="CZ173">
        <f t="shared" si="228"/>
        <v>0</v>
      </c>
      <c r="DC173" t="s">
        <v>3</v>
      </c>
      <c r="DD173" t="s">
        <v>3</v>
      </c>
      <c r="DE173" t="s">
        <v>3</v>
      </c>
      <c r="DF173" t="s">
        <v>3</v>
      </c>
      <c r="DG173" t="s">
        <v>3</v>
      </c>
      <c r="DH173" t="s">
        <v>3</v>
      </c>
      <c r="DI173" t="s">
        <v>3</v>
      </c>
      <c r="DJ173" t="s">
        <v>3</v>
      </c>
      <c r="DK173" t="s">
        <v>3</v>
      </c>
      <c r="DL173" t="s">
        <v>3</v>
      </c>
      <c r="DM173" t="s">
        <v>3</v>
      </c>
      <c r="DN173">
        <v>0</v>
      </c>
      <c r="DO173">
        <v>0</v>
      </c>
      <c r="DP173">
        <v>1</v>
      </c>
      <c r="DQ173">
        <v>1</v>
      </c>
      <c r="DU173">
        <v>1010</v>
      </c>
      <c r="DV173" t="s">
        <v>199</v>
      </c>
      <c r="DW173" t="s">
        <v>199</v>
      </c>
      <c r="DX173">
        <v>1</v>
      </c>
      <c r="DZ173" t="s">
        <v>3</v>
      </c>
      <c r="EA173" t="s">
        <v>3</v>
      </c>
      <c r="EB173" t="s">
        <v>3</v>
      </c>
      <c r="EC173" t="s">
        <v>3</v>
      </c>
      <c r="EE173">
        <v>44455117</v>
      </c>
      <c r="EF173">
        <v>8</v>
      </c>
      <c r="EG173" t="s">
        <v>200</v>
      </c>
      <c r="EH173">
        <v>0</v>
      </c>
      <c r="EI173" t="s">
        <v>3</v>
      </c>
      <c r="EJ173">
        <v>1</v>
      </c>
      <c r="EK173">
        <v>1100</v>
      </c>
      <c r="EL173" t="s">
        <v>201</v>
      </c>
      <c r="EM173" t="s">
        <v>202</v>
      </c>
      <c r="EO173" t="s">
        <v>3</v>
      </c>
      <c r="EQ173">
        <v>0</v>
      </c>
      <c r="ER173">
        <v>5.5</v>
      </c>
      <c r="ES173">
        <v>5.5</v>
      </c>
      <c r="ET173">
        <v>0</v>
      </c>
      <c r="EU173">
        <v>0</v>
      </c>
      <c r="EV173">
        <v>0</v>
      </c>
      <c r="EW173">
        <v>0</v>
      </c>
      <c r="EX173">
        <v>0</v>
      </c>
      <c r="EY173">
        <v>0</v>
      </c>
      <c r="EZ173">
        <v>5</v>
      </c>
      <c r="FC173">
        <v>0</v>
      </c>
      <c r="FD173">
        <v>18</v>
      </c>
      <c r="FF173">
        <v>5.5</v>
      </c>
      <c r="FQ173">
        <v>0</v>
      </c>
      <c r="FR173">
        <f t="shared" si="229"/>
        <v>0</v>
      </c>
      <c r="FS173">
        <v>0</v>
      </c>
      <c r="FX173">
        <v>0</v>
      </c>
      <c r="FY173">
        <v>0</v>
      </c>
      <c r="GA173" t="s">
        <v>3</v>
      </c>
      <c r="GD173">
        <v>1</v>
      </c>
      <c r="GF173">
        <v>-621998503</v>
      </c>
      <c r="GG173">
        <v>2</v>
      </c>
      <c r="GH173">
        <v>3</v>
      </c>
      <c r="GI173">
        <v>4</v>
      </c>
      <c r="GJ173">
        <v>0</v>
      </c>
      <c r="GK173">
        <v>0</v>
      </c>
      <c r="GL173">
        <f t="shared" si="230"/>
        <v>0</v>
      </c>
      <c r="GM173">
        <f t="shared" si="231"/>
        <v>38.5</v>
      </c>
      <c r="GN173">
        <f t="shared" si="232"/>
        <v>38.5</v>
      </c>
      <c r="GO173">
        <f t="shared" si="233"/>
        <v>0</v>
      </c>
      <c r="GP173">
        <f t="shared" si="234"/>
        <v>0</v>
      </c>
      <c r="GR173">
        <v>1</v>
      </c>
      <c r="GS173">
        <v>1</v>
      </c>
      <c r="GT173">
        <v>0</v>
      </c>
      <c r="GU173" t="s">
        <v>3</v>
      </c>
      <c r="GV173">
        <f t="shared" si="235"/>
        <v>0</v>
      </c>
      <c r="GW173">
        <v>1</v>
      </c>
      <c r="GX173">
        <f t="shared" si="236"/>
        <v>0</v>
      </c>
      <c r="HA173">
        <v>0</v>
      </c>
      <c r="HB173">
        <v>0</v>
      </c>
      <c r="HC173">
        <f t="shared" si="237"/>
        <v>0</v>
      </c>
      <c r="HE173" t="s">
        <v>3</v>
      </c>
      <c r="HF173" t="s">
        <v>3</v>
      </c>
      <c r="HG173">
        <f t="shared" si="238"/>
        <v>38.5</v>
      </c>
      <c r="HM173" t="s">
        <v>3</v>
      </c>
      <c r="HN173" t="s">
        <v>3</v>
      </c>
      <c r="HO173" t="s">
        <v>3</v>
      </c>
      <c r="HP173" t="s">
        <v>3</v>
      </c>
      <c r="HQ173" t="s">
        <v>3</v>
      </c>
      <c r="IK173">
        <v>0</v>
      </c>
    </row>
    <row r="174" spans="1:245">
      <c r="A174">
        <v>17</v>
      </c>
      <c r="B174">
        <v>1</v>
      </c>
      <c r="E174" t="s">
        <v>368</v>
      </c>
      <c r="F174" t="s">
        <v>197</v>
      </c>
      <c r="G174" t="s">
        <v>369</v>
      </c>
      <c r="H174" t="s">
        <v>291</v>
      </c>
      <c r="I174">
        <f>ROUND(ROUND(30,4),7)</f>
        <v>30</v>
      </c>
      <c r="J174">
        <v>0</v>
      </c>
      <c r="K174">
        <f>ROUND(ROUND(30,4),7)</f>
        <v>30</v>
      </c>
      <c r="O174">
        <f t="shared" si="198"/>
        <v>2310</v>
      </c>
      <c r="P174">
        <f t="shared" si="199"/>
        <v>2310</v>
      </c>
      <c r="Q174">
        <f t="shared" si="200"/>
        <v>0</v>
      </c>
      <c r="R174">
        <f t="shared" si="201"/>
        <v>0</v>
      </c>
      <c r="S174">
        <f t="shared" si="202"/>
        <v>0</v>
      </c>
      <c r="T174">
        <f t="shared" si="203"/>
        <v>0</v>
      </c>
      <c r="U174">
        <f t="shared" si="204"/>
        <v>0</v>
      </c>
      <c r="V174">
        <f t="shared" si="205"/>
        <v>0</v>
      </c>
      <c r="W174">
        <f t="shared" si="206"/>
        <v>0</v>
      </c>
      <c r="X174">
        <f t="shared" si="207"/>
        <v>0</v>
      </c>
      <c r="Y174">
        <f t="shared" si="208"/>
        <v>0</v>
      </c>
      <c r="AA174">
        <v>46295511</v>
      </c>
      <c r="AB174">
        <f t="shared" si="209"/>
        <v>77</v>
      </c>
      <c r="AC174">
        <f t="shared" si="210"/>
        <v>77</v>
      </c>
      <c r="AD174">
        <f t="shared" si="211"/>
        <v>0</v>
      </c>
      <c r="AE174">
        <f t="shared" si="212"/>
        <v>0</v>
      </c>
      <c r="AF174">
        <f t="shared" si="213"/>
        <v>0</v>
      </c>
      <c r="AG174">
        <f t="shared" si="214"/>
        <v>0</v>
      </c>
      <c r="AH174">
        <f t="shared" si="215"/>
        <v>0</v>
      </c>
      <c r="AI174">
        <f t="shared" si="216"/>
        <v>0</v>
      </c>
      <c r="AJ174">
        <f t="shared" si="217"/>
        <v>0</v>
      </c>
      <c r="AK174">
        <v>77</v>
      </c>
      <c r="AL174">
        <v>77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1</v>
      </c>
      <c r="AW174">
        <v>1</v>
      </c>
      <c r="AZ174">
        <v>1</v>
      </c>
      <c r="BA174">
        <v>1</v>
      </c>
      <c r="BB174">
        <v>1</v>
      </c>
      <c r="BC174">
        <v>7.21</v>
      </c>
      <c r="BD174" t="s">
        <v>3</v>
      </c>
      <c r="BE174" t="s">
        <v>3</v>
      </c>
      <c r="BF174" t="s">
        <v>3</v>
      </c>
      <c r="BG174" t="s">
        <v>3</v>
      </c>
      <c r="BH174">
        <v>3</v>
      </c>
      <c r="BI174">
        <v>1</v>
      </c>
      <c r="BJ174" t="s">
        <v>197</v>
      </c>
      <c r="BM174">
        <v>1100</v>
      </c>
      <c r="BN174">
        <v>0</v>
      </c>
      <c r="BO174" t="s">
        <v>3</v>
      </c>
      <c r="BP174">
        <v>0</v>
      </c>
      <c r="BQ174">
        <v>8</v>
      </c>
      <c r="BR174">
        <v>0</v>
      </c>
      <c r="BS174">
        <v>1</v>
      </c>
      <c r="BT174">
        <v>1</v>
      </c>
      <c r="BU174">
        <v>1</v>
      </c>
      <c r="BV174">
        <v>1</v>
      </c>
      <c r="BW174">
        <v>1</v>
      </c>
      <c r="BX174">
        <v>1</v>
      </c>
      <c r="BY174" t="s">
        <v>3</v>
      </c>
      <c r="BZ174">
        <v>0</v>
      </c>
      <c r="CA174">
        <v>0</v>
      </c>
      <c r="CB174" t="s">
        <v>3</v>
      </c>
      <c r="CE174">
        <v>0</v>
      </c>
      <c r="CF174">
        <v>0</v>
      </c>
      <c r="CG174">
        <v>0</v>
      </c>
      <c r="CM174">
        <v>0</v>
      </c>
      <c r="CN174" t="s">
        <v>3</v>
      </c>
      <c r="CO174">
        <v>0</v>
      </c>
      <c r="CP174">
        <f t="shared" si="218"/>
        <v>2310</v>
      </c>
      <c r="CQ174">
        <f t="shared" si="219"/>
        <v>77</v>
      </c>
      <c r="CR174">
        <f t="shared" si="220"/>
        <v>0</v>
      </c>
      <c r="CS174">
        <f t="shared" si="221"/>
        <v>0</v>
      </c>
      <c r="CT174">
        <f t="shared" si="222"/>
        <v>0</v>
      </c>
      <c r="CU174">
        <f t="shared" si="223"/>
        <v>0</v>
      </c>
      <c r="CV174">
        <f t="shared" si="224"/>
        <v>0</v>
      </c>
      <c r="CW174">
        <f t="shared" si="225"/>
        <v>0</v>
      </c>
      <c r="CX174">
        <f t="shared" si="226"/>
        <v>0</v>
      </c>
      <c r="CY174">
        <f t="shared" si="227"/>
        <v>0</v>
      </c>
      <c r="CZ174">
        <f t="shared" si="228"/>
        <v>0</v>
      </c>
      <c r="DC174" t="s">
        <v>3</v>
      </c>
      <c r="DD174" t="s">
        <v>3</v>
      </c>
      <c r="DE174" t="s">
        <v>3</v>
      </c>
      <c r="DF174" t="s">
        <v>3</v>
      </c>
      <c r="DG174" t="s">
        <v>3</v>
      </c>
      <c r="DH174" t="s">
        <v>3</v>
      </c>
      <c r="DI174" t="s">
        <v>3</v>
      </c>
      <c r="DJ174" t="s">
        <v>3</v>
      </c>
      <c r="DK174" t="s">
        <v>3</v>
      </c>
      <c r="DL174" t="s">
        <v>3</v>
      </c>
      <c r="DM174" t="s">
        <v>3</v>
      </c>
      <c r="DN174">
        <v>0</v>
      </c>
      <c r="DO174">
        <v>0</v>
      </c>
      <c r="DP174">
        <v>1</v>
      </c>
      <c r="DQ174">
        <v>1</v>
      </c>
      <c r="DU174">
        <v>1003</v>
      </c>
      <c r="DV174" t="s">
        <v>291</v>
      </c>
      <c r="DW174" t="s">
        <v>291</v>
      </c>
      <c r="DX174">
        <v>1</v>
      </c>
      <c r="DZ174" t="s">
        <v>3</v>
      </c>
      <c r="EA174" t="s">
        <v>3</v>
      </c>
      <c r="EB174" t="s">
        <v>3</v>
      </c>
      <c r="EC174" t="s">
        <v>3</v>
      </c>
      <c r="EE174">
        <v>44455117</v>
      </c>
      <c r="EF174">
        <v>8</v>
      </c>
      <c r="EG174" t="s">
        <v>200</v>
      </c>
      <c r="EH174">
        <v>0</v>
      </c>
      <c r="EI174" t="s">
        <v>3</v>
      </c>
      <c r="EJ174">
        <v>1</v>
      </c>
      <c r="EK174">
        <v>1100</v>
      </c>
      <c r="EL174" t="s">
        <v>201</v>
      </c>
      <c r="EM174" t="s">
        <v>202</v>
      </c>
      <c r="EO174" t="s">
        <v>3</v>
      </c>
      <c r="EQ174">
        <v>0</v>
      </c>
      <c r="ER174">
        <v>77</v>
      </c>
      <c r="ES174">
        <v>77</v>
      </c>
      <c r="ET174">
        <v>0</v>
      </c>
      <c r="EU174">
        <v>0</v>
      </c>
      <c r="EV174">
        <v>0</v>
      </c>
      <c r="EW174">
        <v>0</v>
      </c>
      <c r="EX174">
        <v>0</v>
      </c>
      <c r="EY174">
        <v>0</v>
      </c>
      <c r="EZ174">
        <v>5</v>
      </c>
      <c r="FC174">
        <v>0</v>
      </c>
      <c r="FD174">
        <v>18</v>
      </c>
      <c r="FF174">
        <v>77</v>
      </c>
      <c r="FQ174">
        <v>0</v>
      </c>
      <c r="FR174">
        <f t="shared" si="229"/>
        <v>0</v>
      </c>
      <c r="FS174">
        <v>0</v>
      </c>
      <c r="FX174">
        <v>0</v>
      </c>
      <c r="FY174">
        <v>0</v>
      </c>
      <c r="GA174" t="s">
        <v>3</v>
      </c>
      <c r="GD174">
        <v>1</v>
      </c>
      <c r="GF174">
        <v>949489596</v>
      </c>
      <c r="GG174">
        <v>2</v>
      </c>
      <c r="GH174">
        <v>3</v>
      </c>
      <c r="GI174">
        <v>4</v>
      </c>
      <c r="GJ174">
        <v>0</v>
      </c>
      <c r="GK174">
        <v>0</v>
      </c>
      <c r="GL174">
        <f t="shared" si="230"/>
        <v>0</v>
      </c>
      <c r="GM174">
        <f t="shared" si="231"/>
        <v>2310</v>
      </c>
      <c r="GN174">
        <f t="shared" si="232"/>
        <v>2310</v>
      </c>
      <c r="GO174">
        <f t="shared" si="233"/>
        <v>0</v>
      </c>
      <c r="GP174">
        <f t="shared" si="234"/>
        <v>0</v>
      </c>
      <c r="GR174">
        <v>1</v>
      </c>
      <c r="GS174">
        <v>1</v>
      </c>
      <c r="GT174">
        <v>0</v>
      </c>
      <c r="GU174" t="s">
        <v>3</v>
      </c>
      <c r="GV174">
        <f t="shared" si="235"/>
        <v>0</v>
      </c>
      <c r="GW174">
        <v>1</v>
      </c>
      <c r="GX174">
        <f t="shared" si="236"/>
        <v>0</v>
      </c>
      <c r="HA174">
        <v>0</v>
      </c>
      <c r="HB174">
        <v>0</v>
      </c>
      <c r="HC174">
        <f t="shared" si="237"/>
        <v>0</v>
      </c>
      <c r="HE174" t="s">
        <v>3</v>
      </c>
      <c r="HF174" t="s">
        <v>3</v>
      </c>
      <c r="HG174">
        <f t="shared" si="238"/>
        <v>2310</v>
      </c>
      <c r="HM174" t="s">
        <v>3</v>
      </c>
      <c r="HN174" t="s">
        <v>3</v>
      </c>
      <c r="HO174" t="s">
        <v>3</v>
      </c>
      <c r="HP174" t="s">
        <v>3</v>
      </c>
      <c r="HQ174" t="s">
        <v>3</v>
      </c>
      <c r="IK174">
        <v>0</v>
      </c>
    </row>
    <row r="175" spans="1:245">
      <c r="A175">
        <v>19</v>
      </c>
      <c r="B175">
        <v>1</v>
      </c>
      <c r="F175" t="s">
        <v>3</v>
      </c>
      <c r="G175" t="s">
        <v>370</v>
      </c>
      <c r="H175" t="s">
        <v>3</v>
      </c>
      <c r="AA175">
        <v>1</v>
      </c>
      <c r="IK175">
        <v>0</v>
      </c>
    </row>
    <row r="176" spans="1:245">
      <c r="A176">
        <v>17</v>
      </c>
      <c r="B176">
        <v>1</v>
      </c>
      <c r="E176" t="s">
        <v>371</v>
      </c>
      <c r="F176" t="s">
        <v>197</v>
      </c>
      <c r="G176" t="s">
        <v>372</v>
      </c>
      <c r="H176" t="s">
        <v>291</v>
      </c>
      <c r="I176">
        <f>ROUND(ROUND(10,4),7)</f>
        <v>10</v>
      </c>
      <c r="J176">
        <v>0</v>
      </c>
      <c r="K176">
        <f>ROUND(ROUND(10,4),7)</f>
        <v>10</v>
      </c>
      <c r="O176">
        <f t="shared" ref="O176:O184" si="239">ROUND(CP176,2)</f>
        <v>16500</v>
      </c>
      <c r="P176">
        <f t="shared" ref="P176:P184" si="240">ROUND(CQ176*I176,2)</f>
        <v>16500</v>
      </c>
      <c r="Q176">
        <f t="shared" ref="Q176:Q184" si="241">ROUND(CR176*I176,2)</f>
        <v>0</v>
      </c>
      <c r="R176">
        <f t="shared" ref="R176:R184" si="242">ROUND(CS176*I176,2)</f>
        <v>0</v>
      </c>
      <c r="S176">
        <f t="shared" ref="S176:S184" si="243">ROUND(CT176*I176,2)</f>
        <v>0</v>
      </c>
      <c r="T176">
        <f t="shared" ref="T176:T184" si="244">ROUND(CU176*I176,2)</f>
        <v>0</v>
      </c>
      <c r="U176">
        <f t="shared" ref="U176:U184" si="245">CV176*I176</f>
        <v>0</v>
      </c>
      <c r="V176">
        <f t="shared" ref="V176:V184" si="246">CW176*I176</f>
        <v>0</v>
      </c>
      <c r="W176">
        <f t="shared" ref="W176:W184" si="247">ROUND(CX176*I176,2)</f>
        <v>0</v>
      </c>
      <c r="X176">
        <f t="shared" ref="X176:X184" si="248">ROUND(CY176,2)</f>
        <v>0</v>
      </c>
      <c r="Y176">
        <f t="shared" ref="Y176:Y184" si="249">ROUND(CZ176,2)</f>
        <v>0</v>
      </c>
      <c r="AA176">
        <v>46295511</v>
      </c>
      <c r="AB176">
        <f t="shared" ref="AB176:AB184" si="250">ROUND((AC176+AD176+AF176),2)</f>
        <v>1650</v>
      </c>
      <c r="AC176">
        <f t="shared" ref="AC176:AC184" si="251">ROUND((ES176),2)</f>
        <v>1650</v>
      </c>
      <c r="AD176">
        <f t="shared" ref="AD176:AD184" si="252">ROUND((((ET176)-(EU176))+AE176),2)</f>
        <v>0</v>
      </c>
      <c r="AE176">
        <f t="shared" ref="AE176:AE184" si="253">ROUND((EU176),2)</f>
        <v>0</v>
      </c>
      <c r="AF176">
        <f t="shared" ref="AF176:AF184" si="254">ROUND((EV176),2)</f>
        <v>0</v>
      </c>
      <c r="AG176">
        <f t="shared" ref="AG176:AG184" si="255">ROUND((AP176),2)</f>
        <v>0</v>
      </c>
      <c r="AH176">
        <f t="shared" ref="AH176:AH184" si="256">(EW176)</f>
        <v>0</v>
      </c>
      <c r="AI176">
        <f t="shared" ref="AI176:AI184" si="257">(EX176)</f>
        <v>0</v>
      </c>
      <c r="AJ176">
        <f t="shared" ref="AJ176:AJ184" si="258">(AS176)</f>
        <v>0</v>
      </c>
      <c r="AK176">
        <v>1650</v>
      </c>
      <c r="AL176">
        <v>1650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1</v>
      </c>
      <c r="AW176">
        <v>1</v>
      </c>
      <c r="AZ176">
        <v>1</v>
      </c>
      <c r="BA176">
        <v>1</v>
      </c>
      <c r="BB176">
        <v>1</v>
      </c>
      <c r="BC176">
        <v>7.21</v>
      </c>
      <c r="BD176" t="s">
        <v>3</v>
      </c>
      <c r="BE176" t="s">
        <v>3</v>
      </c>
      <c r="BF176" t="s">
        <v>3</v>
      </c>
      <c r="BG176" t="s">
        <v>3</v>
      </c>
      <c r="BH176">
        <v>3</v>
      </c>
      <c r="BI176">
        <v>1</v>
      </c>
      <c r="BJ176" t="s">
        <v>197</v>
      </c>
      <c r="BM176">
        <v>1100</v>
      </c>
      <c r="BN176">
        <v>0</v>
      </c>
      <c r="BO176" t="s">
        <v>3</v>
      </c>
      <c r="BP176">
        <v>0</v>
      </c>
      <c r="BQ176">
        <v>8</v>
      </c>
      <c r="BR176">
        <v>0</v>
      </c>
      <c r="BS176">
        <v>1</v>
      </c>
      <c r="BT176">
        <v>1</v>
      </c>
      <c r="BU176">
        <v>1</v>
      </c>
      <c r="BV176">
        <v>1</v>
      </c>
      <c r="BW176">
        <v>1</v>
      </c>
      <c r="BX176">
        <v>1</v>
      </c>
      <c r="BY176" t="s">
        <v>3</v>
      </c>
      <c r="BZ176">
        <v>0</v>
      </c>
      <c r="CA176">
        <v>0</v>
      </c>
      <c r="CB176" t="s">
        <v>3</v>
      </c>
      <c r="CE176">
        <v>0</v>
      </c>
      <c r="CF176">
        <v>0</v>
      </c>
      <c r="CG176">
        <v>0</v>
      </c>
      <c r="CM176">
        <v>0</v>
      </c>
      <c r="CN176" t="s">
        <v>3</v>
      </c>
      <c r="CO176">
        <v>0</v>
      </c>
      <c r="CP176">
        <f t="shared" ref="CP176:CP184" si="259">(P176+Q176+S176)</f>
        <v>16500</v>
      </c>
      <c r="CQ176">
        <f t="shared" ref="CQ176:CQ184" si="260">AC176</f>
        <v>1650</v>
      </c>
      <c r="CR176">
        <f t="shared" ref="CR176:CR184" si="261">AD176*BB176</f>
        <v>0</v>
      </c>
      <c r="CS176">
        <f t="shared" ref="CS176:CS184" si="262">AE176*BS176</f>
        <v>0</v>
      </c>
      <c r="CT176">
        <f t="shared" ref="CT176:CT184" si="263">AF176*BA176</f>
        <v>0</v>
      </c>
      <c r="CU176">
        <f t="shared" ref="CU176:CU184" si="264">AG176</f>
        <v>0</v>
      </c>
      <c r="CV176">
        <f t="shared" ref="CV176:CV184" si="265">AH176</f>
        <v>0</v>
      </c>
      <c r="CW176">
        <f t="shared" ref="CW176:CW184" si="266">AI176</f>
        <v>0</v>
      </c>
      <c r="CX176">
        <f t="shared" ref="CX176:CX184" si="267">AJ176</f>
        <v>0</v>
      </c>
      <c r="CY176">
        <f t="shared" ref="CY176:CY184" si="268">(((S176+R176)*AT176)/100)</f>
        <v>0</v>
      </c>
      <c r="CZ176">
        <f t="shared" ref="CZ176:CZ184" si="269">(((S176+R176)*AU176)/100)</f>
        <v>0</v>
      </c>
      <c r="DC176" t="s">
        <v>3</v>
      </c>
      <c r="DD176" t="s">
        <v>3</v>
      </c>
      <c r="DE176" t="s">
        <v>3</v>
      </c>
      <c r="DF176" t="s">
        <v>3</v>
      </c>
      <c r="DG176" t="s">
        <v>3</v>
      </c>
      <c r="DH176" t="s">
        <v>3</v>
      </c>
      <c r="DI176" t="s">
        <v>3</v>
      </c>
      <c r="DJ176" t="s">
        <v>3</v>
      </c>
      <c r="DK176" t="s">
        <v>3</v>
      </c>
      <c r="DL176" t="s">
        <v>3</v>
      </c>
      <c r="DM176" t="s">
        <v>3</v>
      </c>
      <c r="DN176">
        <v>0</v>
      </c>
      <c r="DO176">
        <v>0</v>
      </c>
      <c r="DP176">
        <v>1</v>
      </c>
      <c r="DQ176">
        <v>1</v>
      </c>
      <c r="DU176">
        <v>1003</v>
      </c>
      <c r="DV176" t="s">
        <v>291</v>
      </c>
      <c r="DW176" t="s">
        <v>291</v>
      </c>
      <c r="DX176">
        <v>1</v>
      </c>
      <c r="DZ176" t="s">
        <v>3</v>
      </c>
      <c r="EA176" t="s">
        <v>3</v>
      </c>
      <c r="EB176" t="s">
        <v>3</v>
      </c>
      <c r="EC176" t="s">
        <v>3</v>
      </c>
      <c r="EE176">
        <v>44455117</v>
      </c>
      <c r="EF176">
        <v>8</v>
      </c>
      <c r="EG176" t="s">
        <v>200</v>
      </c>
      <c r="EH176">
        <v>0</v>
      </c>
      <c r="EI176" t="s">
        <v>3</v>
      </c>
      <c r="EJ176">
        <v>1</v>
      </c>
      <c r="EK176">
        <v>1100</v>
      </c>
      <c r="EL176" t="s">
        <v>201</v>
      </c>
      <c r="EM176" t="s">
        <v>202</v>
      </c>
      <c r="EO176" t="s">
        <v>3</v>
      </c>
      <c r="EQ176">
        <v>0</v>
      </c>
      <c r="ER176">
        <v>1650</v>
      </c>
      <c r="ES176">
        <v>1650</v>
      </c>
      <c r="ET176">
        <v>0</v>
      </c>
      <c r="EU176">
        <v>0</v>
      </c>
      <c r="EV176">
        <v>0</v>
      </c>
      <c r="EW176">
        <v>0</v>
      </c>
      <c r="EX176">
        <v>0</v>
      </c>
      <c r="EY176">
        <v>0</v>
      </c>
      <c r="EZ176">
        <v>5</v>
      </c>
      <c r="FC176">
        <v>0</v>
      </c>
      <c r="FD176">
        <v>18</v>
      </c>
      <c r="FF176">
        <v>1650</v>
      </c>
      <c r="FQ176">
        <v>0</v>
      </c>
      <c r="FR176">
        <f t="shared" ref="FR176:FR184" si="270">ROUND(IF(AND(BH176=3,BI176=3),P176,0),2)</f>
        <v>0</v>
      </c>
      <c r="FS176">
        <v>0</v>
      </c>
      <c r="FX176">
        <v>0</v>
      </c>
      <c r="FY176">
        <v>0</v>
      </c>
      <c r="GA176" t="s">
        <v>3</v>
      </c>
      <c r="GD176">
        <v>1</v>
      </c>
      <c r="GF176">
        <v>1114157775</v>
      </c>
      <c r="GG176">
        <v>2</v>
      </c>
      <c r="GH176">
        <v>3</v>
      </c>
      <c r="GI176">
        <v>4</v>
      </c>
      <c r="GJ176">
        <v>0</v>
      </c>
      <c r="GK176">
        <v>0</v>
      </c>
      <c r="GL176">
        <f t="shared" ref="GL176:GL184" si="271">ROUND(IF(AND(BH176=3,BI176=3,FS176&lt;&gt;0),P176,0),2)</f>
        <v>0</v>
      </c>
      <c r="GM176">
        <f t="shared" ref="GM176:GM184" si="272">ROUND(O176+X176+Y176,2)+GX176</f>
        <v>16500</v>
      </c>
      <c r="GN176">
        <f t="shared" ref="GN176:GN184" si="273">IF(OR(BI176=0,BI176=1),ROUND(O176+X176+Y176,2),0)</f>
        <v>16500</v>
      </c>
      <c r="GO176">
        <f t="shared" ref="GO176:GO184" si="274">IF(BI176=2,ROUND(O176+X176+Y176,2),0)</f>
        <v>0</v>
      </c>
      <c r="GP176">
        <f t="shared" ref="GP176:GP184" si="275">IF(BI176=4,ROUND(O176+X176+Y176,2)+GX176,0)</f>
        <v>0</v>
      </c>
      <c r="GR176">
        <v>1</v>
      </c>
      <c r="GS176">
        <v>1</v>
      </c>
      <c r="GT176">
        <v>0</v>
      </c>
      <c r="GU176" t="s">
        <v>3</v>
      </c>
      <c r="GV176">
        <f t="shared" ref="GV176:GV184" si="276">ROUND((GT176),2)</f>
        <v>0</v>
      </c>
      <c r="GW176">
        <v>1</v>
      </c>
      <c r="GX176">
        <f t="shared" ref="GX176:GX184" si="277">ROUND(HC176*I176,2)</f>
        <v>0</v>
      </c>
      <c r="HA176">
        <v>0</v>
      </c>
      <c r="HB176">
        <v>0</v>
      </c>
      <c r="HC176">
        <f t="shared" ref="HC176:HC184" si="278">GV176*GW176</f>
        <v>0</v>
      </c>
      <c r="HE176" t="s">
        <v>3</v>
      </c>
      <c r="HF176" t="s">
        <v>3</v>
      </c>
      <c r="HG176">
        <f t="shared" ref="HG176:HG184" si="279">ROUND(AC176*I176,2)</f>
        <v>16500</v>
      </c>
      <c r="HM176" t="s">
        <v>3</v>
      </c>
      <c r="HN176" t="s">
        <v>3</v>
      </c>
      <c r="HO176" t="s">
        <v>3</v>
      </c>
      <c r="HP176" t="s">
        <v>3</v>
      </c>
      <c r="HQ176" t="s">
        <v>3</v>
      </c>
      <c r="IK176">
        <v>0</v>
      </c>
    </row>
    <row r="177" spans="1:245">
      <c r="A177">
        <v>17</v>
      </c>
      <c r="B177">
        <v>1</v>
      </c>
      <c r="E177" t="s">
        <v>373</v>
      </c>
      <c r="F177" t="s">
        <v>197</v>
      </c>
      <c r="G177" t="s">
        <v>374</v>
      </c>
      <c r="H177" t="s">
        <v>199</v>
      </c>
      <c r="I177">
        <f>ROUND(ROUND(5,4),7)</f>
        <v>5</v>
      </c>
      <c r="J177">
        <v>0</v>
      </c>
      <c r="K177">
        <f>ROUND(ROUND(5,4),7)</f>
        <v>5</v>
      </c>
      <c r="O177">
        <f t="shared" si="239"/>
        <v>385</v>
      </c>
      <c r="P177">
        <f t="shared" si="240"/>
        <v>385</v>
      </c>
      <c r="Q177">
        <f t="shared" si="241"/>
        <v>0</v>
      </c>
      <c r="R177">
        <f t="shared" si="242"/>
        <v>0</v>
      </c>
      <c r="S177">
        <f t="shared" si="243"/>
        <v>0</v>
      </c>
      <c r="T177">
        <f t="shared" si="244"/>
        <v>0</v>
      </c>
      <c r="U177">
        <f t="shared" si="245"/>
        <v>0</v>
      </c>
      <c r="V177">
        <f t="shared" si="246"/>
        <v>0</v>
      </c>
      <c r="W177">
        <f t="shared" si="247"/>
        <v>0</v>
      </c>
      <c r="X177">
        <f t="shared" si="248"/>
        <v>0</v>
      </c>
      <c r="Y177">
        <f t="shared" si="249"/>
        <v>0</v>
      </c>
      <c r="AA177">
        <v>46295511</v>
      </c>
      <c r="AB177">
        <f t="shared" si="250"/>
        <v>77</v>
      </c>
      <c r="AC177">
        <f t="shared" si="251"/>
        <v>77</v>
      </c>
      <c r="AD177">
        <f t="shared" si="252"/>
        <v>0</v>
      </c>
      <c r="AE177">
        <f t="shared" si="253"/>
        <v>0</v>
      </c>
      <c r="AF177">
        <f t="shared" si="254"/>
        <v>0</v>
      </c>
      <c r="AG177">
        <f t="shared" si="255"/>
        <v>0</v>
      </c>
      <c r="AH177">
        <f t="shared" si="256"/>
        <v>0</v>
      </c>
      <c r="AI177">
        <f t="shared" si="257"/>
        <v>0</v>
      </c>
      <c r="AJ177">
        <f t="shared" si="258"/>
        <v>0</v>
      </c>
      <c r="AK177">
        <v>77</v>
      </c>
      <c r="AL177">
        <v>77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1</v>
      </c>
      <c r="AW177">
        <v>1</v>
      </c>
      <c r="AZ177">
        <v>1</v>
      </c>
      <c r="BA177">
        <v>1</v>
      </c>
      <c r="BB177">
        <v>1</v>
      </c>
      <c r="BC177">
        <v>7.21</v>
      </c>
      <c r="BD177" t="s">
        <v>3</v>
      </c>
      <c r="BE177" t="s">
        <v>3</v>
      </c>
      <c r="BF177" t="s">
        <v>3</v>
      </c>
      <c r="BG177" t="s">
        <v>3</v>
      </c>
      <c r="BH177">
        <v>3</v>
      </c>
      <c r="BI177">
        <v>1</v>
      </c>
      <c r="BJ177" t="s">
        <v>197</v>
      </c>
      <c r="BM177">
        <v>1100</v>
      </c>
      <c r="BN177">
        <v>0</v>
      </c>
      <c r="BO177" t="s">
        <v>3</v>
      </c>
      <c r="BP177">
        <v>0</v>
      </c>
      <c r="BQ177">
        <v>8</v>
      </c>
      <c r="BR177">
        <v>0</v>
      </c>
      <c r="BS177">
        <v>1</v>
      </c>
      <c r="BT177">
        <v>1</v>
      </c>
      <c r="BU177">
        <v>1</v>
      </c>
      <c r="BV177">
        <v>1</v>
      </c>
      <c r="BW177">
        <v>1</v>
      </c>
      <c r="BX177">
        <v>1</v>
      </c>
      <c r="BY177" t="s">
        <v>3</v>
      </c>
      <c r="BZ177">
        <v>0</v>
      </c>
      <c r="CA177">
        <v>0</v>
      </c>
      <c r="CB177" t="s">
        <v>3</v>
      </c>
      <c r="CE177">
        <v>0</v>
      </c>
      <c r="CF177">
        <v>0</v>
      </c>
      <c r="CG177">
        <v>0</v>
      </c>
      <c r="CM177">
        <v>0</v>
      </c>
      <c r="CN177" t="s">
        <v>3</v>
      </c>
      <c r="CO177">
        <v>0</v>
      </c>
      <c r="CP177">
        <f t="shared" si="259"/>
        <v>385</v>
      </c>
      <c r="CQ177">
        <f t="shared" si="260"/>
        <v>77</v>
      </c>
      <c r="CR177">
        <f t="shared" si="261"/>
        <v>0</v>
      </c>
      <c r="CS177">
        <f t="shared" si="262"/>
        <v>0</v>
      </c>
      <c r="CT177">
        <f t="shared" si="263"/>
        <v>0</v>
      </c>
      <c r="CU177">
        <f t="shared" si="264"/>
        <v>0</v>
      </c>
      <c r="CV177">
        <f t="shared" si="265"/>
        <v>0</v>
      </c>
      <c r="CW177">
        <f t="shared" si="266"/>
        <v>0</v>
      </c>
      <c r="CX177">
        <f t="shared" si="267"/>
        <v>0</v>
      </c>
      <c r="CY177">
        <f t="shared" si="268"/>
        <v>0</v>
      </c>
      <c r="CZ177">
        <f t="shared" si="269"/>
        <v>0</v>
      </c>
      <c r="DC177" t="s">
        <v>3</v>
      </c>
      <c r="DD177" t="s">
        <v>3</v>
      </c>
      <c r="DE177" t="s">
        <v>3</v>
      </c>
      <c r="DF177" t="s">
        <v>3</v>
      </c>
      <c r="DG177" t="s">
        <v>3</v>
      </c>
      <c r="DH177" t="s">
        <v>3</v>
      </c>
      <c r="DI177" t="s">
        <v>3</v>
      </c>
      <c r="DJ177" t="s">
        <v>3</v>
      </c>
      <c r="DK177" t="s">
        <v>3</v>
      </c>
      <c r="DL177" t="s">
        <v>3</v>
      </c>
      <c r="DM177" t="s">
        <v>3</v>
      </c>
      <c r="DN177">
        <v>0</v>
      </c>
      <c r="DO177">
        <v>0</v>
      </c>
      <c r="DP177">
        <v>1</v>
      </c>
      <c r="DQ177">
        <v>1</v>
      </c>
      <c r="DU177">
        <v>1010</v>
      </c>
      <c r="DV177" t="s">
        <v>199</v>
      </c>
      <c r="DW177" t="s">
        <v>199</v>
      </c>
      <c r="DX177">
        <v>1</v>
      </c>
      <c r="DZ177" t="s">
        <v>3</v>
      </c>
      <c r="EA177" t="s">
        <v>3</v>
      </c>
      <c r="EB177" t="s">
        <v>3</v>
      </c>
      <c r="EC177" t="s">
        <v>3</v>
      </c>
      <c r="EE177">
        <v>44455117</v>
      </c>
      <c r="EF177">
        <v>8</v>
      </c>
      <c r="EG177" t="s">
        <v>200</v>
      </c>
      <c r="EH177">
        <v>0</v>
      </c>
      <c r="EI177" t="s">
        <v>3</v>
      </c>
      <c r="EJ177">
        <v>1</v>
      </c>
      <c r="EK177">
        <v>1100</v>
      </c>
      <c r="EL177" t="s">
        <v>201</v>
      </c>
      <c r="EM177" t="s">
        <v>202</v>
      </c>
      <c r="EO177" t="s">
        <v>3</v>
      </c>
      <c r="EQ177">
        <v>0</v>
      </c>
      <c r="ER177">
        <v>77</v>
      </c>
      <c r="ES177">
        <v>77</v>
      </c>
      <c r="ET177">
        <v>0</v>
      </c>
      <c r="EU177">
        <v>0</v>
      </c>
      <c r="EV177">
        <v>0</v>
      </c>
      <c r="EW177">
        <v>0</v>
      </c>
      <c r="EX177">
        <v>0</v>
      </c>
      <c r="EY177">
        <v>0</v>
      </c>
      <c r="EZ177">
        <v>5</v>
      </c>
      <c r="FC177">
        <v>0</v>
      </c>
      <c r="FD177">
        <v>18</v>
      </c>
      <c r="FF177">
        <v>77</v>
      </c>
      <c r="FQ177">
        <v>0</v>
      </c>
      <c r="FR177">
        <f t="shared" si="270"/>
        <v>0</v>
      </c>
      <c r="FS177">
        <v>0</v>
      </c>
      <c r="FX177">
        <v>0</v>
      </c>
      <c r="FY177">
        <v>0</v>
      </c>
      <c r="GA177" t="s">
        <v>3</v>
      </c>
      <c r="GD177">
        <v>1</v>
      </c>
      <c r="GF177">
        <v>390309753</v>
      </c>
      <c r="GG177">
        <v>2</v>
      </c>
      <c r="GH177">
        <v>3</v>
      </c>
      <c r="GI177">
        <v>4</v>
      </c>
      <c r="GJ177">
        <v>0</v>
      </c>
      <c r="GK177">
        <v>0</v>
      </c>
      <c r="GL177">
        <f t="shared" si="271"/>
        <v>0</v>
      </c>
      <c r="GM177">
        <f t="shared" si="272"/>
        <v>385</v>
      </c>
      <c r="GN177">
        <f t="shared" si="273"/>
        <v>385</v>
      </c>
      <c r="GO177">
        <f t="shared" si="274"/>
        <v>0</v>
      </c>
      <c r="GP177">
        <f t="shared" si="275"/>
        <v>0</v>
      </c>
      <c r="GR177">
        <v>1</v>
      </c>
      <c r="GS177">
        <v>1</v>
      </c>
      <c r="GT177">
        <v>0</v>
      </c>
      <c r="GU177" t="s">
        <v>3</v>
      </c>
      <c r="GV177">
        <f t="shared" si="276"/>
        <v>0</v>
      </c>
      <c r="GW177">
        <v>1</v>
      </c>
      <c r="GX177">
        <f t="shared" si="277"/>
        <v>0</v>
      </c>
      <c r="HA177">
        <v>0</v>
      </c>
      <c r="HB177">
        <v>0</v>
      </c>
      <c r="HC177">
        <f t="shared" si="278"/>
        <v>0</v>
      </c>
      <c r="HE177" t="s">
        <v>3</v>
      </c>
      <c r="HF177" t="s">
        <v>3</v>
      </c>
      <c r="HG177">
        <f t="shared" si="279"/>
        <v>385</v>
      </c>
      <c r="HM177" t="s">
        <v>3</v>
      </c>
      <c r="HN177" t="s">
        <v>3</v>
      </c>
      <c r="HO177" t="s">
        <v>3</v>
      </c>
      <c r="HP177" t="s">
        <v>3</v>
      </c>
      <c r="HQ177" t="s">
        <v>3</v>
      </c>
      <c r="IK177">
        <v>0</v>
      </c>
    </row>
    <row r="178" spans="1:245">
      <c r="A178">
        <v>17</v>
      </c>
      <c r="B178">
        <v>1</v>
      </c>
      <c r="E178" t="s">
        <v>375</v>
      </c>
      <c r="F178" t="s">
        <v>197</v>
      </c>
      <c r="G178" t="s">
        <v>376</v>
      </c>
      <c r="H178" t="s">
        <v>199</v>
      </c>
      <c r="I178">
        <f>ROUND(ROUND(5,4),7)</f>
        <v>5</v>
      </c>
      <c r="J178">
        <v>0</v>
      </c>
      <c r="K178">
        <f>ROUND(ROUND(5,4),7)</f>
        <v>5</v>
      </c>
      <c r="O178">
        <f t="shared" si="239"/>
        <v>1155</v>
      </c>
      <c r="P178">
        <f t="shared" si="240"/>
        <v>1155</v>
      </c>
      <c r="Q178">
        <f t="shared" si="241"/>
        <v>0</v>
      </c>
      <c r="R178">
        <f t="shared" si="242"/>
        <v>0</v>
      </c>
      <c r="S178">
        <f t="shared" si="243"/>
        <v>0</v>
      </c>
      <c r="T178">
        <f t="shared" si="244"/>
        <v>0</v>
      </c>
      <c r="U178">
        <f t="shared" si="245"/>
        <v>0</v>
      </c>
      <c r="V178">
        <f t="shared" si="246"/>
        <v>0</v>
      </c>
      <c r="W178">
        <f t="shared" si="247"/>
        <v>0</v>
      </c>
      <c r="X178">
        <f t="shared" si="248"/>
        <v>0</v>
      </c>
      <c r="Y178">
        <f t="shared" si="249"/>
        <v>0</v>
      </c>
      <c r="AA178">
        <v>46295511</v>
      </c>
      <c r="AB178">
        <f t="shared" si="250"/>
        <v>231</v>
      </c>
      <c r="AC178">
        <f t="shared" si="251"/>
        <v>231</v>
      </c>
      <c r="AD178">
        <f t="shared" si="252"/>
        <v>0</v>
      </c>
      <c r="AE178">
        <f t="shared" si="253"/>
        <v>0</v>
      </c>
      <c r="AF178">
        <f t="shared" si="254"/>
        <v>0</v>
      </c>
      <c r="AG178">
        <f t="shared" si="255"/>
        <v>0</v>
      </c>
      <c r="AH178">
        <f t="shared" si="256"/>
        <v>0</v>
      </c>
      <c r="AI178">
        <f t="shared" si="257"/>
        <v>0</v>
      </c>
      <c r="AJ178">
        <f t="shared" si="258"/>
        <v>0</v>
      </c>
      <c r="AK178">
        <v>231</v>
      </c>
      <c r="AL178">
        <v>231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1</v>
      </c>
      <c r="AW178">
        <v>1</v>
      </c>
      <c r="AZ178">
        <v>1</v>
      </c>
      <c r="BA178">
        <v>1</v>
      </c>
      <c r="BB178">
        <v>1</v>
      </c>
      <c r="BC178">
        <v>7.21</v>
      </c>
      <c r="BD178" t="s">
        <v>3</v>
      </c>
      <c r="BE178" t="s">
        <v>3</v>
      </c>
      <c r="BF178" t="s">
        <v>3</v>
      </c>
      <c r="BG178" t="s">
        <v>3</v>
      </c>
      <c r="BH178">
        <v>3</v>
      </c>
      <c r="BI178">
        <v>1</v>
      </c>
      <c r="BJ178" t="s">
        <v>197</v>
      </c>
      <c r="BM178">
        <v>1100</v>
      </c>
      <c r="BN178">
        <v>0</v>
      </c>
      <c r="BO178" t="s">
        <v>3</v>
      </c>
      <c r="BP178">
        <v>0</v>
      </c>
      <c r="BQ178">
        <v>8</v>
      </c>
      <c r="BR178">
        <v>0</v>
      </c>
      <c r="BS178">
        <v>1</v>
      </c>
      <c r="BT178">
        <v>1</v>
      </c>
      <c r="BU178">
        <v>1</v>
      </c>
      <c r="BV178">
        <v>1</v>
      </c>
      <c r="BW178">
        <v>1</v>
      </c>
      <c r="BX178">
        <v>1</v>
      </c>
      <c r="BY178" t="s">
        <v>3</v>
      </c>
      <c r="BZ178">
        <v>0</v>
      </c>
      <c r="CA178">
        <v>0</v>
      </c>
      <c r="CB178" t="s">
        <v>3</v>
      </c>
      <c r="CE178">
        <v>0</v>
      </c>
      <c r="CF178">
        <v>0</v>
      </c>
      <c r="CG178">
        <v>0</v>
      </c>
      <c r="CM178">
        <v>0</v>
      </c>
      <c r="CN178" t="s">
        <v>3</v>
      </c>
      <c r="CO178">
        <v>0</v>
      </c>
      <c r="CP178">
        <f t="shared" si="259"/>
        <v>1155</v>
      </c>
      <c r="CQ178">
        <f t="shared" si="260"/>
        <v>231</v>
      </c>
      <c r="CR178">
        <f t="shared" si="261"/>
        <v>0</v>
      </c>
      <c r="CS178">
        <f t="shared" si="262"/>
        <v>0</v>
      </c>
      <c r="CT178">
        <f t="shared" si="263"/>
        <v>0</v>
      </c>
      <c r="CU178">
        <f t="shared" si="264"/>
        <v>0</v>
      </c>
      <c r="CV178">
        <f t="shared" si="265"/>
        <v>0</v>
      </c>
      <c r="CW178">
        <f t="shared" si="266"/>
        <v>0</v>
      </c>
      <c r="CX178">
        <f t="shared" si="267"/>
        <v>0</v>
      </c>
      <c r="CY178">
        <f t="shared" si="268"/>
        <v>0</v>
      </c>
      <c r="CZ178">
        <f t="shared" si="269"/>
        <v>0</v>
      </c>
      <c r="DC178" t="s">
        <v>3</v>
      </c>
      <c r="DD178" t="s">
        <v>3</v>
      </c>
      <c r="DE178" t="s">
        <v>3</v>
      </c>
      <c r="DF178" t="s">
        <v>3</v>
      </c>
      <c r="DG178" t="s">
        <v>3</v>
      </c>
      <c r="DH178" t="s">
        <v>3</v>
      </c>
      <c r="DI178" t="s">
        <v>3</v>
      </c>
      <c r="DJ178" t="s">
        <v>3</v>
      </c>
      <c r="DK178" t="s">
        <v>3</v>
      </c>
      <c r="DL178" t="s">
        <v>3</v>
      </c>
      <c r="DM178" t="s">
        <v>3</v>
      </c>
      <c r="DN178">
        <v>0</v>
      </c>
      <c r="DO178">
        <v>0</v>
      </c>
      <c r="DP178">
        <v>1</v>
      </c>
      <c r="DQ178">
        <v>1</v>
      </c>
      <c r="DU178">
        <v>1010</v>
      </c>
      <c r="DV178" t="s">
        <v>199</v>
      </c>
      <c r="DW178" t="s">
        <v>199</v>
      </c>
      <c r="DX178">
        <v>1</v>
      </c>
      <c r="DZ178" t="s">
        <v>3</v>
      </c>
      <c r="EA178" t="s">
        <v>3</v>
      </c>
      <c r="EB178" t="s">
        <v>3</v>
      </c>
      <c r="EC178" t="s">
        <v>3</v>
      </c>
      <c r="EE178">
        <v>44455117</v>
      </c>
      <c r="EF178">
        <v>8</v>
      </c>
      <c r="EG178" t="s">
        <v>200</v>
      </c>
      <c r="EH178">
        <v>0</v>
      </c>
      <c r="EI178" t="s">
        <v>3</v>
      </c>
      <c r="EJ178">
        <v>1</v>
      </c>
      <c r="EK178">
        <v>1100</v>
      </c>
      <c r="EL178" t="s">
        <v>201</v>
      </c>
      <c r="EM178" t="s">
        <v>202</v>
      </c>
      <c r="EO178" t="s">
        <v>3</v>
      </c>
      <c r="EQ178">
        <v>0</v>
      </c>
      <c r="ER178">
        <v>231</v>
      </c>
      <c r="ES178">
        <v>231</v>
      </c>
      <c r="ET178">
        <v>0</v>
      </c>
      <c r="EU178">
        <v>0</v>
      </c>
      <c r="EV178">
        <v>0</v>
      </c>
      <c r="EW178">
        <v>0</v>
      </c>
      <c r="EX178">
        <v>0</v>
      </c>
      <c r="EY178">
        <v>0</v>
      </c>
      <c r="EZ178">
        <v>5</v>
      </c>
      <c r="FC178">
        <v>0</v>
      </c>
      <c r="FD178">
        <v>18</v>
      </c>
      <c r="FF178">
        <v>231</v>
      </c>
      <c r="FQ178">
        <v>0</v>
      </c>
      <c r="FR178">
        <f t="shared" si="270"/>
        <v>0</v>
      </c>
      <c r="FS178">
        <v>0</v>
      </c>
      <c r="FX178">
        <v>0</v>
      </c>
      <c r="FY178">
        <v>0</v>
      </c>
      <c r="GA178" t="s">
        <v>3</v>
      </c>
      <c r="GD178">
        <v>1</v>
      </c>
      <c r="GF178">
        <v>-732053479</v>
      </c>
      <c r="GG178">
        <v>2</v>
      </c>
      <c r="GH178">
        <v>3</v>
      </c>
      <c r="GI178">
        <v>4</v>
      </c>
      <c r="GJ178">
        <v>0</v>
      </c>
      <c r="GK178">
        <v>0</v>
      </c>
      <c r="GL178">
        <f t="shared" si="271"/>
        <v>0</v>
      </c>
      <c r="GM178">
        <f t="shared" si="272"/>
        <v>1155</v>
      </c>
      <c r="GN178">
        <f t="shared" si="273"/>
        <v>1155</v>
      </c>
      <c r="GO178">
        <f t="shared" si="274"/>
        <v>0</v>
      </c>
      <c r="GP178">
        <f t="shared" si="275"/>
        <v>0</v>
      </c>
      <c r="GR178">
        <v>1</v>
      </c>
      <c r="GS178">
        <v>1</v>
      </c>
      <c r="GT178">
        <v>0</v>
      </c>
      <c r="GU178" t="s">
        <v>3</v>
      </c>
      <c r="GV178">
        <f t="shared" si="276"/>
        <v>0</v>
      </c>
      <c r="GW178">
        <v>1</v>
      </c>
      <c r="GX178">
        <f t="shared" si="277"/>
        <v>0</v>
      </c>
      <c r="HA178">
        <v>0</v>
      </c>
      <c r="HB178">
        <v>0</v>
      </c>
      <c r="HC178">
        <f t="shared" si="278"/>
        <v>0</v>
      </c>
      <c r="HE178" t="s">
        <v>3</v>
      </c>
      <c r="HF178" t="s">
        <v>3</v>
      </c>
      <c r="HG178">
        <f t="shared" si="279"/>
        <v>1155</v>
      </c>
      <c r="HM178" t="s">
        <v>3</v>
      </c>
      <c r="HN178" t="s">
        <v>3</v>
      </c>
      <c r="HO178" t="s">
        <v>3</v>
      </c>
      <c r="HP178" t="s">
        <v>3</v>
      </c>
      <c r="HQ178" t="s">
        <v>3</v>
      </c>
      <c r="IK178">
        <v>0</v>
      </c>
    </row>
    <row r="179" spans="1:245">
      <c r="A179">
        <v>17</v>
      </c>
      <c r="B179">
        <v>1</v>
      </c>
      <c r="E179" t="s">
        <v>377</v>
      </c>
      <c r="F179" t="s">
        <v>197</v>
      </c>
      <c r="G179" t="s">
        <v>378</v>
      </c>
      <c r="H179" t="s">
        <v>199</v>
      </c>
      <c r="I179">
        <f>ROUND(ROUND(3,4),7)</f>
        <v>3</v>
      </c>
      <c r="J179">
        <v>0</v>
      </c>
      <c r="K179">
        <f>ROUND(ROUND(3,4),7)</f>
        <v>3</v>
      </c>
      <c r="O179">
        <f t="shared" si="239"/>
        <v>2904</v>
      </c>
      <c r="P179">
        <f t="shared" si="240"/>
        <v>2904</v>
      </c>
      <c r="Q179">
        <f t="shared" si="241"/>
        <v>0</v>
      </c>
      <c r="R179">
        <f t="shared" si="242"/>
        <v>0</v>
      </c>
      <c r="S179">
        <f t="shared" si="243"/>
        <v>0</v>
      </c>
      <c r="T179">
        <f t="shared" si="244"/>
        <v>0</v>
      </c>
      <c r="U179">
        <f t="shared" si="245"/>
        <v>0</v>
      </c>
      <c r="V179">
        <f t="shared" si="246"/>
        <v>0</v>
      </c>
      <c r="W179">
        <f t="shared" si="247"/>
        <v>0</v>
      </c>
      <c r="X179">
        <f t="shared" si="248"/>
        <v>0</v>
      </c>
      <c r="Y179">
        <f t="shared" si="249"/>
        <v>0</v>
      </c>
      <c r="AA179">
        <v>46295511</v>
      </c>
      <c r="AB179">
        <f t="shared" si="250"/>
        <v>968</v>
      </c>
      <c r="AC179">
        <f t="shared" si="251"/>
        <v>968</v>
      </c>
      <c r="AD179">
        <f t="shared" si="252"/>
        <v>0</v>
      </c>
      <c r="AE179">
        <f t="shared" si="253"/>
        <v>0</v>
      </c>
      <c r="AF179">
        <f t="shared" si="254"/>
        <v>0</v>
      </c>
      <c r="AG179">
        <f t="shared" si="255"/>
        <v>0</v>
      </c>
      <c r="AH179">
        <f t="shared" si="256"/>
        <v>0</v>
      </c>
      <c r="AI179">
        <f t="shared" si="257"/>
        <v>0</v>
      </c>
      <c r="AJ179">
        <f t="shared" si="258"/>
        <v>0</v>
      </c>
      <c r="AK179">
        <v>968</v>
      </c>
      <c r="AL179">
        <v>968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1</v>
      </c>
      <c r="AW179">
        <v>1</v>
      </c>
      <c r="AZ179">
        <v>1</v>
      </c>
      <c r="BA179">
        <v>1</v>
      </c>
      <c r="BB179">
        <v>1</v>
      </c>
      <c r="BC179">
        <v>7.21</v>
      </c>
      <c r="BD179" t="s">
        <v>3</v>
      </c>
      <c r="BE179" t="s">
        <v>3</v>
      </c>
      <c r="BF179" t="s">
        <v>3</v>
      </c>
      <c r="BG179" t="s">
        <v>3</v>
      </c>
      <c r="BH179">
        <v>3</v>
      </c>
      <c r="BI179">
        <v>1</v>
      </c>
      <c r="BJ179" t="s">
        <v>197</v>
      </c>
      <c r="BM179">
        <v>1100</v>
      </c>
      <c r="BN179">
        <v>0</v>
      </c>
      <c r="BO179" t="s">
        <v>3</v>
      </c>
      <c r="BP179">
        <v>0</v>
      </c>
      <c r="BQ179">
        <v>8</v>
      </c>
      <c r="BR179">
        <v>0</v>
      </c>
      <c r="BS179">
        <v>1</v>
      </c>
      <c r="BT179">
        <v>1</v>
      </c>
      <c r="BU179">
        <v>1</v>
      </c>
      <c r="BV179">
        <v>1</v>
      </c>
      <c r="BW179">
        <v>1</v>
      </c>
      <c r="BX179">
        <v>1</v>
      </c>
      <c r="BY179" t="s">
        <v>3</v>
      </c>
      <c r="BZ179">
        <v>0</v>
      </c>
      <c r="CA179">
        <v>0</v>
      </c>
      <c r="CB179" t="s">
        <v>3</v>
      </c>
      <c r="CE179">
        <v>0</v>
      </c>
      <c r="CF179">
        <v>0</v>
      </c>
      <c r="CG179">
        <v>0</v>
      </c>
      <c r="CM179">
        <v>0</v>
      </c>
      <c r="CN179" t="s">
        <v>3</v>
      </c>
      <c r="CO179">
        <v>0</v>
      </c>
      <c r="CP179">
        <f t="shared" si="259"/>
        <v>2904</v>
      </c>
      <c r="CQ179">
        <f t="shared" si="260"/>
        <v>968</v>
      </c>
      <c r="CR179">
        <f t="shared" si="261"/>
        <v>0</v>
      </c>
      <c r="CS179">
        <f t="shared" si="262"/>
        <v>0</v>
      </c>
      <c r="CT179">
        <f t="shared" si="263"/>
        <v>0</v>
      </c>
      <c r="CU179">
        <f t="shared" si="264"/>
        <v>0</v>
      </c>
      <c r="CV179">
        <f t="shared" si="265"/>
        <v>0</v>
      </c>
      <c r="CW179">
        <f t="shared" si="266"/>
        <v>0</v>
      </c>
      <c r="CX179">
        <f t="shared" si="267"/>
        <v>0</v>
      </c>
      <c r="CY179">
        <f t="shared" si="268"/>
        <v>0</v>
      </c>
      <c r="CZ179">
        <f t="shared" si="269"/>
        <v>0</v>
      </c>
      <c r="DC179" t="s">
        <v>3</v>
      </c>
      <c r="DD179" t="s">
        <v>3</v>
      </c>
      <c r="DE179" t="s">
        <v>3</v>
      </c>
      <c r="DF179" t="s">
        <v>3</v>
      </c>
      <c r="DG179" t="s">
        <v>3</v>
      </c>
      <c r="DH179" t="s">
        <v>3</v>
      </c>
      <c r="DI179" t="s">
        <v>3</v>
      </c>
      <c r="DJ179" t="s">
        <v>3</v>
      </c>
      <c r="DK179" t="s">
        <v>3</v>
      </c>
      <c r="DL179" t="s">
        <v>3</v>
      </c>
      <c r="DM179" t="s">
        <v>3</v>
      </c>
      <c r="DN179">
        <v>0</v>
      </c>
      <c r="DO179">
        <v>0</v>
      </c>
      <c r="DP179">
        <v>1</v>
      </c>
      <c r="DQ179">
        <v>1</v>
      </c>
      <c r="DU179">
        <v>1010</v>
      </c>
      <c r="DV179" t="s">
        <v>199</v>
      </c>
      <c r="DW179" t="s">
        <v>199</v>
      </c>
      <c r="DX179">
        <v>1</v>
      </c>
      <c r="DZ179" t="s">
        <v>3</v>
      </c>
      <c r="EA179" t="s">
        <v>3</v>
      </c>
      <c r="EB179" t="s">
        <v>3</v>
      </c>
      <c r="EC179" t="s">
        <v>3</v>
      </c>
      <c r="EE179">
        <v>44455117</v>
      </c>
      <c r="EF179">
        <v>8</v>
      </c>
      <c r="EG179" t="s">
        <v>200</v>
      </c>
      <c r="EH179">
        <v>0</v>
      </c>
      <c r="EI179" t="s">
        <v>3</v>
      </c>
      <c r="EJ179">
        <v>1</v>
      </c>
      <c r="EK179">
        <v>1100</v>
      </c>
      <c r="EL179" t="s">
        <v>201</v>
      </c>
      <c r="EM179" t="s">
        <v>202</v>
      </c>
      <c r="EO179" t="s">
        <v>3</v>
      </c>
      <c r="EQ179">
        <v>0</v>
      </c>
      <c r="ER179">
        <v>968</v>
      </c>
      <c r="ES179">
        <v>968</v>
      </c>
      <c r="ET179">
        <v>0</v>
      </c>
      <c r="EU179">
        <v>0</v>
      </c>
      <c r="EV179">
        <v>0</v>
      </c>
      <c r="EW179">
        <v>0</v>
      </c>
      <c r="EX179">
        <v>0</v>
      </c>
      <c r="EY179">
        <v>0</v>
      </c>
      <c r="EZ179">
        <v>5</v>
      </c>
      <c r="FC179">
        <v>0</v>
      </c>
      <c r="FD179">
        <v>18</v>
      </c>
      <c r="FF179">
        <v>968</v>
      </c>
      <c r="FQ179">
        <v>0</v>
      </c>
      <c r="FR179">
        <f t="shared" si="270"/>
        <v>0</v>
      </c>
      <c r="FS179">
        <v>0</v>
      </c>
      <c r="FX179">
        <v>0</v>
      </c>
      <c r="FY179">
        <v>0</v>
      </c>
      <c r="GA179" t="s">
        <v>3</v>
      </c>
      <c r="GD179">
        <v>1</v>
      </c>
      <c r="GF179">
        <v>-872896006</v>
      </c>
      <c r="GG179">
        <v>2</v>
      </c>
      <c r="GH179">
        <v>3</v>
      </c>
      <c r="GI179">
        <v>4</v>
      </c>
      <c r="GJ179">
        <v>0</v>
      </c>
      <c r="GK179">
        <v>0</v>
      </c>
      <c r="GL179">
        <f t="shared" si="271"/>
        <v>0</v>
      </c>
      <c r="GM179">
        <f t="shared" si="272"/>
        <v>2904</v>
      </c>
      <c r="GN179">
        <f t="shared" si="273"/>
        <v>2904</v>
      </c>
      <c r="GO179">
        <f t="shared" si="274"/>
        <v>0</v>
      </c>
      <c r="GP179">
        <f t="shared" si="275"/>
        <v>0</v>
      </c>
      <c r="GR179">
        <v>1</v>
      </c>
      <c r="GS179">
        <v>1</v>
      </c>
      <c r="GT179">
        <v>0</v>
      </c>
      <c r="GU179" t="s">
        <v>3</v>
      </c>
      <c r="GV179">
        <f t="shared" si="276"/>
        <v>0</v>
      </c>
      <c r="GW179">
        <v>1</v>
      </c>
      <c r="GX179">
        <f t="shared" si="277"/>
        <v>0</v>
      </c>
      <c r="HA179">
        <v>0</v>
      </c>
      <c r="HB179">
        <v>0</v>
      </c>
      <c r="HC179">
        <f t="shared" si="278"/>
        <v>0</v>
      </c>
      <c r="HE179" t="s">
        <v>3</v>
      </c>
      <c r="HF179" t="s">
        <v>3</v>
      </c>
      <c r="HG179">
        <f t="shared" si="279"/>
        <v>2904</v>
      </c>
      <c r="HM179" t="s">
        <v>3</v>
      </c>
      <c r="HN179" t="s">
        <v>3</v>
      </c>
      <c r="HO179" t="s">
        <v>3</v>
      </c>
      <c r="HP179" t="s">
        <v>3</v>
      </c>
      <c r="HQ179" t="s">
        <v>3</v>
      </c>
      <c r="IK179">
        <v>0</v>
      </c>
    </row>
    <row r="180" spans="1:245">
      <c r="A180">
        <v>17</v>
      </c>
      <c r="B180">
        <v>1</v>
      </c>
      <c r="E180" t="s">
        <v>379</v>
      </c>
      <c r="F180" t="s">
        <v>197</v>
      </c>
      <c r="G180" t="s">
        <v>380</v>
      </c>
      <c r="H180" t="s">
        <v>199</v>
      </c>
      <c r="I180">
        <f>ROUND(ROUND(2,4),7)</f>
        <v>2</v>
      </c>
      <c r="J180">
        <v>0</v>
      </c>
      <c r="K180">
        <f>ROUND(ROUND(2,4),7)</f>
        <v>2</v>
      </c>
      <c r="O180">
        <f t="shared" si="239"/>
        <v>5500</v>
      </c>
      <c r="P180">
        <f t="shared" si="240"/>
        <v>5500</v>
      </c>
      <c r="Q180">
        <f t="shared" si="241"/>
        <v>0</v>
      </c>
      <c r="R180">
        <f t="shared" si="242"/>
        <v>0</v>
      </c>
      <c r="S180">
        <f t="shared" si="243"/>
        <v>0</v>
      </c>
      <c r="T180">
        <f t="shared" si="244"/>
        <v>0</v>
      </c>
      <c r="U180">
        <f t="shared" si="245"/>
        <v>0</v>
      </c>
      <c r="V180">
        <f t="shared" si="246"/>
        <v>0</v>
      </c>
      <c r="W180">
        <f t="shared" si="247"/>
        <v>0</v>
      </c>
      <c r="X180">
        <f t="shared" si="248"/>
        <v>0</v>
      </c>
      <c r="Y180">
        <f t="shared" si="249"/>
        <v>0</v>
      </c>
      <c r="AA180">
        <v>46295511</v>
      </c>
      <c r="AB180">
        <f t="shared" si="250"/>
        <v>2750</v>
      </c>
      <c r="AC180">
        <f t="shared" si="251"/>
        <v>2750</v>
      </c>
      <c r="AD180">
        <f t="shared" si="252"/>
        <v>0</v>
      </c>
      <c r="AE180">
        <f t="shared" si="253"/>
        <v>0</v>
      </c>
      <c r="AF180">
        <f t="shared" si="254"/>
        <v>0</v>
      </c>
      <c r="AG180">
        <f t="shared" si="255"/>
        <v>0</v>
      </c>
      <c r="AH180">
        <f t="shared" si="256"/>
        <v>0</v>
      </c>
      <c r="AI180">
        <f t="shared" si="257"/>
        <v>0</v>
      </c>
      <c r="AJ180">
        <f t="shared" si="258"/>
        <v>0</v>
      </c>
      <c r="AK180">
        <v>2750</v>
      </c>
      <c r="AL180">
        <v>2750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1</v>
      </c>
      <c r="AW180">
        <v>1</v>
      </c>
      <c r="AZ180">
        <v>1</v>
      </c>
      <c r="BA180">
        <v>1</v>
      </c>
      <c r="BB180">
        <v>1</v>
      </c>
      <c r="BC180">
        <v>7.21</v>
      </c>
      <c r="BD180" t="s">
        <v>3</v>
      </c>
      <c r="BE180" t="s">
        <v>3</v>
      </c>
      <c r="BF180" t="s">
        <v>3</v>
      </c>
      <c r="BG180" t="s">
        <v>3</v>
      </c>
      <c r="BH180">
        <v>3</v>
      </c>
      <c r="BI180">
        <v>1</v>
      </c>
      <c r="BJ180" t="s">
        <v>197</v>
      </c>
      <c r="BM180">
        <v>1100</v>
      </c>
      <c r="BN180">
        <v>0</v>
      </c>
      <c r="BO180" t="s">
        <v>3</v>
      </c>
      <c r="BP180">
        <v>0</v>
      </c>
      <c r="BQ180">
        <v>8</v>
      </c>
      <c r="BR180">
        <v>0</v>
      </c>
      <c r="BS180">
        <v>1</v>
      </c>
      <c r="BT180">
        <v>1</v>
      </c>
      <c r="BU180">
        <v>1</v>
      </c>
      <c r="BV180">
        <v>1</v>
      </c>
      <c r="BW180">
        <v>1</v>
      </c>
      <c r="BX180">
        <v>1</v>
      </c>
      <c r="BY180" t="s">
        <v>3</v>
      </c>
      <c r="BZ180">
        <v>0</v>
      </c>
      <c r="CA180">
        <v>0</v>
      </c>
      <c r="CB180" t="s">
        <v>3</v>
      </c>
      <c r="CE180">
        <v>0</v>
      </c>
      <c r="CF180">
        <v>0</v>
      </c>
      <c r="CG180">
        <v>0</v>
      </c>
      <c r="CM180">
        <v>0</v>
      </c>
      <c r="CN180" t="s">
        <v>3</v>
      </c>
      <c r="CO180">
        <v>0</v>
      </c>
      <c r="CP180">
        <f t="shared" si="259"/>
        <v>5500</v>
      </c>
      <c r="CQ180">
        <f t="shared" si="260"/>
        <v>2750</v>
      </c>
      <c r="CR180">
        <f t="shared" si="261"/>
        <v>0</v>
      </c>
      <c r="CS180">
        <f t="shared" si="262"/>
        <v>0</v>
      </c>
      <c r="CT180">
        <f t="shared" si="263"/>
        <v>0</v>
      </c>
      <c r="CU180">
        <f t="shared" si="264"/>
        <v>0</v>
      </c>
      <c r="CV180">
        <f t="shared" si="265"/>
        <v>0</v>
      </c>
      <c r="CW180">
        <f t="shared" si="266"/>
        <v>0</v>
      </c>
      <c r="CX180">
        <f t="shared" si="267"/>
        <v>0</v>
      </c>
      <c r="CY180">
        <f t="shared" si="268"/>
        <v>0</v>
      </c>
      <c r="CZ180">
        <f t="shared" si="269"/>
        <v>0</v>
      </c>
      <c r="DC180" t="s">
        <v>3</v>
      </c>
      <c r="DD180" t="s">
        <v>3</v>
      </c>
      <c r="DE180" t="s">
        <v>3</v>
      </c>
      <c r="DF180" t="s">
        <v>3</v>
      </c>
      <c r="DG180" t="s">
        <v>3</v>
      </c>
      <c r="DH180" t="s">
        <v>3</v>
      </c>
      <c r="DI180" t="s">
        <v>3</v>
      </c>
      <c r="DJ180" t="s">
        <v>3</v>
      </c>
      <c r="DK180" t="s">
        <v>3</v>
      </c>
      <c r="DL180" t="s">
        <v>3</v>
      </c>
      <c r="DM180" t="s">
        <v>3</v>
      </c>
      <c r="DN180">
        <v>0</v>
      </c>
      <c r="DO180">
        <v>0</v>
      </c>
      <c r="DP180">
        <v>1</v>
      </c>
      <c r="DQ180">
        <v>1</v>
      </c>
      <c r="DU180">
        <v>1010</v>
      </c>
      <c r="DV180" t="s">
        <v>199</v>
      </c>
      <c r="DW180" t="s">
        <v>199</v>
      </c>
      <c r="DX180">
        <v>1</v>
      </c>
      <c r="DZ180" t="s">
        <v>3</v>
      </c>
      <c r="EA180" t="s">
        <v>3</v>
      </c>
      <c r="EB180" t="s">
        <v>3</v>
      </c>
      <c r="EC180" t="s">
        <v>3</v>
      </c>
      <c r="EE180">
        <v>44455117</v>
      </c>
      <c r="EF180">
        <v>8</v>
      </c>
      <c r="EG180" t="s">
        <v>200</v>
      </c>
      <c r="EH180">
        <v>0</v>
      </c>
      <c r="EI180" t="s">
        <v>3</v>
      </c>
      <c r="EJ180">
        <v>1</v>
      </c>
      <c r="EK180">
        <v>1100</v>
      </c>
      <c r="EL180" t="s">
        <v>201</v>
      </c>
      <c r="EM180" t="s">
        <v>202</v>
      </c>
      <c r="EO180" t="s">
        <v>3</v>
      </c>
      <c r="EQ180">
        <v>0</v>
      </c>
      <c r="ER180">
        <v>2750</v>
      </c>
      <c r="ES180">
        <v>2750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>
        <v>5</v>
      </c>
      <c r="FC180">
        <v>0</v>
      </c>
      <c r="FD180">
        <v>18</v>
      </c>
      <c r="FF180">
        <v>2750</v>
      </c>
      <c r="FQ180">
        <v>0</v>
      </c>
      <c r="FR180">
        <f t="shared" si="270"/>
        <v>0</v>
      </c>
      <c r="FS180">
        <v>0</v>
      </c>
      <c r="FX180">
        <v>0</v>
      </c>
      <c r="FY180">
        <v>0</v>
      </c>
      <c r="GA180" t="s">
        <v>3</v>
      </c>
      <c r="GD180">
        <v>1</v>
      </c>
      <c r="GF180">
        <v>-1331412978</v>
      </c>
      <c r="GG180">
        <v>2</v>
      </c>
      <c r="GH180">
        <v>3</v>
      </c>
      <c r="GI180">
        <v>4</v>
      </c>
      <c r="GJ180">
        <v>0</v>
      </c>
      <c r="GK180">
        <v>0</v>
      </c>
      <c r="GL180">
        <f t="shared" si="271"/>
        <v>0</v>
      </c>
      <c r="GM180">
        <f t="shared" si="272"/>
        <v>5500</v>
      </c>
      <c r="GN180">
        <f t="shared" si="273"/>
        <v>5500</v>
      </c>
      <c r="GO180">
        <f t="shared" si="274"/>
        <v>0</v>
      </c>
      <c r="GP180">
        <f t="shared" si="275"/>
        <v>0</v>
      </c>
      <c r="GR180">
        <v>1</v>
      </c>
      <c r="GS180">
        <v>1</v>
      </c>
      <c r="GT180">
        <v>0</v>
      </c>
      <c r="GU180" t="s">
        <v>3</v>
      </c>
      <c r="GV180">
        <f t="shared" si="276"/>
        <v>0</v>
      </c>
      <c r="GW180">
        <v>1</v>
      </c>
      <c r="GX180">
        <f t="shared" si="277"/>
        <v>0</v>
      </c>
      <c r="HA180">
        <v>0</v>
      </c>
      <c r="HB180">
        <v>0</v>
      </c>
      <c r="HC180">
        <f t="shared" si="278"/>
        <v>0</v>
      </c>
      <c r="HE180" t="s">
        <v>3</v>
      </c>
      <c r="HF180" t="s">
        <v>3</v>
      </c>
      <c r="HG180">
        <f t="shared" si="279"/>
        <v>5500</v>
      </c>
      <c r="HM180" t="s">
        <v>3</v>
      </c>
      <c r="HN180" t="s">
        <v>3</v>
      </c>
      <c r="HO180" t="s">
        <v>3</v>
      </c>
      <c r="HP180" t="s">
        <v>3</v>
      </c>
      <c r="HQ180" t="s">
        <v>3</v>
      </c>
      <c r="IK180">
        <v>0</v>
      </c>
    </row>
    <row r="181" spans="1:245">
      <c r="A181">
        <v>17</v>
      </c>
      <c r="B181">
        <v>1</v>
      </c>
      <c r="E181" t="s">
        <v>381</v>
      </c>
      <c r="F181" t="s">
        <v>197</v>
      </c>
      <c r="G181" t="s">
        <v>382</v>
      </c>
      <c r="H181" t="s">
        <v>199</v>
      </c>
      <c r="I181">
        <f>ROUND(ROUND(2,4),7)</f>
        <v>2</v>
      </c>
      <c r="J181">
        <v>0</v>
      </c>
      <c r="K181">
        <f>ROUND(ROUND(2,4),7)</f>
        <v>2</v>
      </c>
      <c r="O181">
        <f t="shared" si="239"/>
        <v>468.6</v>
      </c>
      <c r="P181">
        <f t="shared" si="240"/>
        <v>468.6</v>
      </c>
      <c r="Q181">
        <f t="shared" si="241"/>
        <v>0</v>
      </c>
      <c r="R181">
        <f t="shared" si="242"/>
        <v>0</v>
      </c>
      <c r="S181">
        <f t="shared" si="243"/>
        <v>0</v>
      </c>
      <c r="T181">
        <f t="shared" si="244"/>
        <v>0</v>
      </c>
      <c r="U181">
        <f t="shared" si="245"/>
        <v>0</v>
      </c>
      <c r="V181">
        <f t="shared" si="246"/>
        <v>0</v>
      </c>
      <c r="W181">
        <f t="shared" si="247"/>
        <v>0</v>
      </c>
      <c r="X181">
        <f t="shared" si="248"/>
        <v>0</v>
      </c>
      <c r="Y181">
        <f t="shared" si="249"/>
        <v>0</v>
      </c>
      <c r="AA181">
        <v>46295511</v>
      </c>
      <c r="AB181">
        <f t="shared" si="250"/>
        <v>234.3</v>
      </c>
      <c r="AC181">
        <f t="shared" si="251"/>
        <v>234.3</v>
      </c>
      <c r="AD181">
        <f t="shared" si="252"/>
        <v>0</v>
      </c>
      <c r="AE181">
        <f t="shared" si="253"/>
        <v>0</v>
      </c>
      <c r="AF181">
        <f t="shared" si="254"/>
        <v>0</v>
      </c>
      <c r="AG181">
        <f t="shared" si="255"/>
        <v>0</v>
      </c>
      <c r="AH181">
        <f t="shared" si="256"/>
        <v>0</v>
      </c>
      <c r="AI181">
        <f t="shared" si="257"/>
        <v>0</v>
      </c>
      <c r="AJ181">
        <f t="shared" si="258"/>
        <v>0</v>
      </c>
      <c r="AK181">
        <v>234.3</v>
      </c>
      <c r="AL181">
        <v>234.3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1</v>
      </c>
      <c r="AW181">
        <v>1</v>
      </c>
      <c r="AZ181">
        <v>1</v>
      </c>
      <c r="BA181">
        <v>1</v>
      </c>
      <c r="BB181">
        <v>1</v>
      </c>
      <c r="BC181">
        <v>7.21</v>
      </c>
      <c r="BD181" t="s">
        <v>3</v>
      </c>
      <c r="BE181" t="s">
        <v>3</v>
      </c>
      <c r="BF181" t="s">
        <v>3</v>
      </c>
      <c r="BG181" t="s">
        <v>3</v>
      </c>
      <c r="BH181">
        <v>3</v>
      </c>
      <c r="BI181">
        <v>1</v>
      </c>
      <c r="BJ181" t="s">
        <v>197</v>
      </c>
      <c r="BM181">
        <v>1100</v>
      </c>
      <c r="BN181">
        <v>0</v>
      </c>
      <c r="BO181" t="s">
        <v>3</v>
      </c>
      <c r="BP181">
        <v>0</v>
      </c>
      <c r="BQ181">
        <v>8</v>
      </c>
      <c r="BR181">
        <v>0</v>
      </c>
      <c r="BS181">
        <v>1</v>
      </c>
      <c r="BT181">
        <v>1</v>
      </c>
      <c r="BU181">
        <v>1</v>
      </c>
      <c r="BV181">
        <v>1</v>
      </c>
      <c r="BW181">
        <v>1</v>
      </c>
      <c r="BX181">
        <v>1</v>
      </c>
      <c r="BY181" t="s">
        <v>3</v>
      </c>
      <c r="BZ181">
        <v>0</v>
      </c>
      <c r="CA181">
        <v>0</v>
      </c>
      <c r="CB181" t="s">
        <v>3</v>
      </c>
      <c r="CE181">
        <v>0</v>
      </c>
      <c r="CF181">
        <v>0</v>
      </c>
      <c r="CG181">
        <v>0</v>
      </c>
      <c r="CM181">
        <v>0</v>
      </c>
      <c r="CN181" t="s">
        <v>3</v>
      </c>
      <c r="CO181">
        <v>0</v>
      </c>
      <c r="CP181">
        <f t="shared" si="259"/>
        <v>468.6</v>
      </c>
      <c r="CQ181">
        <f t="shared" si="260"/>
        <v>234.3</v>
      </c>
      <c r="CR181">
        <f t="shared" si="261"/>
        <v>0</v>
      </c>
      <c r="CS181">
        <f t="shared" si="262"/>
        <v>0</v>
      </c>
      <c r="CT181">
        <f t="shared" si="263"/>
        <v>0</v>
      </c>
      <c r="CU181">
        <f t="shared" si="264"/>
        <v>0</v>
      </c>
      <c r="CV181">
        <f t="shared" si="265"/>
        <v>0</v>
      </c>
      <c r="CW181">
        <f t="shared" si="266"/>
        <v>0</v>
      </c>
      <c r="CX181">
        <f t="shared" si="267"/>
        <v>0</v>
      </c>
      <c r="CY181">
        <f t="shared" si="268"/>
        <v>0</v>
      </c>
      <c r="CZ181">
        <f t="shared" si="269"/>
        <v>0</v>
      </c>
      <c r="DC181" t="s">
        <v>3</v>
      </c>
      <c r="DD181" t="s">
        <v>3</v>
      </c>
      <c r="DE181" t="s">
        <v>3</v>
      </c>
      <c r="DF181" t="s">
        <v>3</v>
      </c>
      <c r="DG181" t="s">
        <v>3</v>
      </c>
      <c r="DH181" t="s">
        <v>3</v>
      </c>
      <c r="DI181" t="s">
        <v>3</v>
      </c>
      <c r="DJ181" t="s">
        <v>3</v>
      </c>
      <c r="DK181" t="s">
        <v>3</v>
      </c>
      <c r="DL181" t="s">
        <v>3</v>
      </c>
      <c r="DM181" t="s">
        <v>3</v>
      </c>
      <c r="DN181">
        <v>0</v>
      </c>
      <c r="DO181">
        <v>0</v>
      </c>
      <c r="DP181">
        <v>1</v>
      </c>
      <c r="DQ181">
        <v>1</v>
      </c>
      <c r="DU181">
        <v>1010</v>
      </c>
      <c r="DV181" t="s">
        <v>199</v>
      </c>
      <c r="DW181" t="s">
        <v>199</v>
      </c>
      <c r="DX181">
        <v>1</v>
      </c>
      <c r="DZ181" t="s">
        <v>3</v>
      </c>
      <c r="EA181" t="s">
        <v>3</v>
      </c>
      <c r="EB181" t="s">
        <v>3</v>
      </c>
      <c r="EC181" t="s">
        <v>3</v>
      </c>
      <c r="EE181">
        <v>44455117</v>
      </c>
      <c r="EF181">
        <v>8</v>
      </c>
      <c r="EG181" t="s">
        <v>200</v>
      </c>
      <c r="EH181">
        <v>0</v>
      </c>
      <c r="EI181" t="s">
        <v>3</v>
      </c>
      <c r="EJ181">
        <v>1</v>
      </c>
      <c r="EK181">
        <v>1100</v>
      </c>
      <c r="EL181" t="s">
        <v>201</v>
      </c>
      <c r="EM181" t="s">
        <v>202</v>
      </c>
      <c r="EO181" t="s">
        <v>3</v>
      </c>
      <c r="EQ181">
        <v>0</v>
      </c>
      <c r="ER181">
        <v>234.3</v>
      </c>
      <c r="ES181">
        <v>234.3</v>
      </c>
      <c r="ET181">
        <v>0</v>
      </c>
      <c r="EU181">
        <v>0</v>
      </c>
      <c r="EV181">
        <v>0</v>
      </c>
      <c r="EW181">
        <v>0</v>
      </c>
      <c r="EX181">
        <v>0</v>
      </c>
      <c r="EY181">
        <v>0</v>
      </c>
      <c r="EZ181">
        <v>5</v>
      </c>
      <c r="FC181">
        <v>0</v>
      </c>
      <c r="FD181">
        <v>18</v>
      </c>
      <c r="FF181">
        <v>234.3</v>
      </c>
      <c r="FQ181">
        <v>0</v>
      </c>
      <c r="FR181">
        <f t="shared" si="270"/>
        <v>0</v>
      </c>
      <c r="FS181">
        <v>0</v>
      </c>
      <c r="FX181">
        <v>0</v>
      </c>
      <c r="FY181">
        <v>0</v>
      </c>
      <c r="GA181" t="s">
        <v>3</v>
      </c>
      <c r="GD181">
        <v>1</v>
      </c>
      <c r="GF181">
        <v>384875748</v>
      </c>
      <c r="GG181">
        <v>2</v>
      </c>
      <c r="GH181">
        <v>3</v>
      </c>
      <c r="GI181">
        <v>4</v>
      </c>
      <c r="GJ181">
        <v>0</v>
      </c>
      <c r="GK181">
        <v>0</v>
      </c>
      <c r="GL181">
        <f t="shared" si="271"/>
        <v>0</v>
      </c>
      <c r="GM181">
        <f t="shared" si="272"/>
        <v>468.6</v>
      </c>
      <c r="GN181">
        <f t="shared" si="273"/>
        <v>468.6</v>
      </c>
      <c r="GO181">
        <f t="shared" si="274"/>
        <v>0</v>
      </c>
      <c r="GP181">
        <f t="shared" si="275"/>
        <v>0</v>
      </c>
      <c r="GR181">
        <v>1</v>
      </c>
      <c r="GS181">
        <v>1</v>
      </c>
      <c r="GT181">
        <v>0</v>
      </c>
      <c r="GU181" t="s">
        <v>3</v>
      </c>
      <c r="GV181">
        <f t="shared" si="276"/>
        <v>0</v>
      </c>
      <c r="GW181">
        <v>1</v>
      </c>
      <c r="GX181">
        <f t="shared" si="277"/>
        <v>0</v>
      </c>
      <c r="HA181">
        <v>0</v>
      </c>
      <c r="HB181">
        <v>0</v>
      </c>
      <c r="HC181">
        <f t="shared" si="278"/>
        <v>0</v>
      </c>
      <c r="HE181" t="s">
        <v>3</v>
      </c>
      <c r="HF181" t="s">
        <v>3</v>
      </c>
      <c r="HG181">
        <f t="shared" si="279"/>
        <v>468.6</v>
      </c>
      <c r="HM181" t="s">
        <v>3</v>
      </c>
      <c r="HN181" t="s">
        <v>3</v>
      </c>
      <c r="HO181" t="s">
        <v>3</v>
      </c>
      <c r="HP181" t="s">
        <v>3</v>
      </c>
      <c r="HQ181" t="s">
        <v>3</v>
      </c>
      <c r="IK181">
        <v>0</v>
      </c>
    </row>
    <row r="182" spans="1:245">
      <c r="A182">
        <v>17</v>
      </c>
      <c r="B182">
        <v>1</v>
      </c>
      <c r="E182" t="s">
        <v>383</v>
      </c>
      <c r="F182" t="s">
        <v>197</v>
      </c>
      <c r="G182" t="s">
        <v>384</v>
      </c>
      <c r="H182" t="s">
        <v>199</v>
      </c>
      <c r="I182">
        <f>ROUND(ROUND(10,4),7)</f>
        <v>10</v>
      </c>
      <c r="J182">
        <v>0</v>
      </c>
      <c r="K182">
        <f>ROUND(ROUND(10,4),7)</f>
        <v>10</v>
      </c>
      <c r="O182">
        <f t="shared" si="239"/>
        <v>3960</v>
      </c>
      <c r="P182">
        <f t="shared" si="240"/>
        <v>3960</v>
      </c>
      <c r="Q182">
        <f t="shared" si="241"/>
        <v>0</v>
      </c>
      <c r="R182">
        <f t="shared" si="242"/>
        <v>0</v>
      </c>
      <c r="S182">
        <f t="shared" si="243"/>
        <v>0</v>
      </c>
      <c r="T182">
        <f t="shared" si="244"/>
        <v>0</v>
      </c>
      <c r="U182">
        <f t="shared" si="245"/>
        <v>0</v>
      </c>
      <c r="V182">
        <f t="shared" si="246"/>
        <v>0</v>
      </c>
      <c r="W182">
        <f t="shared" si="247"/>
        <v>0</v>
      </c>
      <c r="X182">
        <f t="shared" si="248"/>
        <v>0</v>
      </c>
      <c r="Y182">
        <f t="shared" si="249"/>
        <v>0</v>
      </c>
      <c r="AA182">
        <v>46295511</v>
      </c>
      <c r="AB182">
        <f t="shared" si="250"/>
        <v>396</v>
      </c>
      <c r="AC182">
        <f t="shared" si="251"/>
        <v>396</v>
      </c>
      <c r="AD182">
        <f t="shared" si="252"/>
        <v>0</v>
      </c>
      <c r="AE182">
        <f t="shared" si="253"/>
        <v>0</v>
      </c>
      <c r="AF182">
        <f t="shared" si="254"/>
        <v>0</v>
      </c>
      <c r="AG182">
        <f t="shared" si="255"/>
        <v>0</v>
      </c>
      <c r="AH182">
        <f t="shared" si="256"/>
        <v>0</v>
      </c>
      <c r="AI182">
        <f t="shared" si="257"/>
        <v>0</v>
      </c>
      <c r="AJ182">
        <f t="shared" si="258"/>
        <v>0</v>
      </c>
      <c r="AK182">
        <v>396</v>
      </c>
      <c r="AL182">
        <v>396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1</v>
      </c>
      <c r="AW182">
        <v>1</v>
      </c>
      <c r="AZ182">
        <v>1</v>
      </c>
      <c r="BA182">
        <v>1</v>
      </c>
      <c r="BB182">
        <v>1</v>
      </c>
      <c r="BC182">
        <v>7.21</v>
      </c>
      <c r="BD182" t="s">
        <v>3</v>
      </c>
      <c r="BE182" t="s">
        <v>3</v>
      </c>
      <c r="BF182" t="s">
        <v>3</v>
      </c>
      <c r="BG182" t="s">
        <v>3</v>
      </c>
      <c r="BH182">
        <v>3</v>
      </c>
      <c r="BI182">
        <v>1</v>
      </c>
      <c r="BJ182" t="s">
        <v>197</v>
      </c>
      <c r="BM182">
        <v>1100</v>
      </c>
      <c r="BN182">
        <v>0</v>
      </c>
      <c r="BO182" t="s">
        <v>3</v>
      </c>
      <c r="BP182">
        <v>0</v>
      </c>
      <c r="BQ182">
        <v>8</v>
      </c>
      <c r="BR182">
        <v>0</v>
      </c>
      <c r="BS182">
        <v>1</v>
      </c>
      <c r="BT182">
        <v>1</v>
      </c>
      <c r="BU182">
        <v>1</v>
      </c>
      <c r="BV182">
        <v>1</v>
      </c>
      <c r="BW182">
        <v>1</v>
      </c>
      <c r="BX182">
        <v>1</v>
      </c>
      <c r="BY182" t="s">
        <v>3</v>
      </c>
      <c r="BZ182">
        <v>0</v>
      </c>
      <c r="CA182">
        <v>0</v>
      </c>
      <c r="CB182" t="s">
        <v>3</v>
      </c>
      <c r="CE182">
        <v>0</v>
      </c>
      <c r="CF182">
        <v>0</v>
      </c>
      <c r="CG182">
        <v>0</v>
      </c>
      <c r="CM182">
        <v>0</v>
      </c>
      <c r="CN182" t="s">
        <v>3</v>
      </c>
      <c r="CO182">
        <v>0</v>
      </c>
      <c r="CP182">
        <f t="shared" si="259"/>
        <v>3960</v>
      </c>
      <c r="CQ182">
        <f t="shared" si="260"/>
        <v>396</v>
      </c>
      <c r="CR182">
        <f t="shared" si="261"/>
        <v>0</v>
      </c>
      <c r="CS182">
        <f t="shared" si="262"/>
        <v>0</v>
      </c>
      <c r="CT182">
        <f t="shared" si="263"/>
        <v>0</v>
      </c>
      <c r="CU182">
        <f t="shared" si="264"/>
        <v>0</v>
      </c>
      <c r="CV182">
        <f t="shared" si="265"/>
        <v>0</v>
      </c>
      <c r="CW182">
        <f t="shared" si="266"/>
        <v>0</v>
      </c>
      <c r="CX182">
        <f t="shared" si="267"/>
        <v>0</v>
      </c>
      <c r="CY182">
        <f t="shared" si="268"/>
        <v>0</v>
      </c>
      <c r="CZ182">
        <f t="shared" si="269"/>
        <v>0</v>
      </c>
      <c r="DC182" t="s">
        <v>3</v>
      </c>
      <c r="DD182" t="s">
        <v>3</v>
      </c>
      <c r="DE182" t="s">
        <v>3</v>
      </c>
      <c r="DF182" t="s">
        <v>3</v>
      </c>
      <c r="DG182" t="s">
        <v>3</v>
      </c>
      <c r="DH182" t="s">
        <v>3</v>
      </c>
      <c r="DI182" t="s">
        <v>3</v>
      </c>
      <c r="DJ182" t="s">
        <v>3</v>
      </c>
      <c r="DK182" t="s">
        <v>3</v>
      </c>
      <c r="DL182" t="s">
        <v>3</v>
      </c>
      <c r="DM182" t="s">
        <v>3</v>
      </c>
      <c r="DN182">
        <v>0</v>
      </c>
      <c r="DO182">
        <v>0</v>
      </c>
      <c r="DP182">
        <v>1</v>
      </c>
      <c r="DQ182">
        <v>1</v>
      </c>
      <c r="DU182">
        <v>1010</v>
      </c>
      <c r="DV182" t="s">
        <v>199</v>
      </c>
      <c r="DW182" t="s">
        <v>199</v>
      </c>
      <c r="DX182">
        <v>1</v>
      </c>
      <c r="DZ182" t="s">
        <v>3</v>
      </c>
      <c r="EA182" t="s">
        <v>3</v>
      </c>
      <c r="EB182" t="s">
        <v>3</v>
      </c>
      <c r="EC182" t="s">
        <v>3</v>
      </c>
      <c r="EE182">
        <v>44455117</v>
      </c>
      <c r="EF182">
        <v>8</v>
      </c>
      <c r="EG182" t="s">
        <v>200</v>
      </c>
      <c r="EH182">
        <v>0</v>
      </c>
      <c r="EI182" t="s">
        <v>3</v>
      </c>
      <c r="EJ182">
        <v>1</v>
      </c>
      <c r="EK182">
        <v>1100</v>
      </c>
      <c r="EL182" t="s">
        <v>201</v>
      </c>
      <c r="EM182" t="s">
        <v>202</v>
      </c>
      <c r="EO182" t="s">
        <v>3</v>
      </c>
      <c r="EQ182">
        <v>0</v>
      </c>
      <c r="ER182">
        <v>396</v>
      </c>
      <c r="ES182">
        <v>396</v>
      </c>
      <c r="ET182">
        <v>0</v>
      </c>
      <c r="EU182">
        <v>0</v>
      </c>
      <c r="EV182">
        <v>0</v>
      </c>
      <c r="EW182">
        <v>0</v>
      </c>
      <c r="EX182">
        <v>0</v>
      </c>
      <c r="EY182">
        <v>0</v>
      </c>
      <c r="EZ182">
        <v>5</v>
      </c>
      <c r="FC182">
        <v>0</v>
      </c>
      <c r="FD182">
        <v>18</v>
      </c>
      <c r="FF182">
        <v>396</v>
      </c>
      <c r="FQ182">
        <v>0</v>
      </c>
      <c r="FR182">
        <f t="shared" si="270"/>
        <v>0</v>
      </c>
      <c r="FS182">
        <v>0</v>
      </c>
      <c r="FX182">
        <v>0</v>
      </c>
      <c r="FY182">
        <v>0</v>
      </c>
      <c r="GA182" t="s">
        <v>3</v>
      </c>
      <c r="GD182">
        <v>1</v>
      </c>
      <c r="GF182">
        <v>-492913135</v>
      </c>
      <c r="GG182">
        <v>2</v>
      </c>
      <c r="GH182">
        <v>3</v>
      </c>
      <c r="GI182">
        <v>4</v>
      </c>
      <c r="GJ182">
        <v>0</v>
      </c>
      <c r="GK182">
        <v>0</v>
      </c>
      <c r="GL182">
        <f t="shared" si="271"/>
        <v>0</v>
      </c>
      <c r="GM182">
        <f t="shared" si="272"/>
        <v>3960</v>
      </c>
      <c r="GN182">
        <f t="shared" si="273"/>
        <v>3960</v>
      </c>
      <c r="GO182">
        <f t="shared" si="274"/>
        <v>0</v>
      </c>
      <c r="GP182">
        <f t="shared" si="275"/>
        <v>0</v>
      </c>
      <c r="GR182">
        <v>1</v>
      </c>
      <c r="GS182">
        <v>1</v>
      </c>
      <c r="GT182">
        <v>0</v>
      </c>
      <c r="GU182" t="s">
        <v>3</v>
      </c>
      <c r="GV182">
        <f t="shared" si="276"/>
        <v>0</v>
      </c>
      <c r="GW182">
        <v>1</v>
      </c>
      <c r="GX182">
        <f t="shared" si="277"/>
        <v>0</v>
      </c>
      <c r="HA182">
        <v>0</v>
      </c>
      <c r="HB182">
        <v>0</v>
      </c>
      <c r="HC182">
        <f t="shared" si="278"/>
        <v>0</v>
      </c>
      <c r="HE182" t="s">
        <v>3</v>
      </c>
      <c r="HF182" t="s">
        <v>3</v>
      </c>
      <c r="HG182">
        <f t="shared" si="279"/>
        <v>3960</v>
      </c>
      <c r="HM182" t="s">
        <v>3</v>
      </c>
      <c r="HN182" t="s">
        <v>3</v>
      </c>
      <c r="HO182" t="s">
        <v>3</v>
      </c>
      <c r="HP182" t="s">
        <v>3</v>
      </c>
      <c r="HQ182" t="s">
        <v>3</v>
      </c>
      <c r="IK182">
        <v>0</v>
      </c>
    </row>
    <row r="183" spans="1:245">
      <c r="A183">
        <v>17</v>
      </c>
      <c r="B183">
        <v>1</v>
      </c>
      <c r="E183" t="s">
        <v>385</v>
      </c>
      <c r="F183" t="s">
        <v>197</v>
      </c>
      <c r="G183" t="s">
        <v>386</v>
      </c>
      <c r="H183" t="s">
        <v>199</v>
      </c>
      <c r="I183">
        <f>ROUND(ROUND(1,4),7)</f>
        <v>1</v>
      </c>
      <c r="J183">
        <v>0</v>
      </c>
      <c r="K183">
        <f>ROUND(ROUND(1,4),7)</f>
        <v>1</v>
      </c>
      <c r="O183">
        <f t="shared" si="239"/>
        <v>704</v>
      </c>
      <c r="P183">
        <f t="shared" si="240"/>
        <v>704</v>
      </c>
      <c r="Q183">
        <f t="shared" si="241"/>
        <v>0</v>
      </c>
      <c r="R183">
        <f t="shared" si="242"/>
        <v>0</v>
      </c>
      <c r="S183">
        <f t="shared" si="243"/>
        <v>0</v>
      </c>
      <c r="T183">
        <f t="shared" si="244"/>
        <v>0</v>
      </c>
      <c r="U183">
        <f t="shared" si="245"/>
        <v>0</v>
      </c>
      <c r="V183">
        <f t="shared" si="246"/>
        <v>0</v>
      </c>
      <c r="W183">
        <f t="shared" si="247"/>
        <v>0</v>
      </c>
      <c r="X183">
        <f t="shared" si="248"/>
        <v>0</v>
      </c>
      <c r="Y183">
        <f t="shared" si="249"/>
        <v>0</v>
      </c>
      <c r="AA183">
        <v>46295511</v>
      </c>
      <c r="AB183">
        <f t="shared" si="250"/>
        <v>704</v>
      </c>
      <c r="AC183">
        <f t="shared" si="251"/>
        <v>704</v>
      </c>
      <c r="AD183">
        <f t="shared" si="252"/>
        <v>0</v>
      </c>
      <c r="AE183">
        <f t="shared" si="253"/>
        <v>0</v>
      </c>
      <c r="AF183">
        <f t="shared" si="254"/>
        <v>0</v>
      </c>
      <c r="AG183">
        <f t="shared" si="255"/>
        <v>0</v>
      </c>
      <c r="AH183">
        <f t="shared" si="256"/>
        <v>0</v>
      </c>
      <c r="AI183">
        <f t="shared" si="257"/>
        <v>0</v>
      </c>
      <c r="AJ183">
        <f t="shared" si="258"/>
        <v>0</v>
      </c>
      <c r="AK183">
        <v>704</v>
      </c>
      <c r="AL183">
        <v>704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1</v>
      </c>
      <c r="AW183">
        <v>1</v>
      </c>
      <c r="AZ183">
        <v>1</v>
      </c>
      <c r="BA183">
        <v>1</v>
      </c>
      <c r="BB183">
        <v>1</v>
      </c>
      <c r="BC183">
        <v>7.21</v>
      </c>
      <c r="BD183" t="s">
        <v>3</v>
      </c>
      <c r="BE183" t="s">
        <v>3</v>
      </c>
      <c r="BF183" t="s">
        <v>3</v>
      </c>
      <c r="BG183" t="s">
        <v>3</v>
      </c>
      <c r="BH183">
        <v>3</v>
      </c>
      <c r="BI183">
        <v>1</v>
      </c>
      <c r="BJ183" t="s">
        <v>197</v>
      </c>
      <c r="BM183">
        <v>1100</v>
      </c>
      <c r="BN183">
        <v>0</v>
      </c>
      <c r="BO183" t="s">
        <v>3</v>
      </c>
      <c r="BP183">
        <v>0</v>
      </c>
      <c r="BQ183">
        <v>8</v>
      </c>
      <c r="BR183">
        <v>0</v>
      </c>
      <c r="BS183">
        <v>1</v>
      </c>
      <c r="BT183">
        <v>1</v>
      </c>
      <c r="BU183">
        <v>1</v>
      </c>
      <c r="BV183">
        <v>1</v>
      </c>
      <c r="BW183">
        <v>1</v>
      </c>
      <c r="BX183">
        <v>1</v>
      </c>
      <c r="BY183" t="s">
        <v>3</v>
      </c>
      <c r="BZ183">
        <v>0</v>
      </c>
      <c r="CA183">
        <v>0</v>
      </c>
      <c r="CB183" t="s">
        <v>3</v>
      </c>
      <c r="CE183">
        <v>0</v>
      </c>
      <c r="CF183">
        <v>0</v>
      </c>
      <c r="CG183">
        <v>0</v>
      </c>
      <c r="CM183">
        <v>0</v>
      </c>
      <c r="CN183" t="s">
        <v>3</v>
      </c>
      <c r="CO183">
        <v>0</v>
      </c>
      <c r="CP183">
        <f t="shared" si="259"/>
        <v>704</v>
      </c>
      <c r="CQ183">
        <f t="shared" si="260"/>
        <v>704</v>
      </c>
      <c r="CR183">
        <f t="shared" si="261"/>
        <v>0</v>
      </c>
      <c r="CS183">
        <f t="shared" si="262"/>
        <v>0</v>
      </c>
      <c r="CT183">
        <f t="shared" si="263"/>
        <v>0</v>
      </c>
      <c r="CU183">
        <f t="shared" si="264"/>
        <v>0</v>
      </c>
      <c r="CV183">
        <f t="shared" si="265"/>
        <v>0</v>
      </c>
      <c r="CW183">
        <f t="shared" si="266"/>
        <v>0</v>
      </c>
      <c r="CX183">
        <f t="shared" si="267"/>
        <v>0</v>
      </c>
      <c r="CY183">
        <f t="shared" si="268"/>
        <v>0</v>
      </c>
      <c r="CZ183">
        <f t="shared" si="269"/>
        <v>0</v>
      </c>
      <c r="DC183" t="s">
        <v>3</v>
      </c>
      <c r="DD183" t="s">
        <v>3</v>
      </c>
      <c r="DE183" t="s">
        <v>3</v>
      </c>
      <c r="DF183" t="s">
        <v>3</v>
      </c>
      <c r="DG183" t="s">
        <v>3</v>
      </c>
      <c r="DH183" t="s">
        <v>3</v>
      </c>
      <c r="DI183" t="s">
        <v>3</v>
      </c>
      <c r="DJ183" t="s">
        <v>3</v>
      </c>
      <c r="DK183" t="s">
        <v>3</v>
      </c>
      <c r="DL183" t="s">
        <v>3</v>
      </c>
      <c r="DM183" t="s">
        <v>3</v>
      </c>
      <c r="DN183">
        <v>0</v>
      </c>
      <c r="DO183">
        <v>0</v>
      </c>
      <c r="DP183">
        <v>1</v>
      </c>
      <c r="DQ183">
        <v>1</v>
      </c>
      <c r="DU183">
        <v>1010</v>
      </c>
      <c r="DV183" t="s">
        <v>199</v>
      </c>
      <c r="DW183" t="s">
        <v>199</v>
      </c>
      <c r="DX183">
        <v>1</v>
      </c>
      <c r="DZ183" t="s">
        <v>3</v>
      </c>
      <c r="EA183" t="s">
        <v>3</v>
      </c>
      <c r="EB183" t="s">
        <v>3</v>
      </c>
      <c r="EC183" t="s">
        <v>3</v>
      </c>
      <c r="EE183">
        <v>44455117</v>
      </c>
      <c r="EF183">
        <v>8</v>
      </c>
      <c r="EG183" t="s">
        <v>200</v>
      </c>
      <c r="EH183">
        <v>0</v>
      </c>
      <c r="EI183" t="s">
        <v>3</v>
      </c>
      <c r="EJ183">
        <v>1</v>
      </c>
      <c r="EK183">
        <v>1100</v>
      </c>
      <c r="EL183" t="s">
        <v>201</v>
      </c>
      <c r="EM183" t="s">
        <v>202</v>
      </c>
      <c r="EO183" t="s">
        <v>3</v>
      </c>
      <c r="EQ183">
        <v>0</v>
      </c>
      <c r="ER183">
        <v>704</v>
      </c>
      <c r="ES183">
        <v>704</v>
      </c>
      <c r="ET183">
        <v>0</v>
      </c>
      <c r="EU183">
        <v>0</v>
      </c>
      <c r="EV183">
        <v>0</v>
      </c>
      <c r="EW183">
        <v>0</v>
      </c>
      <c r="EX183">
        <v>0</v>
      </c>
      <c r="EY183">
        <v>0</v>
      </c>
      <c r="EZ183">
        <v>5</v>
      </c>
      <c r="FC183">
        <v>0</v>
      </c>
      <c r="FD183">
        <v>18</v>
      </c>
      <c r="FF183">
        <v>704</v>
      </c>
      <c r="FQ183">
        <v>0</v>
      </c>
      <c r="FR183">
        <f t="shared" si="270"/>
        <v>0</v>
      </c>
      <c r="FS183">
        <v>0</v>
      </c>
      <c r="FX183">
        <v>0</v>
      </c>
      <c r="FY183">
        <v>0</v>
      </c>
      <c r="GA183" t="s">
        <v>3</v>
      </c>
      <c r="GD183">
        <v>1</v>
      </c>
      <c r="GF183">
        <v>828821862</v>
      </c>
      <c r="GG183">
        <v>2</v>
      </c>
      <c r="GH183">
        <v>3</v>
      </c>
      <c r="GI183">
        <v>4</v>
      </c>
      <c r="GJ183">
        <v>0</v>
      </c>
      <c r="GK183">
        <v>0</v>
      </c>
      <c r="GL183">
        <f t="shared" si="271"/>
        <v>0</v>
      </c>
      <c r="GM183">
        <f t="shared" si="272"/>
        <v>704</v>
      </c>
      <c r="GN183">
        <f t="shared" si="273"/>
        <v>704</v>
      </c>
      <c r="GO183">
        <f t="shared" si="274"/>
        <v>0</v>
      </c>
      <c r="GP183">
        <f t="shared" si="275"/>
        <v>0</v>
      </c>
      <c r="GR183">
        <v>1</v>
      </c>
      <c r="GS183">
        <v>1</v>
      </c>
      <c r="GT183">
        <v>0</v>
      </c>
      <c r="GU183" t="s">
        <v>3</v>
      </c>
      <c r="GV183">
        <f t="shared" si="276"/>
        <v>0</v>
      </c>
      <c r="GW183">
        <v>1</v>
      </c>
      <c r="GX183">
        <f t="shared" si="277"/>
        <v>0</v>
      </c>
      <c r="HA183">
        <v>0</v>
      </c>
      <c r="HB183">
        <v>0</v>
      </c>
      <c r="HC183">
        <f t="shared" si="278"/>
        <v>0</v>
      </c>
      <c r="HE183" t="s">
        <v>3</v>
      </c>
      <c r="HF183" t="s">
        <v>3</v>
      </c>
      <c r="HG183">
        <f t="shared" si="279"/>
        <v>704</v>
      </c>
      <c r="HM183" t="s">
        <v>3</v>
      </c>
      <c r="HN183" t="s">
        <v>3</v>
      </c>
      <c r="HO183" t="s">
        <v>3</v>
      </c>
      <c r="HP183" t="s">
        <v>3</v>
      </c>
      <c r="HQ183" t="s">
        <v>3</v>
      </c>
      <c r="IK183">
        <v>0</v>
      </c>
    </row>
    <row r="184" spans="1:245">
      <c r="A184">
        <v>17</v>
      </c>
      <c r="B184">
        <v>1</v>
      </c>
      <c r="E184" t="s">
        <v>387</v>
      </c>
      <c r="F184" t="s">
        <v>197</v>
      </c>
      <c r="G184" t="s">
        <v>388</v>
      </c>
      <c r="H184" t="s">
        <v>199</v>
      </c>
      <c r="I184">
        <f>ROUND(ROUND(3,4),7)</f>
        <v>3</v>
      </c>
      <c r="J184">
        <v>0</v>
      </c>
      <c r="K184">
        <f>ROUND(ROUND(3,4),7)</f>
        <v>3</v>
      </c>
      <c r="O184">
        <f t="shared" si="239"/>
        <v>1947</v>
      </c>
      <c r="P184">
        <f t="shared" si="240"/>
        <v>1947</v>
      </c>
      <c r="Q184">
        <f t="shared" si="241"/>
        <v>0</v>
      </c>
      <c r="R184">
        <f t="shared" si="242"/>
        <v>0</v>
      </c>
      <c r="S184">
        <f t="shared" si="243"/>
        <v>0</v>
      </c>
      <c r="T184">
        <f t="shared" si="244"/>
        <v>0</v>
      </c>
      <c r="U184">
        <f t="shared" si="245"/>
        <v>0</v>
      </c>
      <c r="V184">
        <f t="shared" si="246"/>
        <v>0</v>
      </c>
      <c r="W184">
        <f t="shared" si="247"/>
        <v>0</v>
      </c>
      <c r="X184">
        <f t="shared" si="248"/>
        <v>0</v>
      </c>
      <c r="Y184">
        <f t="shared" si="249"/>
        <v>0</v>
      </c>
      <c r="AA184">
        <v>46295511</v>
      </c>
      <c r="AB184">
        <f t="shared" si="250"/>
        <v>649</v>
      </c>
      <c r="AC184">
        <f t="shared" si="251"/>
        <v>649</v>
      </c>
      <c r="AD184">
        <f t="shared" si="252"/>
        <v>0</v>
      </c>
      <c r="AE184">
        <f t="shared" si="253"/>
        <v>0</v>
      </c>
      <c r="AF184">
        <f t="shared" si="254"/>
        <v>0</v>
      </c>
      <c r="AG184">
        <f t="shared" si="255"/>
        <v>0</v>
      </c>
      <c r="AH184">
        <f t="shared" si="256"/>
        <v>0</v>
      </c>
      <c r="AI184">
        <f t="shared" si="257"/>
        <v>0</v>
      </c>
      <c r="AJ184">
        <f t="shared" si="258"/>
        <v>0</v>
      </c>
      <c r="AK184">
        <v>649</v>
      </c>
      <c r="AL184">
        <v>649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1</v>
      </c>
      <c r="AW184">
        <v>1</v>
      </c>
      <c r="AZ184">
        <v>1</v>
      </c>
      <c r="BA184">
        <v>1</v>
      </c>
      <c r="BB184">
        <v>1</v>
      </c>
      <c r="BC184">
        <v>7.21</v>
      </c>
      <c r="BD184" t="s">
        <v>3</v>
      </c>
      <c r="BE184" t="s">
        <v>3</v>
      </c>
      <c r="BF184" t="s">
        <v>3</v>
      </c>
      <c r="BG184" t="s">
        <v>3</v>
      </c>
      <c r="BH184">
        <v>3</v>
      </c>
      <c r="BI184">
        <v>1</v>
      </c>
      <c r="BJ184" t="s">
        <v>197</v>
      </c>
      <c r="BM184">
        <v>1100</v>
      </c>
      <c r="BN184">
        <v>0</v>
      </c>
      <c r="BO184" t="s">
        <v>3</v>
      </c>
      <c r="BP184">
        <v>0</v>
      </c>
      <c r="BQ184">
        <v>8</v>
      </c>
      <c r="BR184">
        <v>0</v>
      </c>
      <c r="BS184">
        <v>1</v>
      </c>
      <c r="BT184">
        <v>1</v>
      </c>
      <c r="BU184">
        <v>1</v>
      </c>
      <c r="BV184">
        <v>1</v>
      </c>
      <c r="BW184">
        <v>1</v>
      </c>
      <c r="BX184">
        <v>1</v>
      </c>
      <c r="BY184" t="s">
        <v>3</v>
      </c>
      <c r="BZ184">
        <v>0</v>
      </c>
      <c r="CA184">
        <v>0</v>
      </c>
      <c r="CB184" t="s">
        <v>3</v>
      </c>
      <c r="CE184">
        <v>0</v>
      </c>
      <c r="CF184">
        <v>0</v>
      </c>
      <c r="CG184">
        <v>0</v>
      </c>
      <c r="CM184">
        <v>0</v>
      </c>
      <c r="CN184" t="s">
        <v>3</v>
      </c>
      <c r="CO184">
        <v>0</v>
      </c>
      <c r="CP184">
        <f t="shared" si="259"/>
        <v>1947</v>
      </c>
      <c r="CQ184">
        <f t="shared" si="260"/>
        <v>649</v>
      </c>
      <c r="CR184">
        <f t="shared" si="261"/>
        <v>0</v>
      </c>
      <c r="CS184">
        <f t="shared" si="262"/>
        <v>0</v>
      </c>
      <c r="CT184">
        <f t="shared" si="263"/>
        <v>0</v>
      </c>
      <c r="CU184">
        <f t="shared" si="264"/>
        <v>0</v>
      </c>
      <c r="CV184">
        <f t="shared" si="265"/>
        <v>0</v>
      </c>
      <c r="CW184">
        <f t="shared" si="266"/>
        <v>0</v>
      </c>
      <c r="CX184">
        <f t="shared" si="267"/>
        <v>0</v>
      </c>
      <c r="CY184">
        <f t="shared" si="268"/>
        <v>0</v>
      </c>
      <c r="CZ184">
        <f t="shared" si="269"/>
        <v>0</v>
      </c>
      <c r="DC184" t="s">
        <v>3</v>
      </c>
      <c r="DD184" t="s">
        <v>3</v>
      </c>
      <c r="DE184" t="s">
        <v>3</v>
      </c>
      <c r="DF184" t="s">
        <v>3</v>
      </c>
      <c r="DG184" t="s">
        <v>3</v>
      </c>
      <c r="DH184" t="s">
        <v>3</v>
      </c>
      <c r="DI184" t="s">
        <v>3</v>
      </c>
      <c r="DJ184" t="s">
        <v>3</v>
      </c>
      <c r="DK184" t="s">
        <v>3</v>
      </c>
      <c r="DL184" t="s">
        <v>3</v>
      </c>
      <c r="DM184" t="s">
        <v>3</v>
      </c>
      <c r="DN184">
        <v>0</v>
      </c>
      <c r="DO184">
        <v>0</v>
      </c>
      <c r="DP184">
        <v>1</v>
      </c>
      <c r="DQ184">
        <v>1</v>
      </c>
      <c r="DU184">
        <v>1010</v>
      </c>
      <c r="DV184" t="s">
        <v>199</v>
      </c>
      <c r="DW184" t="s">
        <v>199</v>
      </c>
      <c r="DX184">
        <v>1</v>
      </c>
      <c r="DZ184" t="s">
        <v>3</v>
      </c>
      <c r="EA184" t="s">
        <v>3</v>
      </c>
      <c r="EB184" t="s">
        <v>3</v>
      </c>
      <c r="EC184" t="s">
        <v>3</v>
      </c>
      <c r="EE184">
        <v>44455117</v>
      </c>
      <c r="EF184">
        <v>8</v>
      </c>
      <c r="EG184" t="s">
        <v>200</v>
      </c>
      <c r="EH184">
        <v>0</v>
      </c>
      <c r="EI184" t="s">
        <v>3</v>
      </c>
      <c r="EJ184">
        <v>1</v>
      </c>
      <c r="EK184">
        <v>1100</v>
      </c>
      <c r="EL184" t="s">
        <v>201</v>
      </c>
      <c r="EM184" t="s">
        <v>202</v>
      </c>
      <c r="EO184" t="s">
        <v>3</v>
      </c>
      <c r="EQ184">
        <v>0</v>
      </c>
      <c r="ER184">
        <v>649</v>
      </c>
      <c r="ES184">
        <v>649</v>
      </c>
      <c r="ET184">
        <v>0</v>
      </c>
      <c r="EU184">
        <v>0</v>
      </c>
      <c r="EV184">
        <v>0</v>
      </c>
      <c r="EW184">
        <v>0</v>
      </c>
      <c r="EX184">
        <v>0</v>
      </c>
      <c r="EY184">
        <v>0</v>
      </c>
      <c r="EZ184">
        <v>5</v>
      </c>
      <c r="FC184">
        <v>0</v>
      </c>
      <c r="FD184">
        <v>18</v>
      </c>
      <c r="FF184">
        <v>649</v>
      </c>
      <c r="FQ184">
        <v>0</v>
      </c>
      <c r="FR184">
        <f t="shared" si="270"/>
        <v>0</v>
      </c>
      <c r="FS184">
        <v>0</v>
      </c>
      <c r="FX184">
        <v>0</v>
      </c>
      <c r="FY184">
        <v>0</v>
      </c>
      <c r="GA184" t="s">
        <v>3</v>
      </c>
      <c r="GD184">
        <v>1</v>
      </c>
      <c r="GF184">
        <v>1527213150</v>
      </c>
      <c r="GG184">
        <v>2</v>
      </c>
      <c r="GH184">
        <v>3</v>
      </c>
      <c r="GI184">
        <v>4</v>
      </c>
      <c r="GJ184">
        <v>0</v>
      </c>
      <c r="GK184">
        <v>0</v>
      </c>
      <c r="GL184">
        <f t="shared" si="271"/>
        <v>0</v>
      </c>
      <c r="GM184">
        <f t="shared" si="272"/>
        <v>1947</v>
      </c>
      <c r="GN184">
        <f t="shared" si="273"/>
        <v>1947</v>
      </c>
      <c r="GO184">
        <f t="shared" si="274"/>
        <v>0</v>
      </c>
      <c r="GP184">
        <f t="shared" si="275"/>
        <v>0</v>
      </c>
      <c r="GR184">
        <v>1</v>
      </c>
      <c r="GS184">
        <v>1</v>
      </c>
      <c r="GT184">
        <v>0</v>
      </c>
      <c r="GU184" t="s">
        <v>3</v>
      </c>
      <c r="GV184">
        <f t="shared" si="276"/>
        <v>0</v>
      </c>
      <c r="GW184">
        <v>1</v>
      </c>
      <c r="GX184">
        <f t="shared" si="277"/>
        <v>0</v>
      </c>
      <c r="HA184">
        <v>0</v>
      </c>
      <c r="HB184">
        <v>0</v>
      </c>
      <c r="HC184">
        <f t="shared" si="278"/>
        <v>0</v>
      </c>
      <c r="HE184" t="s">
        <v>3</v>
      </c>
      <c r="HF184" t="s">
        <v>3</v>
      </c>
      <c r="HG184">
        <f t="shared" si="279"/>
        <v>1947</v>
      </c>
      <c r="HM184" t="s">
        <v>3</v>
      </c>
      <c r="HN184" t="s">
        <v>3</v>
      </c>
      <c r="HO184" t="s">
        <v>3</v>
      </c>
      <c r="HP184" t="s">
        <v>3</v>
      </c>
      <c r="HQ184" t="s">
        <v>3</v>
      </c>
      <c r="IK184">
        <v>0</v>
      </c>
    </row>
    <row r="185" spans="1:245">
      <c r="A185">
        <v>19</v>
      </c>
      <c r="B185">
        <v>1</v>
      </c>
      <c r="F185" t="s">
        <v>3</v>
      </c>
      <c r="G185" t="s">
        <v>389</v>
      </c>
      <c r="H185" t="s">
        <v>3</v>
      </c>
      <c r="AA185">
        <v>1</v>
      </c>
      <c r="IK185">
        <v>0</v>
      </c>
    </row>
    <row r="186" spans="1:245">
      <c r="A186">
        <v>17</v>
      </c>
      <c r="B186">
        <v>1</v>
      </c>
      <c r="E186" t="s">
        <v>390</v>
      </c>
      <c r="F186" t="s">
        <v>197</v>
      </c>
      <c r="G186" t="s">
        <v>198</v>
      </c>
      <c r="H186" t="s">
        <v>199</v>
      </c>
      <c r="I186">
        <f>ROUND(ROUND(2,4),7)</f>
        <v>2</v>
      </c>
      <c r="J186">
        <v>0</v>
      </c>
      <c r="K186">
        <f>ROUND(ROUND(2,4),7)</f>
        <v>2</v>
      </c>
      <c r="O186">
        <f>ROUND(CP186,2)</f>
        <v>75878</v>
      </c>
      <c r="P186">
        <f>ROUND(CQ186*I186,2)</f>
        <v>75878</v>
      </c>
      <c r="Q186">
        <f>ROUND(CR186*I186,2)</f>
        <v>0</v>
      </c>
      <c r="R186">
        <f>ROUND(CS186*I186,2)</f>
        <v>0</v>
      </c>
      <c r="S186">
        <f>ROUND(CT186*I186,2)</f>
        <v>0</v>
      </c>
      <c r="T186">
        <f>ROUND(CU186*I186,2)</f>
        <v>0</v>
      </c>
      <c r="U186">
        <f>CV186*I186</f>
        <v>0</v>
      </c>
      <c r="V186">
        <f>CW186*I186</f>
        <v>0</v>
      </c>
      <c r="W186">
        <f>ROUND(CX186*I186,2)</f>
        <v>0</v>
      </c>
      <c r="X186">
        <f t="shared" ref="X186:Y189" si="280">ROUND(CY186,2)</f>
        <v>0</v>
      </c>
      <c r="Y186">
        <f t="shared" si="280"/>
        <v>0</v>
      </c>
      <c r="AA186">
        <v>46295511</v>
      </c>
      <c r="AB186">
        <f>ROUND((AC186+AD186+AF186),2)</f>
        <v>37939</v>
      </c>
      <c r="AC186">
        <f>ROUND((ES186),2)</f>
        <v>37939</v>
      </c>
      <c r="AD186">
        <f>ROUND((((ET186)-(EU186))+AE186),2)</f>
        <v>0</v>
      </c>
      <c r="AE186">
        <f t="shared" ref="AE186:AF189" si="281">ROUND((EU186),2)</f>
        <v>0</v>
      </c>
      <c r="AF186">
        <f t="shared" si="281"/>
        <v>0</v>
      </c>
      <c r="AG186">
        <f>ROUND((AP186),2)</f>
        <v>0</v>
      </c>
      <c r="AH186">
        <f t="shared" ref="AH186:AI189" si="282">(EW186)</f>
        <v>0</v>
      </c>
      <c r="AI186">
        <f t="shared" si="282"/>
        <v>0</v>
      </c>
      <c r="AJ186">
        <f>(AS186)</f>
        <v>0</v>
      </c>
      <c r="AK186">
        <v>37939</v>
      </c>
      <c r="AL186">
        <v>37939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1</v>
      </c>
      <c r="AW186">
        <v>1</v>
      </c>
      <c r="AZ186">
        <v>1</v>
      </c>
      <c r="BA186">
        <v>1</v>
      </c>
      <c r="BB186">
        <v>1</v>
      </c>
      <c r="BC186">
        <v>7.21</v>
      </c>
      <c r="BD186" t="s">
        <v>3</v>
      </c>
      <c r="BE186" t="s">
        <v>3</v>
      </c>
      <c r="BF186" t="s">
        <v>3</v>
      </c>
      <c r="BG186" t="s">
        <v>3</v>
      </c>
      <c r="BH186">
        <v>3</v>
      </c>
      <c r="BI186">
        <v>1</v>
      </c>
      <c r="BJ186" t="s">
        <v>197</v>
      </c>
      <c r="BM186">
        <v>1100</v>
      </c>
      <c r="BN186">
        <v>0</v>
      </c>
      <c r="BO186" t="s">
        <v>3</v>
      </c>
      <c r="BP186">
        <v>0</v>
      </c>
      <c r="BQ186">
        <v>8</v>
      </c>
      <c r="BR186">
        <v>0</v>
      </c>
      <c r="BS186">
        <v>1</v>
      </c>
      <c r="BT186">
        <v>1</v>
      </c>
      <c r="BU186">
        <v>1</v>
      </c>
      <c r="BV186">
        <v>1</v>
      </c>
      <c r="BW186">
        <v>1</v>
      </c>
      <c r="BX186">
        <v>1</v>
      </c>
      <c r="BY186" t="s">
        <v>3</v>
      </c>
      <c r="BZ186">
        <v>0</v>
      </c>
      <c r="CA186">
        <v>0</v>
      </c>
      <c r="CB186" t="s">
        <v>3</v>
      </c>
      <c r="CE186">
        <v>0</v>
      </c>
      <c r="CF186">
        <v>0</v>
      </c>
      <c r="CG186">
        <v>0</v>
      </c>
      <c r="CM186">
        <v>0</v>
      </c>
      <c r="CN186" t="s">
        <v>3</v>
      </c>
      <c r="CO186">
        <v>0</v>
      </c>
      <c r="CP186">
        <f>(P186+Q186+S186)</f>
        <v>75878</v>
      </c>
      <c r="CQ186">
        <f>AC186</f>
        <v>37939</v>
      </c>
      <c r="CR186">
        <f>AD186*BB186</f>
        <v>0</v>
      </c>
      <c r="CS186">
        <f>AE186*BS186</f>
        <v>0</v>
      </c>
      <c r="CT186">
        <f>AF186*BA186</f>
        <v>0</v>
      </c>
      <c r="CU186">
        <f t="shared" ref="CU186:CX189" si="283">AG186</f>
        <v>0</v>
      </c>
      <c r="CV186">
        <f t="shared" si="283"/>
        <v>0</v>
      </c>
      <c r="CW186">
        <f t="shared" si="283"/>
        <v>0</v>
      </c>
      <c r="CX186">
        <f t="shared" si="283"/>
        <v>0</v>
      </c>
      <c r="CY186">
        <f>(((S186+R186)*AT186)/100)</f>
        <v>0</v>
      </c>
      <c r="CZ186">
        <f>(((S186+R186)*AU186)/100)</f>
        <v>0</v>
      </c>
      <c r="DC186" t="s">
        <v>3</v>
      </c>
      <c r="DD186" t="s">
        <v>3</v>
      </c>
      <c r="DE186" t="s">
        <v>3</v>
      </c>
      <c r="DF186" t="s">
        <v>3</v>
      </c>
      <c r="DG186" t="s">
        <v>3</v>
      </c>
      <c r="DH186" t="s">
        <v>3</v>
      </c>
      <c r="DI186" t="s">
        <v>3</v>
      </c>
      <c r="DJ186" t="s">
        <v>3</v>
      </c>
      <c r="DK186" t="s">
        <v>3</v>
      </c>
      <c r="DL186" t="s">
        <v>3</v>
      </c>
      <c r="DM186" t="s">
        <v>3</v>
      </c>
      <c r="DN186">
        <v>0</v>
      </c>
      <c r="DO186">
        <v>0</v>
      </c>
      <c r="DP186">
        <v>1</v>
      </c>
      <c r="DQ186">
        <v>1</v>
      </c>
      <c r="DU186">
        <v>1010</v>
      </c>
      <c r="DV186" t="s">
        <v>199</v>
      </c>
      <c r="DW186" t="s">
        <v>199</v>
      </c>
      <c r="DX186">
        <v>1</v>
      </c>
      <c r="DZ186" t="s">
        <v>3</v>
      </c>
      <c r="EA186" t="s">
        <v>3</v>
      </c>
      <c r="EB186" t="s">
        <v>3</v>
      </c>
      <c r="EC186" t="s">
        <v>3</v>
      </c>
      <c r="EE186">
        <v>44455117</v>
      </c>
      <c r="EF186">
        <v>8</v>
      </c>
      <c r="EG186" t="s">
        <v>200</v>
      </c>
      <c r="EH186">
        <v>0</v>
      </c>
      <c r="EI186" t="s">
        <v>3</v>
      </c>
      <c r="EJ186">
        <v>1</v>
      </c>
      <c r="EK186">
        <v>1100</v>
      </c>
      <c r="EL186" t="s">
        <v>201</v>
      </c>
      <c r="EM186" t="s">
        <v>202</v>
      </c>
      <c r="EO186" t="s">
        <v>3</v>
      </c>
      <c r="EQ186">
        <v>0</v>
      </c>
      <c r="ER186">
        <v>37939</v>
      </c>
      <c r="ES186">
        <v>37939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5</v>
      </c>
      <c r="FC186">
        <v>0</v>
      </c>
      <c r="FD186">
        <v>18</v>
      </c>
      <c r="FF186">
        <v>37939</v>
      </c>
      <c r="FQ186">
        <v>0</v>
      </c>
      <c r="FR186">
        <f>ROUND(IF(AND(BH186=3,BI186=3),P186,0),2)</f>
        <v>0</v>
      </c>
      <c r="FS186">
        <v>0</v>
      </c>
      <c r="FX186">
        <v>0</v>
      </c>
      <c r="FY186">
        <v>0</v>
      </c>
      <c r="GA186" t="s">
        <v>3</v>
      </c>
      <c r="GD186">
        <v>1</v>
      </c>
      <c r="GF186">
        <v>234275144</v>
      </c>
      <c r="GG186">
        <v>2</v>
      </c>
      <c r="GH186">
        <v>3</v>
      </c>
      <c r="GI186">
        <v>4</v>
      </c>
      <c r="GJ186">
        <v>0</v>
      </c>
      <c r="GK186">
        <v>0</v>
      </c>
      <c r="GL186">
        <f>ROUND(IF(AND(BH186=3,BI186=3,FS186&lt;&gt;0),P186,0),2)</f>
        <v>0</v>
      </c>
      <c r="GM186">
        <f>ROUND(O186+X186+Y186,2)+GX186</f>
        <v>75878</v>
      </c>
      <c r="GN186">
        <f>IF(OR(BI186=0,BI186=1),ROUND(O186+X186+Y186,2),0)</f>
        <v>75878</v>
      </c>
      <c r="GO186">
        <f>IF(BI186=2,ROUND(O186+X186+Y186,2),0)</f>
        <v>0</v>
      </c>
      <c r="GP186">
        <f>IF(BI186=4,ROUND(O186+X186+Y186,2)+GX186,0)</f>
        <v>0</v>
      </c>
      <c r="GR186">
        <v>1</v>
      </c>
      <c r="GS186">
        <v>1</v>
      </c>
      <c r="GT186">
        <v>0</v>
      </c>
      <c r="GU186" t="s">
        <v>3</v>
      </c>
      <c r="GV186">
        <f>ROUND((GT186),2)</f>
        <v>0</v>
      </c>
      <c r="GW186">
        <v>1</v>
      </c>
      <c r="GX186">
        <f>ROUND(HC186*I186,2)</f>
        <v>0</v>
      </c>
      <c r="HA186">
        <v>0</v>
      </c>
      <c r="HB186">
        <v>0</v>
      </c>
      <c r="HC186">
        <f>GV186*GW186</f>
        <v>0</v>
      </c>
      <c r="HE186" t="s">
        <v>3</v>
      </c>
      <c r="HF186" t="s">
        <v>3</v>
      </c>
      <c r="HG186">
        <f>ROUND(AC186*I186,2)</f>
        <v>75878</v>
      </c>
      <c r="HM186" t="s">
        <v>3</v>
      </c>
      <c r="HN186" t="s">
        <v>3</v>
      </c>
      <c r="HO186" t="s">
        <v>3</v>
      </c>
      <c r="HP186" t="s">
        <v>3</v>
      </c>
      <c r="HQ186" t="s">
        <v>3</v>
      </c>
      <c r="IK186">
        <v>0</v>
      </c>
    </row>
    <row r="187" spans="1:245">
      <c r="A187">
        <v>17</v>
      </c>
      <c r="B187">
        <v>1</v>
      </c>
      <c r="E187" t="s">
        <v>391</v>
      </c>
      <c r="F187" t="s">
        <v>197</v>
      </c>
      <c r="G187" t="s">
        <v>216</v>
      </c>
      <c r="H187" t="s">
        <v>199</v>
      </c>
      <c r="I187">
        <f>ROUND(ROUND(2,4),7)</f>
        <v>2</v>
      </c>
      <c r="J187">
        <v>0</v>
      </c>
      <c r="K187">
        <f>ROUND(ROUND(2,4),7)</f>
        <v>2</v>
      </c>
      <c r="O187">
        <f>ROUND(CP187,2)</f>
        <v>42900</v>
      </c>
      <c r="P187">
        <f>ROUND(CQ187*I187,2)</f>
        <v>42900</v>
      </c>
      <c r="Q187">
        <f>ROUND(CR187*I187,2)</f>
        <v>0</v>
      </c>
      <c r="R187">
        <f>ROUND(CS187*I187,2)</f>
        <v>0</v>
      </c>
      <c r="S187">
        <f>ROUND(CT187*I187,2)</f>
        <v>0</v>
      </c>
      <c r="T187">
        <f>ROUND(CU187*I187,2)</f>
        <v>0</v>
      </c>
      <c r="U187">
        <f>CV187*I187</f>
        <v>0</v>
      </c>
      <c r="V187">
        <f>CW187*I187</f>
        <v>0</v>
      </c>
      <c r="W187">
        <f>ROUND(CX187*I187,2)</f>
        <v>0</v>
      </c>
      <c r="X187">
        <f t="shared" si="280"/>
        <v>0</v>
      </c>
      <c r="Y187">
        <f t="shared" si="280"/>
        <v>0</v>
      </c>
      <c r="AA187">
        <v>46295511</v>
      </c>
      <c r="AB187">
        <f>ROUND((AC187+AD187+AF187),2)</f>
        <v>21450</v>
      </c>
      <c r="AC187">
        <f>ROUND((ES187),2)</f>
        <v>21450</v>
      </c>
      <c r="AD187">
        <f>ROUND((((ET187)-(EU187))+AE187),2)</f>
        <v>0</v>
      </c>
      <c r="AE187">
        <f t="shared" si="281"/>
        <v>0</v>
      </c>
      <c r="AF187">
        <f t="shared" si="281"/>
        <v>0</v>
      </c>
      <c r="AG187">
        <f>ROUND((AP187),2)</f>
        <v>0</v>
      </c>
      <c r="AH187">
        <f t="shared" si="282"/>
        <v>0</v>
      </c>
      <c r="AI187">
        <f t="shared" si="282"/>
        <v>0</v>
      </c>
      <c r="AJ187">
        <f>(AS187)</f>
        <v>0</v>
      </c>
      <c r="AK187">
        <v>21450</v>
      </c>
      <c r="AL187">
        <v>21450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1</v>
      </c>
      <c r="AW187">
        <v>1</v>
      </c>
      <c r="AZ187">
        <v>1</v>
      </c>
      <c r="BA187">
        <v>1</v>
      </c>
      <c r="BB187">
        <v>1</v>
      </c>
      <c r="BC187">
        <v>7.21</v>
      </c>
      <c r="BD187" t="s">
        <v>3</v>
      </c>
      <c r="BE187" t="s">
        <v>3</v>
      </c>
      <c r="BF187" t="s">
        <v>3</v>
      </c>
      <c r="BG187" t="s">
        <v>3</v>
      </c>
      <c r="BH187">
        <v>3</v>
      </c>
      <c r="BI187">
        <v>1</v>
      </c>
      <c r="BJ187" t="s">
        <v>197</v>
      </c>
      <c r="BM187">
        <v>1100</v>
      </c>
      <c r="BN187">
        <v>0</v>
      </c>
      <c r="BO187" t="s">
        <v>3</v>
      </c>
      <c r="BP187">
        <v>0</v>
      </c>
      <c r="BQ187">
        <v>8</v>
      </c>
      <c r="BR187">
        <v>0</v>
      </c>
      <c r="BS187">
        <v>1</v>
      </c>
      <c r="BT187">
        <v>1</v>
      </c>
      <c r="BU187">
        <v>1</v>
      </c>
      <c r="BV187">
        <v>1</v>
      </c>
      <c r="BW187">
        <v>1</v>
      </c>
      <c r="BX187">
        <v>1</v>
      </c>
      <c r="BY187" t="s">
        <v>3</v>
      </c>
      <c r="BZ187">
        <v>0</v>
      </c>
      <c r="CA187">
        <v>0</v>
      </c>
      <c r="CB187" t="s">
        <v>3</v>
      </c>
      <c r="CE187">
        <v>0</v>
      </c>
      <c r="CF187">
        <v>0</v>
      </c>
      <c r="CG187">
        <v>0</v>
      </c>
      <c r="CM187">
        <v>0</v>
      </c>
      <c r="CN187" t="s">
        <v>3</v>
      </c>
      <c r="CO187">
        <v>0</v>
      </c>
      <c r="CP187">
        <f>(P187+Q187+S187)</f>
        <v>42900</v>
      </c>
      <c r="CQ187">
        <f>AC187</f>
        <v>21450</v>
      </c>
      <c r="CR187">
        <f>AD187*BB187</f>
        <v>0</v>
      </c>
      <c r="CS187">
        <f>AE187*BS187</f>
        <v>0</v>
      </c>
      <c r="CT187">
        <f>AF187*BA187</f>
        <v>0</v>
      </c>
      <c r="CU187">
        <f t="shared" si="283"/>
        <v>0</v>
      </c>
      <c r="CV187">
        <f t="shared" si="283"/>
        <v>0</v>
      </c>
      <c r="CW187">
        <f t="shared" si="283"/>
        <v>0</v>
      </c>
      <c r="CX187">
        <f t="shared" si="283"/>
        <v>0</v>
      </c>
      <c r="CY187">
        <f>(((S187+R187)*AT187)/100)</f>
        <v>0</v>
      </c>
      <c r="CZ187">
        <f>(((S187+R187)*AU187)/100)</f>
        <v>0</v>
      </c>
      <c r="DC187" t="s">
        <v>3</v>
      </c>
      <c r="DD187" t="s">
        <v>3</v>
      </c>
      <c r="DE187" t="s">
        <v>3</v>
      </c>
      <c r="DF187" t="s">
        <v>3</v>
      </c>
      <c r="DG187" t="s">
        <v>3</v>
      </c>
      <c r="DH187" t="s">
        <v>3</v>
      </c>
      <c r="DI187" t="s">
        <v>3</v>
      </c>
      <c r="DJ187" t="s">
        <v>3</v>
      </c>
      <c r="DK187" t="s">
        <v>3</v>
      </c>
      <c r="DL187" t="s">
        <v>3</v>
      </c>
      <c r="DM187" t="s">
        <v>3</v>
      </c>
      <c r="DN187">
        <v>0</v>
      </c>
      <c r="DO187">
        <v>0</v>
      </c>
      <c r="DP187">
        <v>1</v>
      </c>
      <c r="DQ187">
        <v>1</v>
      </c>
      <c r="DU187">
        <v>1010</v>
      </c>
      <c r="DV187" t="s">
        <v>199</v>
      </c>
      <c r="DW187" t="s">
        <v>199</v>
      </c>
      <c r="DX187">
        <v>1</v>
      </c>
      <c r="DZ187" t="s">
        <v>3</v>
      </c>
      <c r="EA187" t="s">
        <v>3</v>
      </c>
      <c r="EB187" t="s">
        <v>3</v>
      </c>
      <c r="EC187" t="s">
        <v>3</v>
      </c>
      <c r="EE187">
        <v>44455117</v>
      </c>
      <c r="EF187">
        <v>8</v>
      </c>
      <c r="EG187" t="s">
        <v>200</v>
      </c>
      <c r="EH187">
        <v>0</v>
      </c>
      <c r="EI187" t="s">
        <v>3</v>
      </c>
      <c r="EJ187">
        <v>1</v>
      </c>
      <c r="EK187">
        <v>1100</v>
      </c>
      <c r="EL187" t="s">
        <v>201</v>
      </c>
      <c r="EM187" t="s">
        <v>202</v>
      </c>
      <c r="EO187" t="s">
        <v>3</v>
      </c>
      <c r="EQ187">
        <v>0</v>
      </c>
      <c r="ER187">
        <v>21450</v>
      </c>
      <c r="ES187">
        <v>21450</v>
      </c>
      <c r="ET187">
        <v>0</v>
      </c>
      <c r="EU187">
        <v>0</v>
      </c>
      <c r="EV187">
        <v>0</v>
      </c>
      <c r="EW187">
        <v>0</v>
      </c>
      <c r="EX187">
        <v>0</v>
      </c>
      <c r="EY187">
        <v>0</v>
      </c>
      <c r="EZ187">
        <v>5</v>
      </c>
      <c r="FC187">
        <v>0</v>
      </c>
      <c r="FD187">
        <v>18</v>
      </c>
      <c r="FF187">
        <v>21450</v>
      </c>
      <c r="FQ187">
        <v>0</v>
      </c>
      <c r="FR187">
        <f>ROUND(IF(AND(BH187=3,BI187=3),P187,0),2)</f>
        <v>0</v>
      </c>
      <c r="FS187">
        <v>0</v>
      </c>
      <c r="FX187">
        <v>0</v>
      </c>
      <c r="FY187">
        <v>0</v>
      </c>
      <c r="GA187" t="s">
        <v>3</v>
      </c>
      <c r="GD187">
        <v>1</v>
      </c>
      <c r="GF187">
        <v>115937071</v>
      </c>
      <c r="GG187">
        <v>2</v>
      </c>
      <c r="GH187">
        <v>3</v>
      </c>
      <c r="GI187">
        <v>4</v>
      </c>
      <c r="GJ187">
        <v>0</v>
      </c>
      <c r="GK187">
        <v>0</v>
      </c>
      <c r="GL187">
        <f>ROUND(IF(AND(BH187=3,BI187=3,FS187&lt;&gt;0),P187,0),2)</f>
        <v>0</v>
      </c>
      <c r="GM187">
        <f>ROUND(O187+X187+Y187,2)+GX187</f>
        <v>42900</v>
      </c>
      <c r="GN187">
        <f>IF(OR(BI187=0,BI187=1),ROUND(O187+X187+Y187,2),0)</f>
        <v>42900</v>
      </c>
      <c r="GO187">
        <f>IF(BI187=2,ROUND(O187+X187+Y187,2),0)</f>
        <v>0</v>
      </c>
      <c r="GP187">
        <f>IF(BI187=4,ROUND(O187+X187+Y187,2)+GX187,0)</f>
        <v>0</v>
      </c>
      <c r="GR187">
        <v>1</v>
      </c>
      <c r="GS187">
        <v>1</v>
      </c>
      <c r="GT187">
        <v>0</v>
      </c>
      <c r="GU187" t="s">
        <v>3</v>
      </c>
      <c r="GV187">
        <f>ROUND((GT187),2)</f>
        <v>0</v>
      </c>
      <c r="GW187">
        <v>1</v>
      </c>
      <c r="GX187">
        <f>ROUND(HC187*I187,2)</f>
        <v>0</v>
      </c>
      <c r="HA187">
        <v>0</v>
      </c>
      <c r="HB187">
        <v>0</v>
      </c>
      <c r="HC187">
        <f>GV187*GW187</f>
        <v>0</v>
      </c>
      <c r="HE187" t="s">
        <v>3</v>
      </c>
      <c r="HF187" t="s">
        <v>3</v>
      </c>
      <c r="HG187">
        <f>ROUND(AC187*I187,2)</f>
        <v>42900</v>
      </c>
      <c r="HM187" t="s">
        <v>3</v>
      </c>
      <c r="HN187" t="s">
        <v>3</v>
      </c>
      <c r="HO187" t="s">
        <v>3</v>
      </c>
      <c r="HP187" t="s">
        <v>3</v>
      </c>
      <c r="HQ187" t="s">
        <v>3</v>
      </c>
      <c r="IK187">
        <v>0</v>
      </c>
    </row>
    <row r="188" spans="1:245">
      <c r="A188">
        <v>17</v>
      </c>
      <c r="B188">
        <v>1</v>
      </c>
      <c r="E188" t="s">
        <v>392</v>
      </c>
      <c r="F188" t="s">
        <v>197</v>
      </c>
      <c r="G188" t="s">
        <v>226</v>
      </c>
      <c r="H188" t="s">
        <v>199</v>
      </c>
      <c r="I188">
        <f>ROUND(ROUND(1,4),7)</f>
        <v>1</v>
      </c>
      <c r="J188">
        <v>0</v>
      </c>
      <c r="K188">
        <f>ROUND(ROUND(1,4),7)</f>
        <v>1</v>
      </c>
      <c r="O188">
        <f>ROUND(CP188,2)</f>
        <v>11880</v>
      </c>
      <c r="P188">
        <f>ROUND(CQ188*I188,2)</f>
        <v>11880</v>
      </c>
      <c r="Q188">
        <f>ROUND(CR188*I188,2)</f>
        <v>0</v>
      </c>
      <c r="R188">
        <f>ROUND(CS188*I188,2)</f>
        <v>0</v>
      </c>
      <c r="S188">
        <f>ROUND(CT188*I188,2)</f>
        <v>0</v>
      </c>
      <c r="T188">
        <f>ROUND(CU188*I188,2)</f>
        <v>0</v>
      </c>
      <c r="U188">
        <f>CV188*I188</f>
        <v>0</v>
      </c>
      <c r="V188">
        <f>CW188*I188</f>
        <v>0</v>
      </c>
      <c r="W188">
        <f>ROUND(CX188*I188,2)</f>
        <v>0</v>
      </c>
      <c r="X188">
        <f t="shared" si="280"/>
        <v>0</v>
      </c>
      <c r="Y188">
        <f t="shared" si="280"/>
        <v>0</v>
      </c>
      <c r="AA188">
        <v>46295511</v>
      </c>
      <c r="AB188">
        <f>ROUND((AC188+AD188+AF188),2)</f>
        <v>11880</v>
      </c>
      <c r="AC188">
        <f>ROUND((ES188),2)</f>
        <v>11880</v>
      </c>
      <c r="AD188">
        <f>ROUND((((ET188)-(EU188))+AE188),2)</f>
        <v>0</v>
      </c>
      <c r="AE188">
        <f t="shared" si="281"/>
        <v>0</v>
      </c>
      <c r="AF188">
        <f t="shared" si="281"/>
        <v>0</v>
      </c>
      <c r="AG188">
        <f>ROUND((AP188),2)</f>
        <v>0</v>
      </c>
      <c r="AH188">
        <f t="shared" si="282"/>
        <v>0</v>
      </c>
      <c r="AI188">
        <f t="shared" si="282"/>
        <v>0</v>
      </c>
      <c r="AJ188">
        <f>(AS188)</f>
        <v>0</v>
      </c>
      <c r="AK188">
        <v>11880</v>
      </c>
      <c r="AL188">
        <v>11880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1</v>
      </c>
      <c r="AW188">
        <v>1</v>
      </c>
      <c r="AZ188">
        <v>1</v>
      </c>
      <c r="BA188">
        <v>1</v>
      </c>
      <c r="BB188">
        <v>1</v>
      </c>
      <c r="BC188">
        <v>7.21</v>
      </c>
      <c r="BD188" t="s">
        <v>3</v>
      </c>
      <c r="BE188" t="s">
        <v>3</v>
      </c>
      <c r="BF188" t="s">
        <v>3</v>
      </c>
      <c r="BG188" t="s">
        <v>3</v>
      </c>
      <c r="BH188">
        <v>3</v>
      </c>
      <c r="BI188">
        <v>1</v>
      </c>
      <c r="BJ188" t="s">
        <v>197</v>
      </c>
      <c r="BM188">
        <v>1100</v>
      </c>
      <c r="BN188">
        <v>0</v>
      </c>
      <c r="BO188" t="s">
        <v>3</v>
      </c>
      <c r="BP188">
        <v>0</v>
      </c>
      <c r="BQ188">
        <v>8</v>
      </c>
      <c r="BR188">
        <v>0</v>
      </c>
      <c r="BS188">
        <v>1</v>
      </c>
      <c r="BT188">
        <v>1</v>
      </c>
      <c r="BU188">
        <v>1</v>
      </c>
      <c r="BV188">
        <v>1</v>
      </c>
      <c r="BW188">
        <v>1</v>
      </c>
      <c r="BX188">
        <v>1</v>
      </c>
      <c r="BY188" t="s">
        <v>3</v>
      </c>
      <c r="BZ188">
        <v>0</v>
      </c>
      <c r="CA188">
        <v>0</v>
      </c>
      <c r="CB188" t="s">
        <v>3</v>
      </c>
      <c r="CE188">
        <v>0</v>
      </c>
      <c r="CF188">
        <v>0</v>
      </c>
      <c r="CG188">
        <v>0</v>
      </c>
      <c r="CM188">
        <v>0</v>
      </c>
      <c r="CN188" t="s">
        <v>3</v>
      </c>
      <c r="CO188">
        <v>0</v>
      </c>
      <c r="CP188">
        <f>(P188+Q188+S188)</f>
        <v>11880</v>
      </c>
      <c r="CQ188">
        <f>AC188</f>
        <v>11880</v>
      </c>
      <c r="CR188">
        <f>AD188*BB188</f>
        <v>0</v>
      </c>
      <c r="CS188">
        <f>AE188*BS188</f>
        <v>0</v>
      </c>
      <c r="CT188">
        <f>AF188*BA188</f>
        <v>0</v>
      </c>
      <c r="CU188">
        <f t="shared" si="283"/>
        <v>0</v>
      </c>
      <c r="CV188">
        <f t="shared" si="283"/>
        <v>0</v>
      </c>
      <c r="CW188">
        <f t="shared" si="283"/>
        <v>0</v>
      </c>
      <c r="CX188">
        <f t="shared" si="283"/>
        <v>0</v>
      </c>
      <c r="CY188">
        <f>(((S188+R188)*AT188)/100)</f>
        <v>0</v>
      </c>
      <c r="CZ188">
        <f>(((S188+R188)*AU188)/100)</f>
        <v>0</v>
      </c>
      <c r="DC188" t="s">
        <v>3</v>
      </c>
      <c r="DD188" t="s">
        <v>3</v>
      </c>
      <c r="DE188" t="s">
        <v>3</v>
      </c>
      <c r="DF188" t="s">
        <v>3</v>
      </c>
      <c r="DG188" t="s">
        <v>3</v>
      </c>
      <c r="DH188" t="s">
        <v>3</v>
      </c>
      <c r="DI188" t="s">
        <v>3</v>
      </c>
      <c r="DJ188" t="s">
        <v>3</v>
      </c>
      <c r="DK188" t="s">
        <v>3</v>
      </c>
      <c r="DL188" t="s">
        <v>3</v>
      </c>
      <c r="DM188" t="s">
        <v>3</v>
      </c>
      <c r="DN188">
        <v>0</v>
      </c>
      <c r="DO188">
        <v>0</v>
      </c>
      <c r="DP188">
        <v>1</v>
      </c>
      <c r="DQ188">
        <v>1</v>
      </c>
      <c r="DU188">
        <v>1010</v>
      </c>
      <c r="DV188" t="s">
        <v>199</v>
      </c>
      <c r="DW188" t="s">
        <v>199</v>
      </c>
      <c r="DX188">
        <v>1</v>
      </c>
      <c r="DZ188" t="s">
        <v>3</v>
      </c>
      <c r="EA188" t="s">
        <v>3</v>
      </c>
      <c r="EB188" t="s">
        <v>3</v>
      </c>
      <c r="EC188" t="s">
        <v>3</v>
      </c>
      <c r="EE188">
        <v>44455117</v>
      </c>
      <c r="EF188">
        <v>8</v>
      </c>
      <c r="EG188" t="s">
        <v>200</v>
      </c>
      <c r="EH188">
        <v>0</v>
      </c>
      <c r="EI188" t="s">
        <v>3</v>
      </c>
      <c r="EJ188">
        <v>1</v>
      </c>
      <c r="EK188">
        <v>1100</v>
      </c>
      <c r="EL188" t="s">
        <v>201</v>
      </c>
      <c r="EM188" t="s">
        <v>202</v>
      </c>
      <c r="EO188" t="s">
        <v>3</v>
      </c>
      <c r="EQ188">
        <v>0</v>
      </c>
      <c r="ER188">
        <v>11880</v>
      </c>
      <c r="ES188">
        <v>11880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5</v>
      </c>
      <c r="FC188">
        <v>0</v>
      </c>
      <c r="FD188">
        <v>18</v>
      </c>
      <c r="FF188">
        <v>11880</v>
      </c>
      <c r="FQ188">
        <v>0</v>
      </c>
      <c r="FR188">
        <f>ROUND(IF(AND(BH188=3,BI188=3),P188,0),2)</f>
        <v>0</v>
      </c>
      <c r="FS188">
        <v>0</v>
      </c>
      <c r="FX188">
        <v>0</v>
      </c>
      <c r="FY188">
        <v>0</v>
      </c>
      <c r="GA188" t="s">
        <v>3</v>
      </c>
      <c r="GD188">
        <v>1</v>
      </c>
      <c r="GF188">
        <v>1194827772</v>
      </c>
      <c r="GG188">
        <v>2</v>
      </c>
      <c r="GH188">
        <v>3</v>
      </c>
      <c r="GI188">
        <v>4</v>
      </c>
      <c r="GJ188">
        <v>0</v>
      </c>
      <c r="GK188">
        <v>0</v>
      </c>
      <c r="GL188">
        <f>ROUND(IF(AND(BH188=3,BI188=3,FS188&lt;&gt;0),P188,0),2)</f>
        <v>0</v>
      </c>
      <c r="GM188">
        <f>ROUND(O188+X188+Y188,2)+GX188</f>
        <v>11880</v>
      </c>
      <c r="GN188">
        <f>IF(OR(BI188=0,BI188=1),ROUND(O188+X188+Y188,2),0)</f>
        <v>11880</v>
      </c>
      <c r="GO188">
        <f>IF(BI188=2,ROUND(O188+X188+Y188,2),0)</f>
        <v>0</v>
      </c>
      <c r="GP188">
        <f>IF(BI188=4,ROUND(O188+X188+Y188,2)+GX188,0)</f>
        <v>0</v>
      </c>
      <c r="GR188">
        <v>1</v>
      </c>
      <c r="GS188">
        <v>1</v>
      </c>
      <c r="GT188">
        <v>0</v>
      </c>
      <c r="GU188" t="s">
        <v>3</v>
      </c>
      <c r="GV188">
        <f>ROUND((GT188),2)</f>
        <v>0</v>
      </c>
      <c r="GW188">
        <v>1</v>
      </c>
      <c r="GX188">
        <f>ROUND(HC188*I188,2)</f>
        <v>0</v>
      </c>
      <c r="HA188">
        <v>0</v>
      </c>
      <c r="HB188">
        <v>0</v>
      </c>
      <c r="HC188">
        <f>GV188*GW188</f>
        <v>0</v>
      </c>
      <c r="HE188" t="s">
        <v>3</v>
      </c>
      <c r="HF188" t="s">
        <v>3</v>
      </c>
      <c r="HG188">
        <f>ROUND(AC188*I188,2)</f>
        <v>11880</v>
      </c>
      <c r="HM188" t="s">
        <v>3</v>
      </c>
      <c r="HN188" t="s">
        <v>3</v>
      </c>
      <c r="HO188" t="s">
        <v>3</v>
      </c>
      <c r="HP188" t="s">
        <v>3</v>
      </c>
      <c r="HQ188" t="s">
        <v>3</v>
      </c>
      <c r="IK188">
        <v>0</v>
      </c>
    </row>
    <row r="189" spans="1:245">
      <c r="A189">
        <v>17</v>
      </c>
      <c r="B189">
        <v>1</v>
      </c>
      <c r="E189" t="s">
        <v>393</v>
      </c>
      <c r="F189" t="s">
        <v>197</v>
      </c>
      <c r="G189" t="s">
        <v>230</v>
      </c>
      <c r="H189" t="s">
        <v>199</v>
      </c>
      <c r="I189">
        <f>ROUND(ROUND(1,4),7)</f>
        <v>1</v>
      </c>
      <c r="J189">
        <v>0</v>
      </c>
      <c r="K189">
        <f>ROUND(ROUND(1,4),7)</f>
        <v>1</v>
      </c>
      <c r="O189">
        <f>ROUND(CP189,2)</f>
        <v>86185</v>
      </c>
      <c r="P189">
        <f>ROUND(CQ189*I189,2)</f>
        <v>86185</v>
      </c>
      <c r="Q189">
        <f>ROUND(CR189*I189,2)</f>
        <v>0</v>
      </c>
      <c r="R189">
        <f>ROUND(CS189*I189,2)</f>
        <v>0</v>
      </c>
      <c r="S189">
        <f>ROUND(CT189*I189,2)</f>
        <v>0</v>
      </c>
      <c r="T189">
        <f>ROUND(CU189*I189,2)</f>
        <v>0</v>
      </c>
      <c r="U189">
        <f>CV189*I189</f>
        <v>0</v>
      </c>
      <c r="V189">
        <f>CW189*I189</f>
        <v>0</v>
      </c>
      <c r="W189">
        <f>ROUND(CX189*I189,2)</f>
        <v>0</v>
      </c>
      <c r="X189">
        <f t="shared" si="280"/>
        <v>0</v>
      </c>
      <c r="Y189">
        <f t="shared" si="280"/>
        <v>0</v>
      </c>
      <c r="AA189">
        <v>46295511</v>
      </c>
      <c r="AB189">
        <f>ROUND((AC189+AD189+AF189),2)</f>
        <v>86185</v>
      </c>
      <c r="AC189">
        <f>ROUND((ES189),2)</f>
        <v>86185</v>
      </c>
      <c r="AD189">
        <f>ROUND((((ET189)-(EU189))+AE189),2)</f>
        <v>0</v>
      </c>
      <c r="AE189">
        <f t="shared" si="281"/>
        <v>0</v>
      </c>
      <c r="AF189">
        <f t="shared" si="281"/>
        <v>0</v>
      </c>
      <c r="AG189">
        <f>ROUND((AP189),2)</f>
        <v>0</v>
      </c>
      <c r="AH189">
        <f t="shared" si="282"/>
        <v>0</v>
      </c>
      <c r="AI189">
        <f t="shared" si="282"/>
        <v>0</v>
      </c>
      <c r="AJ189">
        <f>(AS189)</f>
        <v>0</v>
      </c>
      <c r="AK189">
        <v>86185</v>
      </c>
      <c r="AL189">
        <v>86185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1</v>
      </c>
      <c r="AW189">
        <v>1</v>
      </c>
      <c r="AZ189">
        <v>1</v>
      </c>
      <c r="BA189">
        <v>1</v>
      </c>
      <c r="BB189">
        <v>1</v>
      </c>
      <c r="BC189">
        <v>7.21</v>
      </c>
      <c r="BD189" t="s">
        <v>3</v>
      </c>
      <c r="BE189" t="s">
        <v>3</v>
      </c>
      <c r="BF189" t="s">
        <v>3</v>
      </c>
      <c r="BG189" t="s">
        <v>3</v>
      </c>
      <c r="BH189">
        <v>3</v>
      </c>
      <c r="BI189">
        <v>1</v>
      </c>
      <c r="BJ189" t="s">
        <v>197</v>
      </c>
      <c r="BM189">
        <v>1100</v>
      </c>
      <c r="BN189">
        <v>0</v>
      </c>
      <c r="BO189" t="s">
        <v>3</v>
      </c>
      <c r="BP189">
        <v>0</v>
      </c>
      <c r="BQ189">
        <v>8</v>
      </c>
      <c r="BR189">
        <v>0</v>
      </c>
      <c r="BS189">
        <v>1</v>
      </c>
      <c r="BT189">
        <v>1</v>
      </c>
      <c r="BU189">
        <v>1</v>
      </c>
      <c r="BV189">
        <v>1</v>
      </c>
      <c r="BW189">
        <v>1</v>
      </c>
      <c r="BX189">
        <v>1</v>
      </c>
      <c r="BY189" t="s">
        <v>3</v>
      </c>
      <c r="BZ189">
        <v>0</v>
      </c>
      <c r="CA189">
        <v>0</v>
      </c>
      <c r="CB189" t="s">
        <v>3</v>
      </c>
      <c r="CE189">
        <v>0</v>
      </c>
      <c r="CF189">
        <v>0</v>
      </c>
      <c r="CG189">
        <v>0</v>
      </c>
      <c r="CM189">
        <v>0</v>
      </c>
      <c r="CN189" t="s">
        <v>3</v>
      </c>
      <c r="CO189">
        <v>0</v>
      </c>
      <c r="CP189">
        <f>(P189+Q189+S189)</f>
        <v>86185</v>
      </c>
      <c r="CQ189">
        <f>AC189</f>
        <v>86185</v>
      </c>
      <c r="CR189">
        <f>AD189*BB189</f>
        <v>0</v>
      </c>
      <c r="CS189">
        <f>AE189*BS189</f>
        <v>0</v>
      </c>
      <c r="CT189">
        <f>AF189*BA189</f>
        <v>0</v>
      </c>
      <c r="CU189">
        <f t="shared" si="283"/>
        <v>0</v>
      </c>
      <c r="CV189">
        <f t="shared" si="283"/>
        <v>0</v>
      </c>
      <c r="CW189">
        <f t="shared" si="283"/>
        <v>0</v>
      </c>
      <c r="CX189">
        <f t="shared" si="283"/>
        <v>0</v>
      </c>
      <c r="CY189">
        <f>(((S189+R189)*AT189)/100)</f>
        <v>0</v>
      </c>
      <c r="CZ189">
        <f>(((S189+R189)*AU189)/100)</f>
        <v>0</v>
      </c>
      <c r="DC189" t="s">
        <v>3</v>
      </c>
      <c r="DD189" t="s">
        <v>3</v>
      </c>
      <c r="DE189" t="s">
        <v>3</v>
      </c>
      <c r="DF189" t="s">
        <v>3</v>
      </c>
      <c r="DG189" t="s">
        <v>3</v>
      </c>
      <c r="DH189" t="s">
        <v>3</v>
      </c>
      <c r="DI189" t="s">
        <v>3</v>
      </c>
      <c r="DJ189" t="s">
        <v>3</v>
      </c>
      <c r="DK189" t="s">
        <v>3</v>
      </c>
      <c r="DL189" t="s">
        <v>3</v>
      </c>
      <c r="DM189" t="s">
        <v>3</v>
      </c>
      <c r="DN189">
        <v>0</v>
      </c>
      <c r="DO189">
        <v>0</v>
      </c>
      <c r="DP189">
        <v>1</v>
      </c>
      <c r="DQ189">
        <v>1</v>
      </c>
      <c r="DU189">
        <v>1010</v>
      </c>
      <c r="DV189" t="s">
        <v>199</v>
      </c>
      <c r="DW189" t="s">
        <v>199</v>
      </c>
      <c r="DX189">
        <v>1</v>
      </c>
      <c r="DZ189" t="s">
        <v>3</v>
      </c>
      <c r="EA189" t="s">
        <v>3</v>
      </c>
      <c r="EB189" t="s">
        <v>3</v>
      </c>
      <c r="EC189" t="s">
        <v>3</v>
      </c>
      <c r="EE189">
        <v>44455117</v>
      </c>
      <c r="EF189">
        <v>8</v>
      </c>
      <c r="EG189" t="s">
        <v>200</v>
      </c>
      <c r="EH189">
        <v>0</v>
      </c>
      <c r="EI189" t="s">
        <v>3</v>
      </c>
      <c r="EJ189">
        <v>1</v>
      </c>
      <c r="EK189">
        <v>1100</v>
      </c>
      <c r="EL189" t="s">
        <v>201</v>
      </c>
      <c r="EM189" t="s">
        <v>202</v>
      </c>
      <c r="EO189" t="s">
        <v>3</v>
      </c>
      <c r="EQ189">
        <v>0</v>
      </c>
      <c r="ER189">
        <v>86185</v>
      </c>
      <c r="ES189">
        <v>86185</v>
      </c>
      <c r="ET189">
        <v>0</v>
      </c>
      <c r="EU189">
        <v>0</v>
      </c>
      <c r="EV189">
        <v>0</v>
      </c>
      <c r="EW189">
        <v>0</v>
      </c>
      <c r="EX189">
        <v>0</v>
      </c>
      <c r="EY189">
        <v>0</v>
      </c>
      <c r="EZ189">
        <v>5</v>
      </c>
      <c r="FC189">
        <v>0</v>
      </c>
      <c r="FD189">
        <v>18</v>
      </c>
      <c r="FF189">
        <v>86185</v>
      </c>
      <c r="FQ189">
        <v>0</v>
      </c>
      <c r="FR189">
        <f>ROUND(IF(AND(BH189=3,BI189=3),P189,0),2)</f>
        <v>0</v>
      </c>
      <c r="FS189">
        <v>0</v>
      </c>
      <c r="FX189">
        <v>0</v>
      </c>
      <c r="FY189">
        <v>0</v>
      </c>
      <c r="GA189" t="s">
        <v>3</v>
      </c>
      <c r="GD189">
        <v>1</v>
      </c>
      <c r="GF189">
        <v>1292489721</v>
      </c>
      <c r="GG189">
        <v>2</v>
      </c>
      <c r="GH189">
        <v>3</v>
      </c>
      <c r="GI189">
        <v>4</v>
      </c>
      <c r="GJ189">
        <v>0</v>
      </c>
      <c r="GK189">
        <v>0</v>
      </c>
      <c r="GL189">
        <f>ROUND(IF(AND(BH189=3,BI189=3,FS189&lt;&gt;0),P189,0),2)</f>
        <v>0</v>
      </c>
      <c r="GM189">
        <f>ROUND(O189+X189+Y189,2)+GX189</f>
        <v>86185</v>
      </c>
      <c r="GN189">
        <f>IF(OR(BI189=0,BI189=1),ROUND(O189+X189+Y189,2),0)</f>
        <v>86185</v>
      </c>
      <c r="GO189">
        <f>IF(BI189=2,ROUND(O189+X189+Y189,2),0)</f>
        <v>0</v>
      </c>
      <c r="GP189">
        <f>IF(BI189=4,ROUND(O189+X189+Y189,2)+GX189,0)</f>
        <v>0</v>
      </c>
      <c r="GR189">
        <v>1</v>
      </c>
      <c r="GS189">
        <v>1</v>
      </c>
      <c r="GT189">
        <v>0</v>
      </c>
      <c r="GU189" t="s">
        <v>3</v>
      </c>
      <c r="GV189">
        <f>ROUND((GT189),2)</f>
        <v>0</v>
      </c>
      <c r="GW189">
        <v>1</v>
      </c>
      <c r="GX189">
        <f>ROUND(HC189*I189,2)</f>
        <v>0</v>
      </c>
      <c r="HA189">
        <v>0</v>
      </c>
      <c r="HB189">
        <v>0</v>
      </c>
      <c r="HC189">
        <f>GV189*GW189</f>
        <v>0</v>
      </c>
      <c r="HE189" t="s">
        <v>3</v>
      </c>
      <c r="HF189" t="s">
        <v>3</v>
      </c>
      <c r="HG189">
        <f>ROUND(AC189*I189,2)</f>
        <v>86185</v>
      </c>
      <c r="HM189" t="s">
        <v>3</v>
      </c>
      <c r="HN189" t="s">
        <v>3</v>
      </c>
      <c r="HO189" t="s">
        <v>3</v>
      </c>
      <c r="HP189" t="s">
        <v>3</v>
      </c>
      <c r="HQ189" t="s">
        <v>3</v>
      </c>
      <c r="IK189">
        <v>0</v>
      </c>
    </row>
    <row r="191" spans="1:245">
      <c r="A191" s="2">
        <v>51</v>
      </c>
      <c r="B191" s="2">
        <f>B83</f>
        <v>1</v>
      </c>
      <c r="C191" s="2">
        <f>A83</f>
        <v>4</v>
      </c>
      <c r="D191" s="2">
        <f>ROW(A83)</f>
        <v>83</v>
      </c>
      <c r="E191" s="2"/>
      <c r="F191" s="2" t="str">
        <f>IF(F83&lt;&gt;"",F83,"")</f>
        <v>Новый раздел</v>
      </c>
      <c r="G191" s="2" t="str">
        <f>IF(G83&lt;&gt;"",G83,"")</f>
        <v>2. Материалы и оборудование, не учтенные ценником</v>
      </c>
      <c r="H191" s="2">
        <v>0</v>
      </c>
      <c r="I191" s="2"/>
      <c r="J191" s="2"/>
      <c r="K191" s="2"/>
      <c r="L191" s="2"/>
      <c r="M191" s="2"/>
      <c r="N191" s="2"/>
      <c r="O191" s="2">
        <f t="shared" ref="O191:T191" si="284">ROUND(AB191,2)</f>
        <v>6025227.5</v>
      </c>
      <c r="P191" s="2">
        <f t="shared" si="284"/>
        <v>6025227.5</v>
      </c>
      <c r="Q191" s="2">
        <f t="shared" si="284"/>
        <v>0</v>
      </c>
      <c r="R191" s="2">
        <f t="shared" si="284"/>
        <v>0</v>
      </c>
      <c r="S191" s="2">
        <f t="shared" si="284"/>
        <v>0</v>
      </c>
      <c r="T191" s="2">
        <f t="shared" si="284"/>
        <v>0</v>
      </c>
      <c r="U191" s="2">
        <f>AH191</f>
        <v>0</v>
      </c>
      <c r="V191" s="2">
        <f>AI191</f>
        <v>0</v>
      </c>
      <c r="W191" s="2">
        <f>ROUND(AJ191,2)</f>
        <v>0</v>
      </c>
      <c r="X191" s="2">
        <f>ROUND(AK191,2)</f>
        <v>0</v>
      </c>
      <c r="Y191" s="2">
        <f>ROUND(AL191,2)</f>
        <v>0</v>
      </c>
      <c r="Z191" s="2"/>
      <c r="AA191" s="2"/>
      <c r="AB191" s="2">
        <f>ROUND(SUMIF(AA87:AA189,"=46295511",O87:O189),2)</f>
        <v>6025227.5</v>
      </c>
      <c r="AC191" s="2">
        <f>ROUND(SUMIF(AA87:AA189,"=46295511",P87:P189),2)</f>
        <v>6025227.5</v>
      </c>
      <c r="AD191" s="2">
        <f>ROUND(SUMIF(AA87:AA189,"=46295511",Q87:Q189),2)</f>
        <v>0</v>
      </c>
      <c r="AE191" s="2">
        <f>ROUND(SUMIF(AA87:AA189,"=46295511",R87:R189),2)</f>
        <v>0</v>
      </c>
      <c r="AF191" s="2">
        <f>ROUND(SUMIF(AA87:AA189,"=46295511",S87:S189),2)</f>
        <v>0</v>
      </c>
      <c r="AG191" s="2">
        <f>ROUND(SUMIF(AA87:AA189,"=46295511",T87:T189),2)</f>
        <v>0</v>
      </c>
      <c r="AH191" s="2">
        <f>SUMIF(AA87:AA189,"=46295511",U87:U189)</f>
        <v>0</v>
      </c>
      <c r="AI191" s="2">
        <f>SUMIF(AA87:AA189,"=46295511",V87:V189)</f>
        <v>0</v>
      </c>
      <c r="AJ191" s="2">
        <f>ROUND(SUMIF(AA87:AA189,"=46295511",W87:W189),2)</f>
        <v>0</v>
      </c>
      <c r="AK191" s="2">
        <f>ROUND(SUMIF(AA87:AA189,"=46295511",X87:X189),2)</f>
        <v>0</v>
      </c>
      <c r="AL191" s="2">
        <f>ROUND(SUMIF(AA87:AA189,"=46295511",Y87:Y189),2)</f>
        <v>0</v>
      </c>
      <c r="AM191" s="2"/>
      <c r="AN191" s="2"/>
      <c r="AO191" s="2">
        <f t="shared" ref="AO191:BD191" si="285">ROUND(BX191,2)</f>
        <v>0</v>
      </c>
      <c r="AP191" s="2">
        <f t="shared" si="285"/>
        <v>0</v>
      </c>
      <c r="AQ191" s="2">
        <f t="shared" si="285"/>
        <v>0</v>
      </c>
      <c r="AR191" s="2">
        <f t="shared" si="285"/>
        <v>6025227.5</v>
      </c>
      <c r="AS191" s="2">
        <f t="shared" si="285"/>
        <v>6025227.5</v>
      </c>
      <c r="AT191" s="2">
        <f t="shared" si="285"/>
        <v>0</v>
      </c>
      <c r="AU191" s="2">
        <f t="shared" si="285"/>
        <v>0</v>
      </c>
      <c r="AV191" s="2">
        <f t="shared" si="285"/>
        <v>6025227.5</v>
      </c>
      <c r="AW191" s="2">
        <f t="shared" si="285"/>
        <v>6025227.5</v>
      </c>
      <c r="AX191" s="2">
        <f t="shared" si="285"/>
        <v>0</v>
      </c>
      <c r="AY191" s="2">
        <f t="shared" si="285"/>
        <v>6025227.5</v>
      </c>
      <c r="AZ191" s="2">
        <f t="shared" si="285"/>
        <v>0</v>
      </c>
      <c r="BA191" s="2">
        <f t="shared" si="285"/>
        <v>0</v>
      </c>
      <c r="BB191" s="2">
        <f t="shared" si="285"/>
        <v>0</v>
      </c>
      <c r="BC191" s="2">
        <f t="shared" si="285"/>
        <v>0</v>
      </c>
      <c r="BD191" s="2">
        <f t="shared" si="285"/>
        <v>0</v>
      </c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>
        <f>ROUND(SUMIF(AA87:AA189,"=46295511",FQ87:FQ189),2)</f>
        <v>0</v>
      </c>
      <c r="BY191" s="2">
        <f>ROUND(SUMIF(AA87:AA189,"=46295511",FR87:FR189),2)</f>
        <v>0</v>
      </c>
      <c r="BZ191" s="2">
        <f>ROUND(SUMIF(AA87:AA189,"=46295511",GL87:GL189),2)</f>
        <v>0</v>
      </c>
      <c r="CA191" s="2">
        <f>ROUND(SUMIF(AA87:AA189,"=46295511",GM87:GM189),2)</f>
        <v>6025227.5</v>
      </c>
      <c r="CB191" s="2">
        <f>ROUND(SUMIF(AA87:AA189,"=46295511",GN87:GN189),2)</f>
        <v>6025227.5</v>
      </c>
      <c r="CC191" s="2">
        <f>ROUND(SUMIF(AA87:AA189,"=46295511",GO87:GO189),2)</f>
        <v>0</v>
      </c>
      <c r="CD191" s="2">
        <f>ROUND(SUMIF(AA87:AA189,"=46295511",GP87:GP189),2)</f>
        <v>0</v>
      </c>
      <c r="CE191" s="2">
        <f>AC191-BX191</f>
        <v>6025227.5</v>
      </c>
      <c r="CF191" s="2">
        <f>AC191-BY191</f>
        <v>6025227.5</v>
      </c>
      <c r="CG191" s="2">
        <f>BX191-BZ191</f>
        <v>0</v>
      </c>
      <c r="CH191" s="2">
        <f>AC191-BX191-BY191+BZ191</f>
        <v>6025227.5</v>
      </c>
      <c r="CI191" s="2">
        <f>BY191-BZ191</f>
        <v>0</v>
      </c>
      <c r="CJ191" s="2">
        <f>ROUND(SUMIF(AA87:AA189,"=46295511",GX87:GX189),2)</f>
        <v>0</v>
      </c>
      <c r="CK191" s="2">
        <f>ROUND(SUMIF(AA87:AA189,"=46295511",GY87:GY189),2)</f>
        <v>0</v>
      </c>
      <c r="CL191" s="2">
        <f>ROUND(SUMIF(AA87:AA189,"=46295511",GZ87:GZ189),2)</f>
        <v>0</v>
      </c>
      <c r="CM191" s="2">
        <f>ROUND(SUMIF(AA87:AA189,"=46295511",HD87:HD189),2)</f>
        <v>0</v>
      </c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>
        <v>0</v>
      </c>
    </row>
    <row r="193" spans="1:28">
      <c r="A193" s="4">
        <v>50</v>
      </c>
      <c r="B193" s="4">
        <v>0</v>
      </c>
      <c r="C193" s="4">
        <v>0</v>
      </c>
      <c r="D193" s="4">
        <v>1</v>
      </c>
      <c r="E193" s="4">
        <v>0</v>
      </c>
      <c r="F193" s="4">
        <f>ROUND(Source!O191,O193)</f>
        <v>6025227.5</v>
      </c>
      <c r="G193" s="4" t="s">
        <v>134</v>
      </c>
      <c r="H193" s="4" t="s">
        <v>135</v>
      </c>
      <c r="I193" s="4"/>
      <c r="J193" s="4"/>
      <c r="K193" s="4">
        <v>201</v>
      </c>
      <c r="L193" s="4">
        <v>1</v>
      </c>
      <c r="M193" s="4">
        <v>3</v>
      </c>
      <c r="N193" s="4" t="s">
        <v>3</v>
      </c>
      <c r="O193" s="4">
        <v>2</v>
      </c>
      <c r="P193" s="4"/>
      <c r="Q193" s="4"/>
      <c r="R193" s="4"/>
      <c r="S193" s="4"/>
      <c r="T193" s="4"/>
      <c r="U193" s="4"/>
      <c r="V193" s="4"/>
      <c r="W193" s="4">
        <v>6025227.5</v>
      </c>
      <c r="X193" s="4">
        <v>1</v>
      </c>
      <c r="Y193" s="4">
        <v>6025227.5</v>
      </c>
      <c r="Z193" s="4"/>
      <c r="AA193" s="4"/>
      <c r="AB193" s="4"/>
    </row>
    <row r="194" spans="1:28">
      <c r="A194" s="4">
        <v>50</v>
      </c>
      <c r="B194" s="4">
        <v>0</v>
      </c>
      <c r="C194" s="4">
        <v>0</v>
      </c>
      <c r="D194" s="4">
        <v>1</v>
      </c>
      <c r="E194" s="4">
        <v>202</v>
      </c>
      <c r="F194" s="4">
        <f>ROUND(Source!P191,O194)</f>
        <v>6025227.5</v>
      </c>
      <c r="G194" s="4" t="s">
        <v>136</v>
      </c>
      <c r="H194" s="4" t="s">
        <v>137</v>
      </c>
      <c r="I194" s="4"/>
      <c r="J194" s="4"/>
      <c r="K194" s="4">
        <v>202</v>
      </c>
      <c r="L194" s="4">
        <v>2</v>
      </c>
      <c r="M194" s="4">
        <v>3</v>
      </c>
      <c r="N194" s="4" t="s">
        <v>3</v>
      </c>
      <c r="O194" s="4">
        <v>2</v>
      </c>
      <c r="P194" s="4"/>
      <c r="Q194" s="4"/>
      <c r="R194" s="4"/>
      <c r="S194" s="4"/>
      <c r="T194" s="4"/>
      <c r="U194" s="4"/>
      <c r="V194" s="4"/>
      <c r="W194" s="4">
        <v>6025227.5</v>
      </c>
      <c r="X194" s="4">
        <v>1</v>
      </c>
      <c r="Y194" s="4">
        <v>6025227.5</v>
      </c>
      <c r="Z194" s="4"/>
      <c r="AA194" s="4"/>
      <c r="AB194" s="4"/>
    </row>
    <row r="195" spans="1:28">
      <c r="A195" s="4">
        <v>50</v>
      </c>
      <c r="B195" s="4">
        <v>0</v>
      </c>
      <c r="C195" s="4">
        <v>0</v>
      </c>
      <c r="D195" s="4">
        <v>1</v>
      </c>
      <c r="E195" s="4">
        <v>222</v>
      </c>
      <c r="F195" s="4">
        <f>ROUND(Source!AO191,O195)</f>
        <v>0</v>
      </c>
      <c r="G195" s="4" t="s">
        <v>138</v>
      </c>
      <c r="H195" s="4" t="s">
        <v>139</v>
      </c>
      <c r="I195" s="4"/>
      <c r="J195" s="4"/>
      <c r="K195" s="4">
        <v>222</v>
      </c>
      <c r="L195" s="4">
        <v>3</v>
      </c>
      <c r="M195" s="4">
        <v>3</v>
      </c>
      <c r="N195" s="4" t="s">
        <v>3</v>
      </c>
      <c r="O195" s="4">
        <v>2</v>
      </c>
      <c r="P195" s="4"/>
      <c r="Q195" s="4"/>
      <c r="R195" s="4"/>
      <c r="S195" s="4"/>
      <c r="T195" s="4"/>
      <c r="U195" s="4"/>
      <c r="V195" s="4"/>
      <c r="W195" s="4">
        <v>0</v>
      </c>
      <c r="X195" s="4">
        <v>1</v>
      </c>
      <c r="Y195" s="4">
        <v>0</v>
      </c>
      <c r="Z195" s="4"/>
      <c r="AA195" s="4"/>
      <c r="AB195" s="4"/>
    </row>
    <row r="196" spans="1:28">
      <c r="A196" s="4">
        <v>50</v>
      </c>
      <c r="B196" s="4">
        <v>0</v>
      </c>
      <c r="C196" s="4">
        <v>0</v>
      </c>
      <c r="D196" s="4">
        <v>1</v>
      </c>
      <c r="E196" s="4">
        <v>225</v>
      </c>
      <c r="F196" s="4">
        <f>ROUND(Source!AV191,O196)</f>
        <v>6025227.5</v>
      </c>
      <c r="G196" s="4" t="s">
        <v>140</v>
      </c>
      <c r="H196" s="4" t="s">
        <v>141</v>
      </c>
      <c r="I196" s="4"/>
      <c r="J196" s="4"/>
      <c r="K196" s="4">
        <v>225</v>
      </c>
      <c r="L196" s="4">
        <v>4</v>
      </c>
      <c r="M196" s="4">
        <v>3</v>
      </c>
      <c r="N196" s="4" t="s">
        <v>3</v>
      </c>
      <c r="O196" s="4">
        <v>2</v>
      </c>
      <c r="P196" s="4"/>
      <c r="Q196" s="4"/>
      <c r="R196" s="4"/>
      <c r="S196" s="4"/>
      <c r="T196" s="4"/>
      <c r="U196" s="4"/>
      <c r="V196" s="4"/>
      <c r="W196" s="4">
        <v>6025227.5</v>
      </c>
      <c r="X196" s="4">
        <v>1</v>
      </c>
      <c r="Y196" s="4">
        <v>6025227.5</v>
      </c>
      <c r="Z196" s="4"/>
      <c r="AA196" s="4"/>
      <c r="AB196" s="4"/>
    </row>
    <row r="197" spans="1:28">
      <c r="A197" s="4">
        <v>50</v>
      </c>
      <c r="B197" s="4">
        <v>0</v>
      </c>
      <c r="C197" s="4">
        <v>0</v>
      </c>
      <c r="D197" s="4">
        <v>1</v>
      </c>
      <c r="E197" s="4">
        <v>226</v>
      </c>
      <c r="F197" s="4">
        <f>ROUND(Source!AW191,O197)</f>
        <v>6025227.5</v>
      </c>
      <c r="G197" s="4" t="s">
        <v>142</v>
      </c>
      <c r="H197" s="4" t="s">
        <v>143</v>
      </c>
      <c r="I197" s="4"/>
      <c r="J197" s="4"/>
      <c r="K197" s="4">
        <v>226</v>
      </c>
      <c r="L197" s="4">
        <v>5</v>
      </c>
      <c r="M197" s="4">
        <v>3</v>
      </c>
      <c r="N197" s="4" t="s">
        <v>3</v>
      </c>
      <c r="O197" s="4">
        <v>2</v>
      </c>
      <c r="P197" s="4"/>
      <c r="Q197" s="4"/>
      <c r="R197" s="4"/>
      <c r="S197" s="4"/>
      <c r="T197" s="4"/>
      <c r="U197" s="4"/>
      <c r="V197" s="4"/>
      <c r="W197" s="4">
        <v>6025227.5</v>
      </c>
      <c r="X197" s="4">
        <v>1</v>
      </c>
      <c r="Y197" s="4">
        <v>6025227.5</v>
      </c>
      <c r="Z197" s="4"/>
      <c r="AA197" s="4"/>
      <c r="AB197" s="4"/>
    </row>
    <row r="198" spans="1:28">
      <c r="A198" s="4">
        <v>50</v>
      </c>
      <c r="B198" s="4">
        <v>0</v>
      </c>
      <c r="C198" s="4">
        <v>0</v>
      </c>
      <c r="D198" s="4">
        <v>1</v>
      </c>
      <c r="E198" s="4">
        <v>227</v>
      </c>
      <c r="F198" s="4">
        <f>ROUND(Source!AX191,O198)</f>
        <v>0</v>
      </c>
      <c r="G198" s="4" t="s">
        <v>144</v>
      </c>
      <c r="H198" s="4" t="s">
        <v>145</v>
      </c>
      <c r="I198" s="4"/>
      <c r="J198" s="4"/>
      <c r="K198" s="4">
        <v>227</v>
      </c>
      <c r="L198" s="4">
        <v>6</v>
      </c>
      <c r="M198" s="4">
        <v>3</v>
      </c>
      <c r="N198" s="4" t="s">
        <v>3</v>
      </c>
      <c r="O198" s="4">
        <v>2</v>
      </c>
      <c r="P198" s="4"/>
      <c r="Q198" s="4"/>
      <c r="R198" s="4"/>
      <c r="S198" s="4"/>
      <c r="T198" s="4"/>
      <c r="U198" s="4"/>
      <c r="V198" s="4"/>
      <c r="W198" s="4">
        <v>0</v>
      </c>
      <c r="X198" s="4">
        <v>1</v>
      </c>
      <c r="Y198" s="4">
        <v>0</v>
      </c>
      <c r="Z198" s="4"/>
      <c r="AA198" s="4"/>
      <c r="AB198" s="4"/>
    </row>
    <row r="199" spans="1:28">
      <c r="A199" s="4">
        <v>50</v>
      </c>
      <c r="B199" s="4">
        <v>0</v>
      </c>
      <c r="C199" s="4">
        <v>0</v>
      </c>
      <c r="D199" s="4">
        <v>1</v>
      </c>
      <c r="E199" s="4">
        <v>228</v>
      </c>
      <c r="F199" s="4">
        <f>ROUND(Source!AY191,O199)</f>
        <v>6025227.5</v>
      </c>
      <c r="G199" s="4" t="s">
        <v>146</v>
      </c>
      <c r="H199" s="4" t="s">
        <v>147</v>
      </c>
      <c r="I199" s="4"/>
      <c r="J199" s="4"/>
      <c r="K199" s="4">
        <v>228</v>
      </c>
      <c r="L199" s="4">
        <v>7</v>
      </c>
      <c r="M199" s="4">
        <v>3</v>
      </c>
      <c r="N199" s="4" t="s">
        <v>3</v>
      </c>
      <c r="O199" s="4">
        <v>2</v>
      </c>
      <c r="P199" s="4"/>
      <c r="Q199" s="4"/>
      <c r="R199" s="4"/>
      <c r="S199" s="4"/>
      <c r="T199" s="4"/>
      <c r="U199" s="4"/>
      <c r="V199" s="4"/>
      <c r="W199" s="4">
        <v>6025227.5</v>
      </c>
      <c r="X199" s="4">
        <v>1</v>
      </c>
      <c r="Y199" s="4">
        <v>6025227.5</v>
      </c>
      <c r="Z199" s="4"/>
      <c r="AA199" s="4"/>
      <c r="AB199" s="4"/>
    </row>
    <row r="200" spans="1:28">
      <c r="A200" s="4">
        <v>50</v>
      </c>
      <c r="B200" s="4">
        <v>0</v>
      </c>
      <c r="C200" s="4">
        <v>0</v>
      </c>
      <c r="D200" s="4">
        <v>1</v>
      </c>
      <c r="E200" s="4">
        <v>216</v>
      </c>
      <c r="F200" s="4">
        <f>ROUND(Source!AP191,O200)</f>
        <v>0</v>
      </c>
      <c r="G200" s="4" t="s">
        <v>148</v>
      </c>
      <c r="H200" s="4" t="s">
        <v>149</v>
      </c>
      <c r="I200" s="4"/>
      <c r="J200" s="4"/>
      <c r="K200" s="4">
        <v>216</v>
      </c>
      <c r="L200" s="4">
        <v>8</v>
      </c>
      <c r="M200" s="4">
        <v>3</v>
      </c>
      <c r="N200" s="4" t="s">
        <v>3</v>
      </c>
      <c r="O200" s="4">
        <v>2</v>
      </c>
      <c r="P200" s="4"/>
      <c r="Q200" s="4"/>
      <c r="R200" s="4"/>
      <c r="S200" s="4"/>
      <c r="T200" s="4"/>
      <c r="U200" s="4"/>
      <c r="V200" s="4"/>
      <c r="W200" s="4">
        <v>0</v>
      </c>
      <c r="X200" s="4">
        <v>1</v>
      </c>
      <c r="Y200" s="4">
        <v>0</v>
      </c>
      <c r="Z200" s="4"/>
      <c r="AA200" s="4"/>
      <c r="AB200" s="4"/>
    </row>
    <row r="201" spans="1:28">
      <c r="A201" s="4">
        <v>50</v>
      </c>
      <c r="B201" s="4">
        <v>0</v>
      </c>
      <c r="C201" s="4">
        <v>0</v>
      </c>
      <c r="D201" s="4">
        <v>1</v>
      </c>
      <c r="E201" s="4">
        <v>223</v>
      </c>
      <c r="F201" s="4">
        <f>ROUND(Source!AQ191,O201)</f>
        <v>0</v>
      </c>
      <c r="G201" s="4" t="s">
        <v>150</v>
      </c>
      <c r="H201" s="4" t="s">
        <v>151</v>
      </c>
      <c r="I201" s="4"/>
      <c r="J201" s="4"/>
      <c r="K201" s="4">
        <v>223</v>
      </c>
      <c r="L201" s="4">
        <v>9</v>
      </c>
      <c r="M201" s="4">
        <v>3</v>
      </c>
      <c r="N201" s="4" t="s">
        <v>3</v>
      </c>
      <c r="O201" s="4">
        <v>2</v>
      </c>
      <c r="P201" s="4"/>
      <c r="Q201" s="4"/>
      <c r="R201" s="4"/>
      <c r="S201" s="4"/>
      <c r="T201" s="4"/>
      <c r="U201" s="4"/>
      <c r="V201" s="4"/>
      <c r="W201" s="4">
        <v>0</v>
      </c>
      <c r="X201" s="4">
        <v>1</v>
      </c>
      <c r="Y201" s="4">
        <v>0</v>
      </c>
      <c r="Z201" s="4"/>
      <c r="AA201" s="4"/>
      <c r="AB201" s="4"/>
    </row>
    <row r="202" spans="1:28">
      <c r="A202" s="4">
        <v>50</v>
      </c>
      <c r="B202" s="4">
        <v>0</v>
      </c>
      <c r="C202" s="4">
        <v>0</v>
      </c>
      <c r="D202" s="4">
        <v>1</v>
      </c>
      <c r="E202" s="4">
        <v>229</v>
      </c>
      <c r="F202" s="4">
        <f>ROUND(Source!AZ191,O202)</f>
        <v>0</v>
      </c>
      <c r="G202" s="4" t="s">
        <v>152</v>
      </c>
      <c r="H202" s="4" t="s">
        <v>153</v>
      </c>
      <c r="I202" s="4"/>
      <c r="J202" s="4"/>
      <c r="K202" s="4">
        <v>229</v>
      </c>
      <c r="L202" s="4">
        <v>10</v>
      </c>
      <c r="M202" s="4">
        <v>3</v>
      </c>
      <c r="N202" s="4" t="s">
        <v>3</v>
      </c>
      <c r="O202" s="4">
        <v>2</v>
      </c>
      <c r="P202" s="4"/>
      <c r="Q202" s="4"/>
      <c r="R202" s="4"/>
      <c r="S202" s="4"/>
      <c r="T202" s="4"/>
      <c r="U202" s="4"/>
      <c r="V202" s="4"/>
      <c r="W202" s="4">
        <v>0</v>
      </c>
      <c r="X202" s="4">
        <v>1</v>
      </c>
      <c r="Y202" s="4">
        <v>0</v>
      </c>
      <c r="Z202" s="4"/>
      <c r="AA202" s="4"/>
      <c r="AB202" s="4"/>
    </row>
    <row r="203" spans="1:28">
      <c r="A203" s="4">
        <v>50</v>
      </c>
      <c r="B203" s="4">
        <v>0</v>
      </c>
      <c r="C203" s="4">
        <v>0</v>
      </c>
      <c r="D203" s="4">
        <v>1</v>
      </c>
      <c r="E203" s="4">
        <v>203</v>
      </c>
      <c r="F203" s="4">
        <f>ROUND(Source!Q191,O203)</f>
        <v>0</v>
      </c>
      <c r="G203" s="4" t="s">
        <v>154</v>
      </c>
      <c r="H203" s="4" t="s">
        <v>155</v>
      </c>
      <c r="I203" s="4"/>
      <c r="J203" s="4"/>
      <c r="K203" s="4">
        <v>203</v>
      </c>
      <c r="L203" s="4">
        <v>11</v>
      </c>
      <c r="M203" s="4">
        <v>3</v>
      </c>
      <c r="N203" s="4" t="s">
        <v>3</v>
      </c>
      <c r="O203" s="4">
        <v>2</v>
      </c>
      <c r="P203" s="4"/>
      <c r="Q203" s="4"/>
      <c r="R203" s="4"/>
      <c r="S203" s="4"/>
      <c r="T203" s="4"/>
      <c r="U203" s="4"/>
      <c r="V203" s="4"/>
      <c r="W203" s="4">
        <v>0</v>
      </c>
      <c r="X203" s="4">
        <v>1</v>
      </c>
      <c r="Y203" s="4">
        <v>0</v>
      </c>
      <c r="Z203" s="4"/>
      <c r="AA203" s="4"/>
      <c r="AB203" s="4"/>
    </row>
    <row r="204" spans="1:28">
      <c r="A204" s="4">
        <v>50</v>
      </c>
      <c r="B204" s="4">
        <v>0</v>
      </c>
      <c r="C204" s="4">
        <v>0</v>
      </c>
      <c r="D204" s="4">
        <v>1</v>
      </c>
      <c r="E204" s="4">
        <v>231</v>
      </c>
      <c r="F204" s="4">
        <f>ROUND(Source!BB191,O204)</f>
        <v>0</v>
      </c>
      <c r="G204" s="4" t="s">
        <v>156</v>
      </c>
      <c r="H204" s="4" t="s">
        <v>157</v>
      </c>
      <c r="I204" s="4"/>
      <c r="J204" s="4"/>
      <c r="K204" s="4">
        <v>231</v>
      </c>
      <c r="L204" s="4">
        <v>12</v>
      </c>
      <c r="M204" s="4">
        <v>3</v>
      </c>
      <c r="N204" s="4" t="s">
        <v>3</v>
      </c>
      <c r="O204" s="4">
        <v>2</v>
      </c>
      <c r="P204" s="4"/>
      <c r="Q204" s="4"/>
      <c r="R204" s="4"/>
      <c r="S204" s="4"/>
      <c r="T204" s="4"/>
      <c r="U204" s="4"/>
      <c r="V204" s="4"/>
      <c r="W204" s="4">
        <v>0</v>
      </c>
      <c r="X204" s="4">
        <v>1</v>
      </c>
      <c r="Y204" s="4">
        <v>0</v>
      </c>
      <c r="Z204" s="4"/>
      <c r="AA204" s="4"/>
      <c r="AB204" s="4"/>
    </row>
    <row r="205" spans="1:28">
      <c r="A205" s="4">
        <v>50</v>
      </c>
      <c r="B205" s="4">
        <v>0</v>
      </c>
      <c r="C205" s="4">
        <v>0</v>
      </c>
      <c r="D205" s="4">
        <v>1</v>
      </c>
      <c r="E205" s="4">
        <v>204</v>
      </c>
      <c r="F205" s="4">
        <f>ROUND(Source!R191,O205)</f>
        <v>0</v>
      </c>
      <c r="G205" s="4" t="s">
        <v>158</v>
      </c>
      <c r="H205" s="4" t="s">
        <v>159</v>
      </c>
      <c r="I205" s="4"/>
      <c r="J205" s="4"/>
      <c r="K205" s="4">
        <v>204</v>
      </c>
      <c r="L205" s="4">
        <v>13</v>
      </c>
      <c r="M205" s="4">
        <v>3</v>
      </c>
      <c r="N205" s="4" t="s">
        <v>3</v>
      </c>
      <c r="O205" s="4">
        <v>2</v>
      </c>
      <c r="P205" s="4"/>
      <c r="Q205" s="4"/>
      <c r="R205" s="4"/>
      <c r="S205" s="4"/>
      <c r="T205" s="4"/>
      <c r="U205" s="4"/>
      <c r="V205" s="4"/>
      <c r="W205" s="4">
        <v>0</v>
      </c>
      <c r="X205" s="4">
        <v>1</v>
      </c>
      <c r="Y205" s="4">
        <v>0</v>
      </c>
      <c r="Z205" s="4"/>
      <c r="AA205" s="4"/>
      <c r="AB205" s="4"/>
    </row>
    <row r="206" spans="1:28">
      <c r="A206" s="4">
        <v>50</v>
      </c>
      <c r="B206" s="4">
        <v>0</v>
      </c>
      <c r="C206" s="4">
        <v>0</v>
      </c>
      <c r="D206" s="4">
        <v>1</v>
      </c>
      <c r="E206" s="4">
        <v>205</v>
      </c>
      <c r="F206" s="4">
        <f>ROUND(Source!S191,O206)</f>
        <v>0</v>
      </c>
      <c r="G206" s="4" t="s">
        <v>160</v>
      </c>
      <c r="H206" s="4" t="s">
        <v>161</v>
      </c>
      <c r="I206" s="4"/>
      <c r="J206" s="4"/>
      <c r="K206" s="4">
        <v>205</v>
      </c>
      <c r="L206" s="4">
        <v>14</v>
      </c>
      <c r="M206" s="4">
        <v>3</v>
      </c>
      <c r="N206" s="4" t="s">
        <v>3</v>
      </c>
      <c r="O206" s="4">
        <v>2</v>
      </c>
      <c r="P206" s="4"/>
      <c r="Q206" s="4"/>
      <c r="R206" s="4"/>
      <c r="S206" s="4"/>
      <c r="T206" s="4"/>
      <c r="U206" s="4"/>
      <c r="V206" s="4"/>
      <c r="W206" s="4">
        <v>0</v>
      </c>
      <c r="X206" s="4">
        <v>1</v>
      </c>
      <c r="Y206" s="4">
        <v>0</v>
      </c>
      <c r="Z206" s="4"/>
      <c r="AA206" s="4"/>
      <c r="AB206" s="4"/>
    </row>
    <row r="207" spans="1:28">
      <c r="A207" s="4">
        <v>50</v>
      </c>
      <c r="B207" s="4">
        <v>0</v>
      </c>
      <c r="C207" s="4">
        <v>0</v>
      </c>
      <c r="D207" s="4">
        <v>1</v>
      </c>
      <c r="E207" s="4">
        <v>232</v>
      </c>
      <c r="F207" s="4">
        <f>ROUND(Source!BC191,O207)</f>
        <v>0</v>
      </c>
      <c r="G207" s="4" t="s">
        <v>162</v>
      </c>
      <c r="H207" s="4" t="s">
        <v>163</v>
      </c>
      <c r="I207" s="4"/>
      <c r="J207" s="4"/>
      <c r="K207" s="4">
        <v>232</v>
      </c>
      <c r="L207" s="4">
        <v>15</v>
      </c>
      <c r="M207" s="4">
        <v>3</v>
      </c>
      <c r="N207" s="4" t="s">
        <v>3</v>
      </c>
      <c r="O207" s="4">
        <v>2</v>
      </c>
      <c r="P207" s="4"/>
      <c r="Q207" s="4"/>
      <c r="R207" s="4"/>
      <c r="S207" s="4"/>
      <c r="T207" s="4"/>
      <c r="U207" s="4"/>
      <c r="V207" s="4"/>
      <c r="W207" s="4">
        <v>0</v>
      </c>
      <c r="X207" s="4">
        <v>1</v>
      </c>
      <c r="Y207" s="4">
        <v>0</v>
      </c>
      <c r="Z207" s="4"/>
      <c r="AA207" s="4"/>
      <c r="AB207" s="4"/>
    </row>
    <row r="208" spans="1:28">
      <c r="A208" s="4">
        <v>50</v>
      </c>
      <c r="B208" s="4">
        <v>0</v>
      </c>
      <c r="C208" s="4">
        <v>0</v>
      </c>
      <c r="D208" s="4">
        <v>1</v>
      </c>
      <c r="E208" s="4">
        <v>214</v>
      </c>
      <c r="F208" s="4">
        <f>ROUND(Source!AS191,O208)</f>
        <v>6025227.5</v>
      </c>
      <c r="G208" s="4" t="s">
        <v>164</v>
      </c>
      <c r="H208" s="4" t="s">
        <v>165</v>
      </c>
      <c r="I208" s="4"/>
      <c r="J208" s="4"/>
      <c r="K208" s="4">
        <v>214</v>
      </c>
      <c r="L208" s="4">
        <v>16</v>
      </c>
      <c r="M208" s="4">
        <v>3</v>
      </c>
      <c r="N208" s="4" t="s">
        <v>3</v>
      </c>
      <c r="O208" s="4">
        <v>2</v>
      </c>
      <c r="P208" s="4"/>
      <c r="Q208" s="4"/>
      <c r="R208" s="4"/>
      <c r="S208" s="4"/>
      <c r="T208" s="4"/>
      <c r="U208" s="4"/>
      <c r="V208" s="4"/>
      <c r="W208" s="4">
        <v>6025227.5</v>
      </c>
      <c r="X208" s="4">
        <v>1</v>
      </c>
      <c r="Y208" s="4">
        <v>6025227.5</v>
      </c>
      <c r="Z208" s="4"/>
      <c r="AA208" s="4"/>
      <c r="AB208" s="4"/>
    </row>
    <row r="209" spans="1:28">
      <c r="A209" s="4">
        <v>50</v>
      </c>
      <c r="B209" s="4">
        <v>0</v>
      </c>
      <c r="C209" s="4">
        <v>0</v>
      </c>
      <c r="D209" s="4">
        <v>1</v>
      </c>
      <c r="E209" s="4">
        <v>215</v>
      </c>
      <c r="F209" s="4">
        <f>ROUND(Source!AT191,O209)</f>
        <v>0</v>
      </c>
      <c r="G209" s="4" t="s">
        <v>166</v>
      </c>
      <c r="H209" s="4" t="s">
        <v>167</v>
      </c>
      <c r="I209" s="4"/>
      <c r="J209" s="4"/>
      <c r="K209" s="4">
        <v>215</v>
      </c>
      <c r="L209" s="4">
        <v>17</v>
      </c>
      <c r="M209" s="4">
        <v>3</v>
      </c>
      <c r="N209" s="4" t="s">
        <v>3</v>
      </c>
      <c r="O209" s="4">
        <v>2</v>
      </c>
      <c r="P209" s="4"/>
      <c r="Q209" s="4"/>
      <c r="R209" s="4"/>
      <c r="S209" s="4"/>
      <c r="T209" s="4"/>
      <c r="U209" s="4"/>
      <c r="V209" s="4"/>
      <c r="W209" s="4">
        <v>0</v>
      </c>
      <c r="X209" s="4">
        <v>1</v>
      </c>
      <c r="Y209" s="4">
        <v>0</v>
      </c>
      <c r="Z209" s="4"/>
      <c r="AA209" s="4"/>
      <c r="AB209" s="4"/>
    </row>
    <row r="210" spans="1:28">
      <c r="A210" s="4">
        <v>50</v>
      </c>
      <c r="B210" s="4">
        <v>0</v>
      </c>
      <c r="C210" s="4">
        <v>0</v>
      </c>
      <c r="D210" s="4">
        <v>1</v>
      </c>
      <c r="E210" s="4">
        <v>217</v>
      </c>
      <c r="F210" s="4">
        <f>ROUND(Source!AU191,O210)</f>
        <v>0</v>
      </c>
      <c r="G210" s="4" t="s">
        <v>168</v>
      </c>
      <c r="H210" s="4" t="s">
        <v>169</v>
      </c>
      <c r="I210" s="4"/>
      <c r="J210" s="4"/>
      <c r="K210" s="4">
        <v>217</v>
      </c>
      <c r="L210" s="4">
        <v>18</v>
      </c>
      <c r="M210" s="4">
        <v>3</v>
      </c>
      <c r="N210" s="4" t="s">
        <v>3</v>
      </c>
      <c r="O210" s="4">
        <v>2</v>
      </c>
      <c r="P210" s="4"/>
      <c r="Q210" s="4"/>
      <c r="R210" s="4"/>
      <c r="S210" s="4"/>
      <c r="T210" s="4"/>
      <c r="U210" s="4"/>
      <c r="V210" s="4"/>
      <c r="W210" s="4">
        <v>0</v>
      </c>
      <c r="X210" s="4">
        <v>1</v>
      </c>
      <c r="Y210" s="4">
        <v>0</v>
      </c>
      <c r="Z210" s="4"/>
      <c r="AA210" s="4"/>
      <c r="AB210" s="4"/>
    </row>
    <row r="211" spans="1:28">
      <c r="A211" s="4">
        <v>50</v>
      </c>
      <c r="B211" s="4">
        <v>0</v>
      </c>
      <c r="C211" s="4">
        <v>0</v>
      </c>
      <c r="D211" s="4">
        <v>1</v>
      </c>
      <c r="E211" s="4">
        <v>230</v>
      </c>
      <c r="F211" s="4">
        <f>ROUND(Source!BA191,O211)</f>
        <v>0</v>
      </c>
      <c r="G211" s="4" t="s">
        <v>170</v>
      </c>
      <c r="H211" s="4" t="s">
        <v>171</v>
      </c>
      <c r="I211" s="4"/>
      <c r="J211" s="4"/>
      <c r="K211" s="4">
        <v>230</v>
      </c>
      <c r="L211" s="4">
        <v>19</v>
      </c>
      <c r="M211" s="4">
        <v>3</v>
      </c>
      <c r="N211" s="4" t="s">
        <v>3</v>
      </c>
      <c r="O211" s="4">
        <v>2</v>
      </c>
      <c r="P211" s="4"/>
      <c r="Q211" s="4"/>
      <c r="R211" s="4"/>
      <c r="S211" s="4"/>
      <c r="T211" s="4"/>
      <c r="U211" s="4"/>
      <c r="V211" s="4"/>
      <c r="W211" s="4">
        <v>0</v>
      </c>
      <c r="X211" s="4">
        <v>1</v>
      </c>
      <c r="Y211" s="4">
        <v>0</v>
      </c>
      <c r="Z211" s="4"/>
      <c r="AA211" s="4"/>
      <c r="AB211" s="4"/>
    </row>
    <row r="212" spans="1:28">
      <c r="A212" s="4">
        <v>50</v>
      </c>
      <c r="B212" s="4">
        <v>0</v>
      </c>
      <c r="C212" s="4">
        <v>0</v>
      </c>
      <c r="D212" s="4">
        <v>1</v>
      </c>
      <c r="E212" s="4">
        <v>206</v>
      </c>
      <c r="F212" s="4">
        <f>ROUND(Source!T191,O212)</f>
        <v>0</v>
      </c>
      <c r="G212" s="4" t="s">
        <v>172</v>
      </c>
      <c r="H212" s="4" t="s">
        <v>173</v>
      </c>
      <c r="I212" s="4"/>
      <c r="J212" s="4"/>
      <c r="K212" s="4">
        <v>206</v>
      </c>
      <c r="L212" s="4">
        <v>20</v>
      </c>
      <c r="M212" s="4">
        <v>3</v>
      </c>
      <c r="N212" s="4" t="s">
        <v>3</v>
      </c>
      <c r="O212" s="4">
        <v>2</v>
      </c>
      <c r="P212" s="4"/>
      <c r="Q212" s="4"/>
      <c r="R212" s="4"/>
      <c r="S212" s="4"/>
      <c r="T212" s="4"/>
      <c r="U212" s="4"/>
      <c r="V212" s="4"/>
      <c r="W212" s="4">
        <v>0</v>
      </c>
      <c r="X212" s="4">
        <v>1</v>
      </c>
      <c r="Y212" s="4">
        <v>0</v>
      </c>
      <c r="Z212" s="4"/>
      <c r="AA212" s="4"/>
      <c r="AB212" s="4"/>
    </row>
    <row r="213" spans="1:28">
      <c r="A213" s="4">
        <v>50</v>
      </c>
      <c r="B213" s="4">
        <v>0</v>
      </c>
      <c r="C213" s="4">
        <v>0</v>
      </c>
      <c r="D213" s="4">
        <v>1</v>
      </c>
      <c r="E213" s="4">
        <v>207</v>
      </c>
      <c r="F213" s="4">
        <f>Source!U191</f>
        <v>0</v>
      </c>
      <c r="G213" s="4" t="s">
        <v>174</v>
      </c>
      <c r="H213" s="4" t="s">
        <v>175</v>
      </c>
      <c r="I213" s="4"/>
      <c r="J213" s="4"/>
      <c r="K213" s="4">
        <v>207</v>
      </c>
      <c r="L213" s="4">
        <v>21</v>
      </c>
      <c r="M213" s="4">
        <v>3</v>
      </c>
      <c r="N213" s="4" t="s">
        <v>3</v>
      </c>
      <c r="O213" s="4">
        <v>-1</v>
      </c>
      <c r="P213" s="4"/>
      <c r="Q213" s="4"/>
      <c r="R213" s="4"/>
      <c r="S213" s="4"/>
      <c r="T213" s="4"/>
      <c r="U213" s="4"/>
      <c r="V213" s="4"/>
      <c r="W213" s="4">
        <v>0</v>
      </c>
      <c r="X213" s="4">
        <v>1</v>
      </c>
      <c r="Y213" s="4">
        <v>0</v>
      </c>
      <c r="Z213" s="4"/>
      <c r="AA213" s="4"/>
      <c r="AB213" s="4"/>
    </row>
    <row r="214" spans="1:28">
      <c r="A214" s="4">
        <v>50</v>
      </c>
      <c r="B214" s="4">
        <v>0</v>
      </c>
      <c r="C214" s="4">
        <v>0</v>
      </c>
      <c r="D214" s="4">
        <v>1</v>
      </c>
      <c r="E214" s="4">
        <v>208</v>
      </c>
      <c r="F214" s="4">
        <f>Source!V191</f>
        <v>0</v>
      </c>
      <c r="G214" s="4" t="s">
        <v>176</v>
      </c>
      <c r="H214" s="4" t="s">
        <v>177</v>
      </c>
      <c r="I214" s="4"/>
      <c r="J214" s="4"/>
      <c r="K214" s="4">
        <v>208</v>
      </c>
      <c r="L214" s="4">
        <v>22</v>
      </c>
      <c r="M214" s="4">
        <v>3</v>
      </c>
      <c r="N214" s="4" t="s">
        <v>3</v>
      </c>
      <c r="O214" s="4">
        <v>-1</v>
      </c>
      <c r="P214" s="4"/>
      <c r="Q214" s="4"/>
      <c r="R214" s="4"/>
      <c r="S214" s="4"/>
      <c r="T214" s="4"/>
      <c r="U214" s="4"/>
      <c r="V214" s="4"/>
      <c r="W214" s="4">
        <v>0</v>
      </c>
      <c r="X214" s="4">
        <v>1</v>
      </c>
      <c r="Y214" s="4">
        <v>0</v>
      </c>
      <c r="Z214" s="4"/>
      <c r="AA214" s="4"/>
      <c r="AB214" s="4"/>
    </row>
    <row r="215" spans="1:28">
      <c r="A215" s="4">
        <v>50</v>
      </c>
      <c r="B215" s="4">
        <v>0</v>
      </c>
      <c r="C215" s="4">
        <v>0</v>
      </c>
      <c r="D215" s="4">
        <v>1</v>
      </c>
      <c r="E215" s="4">
        <v>209</v>
      </c>
      <c r="F215" s="4">
        <f>ROUND(Source!W191,O215)</f>
        <v>0</v>
      </c>
      <c r="G215" s="4" t="s">
        <v>178</v>
      </c>
      <c r="H215" s="4" t="s">
        <v>179</v>
      </c>
      <c r="I215" s="4"/>
      <c r="J215" s="4"/>
      <c r="K215" s="4">
        <v>209</v>
      </c>
      <c r="L215" s="4">
        <v>23</v>
      </c>
      <c r="M215" s="4">
        <v>3</v>
      </c>
      <c r="N215" s="4" t="s">
        <v>3</v>
      </c>
      <c r="O215" s="4">
        <v>2</v>
      </c>
      <c r="P215" s="4"/>
      <c r="Q215" s="4"/>
      <c r="R215" s="4"/>
      <c r="S215" s="4"/>
      <c r="T215" s="4"/>
      <c r="U215" s="4"/>
      <c r="V215" s="4"/>
      <c r="W215" s="4">
        <v>0</v>
      </c>
      <c r="X215" s="4">
        <v>1</v>
      </c>
      <c r="Y215" s="4">
        <v>0</v>
      </c>
      <c r="Z215" s="4"/>
      <c r="AA215" s="4"/>
      <c r="AB215" s="4"/>
    </row>
    <row r="216" spans="1:28">
      <c r="A216" s="4">
        <v>50</v>
      </c>
      <c r="B216" s="4">
        <v>0</v>
      </c>
      <c r="C216" s="4">
        <v>0</v>
      </c>
      <c r="D216" s="4">
        <v>1</v>
      </c>
      <c r="E216" s="4">
        <v>233</v>
      </c>
      <c r="F216" s="4">
        <f>ROUND(Source!BD191,O216)</f>
        <v>0</v>
      </c>
      <c r="G216" s="4" t="s">
        <v>180</v>
      </c>
      <c r="H216" s="4" t="s">
        <v>181</v>
      </c>
      <c r="I216" s="4"/>
      <c r="J216" s="4"/>
      <c r="K216" s="4">
        <v>233</v>
      </c>
      <c r="L216" s="4">
        <v>24</v>
      </c>
      <c r="M216" s="4">
        <v>3</v>
      </c>
      <c r="N216" s="4" t="s">
        <v>3</v>
      </c>
      <c r="O216" s="4">
        <v>2</v>
      </c>
      <c r="P216" s="4"/>
      <c r="Q216" s="4"/>
      <c r="R216" s="4"/>
      <c r="S216" s="4"/>
      <c r="T216" s="4"/>
      <c r="U216" s="4"/>
      <c r="V216" s="4"/>
      <c r="W216" s="4">
        <v>0</v>
      </c>
      <c r="X216" s="4">
        <v>1</v>
      </c>
      <c r="Y216" s="4">
        <v>0</v>
      </c>
      <c r="Z216" s="4"/>
      <c r="AA216" s="4"/>
      <c r="AB216" s="4"/>
    </row>
    <row r="217" spans="1:28">
      <c r="A217" s="4">
        <v>50</v>
      </c>
      <c r="B217" s="4">
        <v>0</v>
      </c>
      <c r="C217" s="4">
        <v>0</v>
      </c>
      <c r="D217" s="4">
        <v>1</v>
      </c>
      <c r="E217" s="4">
        <v>0</v>
      </c>
      <c r="F217" s="4">
        <f>ROUND(Source!X191,O217)</f>
        <v>0</v>
      </c>
      <c r="G217" s="4" t="s">
        <v>182</v>
      </c>
      <c r="H217" s="4" t="s">
        <v>183</v>
      </c>
      <c r="I217" s="4"/>
      <c r="J217" s="4"/>
      <c r="K217" s="4">
        <v>210</v>
      </c>
      <c r="L217" s="4">
        <v>25</v>
      </c>
      <c r="M217" s="4">
        <v>3</v>
      </c>
      <c r="N217" s="4" t="s">
        <v>3</v>
      </c>
      <c r="O217" s="4">
        <v>2</v>
      </c>
      <c r="P217" s="4"/>
      <c r="Q217" s="4"/>
      <c r="R217" s="4"/>
      <c r="S217" s="4"/>
      <c r="T217" s="4"/>
      <c r="U217" s="4"/>
      <c r="V217" s="4"/>
      <c r="W217" s="4">
        <v>0</v>
      </c>
      <c r="X217" s="4">
        <v>1</v>
      </c>
      <c r="Y217" s="4">
        <v>0</v>
      </c>
      <c r="Z217" s="4"/>
      <c r="AA217" s="4"/>
      <c r="AB217" s="4"/>
    </row>
    <row r="218" spans="1:28">
      <c r="A218" s="4">
        <v>50</v>
      </c>
      <c r="B218" s="4">
        <v>0</v>
      </c>
      <c r="C218" s="4">
        <v>0</v>
      </c>
      <c r="D218" s="4">
        <v>1</v>
      </c>
      <c r="E218" s="4">
        <v>0</v>
      </c>
      <c r="F218" s="4">
        <f>ROUND(Source!Y191,O218)</f>
        <v>0</v>
      </c>
      <c r="G218" s="4" t="s">
        <v>184</v>
      </c>
      <c r="H218" s="4" t="s">
        <v>185</v>
      </c>
      <c r="I218" s="4"/>
      <c r="J218" s="4"/>
      <c r="K218" s="4">
        <v>211</v>
      </c>
      <c r="L218" s="4">
        <v>26</v>
      </c>
      <c r="M218" s="4">
        <v>3</v>
      </c>
      <c r="N218" s="4" t="s">
        <v>3</v>
      </c>
      <c r="O218" s="4">
        <v>2</v>
      </c>
      <c r="P218" s="4"/>
      <c r="Q218" s="4"/>
      <c r="R218" s="4"/>
      <c r="S218" s="4"/>
      <c r="T218" s="4"/>
      <c r="U218" s="4"/>
      <c r="V218" s="4"/>
      <c r="W218" s="4">
        <v>0</v>
      </c>
      <c r="X218" s="4">
        <v>1</v>
      </c>
      <c r="Y218" s="4">
        <v>0</v>
      </c>
      <c r="Z218" s="4"/>
      <c r="AA218" s="4"/>
      <c r="AB218" s="4"/>
    </row>
    <row r="219" spans="1:28">
      <c r="A219" s="4">
        <v>50</v>
      </c>
      <c r="B219" s="4">
        <v>0</v>
      </c>
      <c r="C219" s="4">
        <v>0</v>
      </c>
      <c r="D219" s="4">
        <v>1</v>
      </c>
      <c r="E219" s="4">
        <v>224</v>
      </c>
      <c r="F219" s="4">
        <f>ROUND(Source!AR191,O219)</f>
        <v>6025227.5</v>
      </c>
      <c r="G219" s="4" t="s">
        <v>186</v>
      </c>
      <c r="H219" s="4" t="s">
        <v>187</v>
      </c>
      <c r="I219" s="4"/>
      <c r="J219" s="4"/>
      <c r="K219" s="4">
        <v>224</v>
      </c>
      <c r="L219" s="4">
        <v>27</v>
      </c>
      <c r="M219" s="4">
        <v>3</v>
      </c>
      <c r="N219" s="4" t="s">
        <v>3</v>
      </c>
      <c r="O219" s="4">
        <v>2</v>
      </c>
      <c r="P219" s="4"/>
      <c r="Q219" s="4"/>
      <c r="R219" s="4"/>
      <c r="S219" s="4"/>
      <c r="T219" s="4"/>
      <c r="U219" s="4"/>
      <c r="V219" s="4"/>
      <c r="W219" s="4">
        <v>6025227.5</v>
      </c>
      <c r="X219" s="4">
        <v>1</v>
      </c>
      <c r="Y219" s="4">
        <v>6025227.5</v>
      </c>
      <c r="Z219" s="4"/>
      <c r="AA219" s="4"/>
      <c r="AB219" s="4"/>
    </row>
    <row r="220" spans="1:28">
      <c r="A220" s="4">
        <v>50</v>
      </c>
      <c r="B220" s="4">
        <v>1</v>
      </c>
      <c r="C220" s="4">
        <v>0</v>
      </c>
      <c r="D220" s="4">
        <v>2</v>
      </c>
      <c r="E220" s="4">
        <v>201</v>
      </c>
      <c r="F220" s="4">
        <f>ROUND(ROUND(F193,0),O220)</f>
        <v>6025228</v>
      </c>
      <c r="G220" s="4" t="s">
        <v>188</v>
      </c>
      <c r="H220" s="4" t="s">
        <v>189</v>
      </c>
      <c r="I220" s="4"/>
      <c r="J220" s="4"/>
      <c r="K220" s="4">
        <v>212</v>
      </c>
      <c r="L220" s="4">
        <v>28</v>
      </c>
      <c r="M220" s="4">
        <v>0</v>
      </c>
      <c r="N220" s="4" t="s">
        <v>3</v>
      </c>
      <c r="O220" s="4">
        <v>0</v>
      </c>
      <c r="P220" s="4"/>
      <c r="Q220" s="4"/>
      <c r="R220" s="4"/>
      <c r="S220" s="4"/>
      <c r="T220" s="4"/>
      <c r="U220" s="4"/>
      <c r="V220" s="4"/>
      <c r="W220" s="4">
        <v>6025228</v>
      </c>
      <c r="X220" s="4">
        <v>1</v>
      </c>
      <c r="Y220" s="4">
        <v>6025228</v>
      </c>
      <c r="Z220" s="4"/>
      <c r="AA220" s="4"/>
      <c r="AB220" s="4"/>
    </row>
    <row r="221" spans="1:28">
      <c r="A221" s="4">
        <v>50</v>
      </c>
      <c r="B221" s="4">
        <v>1</v>
      </c>
      <c r="C221" s="4">
        <v>0</v>
      </c>
      <c r="D221" s="4">
        <v>2</v>
      </c>
      <c r="E221" s="4">
        <v>210</v>
      </c>
      <c r="F221" s="4">
        <f>ROUND(ROUND(F217,0),O221)</f>
        <v>0</v>
      </c>
      <c r="G221" s="4" t="s">
        <v>190</v>
      </c>
      <c r="H221" s="4" t="s">
        <v>183</v>
      </c>
      <c r="I221" s="4"/>
      <c r="J221" s="4"/>
      <c r="K221" s="4">
        <v>212</v>
      </c>
      <c r="L221" s="4">
        <v>29</v>
      </c>
      <c r="M221" s="4">
        <v>0</v>
      </c>
      <c r="N221" s="4" t="s">
        <v>3</v>
      </c>
      <c r="O221" s="4">
        <v>0</v>
      </c>
      <c r="P221" s="4"/>
      <c r="Q221" s="4"/>
      <c r="R221" s="4"/>
      <c r="S221" s="4"/>
      <c r="T221" s="4"/>
      <c r="U221" s="4"/>
      <c r="V221" s="4"/>
      <c r="W221" s="4">
        <v>0</v>
      </c>
      <c r="X221" s="4">
        <v>1</v>
      </c>
      <c r="Y221" s="4">
        <v>0</v>
      </c>
      <c r="Z221" s="4"/>
      <c r="AA221" s="4"/>
      <c r="AB221" s="4"/>
    </row>
    <row r="222" spans="1:28">
      <c r="A222" s="4">
        <v>50</v>
      </c>
      <c r="B222" s="4">
        <v>0</v>
      </c>
      <c r="C222" s="4">
        <v>0</v>
      </c>
      <c r="D222" s="4">
        <v>2</v>
      </c>
      <c r="E222" s="4">
        <v>211</v>
      </c>
      <c r="F222" s="4">
        <f>ROUND(ROUND(F218,0),O222)</f>
        <v>0</v>
      </c>
      <c r="G222" s="4" t="s">
        <v>191</v>
      </c>
      <c r="H222" s="4" t="s">
        <v>185</v>
      </c>
      <c r="I222" s="4"/>
      <c r="J222" s="4"/>
      <c r="K222" s="4">
        <v>212</v>
      </c>
      <c r="L222" s="4">
        <v>30</v>
      </c>
      <c r="M222" s="4">
        <v>3</v>
      </c>
      <c r="N222" s="4" t="s">
        <v>3</v>
      </c>
      <c r="O222" s="4">
        <v>0</v>
      </c>
      <c r="P222" s="4"/>
      <c r="Q222" s="4"/>
      <c r="R222" s="4"/>
      <c r="S222" s="4"/>
      <c r="T222" s="4"/>
      <c r="U222" s="4"/>
      <c r="V222" s="4"/>
      <c r="W222" s="4">
        <v>0</v>
      </c>
      <c r="X222" s="4">
        <v>1</v>
      </c>
      <c r="Y222" s="4">
        <v>0</v>
      </c>
      <c r="Z222" s="4"/>
      <c r="AA222" s="4"/>
      <c r="AB222" s="4"/>
    </row>
    <row r="223" spans="1:28">
      <c r="A223" s="4">
        <v>50</v>
      </c>
      <c r="B223" s="4">
        <v>1</v>
      </c>
      <c r="C223" s="4">
        <v>0</v>
      </c>
      <c r="D223" s="4">
        <v>2</v>
      </c>
      <c r="E223" s="4">
        <v>0</v>
      </c>
      <c r="F223" s="4">
        <f>ROUND(F220+F221+F222,O223)</f>
        <v>6025228</v>
      </c>
      <c r="G223" s="4" t="s">
        <v>192</v>
      </c>
      <c r="H223" s="4" t="s">
        <v>193</v>
      </c>
      <c r="I223" s="4"/>
      <c r="J223" s="4"/>
      <c r="K223" s="4">
        <v>212</v>
      </c>
      <c r="L223" s="4">
        <v>31</v>
      </c>
      <c r="M223" s="4">
        <v>0</v>
      </c>
      <c r="N223" s="4" t="s">
        <v>3</v>
      </c>
      <c r="O223" s="4">
        <v>2</v>
      </c>
      <c r="P223" s="4"/>
      <c r="Q223" s="4"/>
      <c r="R223" s="4"/>
      <c r="S223" s="4"/>
      <c r="T223" s="4"/>
      <c r="U223" s="4"/>
      <c r="V223" s="4"/>
      <c r="W223" s="4">
        <v>6025228</v>
      </c>
      <c r="X223" s="4">
        <v>1</v>
      </c>
      <c r="Y223" s="4">
        <v>6025228</v>
      </c>
      <c r="Z223" s="4"/>
      <c r="AA223" s="4"/>
      <c r="AB223" s="4"/>
    </row>
    <row r="225" spans="1:206">
      <c r="A225" s="2">
        <v>51</v>
      </c>
      <c r="B225" s="2">
        <f>B20</f>
        <v>1</v>
      </c>
      <c r="C225" s="2">
        <f>A20</f>
        <v>3</v>
      </c>
      <c r="D225" s="2">
        <f>ROW(A20)</f>
        <v>20</v>
      </c>
      <c r="E225" s="2"/>
      <c r="F225" s="2" t="str">
        <f>IF(F20&lt;&gt;"",F20,"")</f>
        <v>Новая локальная смета</v>
      </c>
      <c r="G225" s="2" t="str">
        <f>IF(G20&lt;&gt;"",G20,"")</f>
        <v>Новая локальная смета</v>
      </c>
      <c r="H225" s="2">
        <v>0</v>
      </c>
      <c r="I225" s="2"/>
      <c r="J225" s="2"/>
      <c r="K225" s="2"/>
      <c r="L225" s="2"/>
      <c r="M225" s="2"/>
      <c r="N225" s="2"/>
      <c r="O225" s="2">
        <f t="shared" ref="O225:T225" si="286">ROUND(O49+O191+AB225,2)</f>
        <v>7126846.3300000001</v>
      </c>
      <c r="P225" s="2">
        <f t="shared" si="286"/>
        <v>6174706.0599999996</v>
      </c>
      <c r="Q225" s="2">
        <f t="shared" si="286"/>
        <v>189462.1</v>
      </c>
      <c r="R225" s="2">
        <f t="shared" si="286"/>
        <v>103168.76</v>
      </c>
      <c r="S225" s="2">
        <f t="shared" si="286"/>
        <v>762678.17</v>
      </c>
      <c r="T225" s="2">
        <f t="shared" si="286"/>
        <v>0</v>
      </c>
      <c r="U225" s="2">
        <f>U49+U191+AH225</f>
        <v>3161.6383000000001</v>
      </c>
      <c r="V225" s="2">
        <f>V49+V191+AI225</f>
        <v>440.44720000000001</v>
      </c>
      <c r="W225" s="2">
        <f>ROUND(W49+W191+AJ225,2)</f>
        <v>0</v>
      </c>
      <c r="X225" s="2">
        <f>ROUND(X49+X191+AK225,2)</f>
        <v>800481.78</v>
      </c>
      <c r="Y225" s="2">
        <f>ROUND(Y49+Y191+AL225,2)</f>
        <v>421312.81</v>
      </c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>
        <f t="shared" ref="AO225:BD225" si="287">ROUND(AO49+AO191+BX225,2)</f>
        <v>0</v>
      </c>
      <c r="AP225" s="2">
        <f t="shared" si="287"/>
        <v>0</v>
      </c>
      <c r="AQ225" s="2">
        <f t="shared" si="287"/>
        <v>0</v>
      </c>
      <c r="AR225" s="2">
        <f t="shared" si="287"/>
        <v>8348640.9199999999</v>
      </c>
      <c r="AS225" s="2">
        <f t="shared" si="287"/>
        <v>6027801.75</v>
      </c>
      <c r="AT225" s="2">
        <f t="shared" si="287"/>
        <v>2032441.38</v>
      </c>
      <c r="AU225" s="2">
        <f t="shared" si="287"/>
        <v>288397.78999999998</v>
      </c>
      <c r="AV225" s="2">
        <f t="shared" si="287"/>
        <v>6174706.0599999996</v>
      </c>
      <c r="AW225" s="2">
        <f t="shared" si="287"/>
        <v>6174706.0599999996</v>
      </c>
      <c r="AX225" s="2">
        <f t="shared" si="287"/>
        <v>0</v>
      </c>
      <c r="AY225" s="2">
        <f t="shared" si="287"/>
        <v>6174706.0599999996</v>
      </c>
      <c r="AZ225" s="2">
        <f t="shared" si="287"/>
        <v>0</v>
      </c>
      <c r="BA225" s="2">
        <f t="shared" si="287"/>
        <v>0</v>
      </c>
      <c r="BB225" s="2">
        <f t="shared" si="287"/>
        <v>0</v>
      </c>
      <c r="BC225" s="2">
        <f t="shared" si="287"/>
        <v>0</v>
      </c>
      <c r="BD225" s="2">
        <f t="shared" si="287"/>
        <v>0</v>
      </c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>
        <v>0</v>
      </c>
    </row>
    <row r="227" spans="1:206">
      <c r="A227" s="4">
        <v>50</v>
      </c>
      <c r="B227" s="4">
        <v>0</v>
      </c>
      <c r="C227" s="4">
        <v>0</v>
      </c>
      <c r="D227" s="4">
        <v>1</v>
      </c>
      <c r="E227" s="4">
        <v>0</v>
      </c>
      <c r="F227" s="4">
        <f>ROUND(Source!O225,O227)</f>
        <v>7126846.3300000001</v>
      </c>
      <c r="G227" s="4" t="s">
        <v>134</v>
      </c>
      <c r="H227" s="4" t="s">
        <v>135</v>
      </c>
      <c r="I227" s="4"/>
      <c r="J227" s="4"/>
      <c r="K227" s="4">
        <v>201</v>
      </c>
      <c r="L227" s="4">
        <v>1</v>
      </c>
      <c r="M227" s="4">
        <v>3</v>
      </c>
      <c r="N227" s="4" t="s">
        <v>3</v>
      </c>
      <c r="O227" s="4">
        <v>2</v>
      </c>
      <c r="P227" s="4"/>
      <c r="Q227" s="4"/>
      <c r="R227" s="4"/>
      <c r="S227" s="4"/>
      <c r="T227" s="4"/>
      <c r="U227" s="4"/>
      <c r="V227" s="4"/>
      <c r="W227" s="4">
        <v>7126846.3299999991</v>
      </c>
      <c r="X227" s="4">
        <v>1</v>
      </c>
      <c r="Y227" s="4">
        <v>7126846.3299999991</v>
      </c>
      <c r="Z227" s="4"/>
      <c r="AA227" s="4"/>
      <c r="AB227" s="4"/>
    </row>
    <row r="228" spans="1:206">
      <c r="A228" s="4">
        <v>50</v>
      </c>
      <c r="B228" s="4">
        <v>0</v>
      </c>
      <c r="C228" s="4">
        <v>0</v>
      </c>
      <c r="D228" s="4">
        <v>1</v>
      </c>
      <c r="E228" s="4">
        <v>202</v>
      </c>
      <c r="F228" s="4">
        <f>ROUND(Source!P225,O228)</f>
        <v>6174706.0599999996</v>
      </c>
      <c r="G228" s="4" t="s">
        <v>136</v>
      </c>
      <c r="H228" s="4" t="s">
        <v>137</v>
      </c>
      <c r="I228" s="4"/>
      <c r="J228" s="4"/>
      <c r="K228" s="4">
        <v>202</v>
      </c>
      <c r="L228" s="4">
        <v>2</v>
      </c>
      <c r="M228" s="4">
        <v>3</v>
      </c>
      <c r="N228" s="4" t="s">
        <v>3</v>
      </c>
      <c r="O228" s="4">
        <v>2</v>
      </c>
      <c r="P228" s="4"/>
      <c r="Q228" s="4"/>
      <c r="R228" s="4"/>
      <c r="S228" s="4"/>
      <c r="T228" s="4"/>
      <c r="U228" s="4"/>
      <c r="V228" s="4"/>
      <c r="W228" s="4">
        <v>6174706.0599999996</v>
      </c>
      <c r="X228" s="4">
        <v>1</v>
      </c>
      <c r="Y228" s="4">
        <v>6174706.0599999996</v>
      </c>
      <c r="Z228" s="4"/>
      <c r="AA228" s="4"/>
      <c r="AB228" s="4"/>
    </row>
    <row r="229" spans="1:206">
      <c r="A229" s="4">
        <v>50</v>
      </c>
      <c r="B229" s="4">
        <v>0</v>
      </c>
      <c r="C229" s="4">
        <v>0</v>
      </c>
      <c r="D229" s="4">
        <v>1</v>
      </c>
      <c r="E229" s="4">
        <v>222</v>
      </c>
      <c r="F229" s="4">
        <f>ROUND(Source!AO225,O229)</f>
        <v>0</v>
      </c>
      <c r="G229" s="4" t="s">
        <v>138</v>
      </c>
      <c r="H229" s="4" t="s">
        <v>139</v>
      </c>
      <c r="I229" s="4"/>
      <c r="J229" s="4"/>
      <c r="K229" s="4">
        <v>222</v>
      </c>
      <c r="L229" s="4">
        <v>3</v>
      </c>
      <c r="M229" s="4">
        <v>3</v>
      </c>
      <c r="N229" s="4" t="s">
        <v>3</v>
      </c>
      <c r="O229" s="4">
        <v>2</v>
      </c>
      <c r="P229" s="4"/>
      <c r="Q229" s="4"/>
      <c r="R229" s="4"/>
      <c r="S229" s="4"/>
      <c r="T229" s="4"/>
      <c r="U229" s="4"/>
      <c r="V229" s="4"/>
      <c r="W229" s="4">
        <v>0</v>
      </c>
      <c r="X229" s="4">
        <v>1</v>
      </c>
      <c r="Y229" s="4">
        <v>0</v>
      </c>
      <c r="Z229" s="4"/>
      <c r="AA229" s="4"/>
      <c r="AB229" s="4"/>
    </row>
    <row r="230" spans="1:206">
      <c r="A230" s="4">
        <v>50</v>
      </c>
      <c r="B230" s="4">
        <v>0</v>
      </c>
      <c r="C230" s="4">
        <v>0</v>
      </c>
      <c r="D230" s="4">
        <v>1</v>
      </c>
      <c r="E230" s="4">
        <v>225</v>
      </c>
      <c r="F230" s="4">
        <f>ROUND(Source!AV225,O230)</f>
        <v>6174706.0599999996</v>
      </c>
      <c r="G230" s="4" t="s">
        <v>140</v>
      </c>
      <c r="H230" s="4" t="s">
        <v>141</v>
      </c>
      <c r="I230" s="4"/>
      <c r="J230" s="4"/>
      <c r="K230" s="4">
        <v>225</v>
      </c>
      <c r="L230" s="4">
        <v>4</v>
      </c>
      <c r="M230" s="4">
        <v>3</v>
      </c>
      <c r="N230" s="4" t="s">
        <v>3</v>
      </c>
      <c r="O230" s="4">
        <v>2</v>
      </c>
      <c r="P230" s="4"/>
      <c r="Q230" s="4"/>
      <c r="R230" s="4"/>
      <c r="S230" s="4"/>
      <c r="T230" s="4"/>
      <c r="U230" s="4"/>
      <c r="V230" s="4"/>
      <c r="W230" s="4">
        <v>6174706.0599999996</v>
      </c>
      <c r="X230" s="4">
        <v>1</v>
      </c>
      <c r="Y230" s="4">
        <v>6174706.0599999996</v>
      </c>
      <c r="Z230" s="4"/>
      <c r="AA230" s="4"/>
      <c r="AB230" s="4"/>
    </row>
    <row r="231" spans="1:206">
      <c r="A231" s="4">
        <v>50</v>
      </c>
      <c r="B231" s="4">
        <v>0</v>
      </c>
      <c r="C231" s="4">
        <v>0</v>
      </c>
      <c r="D231" s="4">
        <v>1</v>
      </c>
      <c r="E231" s="4">
        <v>226</v>
      </c>
      <c r="F231" s="4">
        <f>ROUND(Source!AW225,O231)</f>
        <v>6174706.0599999996</v>
      </c>
      <c r="G231" s="4" t="s">
        <v>142</v>
      </c>
      <c r="H231" s="4" t="s">
        <v>143</v>
      </c>
      <c r="I231" s="4"/>
      <c r="J231" s="4"/>
      <c r="K231" s="4">
        <v>226</v>
      </c>
      <c r="L231" s="4">
        <v>5</v>
      </c>
      <c r="M231" s="4">
        <v>3</v>
      </c>
      <c r="N231" s="4" t="s">
        <v>3</v>
      </c>
      <c r="O231" s="4">
        <v>2</v>
      </c>
      <c r="P231" s="4"/>
      <c r="Q231" s="4"/>
      <c r="R231" s="4"/>
      <c r="S231" s="4"/>
      <c r="T231" s="4"/>
      <c r="U231" s="4"/>
      <c r="V231" s="4"/>
      <c r="W231" s="4">
        <v>6174706.0599999996</v>
      </c>
      <c r="X231" s="4">
        <v>1</v>
      </c>
      <c r="Y231" s="4">
        <v>6174706.0599999996</v>
      </c>
      <c r="Z231" s="4"/>
      <c r="AA231" s="4"/>
      <c r="AB231" s="4"/>
    </row>
    <row r="232" spans="1:206">
      <c r="A232" s="4">
        <v>50</v>
      </c>
      <c r="B232" s="4">
        <v>0</v>
      </c>
      <c r="C232" s="4">
        <v>0</v>
      </c>
      <c r="D232" s="4">
        <v>1</v>
      </c>
      <c r="E232" s="4">
        <v>227</v>
      </c>
      <c r="F232" s="4">
        <f>ROUND(Source!AX225,O232)</f>
        <v>0</v>
      </c>
      <c r="G232" s="4" t="s">
        <v>144</v>
      </c>
      <c r="H232" s="4" t="s">
        <v>145</v>
      </c>
      <c r="I232" s="4"/>
      <c r="J232" s="4"/>
      <c r="K232" s="4">
        <v>227</v>
      </c>
      <c r="L232" s="4">
        <v>6</v>
      </c>
      <c r="M232" s="4">
        <v>3</v>
      </c>
      <c r="N232" s="4" t="s">
        <v>3</v>
      </c>
      <c r="O232" s="4">
        <v>2</v>
      </c>
      <c r="P232" s="4"/>
      <c r="Q232" s="4"/>
      <c r="R232" s="4"/>
      <c r="S232" s="4"/>
      <c r="T232" s="4"/>
      <c r="U232" s="4"/>
      <c r="V232" s="4"/>
      <c r="W232" s="4">
        <v>0</v>
      </c>
      <c r="X232" s="4">
        <v>1</v>
      </c>
      <c r="Y232" s="4">
        <v>0</v>
      </c>
      <c r="Z232" s="4"/>
      <c r="AA232" s="4"/>
      <c r="AB232" s="4"/>
    </row>
    <row r="233" spans="1:206">
      <c r="A233" s="4">
        <v>50</v>
      </c>
      <c r="B233" s="4">
        <v>0</v>
      </c>
      <c r="C233" s="4">
        <v>0</v>
      </c>
      <c r="D233" s="4">
        <v>1</v>
      </c>
      <c r="E233" s="4">
        <v>228</v>
      </c>
      <c r="F233" s="4">
        <f>ROUND(Source!AY225,O233)</f>
        <v>6174706.0599999996</v>
      </c>
      <c r="G233" s="4" t="s">
        <v>146</v>
      </c>
      <c r="H233" s="4" t="s">
        <v>147</v>
      </c>
      <c r="I233" s="4"/>
      <c r="J233" s="4"/>
      <c r="K233" s="4">
        <v>228</v>
      </c>
      <c r="L233" s="4">
        <v>7</v>
      </c>
      <c r="M233" s="4">
        <v>3</v>
      </c>
      <c r="N233" s="4" t="s">
        <v>3</v>
      </c>
      <c r="O233" s="4">
        <v>2</v>
      </c>
      <c r="P233" s="4"/>
      <c r="Q233" s="4"/>
      <c r="R233" s="4"/>
      <c r="S233" s="4"/>
      <c r="T233" s="4"/>
      <c r="U233" s="4"/>
      <c r="V233" s="4"/>
      <c r="W233" s="4">
        <v>6174706.0599999996</v>
      </c>
      <c r="X233" s="4">
        <v>1</v>
      </c>
      <c r="Y233" s="4">
        <v>6174706.0599999996</v>
      </c>
      <c r="Z233" s="4"/>
      <c r="AA233" s="4"/>
      <c r="AB233" s="4"/>
    </row>
    <row r="234" spans="1:206">
      <c r="A234" s="4">
        <v>50</v>
      </c>
      <c r="B234" s="4">
        <v>0</v>
      </c>
      <c r="C234" s="4">
        <v>0</v>
      </c>
      <c r="D234" s="4">
        <v>1</v>
      </c>
      <c r="E234" s="4">
        <v>216</v>
      </c>
      <c r="F234" s="4">
        <f>ROUND(Source!AP225,O234)</f>
        <v>0</v>
      </c>
      <c r="G234" s="4" t="s">
        <v>148</v>
      </c>
      <c r="H234" s="4" t="s">
        <v>149</v>
      </c>
      <c r="I234" s="4"/>
      <c r="J234" s="4"/>
      <c r="K234" s="4">
        <v>216</v>
      </c>
      <c r="L234" s="4">
        <v>8</v>
      </c>
      <c r="M234" s="4">
        <v>3</v>
      </c>
      <c r="N234" s="4" t="s">
        <v>3</v>
      </c>
      <c r="O234" s="4">
        <v>2</v>
      </c>
      <c r="P234" s="4"/>
      <c r="Q234" s="4"/>
      <c r="R234" s="4"/>
      <c r="S234" s="4"/>
      <c r="T234" s="4"/>
      <c r="U234" s="4"/>
      <c r="V234" s="4"/>
      <c r="W234" s="4">
        <v>0</v>
      </c>
      <c r="X234" s="4">
        <v>1</v>
      </c>
      <c r="Y234" s="4">
        <v>0</v>
      </c>
      <c r="Z234" s="4"/>
      <c r="AA234" s="4"/>
      <c r="AB234" s="4"/>
    </row>
    <row r="235" spans="1:206">
      <c r="A235" s="4">
        <v>50</v>
      </c>
      <c r="B235" s="4">
        <v>0</v>
      </c>
      <c r="C235" s="4">
        <v>0</v>
      </c>
      <c r="D235" s="4">
        <v>1</v>
      </c>
      <c r="E235" s="4">
        <v>223</v>
      </c>
      <c r="F235" s="4">
        <f>ROUND(Source!AQ225,O235)</f>
        <v>0</v>
      </c>
      <c r="G235" s="4" t="s">
        <v>150</v>
      </c>
      <c r="H235" s="4" t="s">
        <v>151</v>
      </c>
      <c r="I235" s="4"/>
      <c r="J235" s="4"/>
      <c r="K235" s="4">
        <v>223</v>
      </c>
      <c r="L235" s="4">
        <v>9</v>
      </c>
      <c r="M235" s="4">
        <v>3</v>
      </c>
      <c r="N235" s="4" t="s">
        <v>3</v>
      </c>
      <c r="O235" s="4">
        <v>2</v>
      </c>
      <c r="P235" s="4"/>
      <c r="Q235" s="4"/>
      <c r="R235" s="4"/>
      <c r="S235" s="4"/>
      <c r="T235" s="4"/>
      <c r="U235" s="4"/>
      <c r="V235" s="4"/>
      <c r="W235" s="4">
        <v>0</v>
      </c>
      <c r="X235" s="4">
        <v>1</v>
      </c>
      <c r="Y235" s="4">
        <v>0</v>
      </c>
      <c r="Z235" s="4"/>
      <c r="AA235" s="4"/>
      <c r="AB235" s="4"/>
    </row>
    <row r="236" spans="1:206">
      <c r="A236" s="4">
        <v>50</v>
      </c>
      <c r="B236" s="4">
        <v>0</v>
      </c>
      <c r="C236" s="4">
        <v>0</v>
      </c>
      <c r="D236" s="4">
        <v>1</v>
      </c>
      <c r="E236" s="4">
        <v>229</v>
      </c>
      <c r="F236" s="4">
        <f>ROUND(Source!AZ225,O236)</f>
        <v>0</v>
      </c>
      <c r="G236" s="4" t="s">
        <v>152</v>
      </c>
      <c r="H236" s="4" t="s">
        <v>153</v>
      </c>
      <c r="I236" s="4"/>
      <c r="J236" s="4"/>
      <c r="K236" s="4">
        <v>229</v>
      </c>
      <c r="L236" s="4">
        <v>10</v>
      </c>
      <c r="M236" s="4">
        <v>3</v>
      </c>
      <c r="N236" s="4" t="s">
        <v>3</v>
      </c>
      <c r="O236" s="4">
        <v>2</v>
      </c>
      <c r="P236" s="4"/>
      <c r="Q236" s="4"/>
      <c r="R236" s="4"/>
      <c r="S236" s="4"/>
      <c r="T236" s="4"/>
      <c r="U236" s="4"/>
      <c r="V236" s="4"/>
      <c r="W236" s="4">
        <v>0</v>
      </c>
      <c r="X236" s="4">
        <v>1</v>
      </c>
      <c r="Y236" s="4">
        <v>0</v>
      </c>
      <c r="Z236" s="4"/>
      <c r="AA236" s="4"/>
      <c r="AB236" s="4"/>
    </row>
    <row r="237" spans="1:206">
      <c r="A237" s="4">
        <v>50</v>
      </c>
      <c r="B237" s="4">
        <v>0</v>
      </c>
      <c r="C237" s="4">
        <v>0</v>
      </c>
      <c r="D237" s="4">
        <v>1</v>
      </c>
      <c r="E237" s="4">
        <v>203</v>
      </c>
      <c r="F237" s="4">
        <f>ROUND(Source!Q225,O237)</f>
        <v>189462.1</v>
      </c>
      <c r="G237" s="4" t="s">
        <v>154</v>
      </c>
      <c r="H237" s="4" t="s">
        <v>155</v>
      </c>
      <c r="I237" s="4"/>
      <c r="J237" s="4"/>
      <c r="K237" s="4">
        <v>203</v>
      </c>
      <c r="L237" s="4">
        <v>11</v>
      </c>
      <c r="M237" s="4">
        <v>3</v>
      </c>
      <c r="N237" s="4" t="s">
        <v>3</v>
      </c>
      <c r="O237" s="4">
        <v>2</v>
      </c>
      <c r="P237" s="4"/>
      <c r="Q237" s="4"/>
      <c r="R237" s="4"/>
      <c r="S237" s="4"/>
      <c r="T237" s="4"/>
      <c r="U237" s="4"/>
      <c r="V237" s="4"/>
      <c r="W237" s="4">
        <v>189462.09999999998</v>
      </c>
      <c r="X237" s="4">
        <v>1</v>
      </c>
      <c r="Y237" s="4">
        <v>189462.09999999998</v>
      </c>
      <c r="Z237" s="4"/>
      <c r="AA237" s="4"/>
      <c r="AB237" s="4"/>
    </row>
    <row r="238" spans="1:206">
      <c r="A238" s="4">
        <v>50</v>
      </c>
      <c r="B238" s="4">
        <v>0</v>
      </c>
      <c r="C238" s="4">
        <v>0</v>
      </c>
      <c r="D238" s="4">
        <v>1</v>
      </c>
      <c r="E238" s="4">
        <v>231</v>
      </c>
      <c r="F238" s="4">
        <f>ROUND(Source!BB225,O238)</f>
        <v>0</v>
      </c>
      <c r="G238" s="4" t="s">
        <v>156</v>
      </c>
      <c r="H238" s="4" t="s">
        <v>157</v>
      </c>
      <c r="I238" s="4"/>
      <c r="J238" s="4"/>
      <c r="K238" s="4">
        <v>231</v>
      </c>
      <c r="L238" s="4">
        <v>12</v>
      </c>
      <c r="M238" s="4">
        <v>3</v>
      </c>
      <c r="N238" s="4" t="s">
        <v>3</v>
      </c>
      <c r="O238" s="4">
        <v>2</v>
      </c>
      <c r="P238" s="4"/>
      <c r="Q238" s="4"/>
      <c r="R238" s="4"/>
      <c r="S238" s="4"/>
      <c r="T238" s="4"/>
      <c r="U238" s="4"/>
      <c r="V238" s="4"/>
      <c r="W238" s="4">
        <v>0</v>
      </c>
      <c r="X238" s="4">
        <v>1</v>
      </c>
      <c r="Y238" s="4">
        <v>0</v>
      </c>
      <c r="Z238" s="4"/>
      <c r="AA238" s="4"/>
      <c r="AB238" s="4"/>
    </row>
    <row r="239" spans="1:206">
      <c r="A239" s="4">
        <v>50</v>
      </c>
      <c r="B239" s="4">
        <v>0</v>
      </c>
      <c r="C239" s="4">
        <v>0</v>
      </c>
      <c r="D239" s="4">
        <v>1</v>
      </c>
      <c r="E239" s="4">
        <v>204</v>
      </c>
      <c r="F239" s="4">
        <f>ROUND(Source!R225,O239)</f>
        <v>103168.76</v>
      </c>
      <c r="G239" s="4" t="s">
        <v>158</v>
      </c>
      <c r="H239" s="4" t="s">
        <v>159</v>
      </c>
      <c r="I239" s="4"/>
      <c r="J239" s="4"/>
      <c r="K239" s="4">
        <v>204</v>
      </c>
      <c r="L239" s="4">
        <v>13</v>
      </c>
      <c r="M239" s="4">
        <v>3</v>
      </c>
      <c r="N239" s="4" t="s">
        <v>3</v>
      </c>
      <c r="O239" s="4">
        <v>2</v>
      </c>
      <c r="P239" s="4"/>
      <c r="Q239" s="4"/>
      <c r="R239" s="4"/>
      <c r="S239" s="4"/>
      <c r="T239" s="4"/>
      <c r="U239" s="4"/>
      <c r="V239" s="4"/>
      <c r="W239" s="4">
        <v>103168.76</v>
      </c>
      <c r="X239" s="4">
        <v>1</v>
      </c>
      <c r="Y239" s="4">
        <v>103168.76</v>
      </c>
      <c r="Z239" s="4"/>
      <c r="AA239" s="4"/>
      <c r="AB239" s="4"/>
    </row>
    <row r="240" spans="1:206">
      <c r="A240" s="4">
        <v>50</v>
      </c>
      <c r="B240" s="4">
        <v>0</v>
      </c>
      <c r="C240" s="4">
        <v>0</v>
      </c>
      <c r="D240" s="4">
        <v>1</v>
      </c>
      <c r="E240" s="4">
        <v>205</v>
      </c>
      <c r="F240" s="4">
        <f>ROUND(Source!S225,O240)</f>
        <v>762678.17</v>
      </c>
      <c r="G240" s="4" t="s">
        <v>160</v>
      </c>
      <c r="H240" s="4" t="s">
        <v>161</v>
      </c>
      <c r="I240" s="4"/>
      <c r="J240" s="4"/>
      <c r="K240" s="4">
        <v>205</v>
      </c>
      <c r="L240" s="4">
        <v>14</v>
      </c>
      <c r="M240" s="4">
        <v>3</v>
      </c>
      <c r="N240" s="4" t="s">
        <v>3</v>
      </c>
      <c r="O240" s="4">
        <v>2</v>
      </c>
      <c r="P240" s="4"/>
      <c r="Q240" s="4"/>
      <c r="R240" s="4"/>
      <c r="S240" s="4"/>
      <c r="T240" s="4"/>
      <c r="U240" s="4"/>
      <c r="V240" s="4"/>
      <c r="W240" s="4">
        <v>762678.16999999981</v>
      </c>
      <c r="X240" s="4">
        <v>1</v>
      </c>
      <c r="Y240" s="4">
        <v>762678.16999999981</v>
      </c>
      <c r="Z240" s="4"/>
      <c r="AA240" s="4"/>
      <c r="AB240" s="4"/>
    </row>
    <row r="241" spans="1:28">
      <c r="A241" s="4">
        <v>50</v>
      </c>
      <c r="B241" s="4">
        <v>0</v>
      </c>
      <c r="C241" s="4">
        <v>0</v>
      </c>
      <c r="D241" s="4">
        <v>1</v>
      </c>
      <c r="E241" s="4">
        <v>232</v>
      </c>
      <c r="F241" s="4">
        <f>ROUND(Source!BC225,O241)</f>
        <v>0</v>
      </c>
      <c r="G241" s="4" t="s">
        <v>162</v>
      </c>
      <c r="H241" s="4" t="s">
        <v>163</v>
      </c>
      <c r="I241" s="4"/>
      <c r="J241" s="4"/>
      <c r="K241" s="4">
        <v>232</v>
      </c>
      <c r="L241" s="4">
        <v>15</v>
      </c>
      <c r="M241" s="4">
        <v>3</v>
      </c>
      <c r="N241" s="4" t="s">
        <v>3</v>
      </c>
      <c r="O241" s="4">
        <v>2</v>
      </c>
      <c r="P241" s="4"/>
      <c r="Q241" s="4"/>
      <c r="R241" s="4"/>
      <c r="S241" s="4"/>
      <c r="T241" s="4"/>
      <c r="U241" s="4"/>
      <c r="V241" s="4"/>
      <c r="W241" s="4">
        <v>0</v>
      </c>
      <c r="X241" s="4">
        <v>1</v>
      </c>
      <c r="Y241" s="4">
        <v>0</v>
      </c>
      <c r="Z241" s="4"/>
      <c r="AA241" s="4"/>
      <c r="AB241" s="4"/>
    </row>
    <row r="242" spans="1:28">
      <c r="A242" s="4">
        <v>50</v>
      </c>
      <c r="B242" s="4">
        <v>0</v>
      </c>
      <c r="C242" s="4">
        <v>0</v>
      </c>
      <c r="D242" s="4">
        <v>1</v>
      </c>
      <c r="E242" s="4">
        <v>214</v>
      </c>
      <c r="F242" s="4">
        <f>ROUND(Source!AS225,O242)</f>
        <v>6027801.75</v>
      </c>
      <c r="G242" s="4" t="s">
        <v>164</v>
      </c>
      <c r="H242" s="4" t="s">
        <v>165</v>
      </c>
      <c r="I242" s="4"/>
      <c r="J242" s="4"/>
      <c r="K242" s="4">
        <v>214</v>
      </c>
      <c r="L242" s="4">
        <v>16</v>
      </c>
      <c r="M242" s="4">
        <v>3</v>
      </c>
      <c r="N242" s="4" t="s">
        <v>3</v>
      </c>
      <c r="O242" s="4">
        <v>2</v>
      </c>
      <c r="P242" s="4"/>
      <c r="Q242" s="4"/>
      <c r="R242" s="4"/>
      <c r="S242" s="4"/>
      <c r="T242" s="4"/>
      <c r="U242" s="4"/>
      <c r="V242" s="4"/>
      <c r="W242" s="4">
        <v>6027801.75</v>
      </c>
      <c r="X242" s="4">
        <v>1</v>
      </c>
      <c r="Y242" s="4">
        <v>6027801.75</v>
      </c>
      <c r="Z242" s="4"/>
      <c r="AA242" s="4"/>
      <c r="AB242" s="4"/>
    </row>
    <row r="243" spans="1:28">
      <c r="A243" s="4">
        <v>50</v>
      </c>
      <c r="B243" s="4">
        <v>0</v>
      </c>
      <c r="C243" s="4">
        <v>0</v>
      </c>
      <c r="D243" s="4">
        <v>1</v>
      </c>
      <c r="E243" s="4">
        <v>215</v>
      </c>
      <c r="F243" s="4">
        <f>ROUND(Source!AT225,O243)</f>
        <v>2032441.38</v>
      </c>
      <c r="G243" s="4" t="s">
        <v>166</v>
      </c>
      <c r="H243" s="4" t="s">
        <v>167</v>
      </c>
      <c r="I243" s="4"/>
      <c r="J243" s="4"/>
      <c r="K243" s="4">
        <v>215</v>
      </c>
      <c r="L243" s="4">
        <v>17</v>
      </c>
      <c r="M243" s="4">
        <v>3</v>
      </c>
      <c r="N243" s="4" t="s">
        <v>3</v>
      </c>
      <c r="O243" s="4">
        <v>2</v>
      </c>
      <c r="P243" s="4"/>
      <c r="Q243" s="4"/>
      <c r="R243" s="4"/>
      <c r="S243" s="4"/>
      <c r="T243" s="4"/>
      <c r="U243" s="4"/>
      <c r="V243" s="4"/>
      <c r="W243" s="4">
        <v>2032441.38</v>
      </c>
      <c r="X243" s="4">
        <v>1</v>
      </c>
      <c r="Y243" s="4">
        <v>2032441.38</v>
      </c>
      <c r="Z243" s="4"/>
      <c r="AA243" s="4"/>
      <c r="AB243" s="4"/>
    </row>
    <row r="244" spans="1:28">
      <c r="A244" s="4">
        <v>50</v>
      </c>
      <c r="B244" s="4">
        <v>0</v>
      </c>
      <c r="C244" s="4">
        <v>0</v>
      </c>
      <c r="D244" s="4">
        <v>1</v>
      </c>
      <c r="E244" s="4">
        <v>217</v>
      </c>
      <c r="F244" s="4">
        <f>ROUND(Source!AU225,O244)</f>
        <v>288397.78999999998</v>
      </c>
      <c r="G244" s="4" t="s">
        <v>168</v>
      </c>
      <c r="H244" s="4" t="s">
        <v>169</v>
      </c>
      <c r="I244" s="4"/>
      <c r="J244" s="4"/>
      <c r="K244" s="4">
        <v>217</v>
      </c>
      <c r="L244" s="4">
        <v>18</v>
      </c>
      <c r="M244" s="4">
        <v>3</v>
      </c>
      <c r="N244" s="4" t="s">
        <v>3</v>
      </c>
      <c r="O244" s="4">
        <v>2</v>
      </c>
      <c r="P244" s="4"/>
      <c r="Q244" s="4"/>
      <c r="R244" s="4"/>
      <c r="S244" s="4"/>
      <c r="T244" s="4"/>
      <c r="U244" s="4"/>
      <c r="V244" s="4"/>
      <c r="W244" s="4">
        <v>288397.78999999998</v>
      </c>
      <c r="X244" s="4">
        <v>1</v>
      </c>
      <c r="Y244" s="4">
        <v>288397.78999999998</v>
      </c>
      <c r="Z244" s="4"/>
      <c r="AA244" s="4"/>
      <c r="AB244" s="4"/>
    </row>
    <row r="245" spans="1:28">
      <c r="A245" s="4">
        <v>50</v>
      </c>
      <c r="B245" s="4">
        <v>0</v>
      </c>
      <c r="C245" s="4">
        <v>0</v>
      </c>
      <c r="D245" s="4">
        <v>1</v>
      </c>
      <c r="E245" s="4">
        <v>230</v>
      </c>
      <c r="F245" s="4">
        <f>ROUND(Source!BA225,O245)</f>
        <v>0</v>
      </c>
      <c r="G245" s="4" t="s">
        <v>170</v>
      </c>
      <c r="H245" s="4" t="s">
        <v>171</v>
      </c>
      <c r="I245" s="4"/>
      <c r="J245" s="4"/>
      <c r="K245" s="4">
        <v>230</v>
      </c>
      <c r="L245" s="4">
        <v>19</v>
      </c>
      <c r="M245" s="4">
        <v>3</v>
      </c>
      <c r="N245" s="4" t="s">
        <v>3</v>
      </c>
      <c r="O245" s="4">
        <v>2</v>
      </c>
      <c r="P245" s="4"/>
      <c r="Q245" s="4"/>
      <c r="R245" s="4"/>
      <c r="S245" s="4"/>
      <c r="T245" s="4"/>
      <c r="U245" s="4"/>
      <c r="V245" s="4"/>
      <c r="W245" s="4">
        <v>0</v>
      </c>
      <c r="X245" s="4">
        <v>1</v>
      </c>
      <c r="Y245" s="4">
        <v>0</v>
      </c>
      <c r="Z245" s="4"/>
      <c r="AA245" s="4"/>
      <c r="AB245" s="4"/>
    </row>
    <row r="246" spans="1:28">
      <c r="A246" s="4">
        <v>50</v>
      </c>
      <c r="B246" s="4">
        <v>0</v>
      </c>
      <c r="C246" s="4">
        <v>0</v>
      </c>
      <c r="D246" s="4">
        <v>1</v>
      </c>
      <c r="E246" s="4">
        <v>206</v>
      </c>
      <c r="F246" s="4">
        <f>ROUND(Source!T225,O246)</f>
        <v>0</v>
      </c>
      <c r="G246" s="4" t="s">
        <v>172</v>
      </c>
      <c r="H246" s="4" t="s">
        <v>173</v>
      </c>
      <c r="I246" s="4"/>
      <c r="J246" s="4"/>
      <c r="K246" s="4">
        <v>206</v>
      </c>
      <c r="L246" s="4">
        <v>20</v>
      </c>
      <c r="M246" s="4">
        <v>3</v>
      </c>
      <c r="N246" s="4" t="s">
        <v>3</v>
      </c>
      <c r="O246" s="4">
        <v>2</v>
      </c>
      <c r="P246" s="4"/>
      <c r="Q246" s="4"/>
      <c r="R246" s="4"/>
      <c r="S246" s="4"/>
      <c r="T246" s="4"/>
      <c r="U246" s="4"/>
      <c r="V246" s="4"/>
      <c r="W246" s="4">
        <v>0</v>
      </c>
      <c r="X246" s="4">
        <v>1</v>
      </c>
      <c r="Y246" s="4">
        <v>0</v>
      </c>
      <c r="Z246" s="4"/>
      <c r="AA246" s="4"/>
      <c r="AB246" s="4"/>
    </row>
    <row r="247" spans="1:28">
      <c r="A247" s="4">
        <v>50</v>
      </c>
      <c r="B247" s="4">
        <v>0</v>
      </c>
      <c r="C247" s="4">
        <v>0</v>
      </c>
      <c r="D247" s="4">
        <v>1</v>
      </c>
      <c r="E247" s="4">
        <v>207</v>
      </c>
      <c r="F247" s="4">
        <f>Source!U225</f>
        <v>3161.6383000000001</v>
      </c>
      <c r="G247" s="4" t="s">
        <v>174</v>
      </c>
      <c r="H247" s="4" t="s">
        <v>175</v>
      </c>
      <c r="I247" s="4"/>
      <c r="J247" s="4"/>
      <c r="K247" s="4">
        <v>207</v>
      </c>
      <c r="L247" s="4">
        <v>21</v>
      </c>
      <c r="M247" s="4">
        <v>3</v>
      </c>
      <c r="N247" s="4" t="s">
        <v>3</v>
      </c>
      <c r="O247" s="4">
        <v>-1</v>
      </c>
      <c r="P247" s="4"/>
      <c r="Q247" s="4"/>
      <c r="R247" s="4"/>
      <c r="S247" s="4"/>
      <c r="T247" s="4"/>
      <c r="U247" s="4"/>
      <c r="V247" s="4"/>
      <c r="W247" s="4">
        <v>3161.6383000000001</v>
      </c>
      <c r="X247" s="4">
        <v>1</v>
      </c>
      <c r="Y247" s="4">
        <v>3161.6383000000001</v>
      </c>
      <c r="Z247" s="4"/>
      <c r="AA247" s="4"/>
      <c r="AB247" s="4"/>
    </row>
    <row r="248" spans="1:28">
      <c r="A248" s="4">
        <v>50</v>
      </c>
      <c r="B248" s="4">
        <v>0</v>
      </c>
      <c r="C248" s="4">
        <v>0</v>
      </c>
      <c r="D248" s="4">
        <v>1</v>
      </c>
      <c r="E248" s="4">
        <v>208</v>
      </c>
      <c r="F248" s="4">
        <f>Source!V225</f>
        <v>440.44720000000001</v>
      </c>
      <c r="G248" s="4" t="s">
        <v>176</v>
      </c>
      <c r="H248" s="4" t="s">
        <v>177</v>
      </c>
      <c r="I248" s="4"/>
      <c r="J248" s="4"/>
      <c r="K248" s="4">
        <v>208</v>
      </c>
      <c r="L248" s="4">
        <v>22</v>
      </c>
      <c r="M248" s="4">
        <v>3</v>
      </c>
      <c r="N248" s="4" t="s">
        <v>3</v>
      </c>
      <c r="O248" s="4">
        <v>-1</v>
      </c>
      <c r="P248" s="4"/>
      <c r="Q248" s="4"/>
      <c r="R248" s="4"/>
      <c r="S248" s="4"/>
      <c r="T248" s="4"/>
      <c r="U248" s="4"/>
      <c r="V248" s="4"/>
      <c r="W248" s="4">
        <v>440.44720000000001</v>
      </c>
      <c r="X248" s="4">
        <v>1</v>
      </c>
      <c r="Y248" s="4">
        <v>440.44720000000001</v>
      </c>
      <c r="Z248" s="4"/>
      <c r="AA248" s="4"/>
      <c r="AB248" s="4"/>
    </row>
    <row r="249" spans="1:28">
      <c r="A249" s="4">
        <v>50</v>
      </c>
      <c r="B249" s="4">
        <v>0</v>
      </c>
      <c r="C249" s="4">
        <v>0</v>
      </c>
      <c r="D249" s="4">
        <v>1</v>
      </c>
      <c r="E249" s="4">
        <v>209</v>
      </c>
      <c r="F249" s="4">
        <f>ROUND(Source!W225,O249)</f>
        <v>0</v>
      </c>
      <c r="G249" s="4" t="s">
        <v>178</v>
      </c>
      <c r="H249" s="4" t="s">
        <v>179</v>
      </c>
      <c r="I249" s="4"/>
      <c r="J249" s="4"/>
      <c r="K249" s="4">
        <v>209</v>
      </c>
      <c r="L249" s="4">
        <v>23</v>
      </c>
      <c r="M249" s="4">
        <v>3</v>
      </c>
      <c r="N249" s="4" t="s">
        <v>3</v>
      </c>
      <c r="O249" s="4">
        <v>2</v>
      </c>
      <c r="P249" s="4"/>
      <c r="Q249" s="4"/>
      <c r="R249" s="4"/>
      <c r="S249" s="4"/>
      <c r="T249" s="4"/>
      <c r="U249" s="4"/>
      <c r="V249" s="4"/>
      <c r="W249" s="4">
        <v>0</v>
      </c>
      <c r="X249" s="4">
        <v>1</v>
      </c>
      <c r="Y249" s="4">
        <v>0</v>
      </c>
      <c r="Z249" s="4"/>
      <c r="AA249" s="4"/>
      <c r="AB249" s="4"/>
    </row>
    <row r="250" spans="1:28">
      <c r="A250" s="4">
        <v>50</v>
      </c>
      <c r="B250" s="4">
        <v>0</v>
      </c>
      <c r="C250" s="4">
        <v>0</v>
      </c>
      <c r="D250" s="4">
        <v>1</v>
      </c>
      <c r="E250" s="4">
        <v>233</v>
      </c>
      <c r="F250" s="4">
        <f>ROUND(Source!BD225,O250)</f>
        <v>0</v>
      </c>
      <c r="G250" s="4" t="s">
        <v>180</v>
      </c>
      <c r="H250" s="4" t="s">
        <v>181</v>
      </c>
      <c r="I250" s="4"/>
      <c r="J250" s="4"/>
      <c r="K250" s="4">
        <v>233</v>
      </c>
      <c r="L250" s="4">
        <v>24</v>
      </c>
      <c r="M250" s="4">
        <v>3</v>
      </c>
      <c r="N250" s="4" t="s">
        <v>3</v>
      </c>
      <c r="O250" s="4">
        <v>2</v>
      </c>
      <c r="P250" s="4"/>
      <c r="Q250" s="4"/>
      <c r="R250" s="4"/>
      <c r="S250" s="4"/>
      <c r="T250" s="4"/>
      <c r="U250" s="4"/>
      <c r="V250" s="4"/>
      <c r="W250" s="4">
        <v>0</v>
      </c>
      <c r="X250" s="4">
        <v>1</v>
      </c>
      <c r="Y250" s="4">
        <v>0</v>
      </c>
      <c r="Z250" s="4"/>
      <c r="AA250" s="4"/>
      <c r="AB250" s="4"/>
    </row>
    <row r="251" spans="1:28">
      <c r="A251" s="4">
        <v>50</v>
      </c>
      <c r="B251" s="4">
        <v>0</v>
      </c>
      <c r="C251" s="4">
        <v>0</v>
      </c>
      <c r="D251" s="4">
        <v>1</v>
      </c>
      <c r="E251" s="4">
        <v>0</v>
      </c>
      <c r="F251" s="4">
        <f>ROUND(Source!X225,O251)</f>
        <v>800481.78</v>
      </c>
      <c r="G251" s="4" t="s">
        <v>182</v>
      </c>
      <c r="H251" s="4" t="s">
        <v>183</v>
      </c>
      <c r="I251" s="4"/>
      <c r="J251" s="4"/>
      <c r="K251" s="4">
        <v>210</v>
      </c>
      <c r="L251" s="4">
        <v>25</v>
      </c>
      <c r="M251" s="4">
        <v>3</v>
      </c>
      <c r="N251" s="4" t="s">
        <v>3</v>
      </c>
      <c r="O251" s="4">
        <v>2</v>
      </c>
      <c r="P251" s="4"/>
      <c r="Q251" s="4"/>
      <c r="R251" s="4"/>
      <c r="S251" s="4"/>
      <c r="T251" s="4"/>
      <c r="U251" s="4"/>
      <c r="V251" s="4"/>
      <c r="W251" s="4">
        <v>800481.78</v>
      </c>
      <c r="X251" s="4">
        <v>1</v>
      </c>
      <c r="Y251" s="4">
        <v>800481.78</v>
      </c>
      <c r="Z251" s="4"/>
      <c r="AA251" s="4"/>
      <c r="AB251" s="4"/>
    </row>
    <row r="252" spans="1:28">
      <c r="A252" s="4">
        <v>50</v>
      </c>
      <c r="B252" s="4">
        <v>0</v>
      </c>
      <c r="C252" s="4">
        <v>0</v>
      </c>
      <c r="D252" s="4">
        <v>1</v>
      </c>
      <c r="E252" s="4">
        <v>0</v>
      </c>
      <c r="F252" s="4">
        <f>ROUND(Source!Y225,O252)</f>
        <v>421312.81</v>
      </c>
      <c r="G252" s="4" t="s">
        <v>184</v>
      </c>
      <c r="H252" s="4" t="s">
        <v>185</v>
      </c>
      <c r="I252" s="4"/>
      <c r="J252" s="4"/>
      <c r="K252" s="4">
        <v>211</v>
      </c>
      <c r="L252" s="4">
        <v>26</v>
      </c>
      <c r="M252" s="4">
        <v>3</v>
      </c>
      <c r="N252" s="4" t="s">
        <v>3</v>
      </c>
      <c r="O252" s="4">
        <v>2</v>
      </c>
      <c r="P252" s="4"/>
      <c r="Q252" s="4"/>
      <c r="R252" s="4"/>
      <c r="S252" s="4"/>
      <c r="T252" s="4"/>
      <c r="U252" s="4"/>
      <c r="V252" s="4"/>
      <c r="W252" s="4">
        <v>421312.81</v>
      </c>
      <c r="X252" s="4">
        <v>1</v>
      </c>
      <c r="Y252" s="4">
        <v>421312.81</v>
      </c>
      <c r="Z252" s="4"/>
      <c r="AA252" s="4"/>
      <c r="AB252" s="4"/>
    </row>
    <row r="253" spans="1:28">
      <c r="A253" s="4">
        <v>50</v>
      </c>
      <c r="B253" s="4">
        <v>0</v>
      </c>
      <c r="C253" s="4">
        <v>0</v>
      </c>
      <c r="D253" s="4">
        <v>1</v>
      </c>
      <c r="E253" s="4">
        <v>224</v>
      </c>
      <c r="F253" s="4">
        <f>ROUND(Source!AR225,O253)</f>
        <v>8348640.9199999999</v>
      </c>
      <c r="G253" s="4" t="s">
        <v>186</v>
      </c>
      <c r="H253" s="4" t="s">
        <v>187</v>
      </c>
      <c r="I253" s="4"/>
      <c r="J253" s="4"/>
      <c r="K253" s="4">
        <v>224</v>
      </c>
      <c r="L253" s="4">
        <v>27</v>
      </c>
      <c r="M253" s="4">
        <v>3</v>
      </c>
      <c r="N253" s="4" t="s">
        <v>3</v>
      </c>
      <c r="O253" s="4">
        <v>2</v>
      </c>
      <c r="P253" s="4"/>
      <c r="Q253" s="4"/>
      <c r="R253" s="4"/>
      <c r="S253" s="4"/>
      <c r="T253" s="4"/>
      <c r="U253" s="4"/>
      <c r="V253" s="4"/>
      <c r="W253" s="4">
        <v>8348640.919999999</v>
      </c>
      <c r="X253" s="4">
        <v>1</v>
      </c>
      <c r="Y253" s="4">
        <v>8348640.919999999</v>
      </c>
      <c r="Z253" s="4"/>
      <c r="AA253" s="4"/>
      <c r="AB253" s="4"/>
    </row>
    <row r="254" spans="1:28">
      <c r="A254" s="4">
        <v>50</v>
      </c>
      <c r="B254" s="4">
        <v>1</v>
      </c>
      <c r="C254" s="4">
        <v>0</v>
      </c>
      <c r="D254" s="4">
        <v>2</v>
      </c>
      <c r="E254" s="4">
        <v>201</v>
      </c>
      <c r="F254" s="4">
        <f>ROUND(ROUND(F227,0),O254)</f>
        <v>7126846</v>
      </c>
      <c r="G254" s="4" t="s">
        <v>188</v>
      </c>
      <c r="H254" s="4" t="s">
        <v>189</v>
      </c>
      <c r="I254" s="4"/>
      <c r="J254" s="4"/>
      <c r="K254" s="4">
        <v>212</v>
      </c>
      <c r="L254" s="4">
        <v>28</v>
      </c>
      <c r="M254" s="4">
        <v>0</v>
      </c>
      <c r="N254" s="4" t="s">
        <v>3</v>
      </c>
      <c r="O254" s="4">
        <v>0</v>
      </c>
      <c r="P254" s="4"/>
      <c r="Q254" s="4"/>
      <c r="R254" s="4"/>
      <c r="S254" s="4"/>
      <c r="T254" s="4"/>
      <c r="U254" s="4"/>
      <c r="V254" s="4"/>
      <c r="W254" s="4">
        <v>7126846</v>
      </c>
      <c r="X254" s="4">
        <v>1</v>
      </c>
      <c r="Y254" s="4">
        <v>7126846</v>
      </c>
      <c r="Z254" s="4"/>
      <c r="AA254" s="4"/>
      <c r="AB254" s="4"/>
    </row>
    <row r="255" spans="1:28">
      <c r="A255" s="4">
        <v>50</v>
      </c>
      <c r="B255" s="4">
        <v>1</v>
      </c>
      <c r="C255" s="4">
        <v>0</v>
      </c>
      <c r="D255" s="4">
        <v>2</v>
      </c>
      <c r="E255" s="4">
        <v>210</v>
      </c>
      <c r="F255" s="4">
        <f>ROUND(ROUND(F251,0),O255)</f>
        <v>800482</v>
      </c>
      <c r="G255" s="4" t="s">
        <v>190</v>
      </c>
      <c r="H255" s="4" t="s">
        <v>183</v>
      </c>
      <c r="I255" s="4"/>
      <c r="J255" s="4"/>
      <c r="K255" s="4">
        <v>212</v>
      </c>
      <c r="L255" s="4">
        <v>29</v>
      </c>
      <c r="M255" s="4">
        <v>0</v>
      </c>
      <c r="N255" s="4" t="s">
        <v>3</v>
      </c>
      <c r="O255" s="4">
        <v>0</v>
      </c>
      <c r="P255" s="4"/>
      <c r="Q255" s="4"/>
      <c r="R255" s="4"/>
      <c r="S255" s="4"/>
      <c r="T255" s="4"/>
      <c r="U255" s="4"/>
      <c r="V255" s="4"/>
      <c r="W255" s="4">
        <v>800482</v>
      </c>
      <c r="X255" s="4">
        <v>1</v>
      </c>
      <c r="Y255" s="4">
        <v>800482</v>
      </c>
      <c r="Z255" s="4"/>
      <c r="AA255" s="4"/>
      <c r="AB255" s="4"/>
    </row>
    <row r="256" spans="1:28">
      <c r="A256" s="4">
        <v>50</v>
      </c>
      <c r="B256" s="4">
        <v>0</v>
      </c>
      <c r="C256" s="4">
        <v>0</v>
      </c>
      <c r="D256" s="4">
        <v>2</v>
      </c>
      <c r="E256" s="4">
        <v>211</v>
      </c>
      <c r="F256" s="4">
        <f>ROUND(ROUND(F252,0),O256)</f>
        <v>421313</v>
      </c>
      <c r="G256" s="4" t="s">
        <v>191</v>
      </c>
      <c r="H256" s="4" t="s">
        <v>185</v>
      </c>
      <c r="I256" s="4"/>
      <c r="J256" s="4"/>
      <c r="K256" s="4">
        <v>212</v>
      </c>
      <c r="L256" s="4">
        <v>30</v>
      </c>
      <c r="M256" s="4">
        <v>3</v>
      </c>
      <c r="N256" s="4" t="s">
        <v>3</v>
      </c>
      <c r="O256" s="4">
        <v>0</v>
      </c>
      <c r="P256" s="4"/>
      <c r="Q256" s="4"/>
      <c r="R256" s="4"/>
      <c r="S256" s="4"/>
      <c r="T256" s="4"/>
      <c r="U256" s="4"/>
      <c r="V256" s="4"/>
      <c r="W256" s="4">
        <v>421313</v>
      </c>
      <c r="X256" s="4">
        <v>1</v>
      </c>
      <c r="Y256" s="4">
        <v>421313</v>
      </c>
      <c r="Z256" s="4"/>
      <c r="AA256" s="4"/>
      <c r="AB256" s="4"/>
    </row>
    <row r="257" spans="1:206">
      <c r="A257" s="4">
        <v>50</v>
      </c>
      <c r="B257" s="4">
        <v>1</v>
      </c>
      <c r="C257" s="4">
        <v>0</v>
      </c>
      <c r="D257" s="4">
        <v>2</v>
      </c>
      <c r="E257" s="4">
        <v>0</v>
      </c>
      <c r="F257" s="4">
        <f>ROUND(F254+F255+F256,O257)</f>
        <v>8348641</v>
      </c>
      <c r="G257" s="4" t="s">
        <v>192</v>
      </c>
      <c r="H257" s="4" t="s">
        <v>193</v>
      </c>
      <c r="I257" s="4"/>
      <c r="J257" s="4"/>
      <c r="K257" s="4">
        <v>212</v>
      </c>
      <c r="L257" s="4">
        <v>31</v>
      </c>
      <c r="M257" s="4">
        <v>0</v>
      </c>
      <c r="N257" s="4" t="s">
        <v>3</v>
      </c>
      <c r="O257" s="4">
        <v>2</v>
      </c>
      <c r="P257" s="4"/>
      <c r="Q257" s="4"/>
      <c r="R257" s="4"/>
      <c r="S257" s="4"/>
      <c r="T257" s="4"/>
      <c r="U257" s="4"/>
      <c r="V257" s="4"/>
      <c r="W257" s="4">
        <v>8348641</v>
      </c>
      <c r="X257" s="4">
        <v>1</v>
      </c>
      <c r="Y257" s="4">
        <v>8348641</v>
      </c>
      <c r="Z257" s="4"/>
      <c r="AA257" s="4"/>
      <c r="AB257" s="4"/>
    </row>
    <row r="259" spans="1:206">
      <c r="A259" s="2">
        <v>51</v>
      </c>
      <c r="B259" s="2">
        <f>B12</f>
        <v>317</v>
      </c>
      <c r="C259" s="2">
        <f>A12</f>
        <v>1</v>
      </c>
      <c r="D259" s="2">
        <f>ROW(A12)</f>
        <v>12</v>
      </c>
      <c r="E259" s="2"/>
      <c r="F259" s="2" t="str">
        <f>IF(F12&lt;&gt;"",F12,"")</f>
        <v/>
      </c>
      <c r="G259" s="2" t="str">
        <f>IF(G12&lt;&gt;"",G12,"")</f>
        <v>Смета 07.06.2022</v>
      </c>
      <c r="H259" s="2">
        <v>0</v>
      </c>
      <c r="I259" s="2"/>
      <c r="J259" s="2"/>
      <c r="K259" s="2"/>
      <c r="L259" s="2"/>
      <c r="M259" s="2"/>
      <c r="N259" s="2"/>
      <c r="O259" s="2">
        <f t="shared" ref="O259:T259" si="288">ROUND(O225,2)</f>
        <v>7126846.3300000001</v>
      </c>
      <c r="P259" s="2">
        <f t="shared" si="288"/>
        <v>6174706.0599999996</v>
      </c>
      <c r="Q259" s="2">
        <f t="shared" si="288"/>
        <v>189462.1</v>
      </c>
      <c r="R259" s="2">
        <f t="shared" si="288"/>
        <v>103168.76</v>
      </c>
      <c r="S259" s="2">
        <f t="shared" si="288"/>
        <v>762678.17</v>
      </c>
      <c r="T259" s="2">
        <f t="shared" si="288"/>
        <v>0</v>
      </c>
      <c r="U259" s="2">
        <f>U225</f>
        <v>3161.6383000000001</v>
      </c>
      <c r="V259" s="2">
        <f>V225</f>
        <v>440.44720000000001</v>
      </c>
      <c r="W259" s="2">
        <f>ROUND(W225,2)</f>
        <v>0</v>
      </c>
      <c r="X259" s="2">
        <f>ROUND(X225,2)</f>
        <v>800481.78</v>
      </c>
      <c r="Y259" s="2">
        <f>ROUND(Y225,2)</f>
        <v>421312.81</v>
      </c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>
        <f t="shared" ref="AO259:BD259" si="289">ROUND(AO225,2)</f>
        <v>0</v>
      </c>
      <c r="AP259" s="2">
        <f t="shared" si="289"/>
        <v>0</v>
      </c>
      <c r="AQ259" s="2">
        <f t="shared" si="289"/>
        <v>0</v>
      </c>
      <c r="AR259" s="2">
        <f t="shared" si="289"/>
        <v>8348640.9199999999</v>
      </c>
      <c r="AS259" s="2">
        <f t="shared" si="289"/>
        <v>6027801.75</v>
      </c>
      <c r="AT259" s="2">
        <f t="shared" si="289"/>
        <v>2032441.38</v>
      </c>
      <c r="AU259" s="2">
        <f t="shared" si="289"/>
        <v>288397.78999999998</v>
      </c>
      <c r="AV259" s="2">
        <f t="shared" si="289"/>
        <v>6174706.0599999996</v>
      </c>
      <c r="AW259" s="2">
        <f t="shared" si="289"/>
        <v>6174706.0599999996</v>
      </c>
      <c r="AX259" s="2">
        <f t="shared" si="289"/>
        <v>0</v>
      </c>
      <c r="AY259" s="2">
        <f t="shared" si="289"/>
        <v>6174706.0599999996</v>
      </c>
      <c r="AZ259" s="2">
        <f t="shared" si="289"/>
        <v>0</v>
      </c>
      <c r="BA259" s="2">
        <f t="shared" si="289"/>
        <v>0</v>
      </c>
      <c r="BB259" s="2">
        <f t="shared" si="289"/>
        <v>0</v>
      </c>
      <c r="BC259" s="2">
        <f t="shared" si="289"/>
        <v>0</v>
      </c>
      <c r="BD259" s="2">
        <f t="shared" si="289"/>
        <v>0</v>
      </c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>
        <v>0</v>
      </c>
    </row>
    <row r="261" spans="1:206">
      <c r="A261" s="4">
        <v>50</v>
      </c>
      <c r="B261" s="4">
        <v>0</v>
      </c>
      <c r="C261" s="4">
        <v>0</v>
      </c>
      <c r="D261" s="4">
        <v>1</v>
      </c>
      <c r="E261" s="4">
        <v>0</v>
      </c>
      <c r="F261" s="4">
        <f>ROUND(Source!O259,O261)</f>
        <v>7126846.3300000001</v>
      </c>
      <c r="G261" s="4" t="s">
        <v>134</v>
      </c>
      <c r="H261" s="4" t="s">
        <v>135</v>
      </c>
      <c r="I261" s="4"/>
      <c r="J261" s="4"/>
      <c r="K261" s="4">
        <v>201</v>
      </c>
      <c r="L261" s="4">
        <v>1</v>
      </c>
      <c r="M261" s="4">
        <v>3</v>
      </c>
      <c r="N261" s="4" t="s">
        <v>3</v>
      </c>
      <c r="O261" s="4">
        <v>2</v>
      </c>
      <c r="P261" s="4"/>
      <c r="Q261" s="4"/>
      <c r="R261" s="4"/>
      <c r="S261" s="4"/>
      <c r="T261" s="4"/>
      <c r="U261" s="4"/>
      <c r="V261" s="4"/>
      <c r="W261" s="4">
        <v>7126846.3299999991</v>
      </c>
      <c r="X261" s="4">
        <v>1</v>
      </c>
      <c r="Y261" s="4">
        <v>7126846.3299999991</v>
      </c>
      <c r="Z261" s="4"/>
      <c r="AA261" s="4"/>
      <c r="AB261" s="4"/>
    </row>
    <row r="262" spans="1:206">
      <c r="A262" s="4">
        <v>50</v>
      </c>
      <c r="B262" s="4">
        <v>0</v>
      </c>
      <c r="C262" s="4">
        <v>0</v>
      </c>
      <c r="D262" s="4">
        <v>1</v>
      </c>
      <c r="E262" s="4">
        <v>202</v>
      </c>
      <c r="F262" s="4">
        <f>ROUND(Source!P259,O262)</f>
        <v>6174706.0599999996</v>
      </c>
      <c r="G262" s="4" t="s">
        <v>136</v>
      </c>
      <c r="H262" s="4" t="s">
        <v>137</v>
      </c>
      <c r="I262" s="4"/>
      <c r="J262" s="4"/>
      <c r="K262" s="4">
        <v>202</v>
      </c>
      <c r="L262" s="4">
        <v>2</v>
      </c>
      <c r="M262" s="4">
        <v>3</v>
      </c>
      <c r="N262" s="4" t="s">
        <v>3</v>
      </c>
      <c r="O262" s="4">
        <v>2</v>
      </c>
      <c r="P262" s="4"/>
      <c r="Q262" s="4"/>
      <c r="R262" s="4"/>
      <c r="S262" s="4"/>
      <c r="T262" s="4"/>
      <c r="U262" s="4"/>
      <c r="V262" s="4"/>
      <c r="W262" s="4">
        <v>6174706.0599999996</v>
      </c>
      <c r="X262" s="4">
        <v>1</v>
      </c>
      <c r="Y262" s="4">
        <v>6174706.0599999996</v>
      </c>
      <c r="Z262" s="4"/>
      <c r="AA262" s="4"/>
      <c r="AB262" s="4"/>
    </row>
    <row r="263" spans="1:206">
      <c r="A263" s="4">
        <v>50</v>
      </c>
      <c r="B263" s="4">
        <v>0</v>
      </c>
      <c r="C263" s="4">
        <v>0</v>
      </c>
      <c r="D263" s="4">
        <v>1</v>
      </c>
      <c r="E263" s="4">
        <v>222</v>
      </c>
      <c r="F263" s="4">
        <f>ROUND(Source!AO259,O263)</f>
        <v>0</v>
      </c>
      <c r="G263" s="4" t="s">
        <v>138</v>
      </c>
      <c r="H263" s="4" t="s">
        <v>139</v>
      </c>
      <c r="I263" s="4"/>
      <c r="J263" s="4"/>
      <c r="K263" s="4">
        <v>222</v>
      </c>
      <c r="L263" s="4">
        <v>3</v>
      </c>
      <c r="M263" s="4">
        <v>3</v>
      </c>
      <c r="N263" s="4" t="s">
        <v>3</v>
      </c>
      <c r="O263" s="4">
        <v>2</v>
      </c>
      <c r="P263" s="4"/>
      <c r="Q263" s="4"/>
      <c r="R263" s="4"/>
      <c r="S263" s="4"/>
      <c r="T263" s="4"/>
      <c r="U263" s="4"/>
      <c r="V263" s="4"/>
      <c r="W263" s="4">
        <v>0</v>
      </c>
      <c r="X263" s="4">
        <v>1</v>
      </c>
      <c r="Y263" s="4">
        <v>0</v>
      </c>
      <c r="Z263" s="4"/>
      <c r="AA263" s="4"/>
      <c r="AB263" s="4"/>
    </row>
    <row r="264" spans="1:206">
      <c r="A264" s="4">
        <v>50</v>
      </c>
      <c r="B264" s="4">
        <v>0</v>
      </c>
      <c r="C264" s="4">
        <v>0</v>
      </c>
      <c r="D264" s="4">
        <v>1</v>
      </c>
      <c r="E264" s="4">
        <v>225</v>
      </c>
      <c r="F264" s="4">
        <f>ROUND(Source!AV259,O264)</f>
        <v>6174706.0599999996</v>
      </c>
      <c r="G264" s="4" t="s">
        <v>140</v>
      </c>
      <c r="H264" s="4" t="s">
        <v>141</v>
      </c>
      <c r="I264" s="4"/>
      <c r="J264" s="4"/>
      <c r="K264" s="4">
        <v>225</v>
      </c>
      <c r="L264" s="4">
        <v>4</v>
      </c>
      <c r="M264" s="4">
        <v>3</v>
      </c>
      <c r="N264" s="4" t="s">
        <v>3</v>
      </c>
      <c r="O264" s="4">
        <v>2</v>
      </c>
      <c r="P264" s="4"/>
      <c r="Q264" s="4"/>
      <c r="R264" s="4"/>
      <c r="S264" s="4"/>
      <c r="T264" s="4"/>
      <c r="U264" s="4"/>
      <c r="V264" s="4"/>
      <c r="W264" s="4">
        <v>6174706.0599999996</v>
      </c>
      <c r="X264" s="4">
        <v>1</v>
      </c>
      <c r="Y264" s="4">
        <v>6174706.0599999996</v>
      </c>
      <c r="Z264" s="4"/>
      <c r="AA264" s="4"/>
      <c r="AB264" s="4"/>
    </row>
    <row r="265" spans="1:206">
      <c r="A265" s="4">
        <v>50</v>
      </c>
      <c r="B265" s="4">
        <v>0</v>
      </c>
      <c r="C265" s="4">
        <v>0</v>
      </c>
      <c r="D265" s="4">
        <v>1</v>
      </c>
      <c r="E265" s="4">
        <v>226</v>
      </c>
      <c r="F265" s="4">
        <f>ROUND(Source!AW259,O265)</f>
        <v>6174706.0599999996</v>
      </c>
      <c r="G265" s="4" t="s">
        <v>142</v>
      </c>
      <c r="H265" s="4" t="s">
        <v>143</v>
      </c>
      <c r="I265" s="4"/>
      <c r="J265" s="4"/>
      <c r="K265" s="4">
        <v>226</v>
      </c>
      <c r="L265" s="4">
        <v>5</v>
      </c>
      <c r="M265" s="4">
        <v>3</v>
      </c>
      <c r="N265" s="4" t="s">
        <v>3</v>
      </c>
      <c r="O265" s="4">
        <v>2</v>
      </c>
      <c r="P265" s="4"/>
      <c r="Q265" s="4"/>
      <c r="R265" s="4"/>
      <c r="S265" s="4"/>
      <c r="T265" s="4"/>
      <c r="U265" s="4"/>
      <c r="V265" s="4"/>
      <c r="W265" s="4">
        <v>6174706.0599999996</v>
      </c>
      <c r="X265" s="4">
        <v>1</v>
      </c>
      <c r="Y265" s="4">
        <v>6174706.0599999996</v>
      </c>
      <c r="Z265" s="4"/>
      <c r="AA265" s="4"/>
      <c r="AB265" s="4"/>
    </row>
    <row r="266" spans="1:206">
      <c r="A266" s="4">
        <v>50</v>
      </c>
      <c r="B266" s="4">
        <v>0</v>
      </c>
      <c r="C266" s="4">
        <v>0</v>
      </c>
      <c r="D266" s="4">
        <v>1</v>
      </c>
      <c r="E266" s="4">
        <v>227</v>
      </c>
      <c r="F266" s="4">
        <f>ROUND(Source!AX259,O266)</f>
        <v>0</v>
      </c>
      <c r="G266" s="4" t="s">
        <v>144</v>
      </c>
      <c r="H266" s="4" t="s">
        <v>145</v>
      </c>
      <c r="I266" s="4"/>
      <c r="J266" s="4"/>
      <c r="K266" s="4">
        <v>227</v>
      </c>
      <c r="L266" s="4">
        <v>6</v>
      </c>
      <c r="M266" s="4">
        <v>3</v>
      </c>
      <c r="N266" s="4" t="s">
        <v>3</v>
      </c>
      <c r="O266" s="4">
        <v>2</v>
      </c>
      <c r="P266" s="4"/>
      <c r="Q266" s="4"/>
      <c r="R266" s="4"/>
      <c r="S266" s="4"/>
      <c r="T266" s="4"/>
      <c r="U266" s="4"/>
      <c r="V266" s="4"/>
      <c r="W266" s="4">
        <v>0</v>
      </c>
      <c r="X266" s="4">
        <v>1</v>
      </c>
      <c r="Y266" s="4">
        <v>0</v>
      </c>
      <c r="Z266" s="4"/>
      <c r="AA266" s="4"/>
      <c r="AB266" s="4"/>
    </row>
    <row r="267" spans="1:206">
      <c r="A267" s="4">
        <v>50</v>
      </c>
      <c r="B267" s="4">
        <v>0</v>
      </c>
      <c r="C267" s="4">
        <v>0</v>
      </c>
      <c r="D267" s="4">
        <v>1</v>
      </c>
      <c r="E267" s="4">
        <v>228</v>
      </c>
      <c r="F267" s="4">
        <f>ROUND(Source!AY259,O267)</f>
        <v>6174706.0599999996</v>
      </c>
      <c r="G267" s="4" t="s">
        <v>146</v>
      </c>
      <c r="H267" s="4" t="s">
        <v>147</v>
      </c>
      <c r="I267" s="4"/>
      <c r="J267" s="4"/>
      <c r="K267" s="4">
        <v>228</v>
      </c>
      <c r="L267" s="4">
        <v>7</v>
      </c>
      <c r="M267" s="4">
        <v>3</v>
      </c>
      <c r="N267" s="4" t="s">
        <v>3</v>
      </c>
      <c r="O267" s="4">
        <v>2</v>
      </c>
      <c r="P267" s="4"/>
      <c r="Q267" s="4"/>
      <c r="R267" s="4"/>
      <c r="S267" s="4"/>
      <c r="T267" s="4"/>
      <c r="U267" s="4"/>
      <c r="V267" s="4"/>
      <c r="W267" s="4">
        <v>6174706.0599999996</v>
      </c>
      <c r="X267" s="4">
        <v>1</v>
      </c>
      <c r="Y267" s="4">
        <v>6174706.0599999996</v>
      </c>
      <c r="Z267" s="4"/>
      <c r="AA267" s="4"/>
      <c r="AB267" s="4"/>
    </row>
    <row r="268" spans="1:206">
      <c r="A268" s="4">
        <v>50</v>
      </c>
      <c r="B268" s="4">
        <v>0</v>
      </c>
      <c r="C268" s="4">
        <v>0</v>
      </c>
      <c r="D268" s="4">
        <v>1</v>
      </c>
      <c r="E268" s="4">
        <v>216</v>
      </c>
      <c r="F268" s="4">
        <f>ROUND(Source!AP259,O268)</f>
        <v>0</v>
      </c>
      <c r="G268" s="4" t="s">
        <v>148</v>
      </c>
      <c r="H268" s="4" t="s">
        <v>149</v>
      </c>
      <c r="I268" s="4"/>
      <c r="J268" s="4"/>
      <c r="K268" s="4">
        <v>216</v>
      </c>
      <c r="L268" s="4">
        <v>8</v>
      </c>
      <c r="M268" s="4">
        <v>3</v>
      </c>
      <c r="N268" s="4" t="s">
        <v>3</v>
      </c>
      <c r="O268" s="4">
        <v>2</v>
      </c>
      <c r="P268" s="4"/>
      <c r="Q268" s="4"/>
      <c r="R268" s="4"/>
      <c r="S268" s="4"/>
      <c r="T268" s="4"/>
      <c r="U268" s="4"/>
      <c r="V268" s="4"/>
      <c r="W268" s="4">
        <v>0</v>
      </c>
      <c r="X268" s="4">
        <v>1</v>
      </c>
      <c r="Y268" s="4">
        <v>0</v>
      </c>
      <c r="Z268" s="4"/>
      <c r="AA268" s="4"/>
      <c r="AB268" s="4"/>
    </row>
    <row r="269" spans="1:206">
      <c r="A269" s="4">
        <v>50</v>
      </c>
      <c r="B269" s="4">
        <v>0</v>
      </c>
      <c r="C269" s="4">
        <v>0</v>
      </c>
      <c r="D269" s="4">
        <v>1</v>
      </c>
      <c r="E269" s="4">
        <v>223</v>
      </c>
      <c r="F269" s="4">
        <f>ROUND(Source!AQ259,O269)</f>
        <v>0</v>
      </c>
      <c r="G269" s="4" t="s">
        <v>150</v>
      </c>
      <c r="H269" s="4" t="s">
        <v>151</v>
      </c>
      <c r="I269" s="4"/>
      <c r="J269" s="4"/>
      <c r="K269" s="4">
        <v>223</v>
      </c>
      <c r="L269" s="4">
        <v>9</v>
      </c>
      <c r="M269" s="4">
        <v>3</v>
      </c>
      <c r="N269" s="4" t="s">
        <v>3</v>
      </c>
      <c r="O269" s="4">
        <v>2</v>
      </c>
      <c r="P269" s="4"/>
      <c r="Q269" s="4"/>
      <c r="R269" s="4"/>
      <c r="S269" s="4"/>
      <c r="T269" s="4"/>
      <c r="U269" s="4"/>
      <c r="V269" s="4"/>
      <c r="W269" s="4">
        <v>0</v>
      </c>
      <c r="X269" s="4">
        <v>1</v>
      </c>
      <c r="Y269" s="4">
        <v>0</v>
      </c>
      <c r="Z269" s="4"/>
      <c r="AA269" s="4"/>
      <c r="AB269" s="4"/>
    </row>
    <row r="270" spans="1:206">
      <c r="A270" s="4">
        <v>50</v>
      </c>
      <c r="B270" s="4">
        <v>0</v>
      </c>
      <c r="C270" s="4">
        <v>0</v>
      </c>
      <c r="D270" s="4">
        <v>1</v>
      </c>
      <c r="E270" s="4">
        <v>229</v>
      </c>
      <c r="F270" s="4">
        <f>ROUND(Source!AZ259,O270)</f>
        <v>0</v>
      </c>
      <c r="G270" s="4" t="s">
        <v>152</v>
      </c>
      <c r="H270" s="4" t="s">
        <v>153</v>
      </c>
      <c r="I270" s="4"/>
      <c r="J270" s="4"/>
      <c r="K270" s="4">
        <v>229</v>
      </c>
      <c r="L270" s="4">
        <v>10</v>
      </c>
      <c r="M270" s="4">
        <v>3</v>
      </c>
      <c r="N270" s="4" t="s">
        <v>3</v>
      </c>
      <c r="O270" s="4">
        <v>2</v>
      </c>
      <c r="P270" s="4"/>
      <c r="Q270" s="4"/>
      <c r="R270" s="4"/>
      <c r="S270" s="4"/>
      <c r="T270" s="4"/>
      <c r="U270" s="4"/>
      <c r="V270" s="4"/>
      <c r="W270" s="4">
        <v>0</v>
      </c>
      <c r="X270" s="4">
        <v>1</v>
      </c>
      <c r="Y270" s="4">
        <v>0</v>
      </c>
      <c r="Z270" s="4"/>
      <c r="AA270" s="4"/>
      <c r="AB270" s="4"/>
    </row>
    <row r="271" spans="1:206">
      <c r="A271" s="4">
        <v>50</v>
      </c>
      <c r="B271" s="4">
        <v>0</v>
      </c>
      <c r="C271" s="4">
        <v>0</v>
      </c>
      <c r="D271" s="4">
        <v>1</v>
      </c>
      <c r="E271" s="4">
        <v>203</v>
      </c>
      <c r="F271" s="4">
        <f>ROUND(Source!Q259,O271)</f>
        <v>189462.1</v>
      </c>
      <c r="G271" s="4" t="s">
        <v>154</v>
      </c>
      <c r="H271" s="4" t="s">
        <v>155</v>
      </c>
      <c r="I271" s="4"/>
      <c r="J271" s="4"/>
      <c r="K271" s="4">
        <v>203</v>
      </c>
      <c r="L271" s="4">
        <v>11</v>
      </c>
      <c r="M271" s="4">
        <v>3</v>
      </c>
      <c r="N271" s="4" t="s">
        <v>3</v>
      </c>
      <c r="O271" s="4">
        <v>2</v>
      </c>
      <c r="P271" s="4"/>
      <c r="Q271" s="4"/>
      <c r="R271" s="4"/>
      <c r="S271" s="4"/>
      <c r="T271" s="4"/>
      <c r="U271" s="4"/>
      <c r="V271" s="4"/>
      <c r="W271" s="4">
        <v>189462.09999999998</v>
      </c>
      <c r="X271" s="4">
        <v>1</v>
      </c>
      <c r="Y271" s="4">
        <v>189462.09999999998</v>
      </c>
      <c r="Z271" s="4"/>
      <c r="AA271" s="4"/>
      <c r="AB271" s="4"/>
    </row>
    <row r="272" spans="1:206">
      <c r="A272" s="4">
        <v>50</v>
      </c>
      <c r="B272" s="4">
        <v>0</v>
      </c>
      <c r="C272" s="4">
        <v>0</v>
      </c>
      <c r="D272" s="4">
        <v>1</v>
      </c>
      <c r="E272" s="4">
        <v>231</v>
      </c>
      <c r="F272" s="4">
        <f>ROUND(Source!BB259,O272)</f>
        <v>0</v>
      </c>
      <c r="G272" s="4" t="s">
        <v>156</v>
      </c>
      <c r="H272" s="4" t="s">
        <v>157</v>
      </c>
      <c r="I272" s="4"/>
      <c r="J272" s="4"/>
      <c r="K272" s="4">
        <v>231</v>
      </c>
      <c r="L272" s="4">
        <v>12</v>
      </c>
      <c r="M272" s="4">
        <v>3</v>
      </c>
      <c r="N272" s="4" t="s">
        <v>3</v>
      </c>
      <c r="O272" s="4">
        <v>2</v>
      </c>
      <c r="P272" s="4"/>
      <c r="Q272" s="4"/>
      <c r="R272" s="4"/>
      <c r="S272" s="4"/>
      <c r="T272" s="4"/>
      <c r="U272" s="4"/>
      <c r="V272" s="4"/>
      <c r="W272" s="4">
        <v>0</v>
      </c>
      <c r="X272" s="4">
        <v>1</v>
      </c>
      <c r="Y272" s="4">
        <v>0</v>
      </c>
      <c r="Z272" s="4"/>
      <c r="AA272" s="4"/>
      <c r="AB272" s="4"/>
    </row>
    <row r="273" spans="1:28">
      <c r="A273" s="4">
        <v>50</v>
      </c>
      <c r="B273" s="4">
        <v>0</v>
      </c>
      <c r="C273" s="4">
        <v>0</v>
      </c>
      <c r="D273" s="4">
        <v>1</v>
      </c>
      <c r="E273" s="4">
        <v>204</v>
      </c>
      <c r="F273" s="4">
        <f>ROUND(Source!R259,O273)</f>
        <v>103168.76</v>
      </c>
      <c r="G273" s="4" t="s">
        <v>158</v>
      </c>
      <c r="H273" s="4" t="s">
        <v>159</v>
      </c>
      <c r="I273" s="4"/>
      <c r="J273" s="4"/>
      <c r="K273" s="4">
        <v>204</v>
      </c>
      <c r="L273" s="4">
        <v>13</v>
      </c>
      <c r="M273" s="4">
        <v>3</v>
      </c>
      <c r="N273" s="4" t="s">
        <v>3</v>
      </c>
      <c r="O273" s="4">
        <v>2</v>
      </c>
      <c r="P273" s="4"/>
      <c r="Q273" s="4"/>
      <c r="R273" s="4"/>
      <c r="S273" s="4"/>
      <c r="T273" s="4"/>
      <c r="U273" s="4"/>
      <c r="V273" s="4"/>
      <c r="W273" s="4">
        <v>103168.76</v>
      </c>
      <c r="X273" s="4">
        <v>1</v>
      </c>
      <c r="Y273" s="4">
        <v>103168.76</v>
      </c>
      <c r="Z273" s="4"/>
      <c r="AA273" s="4"/>
      <c r="AB273" s="4"/>
    </row>
    <row r="274" spans="1:28">
      <c r="A274" s="4">
        <v>50</v>
      </c>
      <c r="B274" s="4">
        <v>0</v>
      </c>
      <c r="C274" s="4">
        <v>0</v>
      </c>
      <c r="D274" s="4">
        <v>1</v>
      </c>
      <c r="E274" s="4">
        <v>205</v>
      </c>
      <c r="F274" s="4">
        <f>ROUND(Source!S259,O274)</f>
        <v>762678.17</v>
      </c>
      <c r="G274" s="4" t="s">
        <v>160</v>
      </c>
      <c r="H274" s="4" t="s">
        <v>161</v>
      </c>
      <c r="I274" s="4"/>
      <c r="J274" s="4"/>
      <c r="K274" s="4">
        <v>205</v>
      </c>
      <c r="L274" s="4">
        <v>14</v>
      </c>
      <c r="M274" s="4">
        <v>3</v>
      </c>
      <c r="N274" s="4" t="s">
        <v>3</v>
      </c>
      <c r="O274" s="4">
        <v>2</v>
      </c>
      <c r="P274" s="4"/>
      <c r="Q274" s="4"/>
      <c r="R274" s="4"/>
      <c r="S274" s="4"/>
      <c r="T274" s="4"/>
      <c r="U274" s="4"/>
      <c r="V274" s="4"/>
      <c r="W274" s="4">
        <v>762678.16999999981</v>
      </c>
      <c r="X274" s="4">
        <v>1</v>
      </c>
      <c r="Y274" s="4">
        <v>762678.16999999981</v>
      </c>
      <c r="Z274" s="4"/>
      <c r="AA274" s="4"/>
      <c r="AB274" s="4"/>
    </row>
    <row r="275" spans="1:28">
      <c r="A275" s="4">
        <v>50</v>
      </c>
      <c r="B275" s="4">
        <v>0</v>
      </c>
      <c r="C275" s="4">
        <v>0</v>
      </c>
      <c r="D275" s="4">
        <v>1</v>
      </c>
      <c r="E275" s="4">
        <v>232</v>
      </c>
      <c r="F275" s="4">
        <f>ROUND(Source!BC259,O275)</f>
        <v>0</v>
      </c>
      <c r="G275" s="4" t="s">
        <v>162</v>
      </c>
      <c r="H275" s="4" t="s">
        <v>163</v>
      </c>
      <c r="I275" s="4"/>
      <c r="J275" s="4"/>
      <c r="K275" s="4">
        <v>232</v>
      </c>
      <c r="L275" s="4">
        <v>15</v>
      </c>
      <c r="M275" s="4">
        <v>3</v>
      </c>
      <c r="N275" s="4" t="s">
        <v>3</v>
      </c>
      <c r="O275" s="4">
        <v>2</v>
      </c>
      <c r="P275" s="4"/>
      <c r="Q275" s="4"/>
      <c r="R275" s="4"/>
      <c r="S275" s="4"/>
      <c r="T275" s="4"/>
      <c r="U275" s="4"/>
      <c r="V275" s="4"/>
      <c r="W275" s="4">
        <v>0</v>
      </c>
      <c r="X275" s="4">
        <v>1</v>
      </c>
      <c r="Y275" s="4">
        <v>0</v>
      </c>
      <c r="Z275" s="4"/>
      <c r="AA275" s="4"/>
      <c r="AB275" s="4"/>
    </row>
    <row r="276" spans="1:28">
      <c r="A276" s="4">
        <v>50</v>
      </c>
      <c r="B276" s="4">
        <v>0</v>
      </c>
      <c r="C276" s="4">
        <v>0</v>
      </c>
      <c r="D276" s="4">
        <v>1</v>
      </c>
      <c r="E276" s="4">
        <v>214</v>
      </c>
      <c r="F276" s="4">
        <f>ROUND(Source!AS259,O276)</f>
        <v>6027801.75</v>
      </c>
      <c r="G276" s="4" t="s">
        <v>164</v>
      </c>
      <c r="H276" s="4" t="s">
        <v>165</v>
      </c>
      <c r="I276" s="4"/>
      <c r="J276" s="4"/>
      <c r="K276" s="4">
        <v>214</v>
      </c>
      <c r="L276" s="4">
        <v>16</v>
      </c>
      <c r="M276" s="4">
        <v>3</v>
      </c>
      <c r="N276" s="4" t="s">
        <v>3</v>
      </c>
      <c r="O276" s="4">
        <v>2</v>
      </c>
      <c r="P276" s="4"/>
      <c r="Q276" s="4"/>
      <c r="R276" s="4"/>
      <c r="S276" s="4"/>
      <c r="T276" s="4"/>
      <c r="U276" s="4"/>
      <c r="V276" s="4"/>
      <c r="W276" s="4">
        <v>6027801.75</v>
      </c>
      <c r="X276" s="4">
        <v>1</v>
      </c>
      <c r="Y276" s="4">
        <v>6027801.75</v>
      </c>
      <c r="Z276" s="4"/>
      <c r="AA276" s="4"/>
      <c r="AB276" s="4"/>
    </row>
    <row r="277" spans="1:28">
      <c r="A277" s="4">
        <v>50</v>
      </c>
      <c r="B277" s="4">
        <v>0</v>
      </c>
      <c r="C277" s="4">
        <v>0</v>
      </c>
      <c r="D277" s="4">
        <v>1</v>
      </c>
      <c r="E277" s="4">
        <v>215</v>
      </c>
      <c r="F277" s="4">
        <f>ROUND(Source!AT259,O277)</f>
        <v>2032441.38</v>
      </c>
      <c r="G277" s="4" t="s">
        <v>166</v>
      </c>
      <c r="H277" s="4" t="s">
        <v>167</v>
      </c>
      <c r="I277" s="4"/>
      <c r="J277" s="4"/>
      <c r="K277" s="4">
        <v>215</v>
      </c>
      <c r="L277" s="4">
        <v>17</v>
      </c>
      <c r="M277" s="4">
        <v>3</v>
      </c>
      <c r="N277" s="4" t="s">
        <v>3</v>
      </c>
      <c r="O277" s="4">
        <v>2</v>
      </c>
      <c r="P277" s="4"/>
      <c r="Q277" s="4"/>
      <c r="R277" s="4"/>
      <c r="S277" s="4"/>
      <c r="T277" s="4"/>
      <c r="U277" s="4"/>
      <c r="V277" s="4"/>
      <c r="W277" s="4">
        <v>2032441.38</v>
      </c>
      <c r="X277" s="4">
        <v>1</v>
      </c>
      <c r="Y277" s="4">
        <v>2032441.38</v>
      </c>
      <c r="Z277" s="4"/>
      <c r="AA277" s="4"/>
      <c r="AB277" s="4"/>
    </row>
    <row r="278" spans="1:28">
      <c r="A278" s="4">
        <v>50</v>
      </c>
      <c r="B278" s="4">
        <v>0</v>
      </c>
      <c r="C278" s="4">
        <v>0</v>
      </c>
      <c r="D278" s="4">
        <v>1</v>
      </c>
      <c r="E278" s="4">
        <v>217</v>
      </c>
      <c r="F278" s="4">
        <f>ROUND(Source!AU259,O278)</f>
        <v>288397.78999999998</v>
      </c>
      <c r="G278" s="4" t="s">
        <v>168</v>
      </c>
      <c r="H278" s="4" t="s">
        <v>169</v>
      </c>
      <c r="I278" s="4"/>
      <c r="J278" s="4"/>
      <c r="K278" s="4">
        <v>217</v>
      </c>
      <c r="L278" s="4">
        <v>18</v>
      </c>
      <c r="M278" s="4">
        <v>3</v>
      </c>
      <c r="N278" s="4" t="s">
        <v>3</v>
      </c>
      <c r="O278" s="4">
        <v>2</v>
      </c>
      <c r="P278" s="4"/>
      <c r="Q278" s="4"/>
      <c r="R278" s="4"/>
      <c r="S278" s="4"/>
      <c r="T278" s="4"/>
      <c r="U278" s="4"/>
      <c r="V278" s="4"/>
      <c r="W278" s="4">
        <v>288397.78999999998</v>
      </c>
      <c r="X278" s="4">
        <v>1</v>
      </c>
      <c r="Y278" s="4">
        <v>288397.78999999998</v>
      </c>
      <c r="Z278" s="4"/>
      <c r="AA278" s="4"/>
      <c r="AB278" s="4"/>
    </row>
    <row r="279" spans="1:28">
      <c r="A279" s="4">
        <v>50</v>
      </c>
      <c r="B279" s="4">
        <v>0</v>
      </c>
      <c r="C279" s="4">
        <v>0</v>
      </c>
      <c r="D279" s="4">
        <v>1</v>
      </c>
      <c r="E279" s="4">
        <v>230</v>
      </c>
      <c r="F279" s="4">
        <f>ROUND(Source!BA259,O279)</f>
        <v>0</v>
      </c>
      <c r="G279" s="4" t="s">
        <v>170</v>
      </c>
      <c r="H279" s="4" t="s">
        <v>171</v>
      </c>
      <c r="I279" s="4"/>
      <c r="J279" s="4"/>
      <c r="K279" s="4">
        <v>230</v>
      </c>
      <c r="L279" s="4">
        <v>19</v>
      </c>
      <c r="M279" s="4">
        <v>3</v>
      </c>
      <c r="N279" s="4" t="s">
        <v>3</v>
      </c>
      <c r="O279" s="4">
        <v>2</v>
      </c>
      <c r="P279" s="4"/>
      <c r="Q279" s="4"/>
      <c r="R279" s="4"/>
      <c r="S279" s="4"/>
      <c r="T279" s="4"/>
      <c r="U279" s="4"/>
      <c r="V279" s="4"/>
      <c r="W279" s="4">
        <v>0</v>
      </c>
      <c r="X279" s="4">
        <v>1</v>
      </c>
      <c r="Y279" s="4">
        <v>0</v>
      </c>
      <c r="Z279" s="4"/>
      <c r="AA279" s="4"/>
      <c r="AB279" s="4"/>
    </row>
    <row r="280" spans="1:28">
      <c r="A280" s="4">
        <v>50</v>
      </c>
      <c r="B280" s="4">
        <v>0</v>
      </c>
      <c r="C280" s="4">
        <v>0</v>
      </c>
      <c r="D280" s="4">
        <v>1</v>
      </c>
      <c r="E280" s="4">
        <v>206</v>
      </c>
      <c r="F280" s="4">
        <f>ROUND(Source!T259,O280)</f>
        <v>0</v>
      </c>
      <c r="G280" s="4" t="s">
        <v>172</v>
      </c>
      <c r="H280" s="4" t="s">
        <v>173</v>
      </c>
      <c r="I280" s="4"/>
      <c r="J280" s="4"/>
      <c r="K280" s="4">
        <v>206</v>
      </c>
      <c r="L280" s="4">
        <v>20</v>
      </c>
      <c r="M280" s="4">
        <v>3</v>
      </c>
      <c r="N280" s="4" t="s">
        <v>3</v>
      </c>
      <c r="O280" s="4">
        <v>2</v>
      </c>
      <c r="P280" s="4"/>
      <c r="Q280" s="4"/>
      <c r="R280" s="4"/>
      <c r="S280" s="4"/>
      <c r="T280" s="4"/>
      <c r="U280" s="4"/>
      <c r="V280" s="4"/>
      <c r="W280" s="4">
        <v>0</v>
      </c>
      <c r="X280" s="4">
        <v>1</v>
      </c>
      <c r="Y280" s="4">
        <v>0</v>
      </c>
      <c r="Z280" s="4"/>
      <c r="AA280" s="4"/>
      <c r="AB280" s="4"/>
    </row>
    <row r="281" spans="1:28">
      <c r="A281" s="4">
        <v>50</v>
      </c>
      <c r="B281" s="4">
        <v>0</v>
      </c>
      <c r="C281" s="4">
        <v>0</v>
      </c>
      <c r="D281" s="4">
        <v>1</v>
      </c>
      <c r="E281" s="4">
        <v>207</v>
      </c>
      <c r="F281" s="4">
        <f>Source!U259</f>
        <v>3161.6383000000001</v>
      </c>
      <c r="G281" s="4" t="s">
        <v>174</v>
      </c>
      <c r="H281" s="4" t="s">
        <v>175</v>
      </c>
      <c r="I281" s="4"/>
      <c r="J281" s="4"/>
      <c r="K281" s="4">
        <v>207</v>
      </c>
      <c r="L281" s="4">
        <v>21</v>
      </c>
      <c r="M281" s="4">
        <v>3</v>
      </c>
      <c r="N281" s="4" t="s">
        <v>3</v>
      </c>
      <c r="O281" s="4">
        <v>-1</v>
      </c>
      <c r="P281" s="4"/>
      <c r="Q281" s="4"/>
      <c r="R281" s="4"/>
      <c r="S281" s="4"/>
      <c r="T281" s="4"/>
      <c r="U281" s="4"/>
      <c r="V281" s="4"/>
      <c r="W281" s="4">
        <v>3161.6383000000001</v>
      </c>
      <c r="X281" s="4">
        <v>1</v>
      </c>
      <c r="Y281" s="4">
        <v>3161.6383000000001</v>
      </c>
      <c r="Z281" s="4"/>
      <c r="AA281" s="4"/>
      <c r="AB281" s="4"/>
    </row>
    <row r="282" spans="1:28">
      <c r="A282" s="4">
        <v>50</v>
      </c>
      <c r="B282" s="4">
        <v>0</v>
      </c>
      <c r="C282" s="4">
        <v>0</v>
      </c>
      <c r="D282" s="4">
        <v>1</v>
      </c>
      <c r="E282" s="4">
        <v>208</v>
      </c>
      <c r="F282" s="4">
        <f>Source!V259</f>
        <v>440.44720000000001</v>
      </c>
      <c r="G282" s="4" t="s">
        <v>176</v>
      </c>
      <c r="H282" s="4" t="s">
        <v>177</v>
      </c>
      <c r="I282" s="4"/>
      <c r="J282" s="4"/>
      <c r="K282" s="4">
        <v>208</v>
      </c>
      <c r="L282" s="4">
        <v>22</v>
      </c>
      <c r="M282" s="4">
        <v>3</v>
      </c>
      <c r="N282" s="4" t="s">
        <v>3</v>
      </c>
      <c r="O282" s="4">
        <v>-1</v>
      </c>
      <c r="P282" s="4"/>
      <c r="Q282" s="4"/>
      <c r="R282" s="4"/>
      <c r="S282" s="4"/>
      <c r="T282" s="4"/>
      <c r="U282" s="4"/>
      <c r="V282" s="4"/>
      <c r="W282" s="4">
        <v>440.44720000000001</v>
      </c>
      <c r="X282" s="4">
        <v>1</v>
      </c>
      <c r="Y282" s="4">
        <v>440.44720000000001</v>
      </c>
      <c r="Z282" s="4"/>
      <c r="AA282" s="4"/>
      <c r="AB282" s="4"/>
    </row>
    <row r="283" spans="1:28">
      <c r="A283" s="4">
        <v>50</v>
      </c>
      <c r="B283" s="4">
        <v>0</v>
      </c>
      <c r="C283" s="4">
        <v>0</v>
      </c>
      <c r="D283" s="4">
        <v>1</v>
      </c>
      <c r="E283" s="4">
        <v>209</v>
      </c>
      <c r="F283" s="4">
        <f>ROUND(Source!W259,O283)</f>
        <v>0</v>
      </c>
      <c r="G283" s="4" t="s">
        <v>178</v>
      </c>
      <c r="H283" s="4" t="s">
        <v>179</v>
      </c>
      <c r="I283" s="4"/>
      <c r="J283" s="4"/>
      <c r="K283" s="4">
        <v>209</v>
      </c>
      <c r="L283" s="4">
        <v>23</v>
      </c>
      <c r="M283" s="4">
        <v>3</v>
      </c>
      <c r="N283" s="4" t="s">
        <v>3</v>
      </c>
      <c r="O283" s="4">
        <v>2</v>
      </c>
      <c r="P283" s="4"/>
      <c r="Q283" s="4"/>
      <c r="R283" s="4"/>
      <c r="S283" s="4"/>
      <c r="T283" s="4"/>
      <c r="U283" s="4"/>
      <c r="V283" s="4"/>
      <c r="W283" s="4">
        <v>0</v>
      </c>
      <c r="X283" s="4">
        <v>1</v>
      </c>
      <c r="Y283" s="4">
        <v>0</v>
      </c>
      <c r="Z283" s="4"/>
      <c r="AA283" s="4"/>
      <c r="AB283" s="4"/>
    </row>
    <row r="284" spans="1:28">
      <c r="A284" s="4">
        <v>50</v>
      </c>
      <c r="B284" s="4">
        <v>0</v>
      </c>
      <c r="C284" s="4">
        <v>0</v>
      </c>
      <c r="D284" s="4">
        <v>1</v>
      </c>
      <c r="E284" s="4">
        <v>233</v>
      </c>
      <c r="F284" s="4">
        <f>ROUND(Source!BD259,O284)</f>
        <v>0</v>
      </c>
      <c r="G284" s="4" t="s">
        <v>180</v>
      </c>
      <c r="H284" s="4" t="s">
        <v>181</v>
      </c>
      <c r="I284" s="4"/>
      <c r="J284" s="4"/>
      <c r="K284" s="4">
        <v>233</v>
      </c>
      <c r="L284" s="4">
        <v>24</v>
      </c>
      <c r="M284" s="4">
        <v>3</v>
      </c>
      <c r="N284" s="4" t="s">
        <v>3</v>
      </c>
      <c r="O284" s="4">
        <v>2</v>
      </c>
      <c r="P284" s="4"/>
      <c r="Q284" s="4"/>
      <c r="R284" s="4"/>
      <c r="S284" s="4"/>
      <c r="T284" s="4"/>
      <c r="U284" s="4"/>
      <c r="V284" s="4"/>
      <c r="W284" s="4">
        <v>0</v>
      </c>
      <c r="X284" s="4">
        <v>1</v>
      </c>
      <c r="Y284" s="4">
        <v>0</v>
      </c>
      <c r="Z284" s="4"/>
      <c r="AA284" s="4"/>
      <c r="AB284" s="4"/>
    </row>
    <row r="285" spans="1:28">
      <c r="A285" s="4">
        <v>50</v>
      </c>
      <c r="B285" s="4">
        <v>0</v>
      </c>
      <c r="C285" s="4">
        <v>0</v>
      </c>
      <c r="D285" s="4">
        <v>1</v>
      </c>
      <c r="E285" s="4">
        <v>0</v>
      </c>
      <c r="F285" s="4">
        <f>ROUND(Source!X259,O285)</f>
        <v>800481.78</v>
      </c>
      <c r="G285" s="4" t="s">
        <v>182</v>
      </c>
      <c r="H285" s="4" t="s">
        <v>183</v>
      </c>
      <c r="I285" s="4"/>
      <c r="J285" s="4"/>
      <c r="K285" s="4">
        <v>210</v>
      </c>
      <c r="L285" s="4">
        <v>25</v>
      </c>
      <c r="M285" s="4">
        <v>3</v>
      </c>
      <c r="N285" s="4" t="s">
        <v>3</v>
      </c>
      <c r="O285" s="4">
        <v>2</v>
      </c>
      <c r="P285" s="4"/>
      <c r="Q285" s="4"/>
      <c r="R285" s="4"/>
      <c r="S285" s="4"/>
      <c r="T285" s="4"/>
      <c r="U285" s="4"/>
      <c r="V285" s="4"/>
      <c r="W285" s="4">
        <v>800481.78</v>
      </c>
      <c r="X285" s="4">
        <v>1</v>
      </c>
      <c r="Y285" s="4">
        <v>800481.78</v>
      </c>
      <c r="Z285" s="4"/>
      <c r="AA285" s="4"/>
      <c r="AB285" s="4"/>
    </row>
    <row r="286" spans="1:28">
      <c r="A286" s="4">
        <v>50</v>
      </c>
      <c r="B286" s="4">
        <v>0</v>
      </c>
      <c r="C286" s="4">
        <v>0</v>
      </c>
      <c r="D286" s="4">
        <v>1</v>
      </c>
      <c r="E286" s="4">
        <v>0</v>
      </c>
      <c r="F286" s="4">
        <f>ROUND(Source!Y259,O286)</f>
        <v>421312.81</v>
      </c>
      <c r="G286" s="4" t="s">
        <v>184</v>
      </c>
      <c r="H286" s="4" t="s">
        <v>185</v>
      </c>
      <c r="I286" s="4"/>
      <c r="J286" s="4"/>
      <c r="K286" s="4">
        <v>211</v>
      </c>
      <c r="L286" s="4">
        <v>26</v>
      </c>
      <c r="M286" s="4">
        <v>3</v>
      </c>
      <c r="N286" s="4" t="s">
        <v>3</v>
      </c>
      <c r="O286" s="4">
        <v>2</v>
      </c>
      <c r="P286" s="4"/>
      <c r="Q286" s="4"/>
      <c r="R286" s="4"/>
      <c r="S286" s="4"/>
      <c r="T286" s="4"/>
      <c r="U286" s="4"/>
      <c r="V286" s="4"/>
      <c r="W286" s="4">
        <v>421312.81</v>
      </c>
      <c r="X286" s="4">
        <v>1</v>
      </c>
      <c r="Y286" s="4">
        <v>421312.81</v>
      </c>
      <c r="Z286" s="4"/>
      <c r="AA286" s="4"/>
      <c r="AB286" s="4"/>
    </row>
    <row r="287" spans="1:28">
      <c r="A287" s="4">
        <v>50</v>
      </c>
      <c r="B287" s="4">
        <v>0</v>
      </c>
      <c r="C287" s="4">
        <v>0</v>
      </c>
      <c r="D287" s="4">
        <v>1</v>
      </c>
      <c r="E287" s="4">
        <v>224</v>
      </c>
      <c r="F287" s="4">
        <f>ROUND(Source!AR259,O287)</f>
        <v>8348640.9199999999</v>
      </c>
      <c r="G287" s="4" t="s">
        <v>186</v>
      </c>
      <c r="H287" s="4" t="s">
        <v>187</v>
      </c>
      <c r="I287" s="4"/>
      <c r="J287" s="4"/>
      <c r="K287" s="4">
        <v>224</v>
      </c>
      <c r="L287" s="4">
        <v>27</v>
      </c>
      <c r="M287" s="4">
        <v>3</v>
      </c>
      <c r="N287" s="4" t="s">
        <v>3</v>
      </c>
      <c r="O287" s="4">
        <v>2</v>
      </c>
      <c r="P287" s="4"/>
      <c r="Q287" s="4"/>
      <c r="R287" s="4"/>
      <c r="S287" s="4"/>
      <c r="T287" s="4"/>
      <c r="U287" s="4"/>
      <c r="V287" s="4"/>
      <c r="W287" s="4">
        <v>8348640.919999999</v>
      </c>
      <c r="X287" s="4">
        <v>1</v>
      </c>
      <c r="Y287" s="4">
        <v>8348640.919999999</v>
      </c>
      <c r="Z287" s="4"/>
      <c r="AA287" s="4"/>
      <c r="AB287" s="4"/>
    </row>
    <row r="288" spans="1:28">
      <c r="A288" s="4">
        <v>50</v>
      </c>
      <c r="B288" s="4">
        <v>1</v>
      </c>
      <c r="C288" s="4">
        <v>0</v>
      </c>
      <c r="D288" s="4">
        <v>2</v>
      </c>
      <c r="E288" s="4">
        <v>201</v>
      </c>
      <c r="F288" s="4">
        <f>ROUND(ROUND(F261,0),O288)</f>
        <v>7126846</v>
      </c>
      <c r="G288" s="4" t="s">
        <v>188</v>
      </c>
      <c r="H288" s="4" t="s">
        <v>189</v>
      </c>
      <c r="I288" s="4"/>
      <c r="J288" s="4"/>
      <c r="K288" s="4">
        <v>212</v>
      </c>
      <c r="L288" s="4">
        <v>28</v>
      </c>
      <c r="M288" s="4">
        <v>0</v>
      </c>
      <c r="N288" s="4" t="s">
        <v>3</v>
      </c>
      <c r="O288" s="4">
        <v>0</v>
      </c>
      <c r="P288" s="4"/>
      <c r="Q288" s="4"/>
      <c r="R288" s="4"/>
      <c r="S288" s="4"/>
      <c r="T288" s="4"/>
      <c r="U288" s="4"/>
      <c r="V288" s="4"/>
      <c r="W288" s="4">
        <v>7126846</v>
      </c>
      <c r="X288" s="4">
        <v>1</v>
      </c>
      <c r="Y288" s="4">
        <v>7126846</v>
      </c>
      <c r="Z288" s="4"/>
      <c r="AA288" s="4"/>
      <c r="AB288" s="4"/>
    </row>
    <row r="289" spans="1:28">
      <c r="A289" s="4">
        <v>50</v>
      </c>
      <c r="B289" s="4">
        <v>1</v>
      </c>
      <c r="C289" s="4">
        <v>0</v>
      </c>
      <c r="D289" s="4">
        <v>2</v>
      </c>
      <c r="E289" s="4">
        <v>210</v>
      </c>
      <c r="F289" s="4">
        <f>ROUND(ROUND(F285,0),O289)</f>
        <v>800482</v>
      </c>
      <c r="G289" s="4" t="s">
        <v>190</v>
      </c>
      <c r="H289" s="4" t="s">
        <v>183</v>
      </c>
      <c r="I289" s="4"/>
      <c r="J289" s="4"/>
      <c r="K289" s="4">
        <v>212</v>
      </c>
      <c r="L289" s="4">
        <v>29</v>
      </c>
      <c r="M289" s="4">
        <v>0</v>
      </c>
      <c r="N289" s="4" t="s">
        <v>3</v>
      </c>
      <c r="O289" s="4">
        <v>0</v>
      </c>
      <c r="P289" s="4"/>
      <c r="Q289" s="4"/>
      <c r="R289" s="4"/>
      <c r="S289" s="4"/>
      <c r="T289" s="4"/>
      <c r="U289" s="4"/>
      <c r="V289" s="4"/>
      <c r="W289" s="4">
        <v>800482</v>
      </c>
      <c r="X289" s="4">
        <v>1</v>
      </c>
      <c r="Y289" s="4">
        <v>800482</v>
      </c>
      <c r="Z289" s="4"/>
      <c r="AA289" s="4"/>
      <c r="AB289" s="4"/>
    </row>
    <row r="290" spans="1:28">
      <c r="A290" s="4">
        <v>50</v>
      </c>
      <c r="B290" s="4">
        <v>0</v>
      </c>
      <c r="C290" s="4">
        <v>0</v>
      </c>
      <c r="D290" s="4">
        <v>2</v>
      </c>
      <c r="E290" s="4">
        <v>211</v>
      </c>
      <c r="F290" s="4">
        <f>ROUND(ROUND(F286,0),O290)</f>
        <v>421313</v>
      </c>
      <c r="G290" s="4" t="s">
        <v>191</v>
      </c>
      <c r="H290" s="4" t="s">
        <v>185</v>
      </c>
      <c r="I290" s="4"/>
      <c r="J290" s="4"/>
      <c r="K290" s="4">
        <v>212</v>
      </c>
      <c r="L290" s="4">
        <v>30</v>
      </c>
      <c r="M290" s="4">
        <v>3</v>
      </c>
      <c r="N290" s="4" t="s">
        <v>3</v>
      </c>
      <c r="O290" s="4">
        <v>0</v>
      </c>
      <c r="P290" s="4"/>
      <c r="Q290" s="4"/>
      <c r="R290" s="4"/>
      <c r="S290" s="4"/>
      <c r="T290" s="4"/>
      <c r="U290" s="4"/>
      <c r="V290" s="4"/>
      <c r="W290" s="4">
        <v>421313</v>
      </c>
      <c r="X290" s="4">
        <v>1</v>
      </c>
      <c r="Y290" s="4">
        <v>421313</v>
      </c>
      <c r="Z290" s="4"/>
      <c r="AA290" s="4"/>
      <c r="AB290" s="4"/>
    </row>
    <row r="291" spans="1:28">
      <c r="A291" s="4">
        <v>50</v>
      </c>
      <c r="B291" s="4">
        <v>1</v>
      </c>
      <c r="C291" s="4">
        <v>0</v>
      </c>
      <c r="D291" s="4">
        <v>2</v>
      </c>
      <c r="E291" s="4">
        <v>0</v>
      </c>
      <c r="F291" s="4">
        <f>ROUND(F288+F289+F290,O291)</f>
        <v>8348641</v>
      </c>
      <c r="G291" s="4" t="s">
        <v>192</v>
      </c>
      <c r="H291" s="4" t="s">
        <v>193</v>
      </c>
      <c r="I291" s="4"/>
      <c r="J291" s="4"/>
      <c r="K291" s="4">
        <v>212</v>
      </c>
      <c r="L291" s="4">
        <v>31</v>
      </c>
      <c r="M291" s="4">
        <v>0</v>
      </c>
      <c r="N291" s="4" t="s">
        <v>3</v>
      </c>
      <c r="O291" s="4">
        <v>2</v>
      </c>
      <c r="P291" s="4"/>
      <c r="Q291" s="4"/>
      <c r="R291" s="4"/>
      <c r="S291" s="4"/>
      <c r="T291" s="4"/>
      <c r="U291" s="4"/>
      <c r="V291" s="4"/>
      <c r="W291" s="4">
        <v>8348641</v>
      </c>
      <c r="X291" s="4">
        <v>1</v>
      </c>
      <c r="Y291" s="4">
        <v>8348641</v>
      </c>
      <c r="Z291" s="4"/>
      <c r="AA291" s="4"/>
      <c r="AB291" s="4"/>
    </row>
    <row r="293" spans="1:28">
      <c r="A293">
        <v>71</v>
      </c>
      <c r="B293">
        <v>1</v>
      </c>
      <c r="D293">
        <v>200002</v>
      </c>
      <c r="E293">
        <v>44240170</v>
      </c>
      <c r="F293" t="s">
        <v>394</v>
      </c>
      <c r="G293" t="s">
        <v>395</v>
      </c>
      <c r="H293">
        <v>80</v>
      </c>
      <c r="I293">
        <v>20</v>
      </c>
    </row>
    <row r="296" spans="1:28">
      <c r="A296">
        <v>70</v>
      </c>
      <c r="B296">
        <v>1</v>
      </c>
      <c r="D296">
        <v>1</v>
      </c>
      <c r="E296" t="s">
        <v>396</v>
      </c>
      <c r="F296" t="s">
        <v>397</v>
      </c>
      <c r="G296">
        <v>1</v>
      </c>
      <c r="H296">
        <v>0</v>
      </c>
      <c r="I296" t="s">
        <v>3</v>
      </c>
      <c r="J296">
        <v>1</v>
      </c>
      <c r="K296">
        <v>0</v>
      </c>
      <c r="L296" t="s">
        <v>3</v>
      </c>
      <c r="M296" t="s">
        <v>3</v>
      </c>
      <c r="N296">
        <v>0</v>
      </c>
      <c r="P296" t="s">
        <v>398</v>
      </c>
    </row>
    <row r="297" spans="1:28">
      <c r="A297">
        <v>70</v>
      </c>
      <c r="B297">
        <v>1</v>
      </c>
      <c r="D297">
        <v>2</v>
      </c>
      <c r="E297" t="s">
        <v>399</v>
      </c>
      <c r="F297" t="s">
        <v>400</v>
      </c>
      <c r="G297">
        <v>0</v>
      </c>
      <c r="H297">
        <v>0</v>
      </c>
      <c r="I297" t="s">
        <v>3</v>
      </c>
      <c r="J297">
        <v>1</v>
      </c>
      <c r="K297">
        <v>0</v>
      </c>
      <c r="L297" t="s">
        <v>3</v>
      </c>
      <c r="M297" t="s">
        <v>3</v>
      </c>
      <c r="N297">
        <v>0</v>
      </c>
      <c r="P297" t="s">
        <v>401</v>
      </c>
    </row>
    <row r="298" spans="1:28">
      <c r="A298">
        <v>70</v>
      </c>
      <c r="B298">
        <v>1</v>
      </c>
      <c r="D298">
        <v>3</v>
      </c>
      <c r="E298" t="s">
        <v>402</v>
      </c>
      <c r="F298" t="s">
        <v>403</v>
      </c>
      <c r="G298">
        <v>0</v>
      </c>
      <c r="H298">
        <v>0</v>
      </c>
      <c r="I298" t="s">
        <v>3</v>
      </c>
      <c r="J298">
        <v>1</v>
      </c>
      <c r="K298">
        <v>0</v>
      </c>
      <c r="L298" t="s">
        <v>3</v>
      </c>
      <c r="M298" t="s">
        <v>3</v>
      </c>
      <c r="N298">
        <v>0</v>
      </c>
      <c r="P298" t="s">
        <v>404</v>
      </c>
    </row>
    <row r="299" spans="1:28">
      <c r="A299">
        <v>70</v>
      </c>
      <c r="B299">
        <v>1</v>
      </c>
      <c r="D299">
        <v>4</v>
      </c>
      <c r="E299" t="s">
        <v>405</v>
      </c>
      <c r="F299" t="s">
        <v>406</v>
      </c>
      <c r="G299">
        <v>1</v>
      </c>
      <c r="H299">
        <v>0</v>
      </c>
      <c r="I299" t="s">
        <v>3</v>
      </c>
      <c r="J299">
        <v>2</v>
      </c>
      <c r="K299">
        <v>0</v>
      </c>
      <c r="L299" t="s">
        <v>3</v>
      </c>
      <c r="M299" t="s">
        <v>3</v>
      </c>
      <c r="N299">
        <v>0</v>
      </c>
      <c r="P299" t="s">
        <v>3</v>
      </c>
    </row>
    <row r="300" spans="1:28">
      <c r="A300">
        <v>70</v>
      </c>
      <c r="B300">
        <v>1</v>
      </c>
      <c r="D300">
        <v>5</v>
      </c>
      <c r="E300" t="s">
        <v>407</v>
      </c>
      <c r="F300" t="s">
        <v>408</v>
      </c>
      <c r="G300">
        <v>0</v>
      </c>
      <c r="H300">
        <v>0</v>
      </c>
      <c r="I300" t="s">
        <v>3</v>
      </c>
      <c r="J300">
        <v>2</v>
      </c>
      <c r="K300">
        <v>0</v>
      </c>
      <c r="L300" t="s">
        <v>3</v>
      </c>
      <c r="M300" t="s">
        <v>3</v>
      </c>
      <c r="N300">
        <v>0</v>
      </c>
      <c r="P300" t="s">
        <v>3</v>
      </c>
    </row>
    <row r="301" spans="1:28">
      <c r="A301">
        <v>70</v>
      </c>
      <c r="B301">
        <v>1</v>
      </c>
      <c r="D301">
        <v>6</v>
      </c>
      <c r="E301" t="s">
        <v>409</v>
      </c>
      <c r="F301" t="s">
        <v>410</v>
      </c>
      <c r="G301">
        <v>0</v>
      </c>
      <c r="H301">
        <v>0</v>
      </c>
      <c r="I301" t="s">
        <v>3</v>
      </c>
      <c r="J301">
        <v>2</v>
      </c>
      <c r="K301">
        <v>0</v>
      </c>
      <c r="L301" t="s">
        <v>3</v>
      </c>
      <c r="M301" t="s">
        <v>3</v>
      </c>
      <c r="N301">
        <v>0</v>
      </c>
      <c r="P301" t="s">
        <v>3</v>
      </c>
    </row>
    <row r="302" spans="1:28">
      <c r="A302">
        <v>70</v>
      </c>
      <c r="B302">
        <v>1</v>
      </c>
      <c r="D302">
        <v>7</v>
      </c>
      <c r="E302" t="s">
        <v>411</v>
      </c>
      <c r="F302" t="s">
        <v>412</v>
      </c>
      <c r="G302">
        <v>0</v>
      </c>
      <c r="H302">
        <v>0</v>
      </c>
      <c r="I302" t="s">
        <v>413</v>
      </c>
      <c r="J302">
        <v>0</v>
      </c>
      <c r="K302">
        <v>0</v>
      </c>
      <c r="L302" t="s">
        <v>3</v>
      </c>
      <c r="M302" t="s">
        <v>3</v>
      </c>
      <c r="N302">
        <v>0</v>
      </c>
      <c r="P302" t="s">
        <v>414</v>
      </c>
    </row>
    <row r="303" spans="1:28">
      <c r="A303">
        <v>70</v>
      </c>
      <c r="B303">
        <v>1</v>
      </c>
      <c r="D303">
        <v>8</v>
      </c>
      <c r="E303" t="s">
        <v>415</v>
      </c>
      <c r="F303" t="s">
        <v>416</v>
      </c>
      <c r="G303">
        <v>0</v>
      </c>
      <c r="H303">
        <v>0</v>
      </c>
      <c r="I303" t="s">
        <v>417</v>
      </c>
      <c r="J303">
        <v>0</v>
      </c>
      <c r="K303">
        <v>0</v>
      </c>
      <c r="L303" t="s">
        <v>3</v>
      </c>
      <c r="M303" t="s">
        <v>3</v>
      </c>
      <c r="N303">
        <v>0</v>
      </c>
      <c r="P303" t="s">
        <v>415</v>
      </c>
    </row>
    <row r="304" spans="1:28">
      <c r="A304">
        <v>70</v>
      </c>
      <c r="B304">
        <v>1</v>
      </c>
      <c r="D304">
        <v>9</v>
      </c>
      <c r="E304" t="s">
        <v>418</v>
      </c>
      <c r="F304" t="s">
        <v>419</v>
      </c>
      <c r="G304">
        <v>0</v>
      </c>
      <c r="H304">
        <v>0</v>
      </c>
      <c r="I304" t="s">
        <v>420</v>
      </c>
      <c r="J304">
        <v>0</v>
      </c>
      <c r="K304">
        <v>0</v>
      </c>
      <c r="L304" t="s">
        <v>3</v>
      </c>
      <c r="M304" t="s">
        <v>3</v>
      </c>
      <c r="N304">
        <v>0</v>
      </c>
      <c r="P304" t="s">
        <v>421</v>
      </c>
    </row>
    <row r="305" spans="1:40">
      <c r="A305">
        <v>70</v>
      </c>
      <c r="B305">
        <v>1</v>
      </c>
      <c r="D305">
        <v>10</v>
      </c>
      <c r="E305" t="s">
        <v>422</v>
      </c>
      <c r="F305" t="s">
        <v>423</v>
      </c>
      <c r="G305">
        <v>0</v>
      </c>
      <c r="H305">
        <v>0</v>
      </c>
      <c r="I305" t="s">
        <v>424</v>
      </c>
      <c r="J305">
        <v>0</v>
      </c>
      <c r="K305">
        <v>0</v>
      </c>
      <c r="L305" t="s">
        <v>3</v>
      </c>
      <c r="M305" t="s">
        <v>3</v>
      </c>
      <c r="N305">
        <v>0</v>
      </c>
      <c r="P305" t="s">
        <v>425</v>
      </c>
    </row>
    <row r="306" spans="1:40">
      <c r="A306">
        <v>70</v>
      </c>
      <c r="B306">
        <v>1</v>
      </c>
      <c r="D306">
        <v>11</v>
      </c>
      <c r="E306" t="s">
        <v>426</v>
      </c>
      <c r="F306" t="s">
        <v>427</v>
      </c>
      <c r="G306">
        <v>0</v>
      </c>
      <c r="H306">
        <v>0</v>
      </c>
      <c r="I306" t="s">
        <v>428</v>
      </c>
      <c r="J306">
        <v>0</v>
      </c>
      <c r="K306">
        <v>0</v>
      </c>
      <c r="L306" t="s">
        <v>3</v>
      </c>
      <c r="M306" t="s">
        <v>3</v>
      </c>
      <c r="N306">
        <v>0</v>
      </c>
      <c r="P306" t="s">
        <v>429</v>
      </c>
    </row>
    <row r="307" spans="1:40">
      <c r="A307">
        <v>70</v>
      </c>
      <c r="B307">
        <v>1</v>
      </c>
      <c r="D307">
        <v>12</v>
      </c>
      <c r="E307" t="s">
        <v>430</v>
      </c>
      <c r="F307" t="s">
        <v>431</v>
      </c>
      <c r="G307">
        <v>0</v>
      </c>
      <c r="H307">
        <v>0</v>
      </c>
      <c r="I307" t="s">
        <v>3</v>
      </c>
      <c r="J307">
        <v>0</v>
      </c>
      <c r="K307">
        <v>0</v>
      </c>
      <c r="L307" t="s">
        <v>3</v>
      </c>
      <c r="M307" t="s">
        <v>3</v>
      </c>
      <c r="N307">
        <v>0</v>
      </c>
      <c r="P307" t="s">
        <v>432</v>
      </c>
    </row>
    <row r="308" spans="1:40">
      <c r="A308">
        <v>70</v>
      </c>
      <c r="B308">
        <v>1</v>
      </c>
      <c r="D308">
        <v>1</v>
      </c>
      <c r="E308" t="s">
        <v>433</v>
      </c>
      <c r="F308" t="s">
        <v>434</v>
      </c>
      <c r="G308">
        <v>0.9</v>
      </c>
      <c r="H308">
        <v>1</v>
      </c>
      <c r="I308" t="s">
        <v>435</v>
      </c>
      <c r="J308">
        <v>0</v>
      </c>
      <c r="K308">
        <v>0</v>
      </c>
      <c r="L308" t="s">
        <v>3</v>
      </c>
      <c r="M308" t="s">
        <v>3</v>
      </c>
      <c r="N308">
        <v>0</v>
      </c>
      <c r="P308" t="s">
        <v>436</v>
      </c>
    </row>
    <row r="309" spans="1:40">
      <c r="A309">
        <v>70</v>
      </c>
      <c r="B309">
        <v>1</v>
      </c>
      <c r="D309">
        <v>2</v>
      </c>
      <c r="E309" t="s">
        <v>437</v>
      </c>
      <c r="F309" t="s">
        <v>438</v>
      </c>
      <c r="G309">
        <v>0.85</v>
      </c>
      <c r="H309">
        <v>1</v>
      </c>
      <c r="I309" t="s">
        <v>439</v>
      </c>
      <c r="J309">
        <v>0</v>
      </c>
      <c r="K309">
        <v>0</v>
      </c>
      <c r="L309" t="s">
        <v>3</v>
      </c>
      <c r="M309" t="s">
        <v>3</v>
      </c>
      <c r="N309">
        <v>0</v>
      </c>
      <c r="P309" t="s">
        <v>440</v>
      </c>
    </row>
    <row r="310" spans="1:40">
      <c r="A310">
        <v>70</v>
      </c>
      <c r="B310">
        <v>1</v>
      </c>
      <c r="D310">
        <v>3</v>
      </c>
      <c r="E310" t="s">
        <v>441</v>
      </c>
      <c r="F310" t="s">
        <v>442</v>
      </c>
      <c r="G310">
        <v>1.03</v>
      </c>
      <c r="H310">
        <v>0</v>
      </c>
      <c r="I310" t="s">
        <v>3</v>
      </c>
      <c r="J310">
        <v>0</v>
      </c>
      <c r="K310">
        <v>0</v>
      </c>
      <c r="L310" t="s">
        <v>3</v>
      </c>
      <c r="M310" t="s">
        <v>3</v>
      </c>
      <c r="N310">
        <v>0</v>
      </c>
      <c r="P310" t="s">
        <v>443</v>
      </c>
    </row>
    <row r="311" spans="1:40">
      <c r="A311">
        <v>70</v>
      </c>
      <c r="B311">
        <v>1</v>
      </c>
      <c r="D311">
        <v>4</v>
      </c>
      <c r="E311" t="s">
        <v>444</v>
      </c>
      <c r="F311" t="s">
        <v>445</v>
      </c>
      <c r="G311">
        <v>1.0900000000000001</v>
      </c>
      <c r="H311">
        <v>0</v>
      </c>
      <c r="I311" t="s">
        <v>3</v>
      </c>
      <c r="J311">
        <v>0</v>
      </c>
      <c r="K311">
        <v>0</v>
      </c>
      <c r="L311" t="s">
        <v>3</v>
      </c>
      <c r="M311" t="s">
        <v>3</v>
      </c>
      <c r="N311">
        <v>0</v>
      </c>
      <c r="P311" t="s">
        <v>446</v>
      </c>
    </row>
    <row r="312" spans="1:40">
      <c r="A312">
        <v>70</v>
      </c>
      <c r="B312">
        <v>1</v>
      </c>
      <c r="D312">
        <v>5</v>
      </c>
      <c r="E312" t="s">
        <v>447</v>
      </c>
      <c r="F312" t="s">
        <v>448</v>
      </c>
      <c r="G312">
        <v>7</v>
      </c>
      <c r="H312">
        <v>0</v>
      </c>
      <c r="I312" t="s">
        <v>3</v>
      </c>
      <c r="J312">
        <v>0</v>
      </c>
      <c r="K312">
        <v>0</v>
      </c>
      <c r="L312" t="s">
        <v>3</v>
      </c>
      <c r="M312" t="s">
        <v>3</v>
      </c>
      <c r="N312">
        <v>0</v>
      </c>
      <c r="P312" t="s">
        <v>3</v>
      </c>
    </row>
    <row r="313" spans="1:40">
      <c r="A313">
        <v>70</v>
      </c>
      <c r="B313">
        <v>1</v>
      </c>
      <c r="D313">
        <v>6</v>
      </c>
      <c r="E313" t="s">
        <v>449</v>
      </c>
      <c r="F313" t="s">
        <v>3</v>
      </c>
      <c r="G313">
        <v>2</v>
      </c>
      <c r="H313">
        <v>0</v>
      </c>
      <c r="I313" t="s">
        <v>3</v>
      </c>
      <c r="J313">
        <v>0</v>
      </c>
      <c r="K313">
        <v>0</v>
      </c>
      <c r="L313" t="s">
        <v>3</v>
      </c>
      <c r="M313" t="s">
        <v>3</v>
      </c>
      <c r="N313">
        <v>0</v>
      </c>
      <c r="P313" t="s">
        <v>3</v>
      </c>
    </row>
    <row r="315" spans="1:40">
      <c r="A315">
        <v>-1</v>
      </c>
    </row>
    <row r="317" spans="1:40">
      <c r="A317" s="3">
        <v>75</v>
      </c>
      <c r="B317" s="3" t="s">
        <v>450</v>
      </c>
      <c r="C317" s="3">
        <v>2022</v>
      </c>
      <c r="D317" s="3">
        <v>2</v>
      </c>
      <c r="E317" s="3">
        <v>0</v>
      </c>
      <c r="F317" s="3">
        <v>0</v>
      </c>
      <c r="G317" s="3">
        <v>0</v>
      </c>
      <c r="H317" s="3">
        <v>1</v>
      </c>
      <c r="I317" s="3">
        <v>0</v>
      </c>
      <c r="J317" s="3">
        <v>1</v>
      </c>
      <c r="K317" s="3">
        <v>0</v>
      </c>
      <c r="L317" s="3">
        <v>0</v>
      </c>
      <c r="M317" s="3">
        <v>0</v>
      </c>
      <c r="N317" s="3">
        <v>46295511</v>
      </c>
      <c r="O317" s="3">
        <v>1</v>
      </c>
    </row>
    <row r="318" spans="1:40">
      <c r="A318" s="5">
        <v>3</v>
      </c>
      <c r="B318" s="5" t="s">
        <v>451</v>
      </c>
      <c r="C318" s="5">
        <v>1</v>
      </c>
      <c r="D318" s="5">
        <v>7.21</v>
      </c>
      <c r="E318" s="5">
        <v>8.59</v>
      </c>
      <c r="F318" s="5">
        <v>24.27</v>
      </c>
      <c r="G318" s="5">
        <v>24.27</v>
      </c>
      <c r="H318" s="5">
        <v>1</v>
      </c>
      <c r="I318" s="5">
        <v>1</v>
      </c>
      <c r="J318" s="5">
        <v>2</v>
      </c>
      <c r="K318" s="5">
        <v>24.27</v>
      </c>
      <c r="L318" s="5">
        <v>8.59</v>
      </c>
      <c r="M318" s="5">
        <v>1</v>
      </c>
      <c r="N318" s="5">
        <v>7.21</v>
      </c>
      <c r="O318" s="5">
        <v>1</v>
      </c>
      <c r="P318" s="5">
        <v>1</v>
      </c>
      <c r="Q318" s="5">
        <v>24.27</v>
      </c>
      <c r="R318" s="5">
        <v>8.59</v>
      </c>
      <c r="S318" s="5" t="s">
        <v>3</v>
      </c>
      <c r="T318" s="5" t="s">
        <v>3</v>
      </c>
      <c r="U318" s="5" t="s">
        <v>3</v>
      </c>
      <c r="V318" s="5" t="s">
        <v>3</v>
      </c>
      <c r="W318" s="5" t="s">
        <v>3</v>
      </c>
      <c r="X318" s="5" t="s">
        <v>3</v>
      </c>
      <c r="Y318" s="5" t="s">
        <v>3</v>
      </c>
      <c r="Z318" s="5" t="s">
        <v>3</v>
      </c>
      <c r="AA318" s="5" t="s">
        <v>3</v>
      </c>
      <c r="AB318" s="5" t="s">
        <v>3</v>
      </c>
      <c r="AC318" s="5" t="s">
        <v>3</v>
      </c>
      <c r="AD318" s="5" t="s">
        <v>3</v>
      </c>
      <c r="AE318" s="5" t="s">
        <v>3</v>
      </c>
      <c r="AF318" s="5" t="s">
        <v>3</v>
      </c>
      <c r="AG318" s="5" t="s">
        <v>3</v>
      </c>
      <c r="AH318" s="5" t="s">
        <v>3</v>
      </c>
      <c r="AI318" s="5"/>
      <c r="AJ318" s="5"/>
      <c r="AK318" s="5"/>
      <c r="AL318" s="5"/>
      <c r="AM318" s="5"/>
      <c r="AN318" s="5">
        <v>46295512</v>
      </c>
    </row>
    <row r="322" spans="1:5">
      <c r="A322">
        <v>65</v>
      </c>
      <c r="C322">
        <v>1</v>
      </c>
      <c r="D322">
        <v>0</v>
      </c>
      <c r="E322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C56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452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51822</v>
      </c>
      <c r="M1">
        <v>10</v>
      </c>
      <c r="N1">
        <v>11</v>
      </c>
      <c r="O1">
        <v>5</v>
      </c>
      <c r="P1">
        <v>1</v>
      </c>
      <c r="Q1">
        <v>0</v>
      </c>
    </row>
    <row r="12" spans="1:133">
      <c r="A12" s="1">
        <v>1</v>
      </c>
      <c r="B12" s="1">
        <v>55</v>
      </c>
      <c r="C12" s="1">
        <v>0</v>
      </c>
      <c r="D12" s="1"/>
      <c r="E12" s="1">
        <v>0</v>
      </c>
      <c r="F12" s="1" t="s">
        <v>3</v>
      </c>
      <c r="G12" s="1" t="s">
        <v>4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131083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2</v>
      </c>
      <c r="BC12" s="1"/>
      <c r="BD12" s="1"/>
      <c r="BE12" s="1"/>
      <c r="BF12" s="1"/>
      <c r="BG12" s="1"/>
      <c r="BH12" s="1" t="s">
        <v>5</v>
      </c>
      <c r="BI12" s="1" t="s">
        <v>6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7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3</v>
      </c>
      <c r="CF12" s="1">
        <v>0</v>
      </c>
      <c r="CG12" s="1">
        <v>0</v>
      </c>
      <c r="CH12" s="1">
        <v>403505160</v>
      </c>
      <c r="CI12" s="1" t="s">
        <v>3</v>
      </c>
      <c r="CJ12" s="1" t="s">
        <v>3</v>
      </c>
      <c r="CK12" s="1">
        <v>0</v>
      </c>
      <c r="CL12" s="1"/>
      <c r="CM12" s="1"/>
      <c r="CN12" s="1"/>
      <c r="CO12" s="1"/>
      <c r="CP12" s="1"/>
      <c r="CQ12" s="1" t="s">
        <v>10</v>
      </c>
      <c r="CR12" s="1" t="s">
        <v>11</v>
      </c>
      <c r="CS12" s="1">
        <v>42066</v>
      </c>
      <c r="CT12" s="1">
        <v>232</v>
      </c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1</v>
      </c>
      <c r="C14" s="1">
        <v>0</v>
      </c>
      <c r="D14" s="1">
        <v>46295511</v>
      </c>
      <c r="E14" s="1">
        <v>0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0</v>
      </c>
      <c r="C16" s="6" t="s">
        <v>12</v>
      </c>
      <c r="D16" s="6" t="s">
        <v>12</v>
      </c>
      <c r="E16" s="7">
        <f>ROUND((Source!F242)/1000,2)</f>
        <v>6027.8</v>
      </c>
      <c r="F16" s="7">
        <f>ROUND((Source!F243)/1000,2)</f>
        <v>2032.44</v>
      </c>
      <c r="G16" s="7">
        <f>ROUND((Source!F234)/1000,2)</f>
        <v>0</v>
      </c>
      <c r="H16" s="7">
        <f>ROUND((Source!F244)/1000+(Source!F245)/1000,2)</f>
        <v>288.39999999999998</v>
      </c>
      <c r="I16" s="7">
        <f>E16+F16+G16+H16</f>
        <v>8348.64</v>
      </c>
      <c r="J16" s="7">
        <f>ROUND((Source!F240+Source!F239)/1000,2)</f>
        <v>865.85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7126846</v>
      </c>
      <c r="AU16" s="7">
        <v>6174706.0599999996</v>
      </c>
      <c r="AV16" s="7">
        <v>0</v>
      </c>
      <c r="AW16" s="7">
        <v>0</v>
      </c>
      <c r="AX16" s="7">
        <v>0</v>
      </c>
      <c r="AY16" s="7">
        <v>189462.09999999998</v>
      </c>
      <c r="AZ16" s="7">
        <v>103168.76</v>
      </c>
      <c r="BA16" s="7">
        <v>762678.16999999981</v>
      </c>
      <c r="BB16" s="7">
        <v>6027801.75</v>
      </c>
      <c r="BC16" s="7">
        <v>2032441.38</v>
      </c>
      <c r="BD16" s="7">
        <v>288397.78999999998</v>
      </c>
      <c r="BE16" s="7">
        <v>0</v>
      </c>
      <c r="BF16" s="7">
        <v>3161.6383000000001</v>
      </c>
      <c r="BG16" s="7">
        <v>440.44720000000001</v>
      </c>
      <c r="BH16" s="7">
        <v>0</v>
      </c>
      <c r="BI16" s="7">
        <v>800482</v>
      </c>
      <c r="BJ16" s="7">
        <v>421313</v>
      </c>
      <c r="BK16" s="7">
        <v>8348640.919999999</v>
      </c>
    </row>
    <row r="18" spans="1:19">
      <c r="A18">
        <v>51</v>
      </c>
      <c r="E18" s="8">
        <f>SUMIF(A16:A17,3,E16:E17)</f>
        <v>6027.8</v>
      </c>
      <c r="F18" s="8">
        <f>SUMIF(A16:A17,3,F16:F17)</f>
        <v>2032.44</v>
      </c>
      <c r="G18" s="8">
        <f>SUMIF(A16:A17,3,G16:G17)</f>
        <v>0</v>
      </c>
      <c r="H18" s="8">
        <f>SUMIF(A16:A17,3,H16:H17)</f>
        <v>288.39999999999998</v>
      </c>
      <c r="I18" s="8">
        <f>SUMIF(A16:A17,3,I16:I17)</f>
        <v>8348.64</v>
      </c>
      <c r="J18" s="8">
        <f>SUMIF(A16:A17,3,J16:J17)</f>
        <v>865.85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0</v>
      </c>
      <c r="F20" s="4">
        <v>7126846.3299999991</v>
      </c>
      <c r="G20" s="4" t="s">
        <v>134</v>
      </c>
      <c r="H20" s="4" t="s">
        <v>135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6174706.0599999996</v>
      </c>
      <c r="G21" s="4" t="s">
        <v>136</v>
      </c>
      <c r="H21" s="4" t="s">
        <v>137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138</v>
      </c>
      <c r="H22" s="4" t="s">
        <v>139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6174706.0599999996</v>
      </c>
      <c r="G23" s="4" t="s">
        <v>140</v>
      </c>
      <c r="H23" s="4" t="s">
        <v>141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6174706.0599999996</v>
      </c>
      <c r="G24" s="4" t="s">
        <v>142</v>
      </c>
      <c r="H24" s="4" t="s">
        <v>143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144</v>
      </c>
      <c r="H25" s="4" t="s">
        <v>145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6174706.0599999996</v>
      </c>
      <c r="G26" s="4" t="s">
        <v>146</v>
      </c>
      <c r="H26" s="4" t="s">
        <v>147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148</v>
      </c>
      <c r="H27" s="4" t="s">
        <v>149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150</v>
      </c>
      <c r="H28" s="4" t="s">
        <v>151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152</v>
      </c>
      <c r="H29" s="4" t="s">
        <v>153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189462.09999999998</v>
      </c>
      <c r="G30" s="4" t="s">
        <v>154</v>
      </c>
      <c r="H30" s="4" t="s">
        <v>155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156</v>
      </c>
      <c r="H31" s="4" t="s">
        <v>157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103168.76</v>
      </c>
      <c r="G32" s="4" t="s">
        <v>158</v>
      </c>
      <c r="H32" s="4" t="s">
        <v>159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762678.16999999981</v>
      </c>
      <c r="G33" s="4" t="s">
        <v>160</v>
      </c>
      <c r="H33" s="4" t="s">
        <v>161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162</v>
      </c>
      <c r="H34" s="4" t="s">
        <v>163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6027801.75</v>
      </c>
      <c r="G35" s="4" t="s">
        <v>164</v>
      </c>
      <c r="H35" s="4" t="s">
        <v>165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2032441.38</v>
      </c>
      <c r="G36" s="4" t="s">
        <v>166</v>
      </c>
      <c r="H36" s="4" t="s">
        <v>167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288397.78999999998</v>
      </c>
      <c r="G37" s="4" t="s">
        <v>168</v>
      </c>
      <c r="H37" s="4" t="s">
        <v>169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170</v>
      </c>
      <c r="H38" s="4" t="s">
        <v>171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172</v>
      </c>
      <c r="H39" s="4" t="s">
        <v>173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3161.6383000000001</v>
      </c>
      <c r="G40" s="4" t="s">
        <v>174</v>
      </c>
      <c r="H40" s="4" t="s">
        <v>175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440.44720000000001</v>
      </c>
      <c r="G41" s="4" t="s">
        <v>176</v>
      </c>
      <c r="H41" s="4" t="s">
        <v>177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178</v>
      </c>
      <c r="H42" s="4" t="s">
        <v>179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180</v>
      </c>
      <c r="H43" s="4" t="s">
        <v>181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0</v>
      </c>
      <c r="F44" s="4">
        <v>800481.78</v>
      </c>
      <c r="G44" s="4" t="s">
        <v>182</v>
      </c>
      <c r="H44" s="4" t="s">
        <v>183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0</v>
      </c>
      <c r="F45" s="4">
        <v>421312.81</v>
      </c>
      <c r="G45" s="4" t="s">
        <v>184</v>
      </c>
      <c r="H45" s="4" t="s">
        <v>185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8348640.919999999</v>
      </c>
      <c r="G46" s="4" t="s">
        <v>186</v>
      </c>
      <c r="H46" s="4" t="s">
        <v>187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201</v>
      </c>
      <c r="F47" s="4">
        <v>7126846</v>
      </c>
      <c r="G47" s="4" t="s">
        <v>188</v>
      </c>
      <c r="H47" s="4" t="s">
        <v>189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0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210</v>
      </c>
      <c r="F48" s="4">
        <v>800482</v>
      </c>
      <c r="G48" s="4" t="s">
        <v>190</v>
      </c>
      <c r="H48" s="4" t="s">
        <v>183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0</v>
      </c>
      <c r="P48" s="4"/>
    </row>
    <row r="49" spans="1:40">
      <c r="A49" s="4">
        <v>50</v>
      </c>
      <c r="B49" s="4">
        <v>0</v>
      </c>
      <c r="C49" s="4">
        <v>0</v>
      </c>
      <c r="D49" s="4">
        <v>2</v>
      </c>
      <c r="E49" s="4">
        <v>211</v>
      </c>
      <c r="F49" s="4">
        <v>421313</v>
      </c>
      <c r="G49" s="4" t="s">
        <v>191</v>
      </c>
      <c r="H49" s="4" t="s">
        <v>185</v>
      </c>
      <c r="I49" s="4"/>
      <c r="J49" s="4"/>
      <c r="K49" s="4">
        <v>212</v>
      </c>
      <c r="L49" s="4">
        <v>30</v>
      </c>
      <c r="M49" s="4">
        <v>3</v>
      </c>
      <c r="N49" s="4" t="s">
        <v>3</v>
      </c>
      <c r="O49" s="4">
        <v>0</v>
      </c>
      <c r="P49" s="4"/>
    </row>
    <row r="50" spans="1:40">
      <c r="A50" s="4">
        <v>50</v>
      </c>
      <c r="B50" s="4">
        <v>1</v>
      </c>
      <c r="C50" s="4">
        <v>0</v>
      </c>
      <c r="D50" s="4">
        <v>2</v>
      </c>
      <c r="E50" s="4">
        <v>0</v>
      </c>
      <c r="F50" s="4">
        <v>8348641</v>
      </c>
      <c r="G50" s="4" t="s">
        <v>192</v>
      </c>
      <c r="H50" s="4" t="s">
        <v>193</v>
      </c>
      <c r="I50" s="4"/>
      <c r="J50" s="4"/>
      <c r="K50" s="4">
        <v>212</v>
      </c>
      <c r="L50" s="4">
        <v>31</v>
      </c>
      <c r="M50" s="4">
        <v>0</v>
      </c>
      <c r="N50" s="4" t="s">
        <v>3</v>
      </c>
      <c r="O50" s="4">
        <v>2</v>
      </c>
      <c r="P50" s="4"/>
    </row>
    <row r="52" spans="1:40">
      <c r="A52">
        <v>-1</v>
      </c>
    </row>
    <row r="55" spans="1:40">
      <c r="A55" s="3">
        <v>75</v>
      </c>
      <c r="B55" s="3" t="s">
        <v>450</v>
      </c>
      <c r="C55" s="3">
        <v>2022</v>
      </c>
      <c r="D55" s="3">
        <v>2</v>
      </c>
      <c r="E55" s="3">
        <v>0</v>
      </c>
      <c r="F55" s="3">
        <v>0</v>
      </c>
      <c r="G55" s="3">
        <v>0</v>
      </c>
      <c r="H55" s="3">
        <v>1</v>
      </c>
      <c r="I55" s="3">
        <v>0</v>
      </c>
      <c r="J55" s="3">
        <v>1</v>
      </c>
      <c r="K55" s="3">
        <v>0</v>
      </c>
      <c r="L55" s="3">
        <v>0</v>
      </c>
      <c r="M55" s="3">
        <v>0</v>
      </c>
      <c r="N55" s="3">
        <v>46295511</v>
      </c>
      <c r="O55" s="3">
        <v>1</v>
      </c>
    </row>
    <row r="56" spans="1:40">
      <c r="A56" s="5">
        <v>3</v>
      </c>
      <c r="B56" s="5" t="s">
        <v>451</v>
      </c>
      <c r="C56" s="5">
        <v>1</v>
      </c>
      <c r="D56" s="5">
        <v>7.21</v>
      </c>
      <c r="E56" s="5">
        <v>8.59</v>
      </c>
      <c r="F56" s="5">
        <v>24.27</v>
      </c>
      <c r="G56" s="5">
        <v>24.27</v>
      </c>
      <c r="H56" s="5">
        <v>1</v>
      </c>
      <c r="I56" s="5">
        <v>1</v>
      </c>
      <c r="J56" s="5">
        <v>2</v>
      </c>
      <c r="K56" s="5">
        <v>24.27</v>
      </c>
      <c r="L56" s="5">
        <v>8.59</v>
      </c>
      <c r="M56" s="5">
        <v>1</v>
      </c>
      <c r="N56" s="5">
        <v>7.21</v>
      </c>
      <c r="O56" s="5">
        <v>1</v>
      </c>
      <c r="P56" s="5">
        <v>1</v>
      </c>
      <c r="Q56" s="5">
        <v>24.27</v>
      </c>
      <c r="R56" s="5">
        <v>8.59</v>
      </c>
      <c r="S56" s="5" t="s">
        <v>3</v>
      </c>
      <c r="T56" s="5" t="s">
        <v>3</v>
      </c>
      <c r="U56" s="5" t="s">
        <v>3</v>
      </c>
      <c r="V56" s="5" t="s">
        <v>3</v>
      </c>
      <c r="W56" s="5" t="s">
        <v>3</v>
      </c>
      <c r="X56" s="5" t="s">
        <v>3</v>
      </c>
      <c r="Y56" s="5" t="s">
        <v>3</v>
      </c>
      <c r="Z56" s="5" t="s">
        <v>3</v>
      </c>
      <c r="AA56" s="5" t="s">
        <v>3</v>
      </c>
      <c r="AB56" s="5" t="s">
        <v>3</v>
      </c>
      <c r="AC56" s="5" t="s">
        <v>3</v>
      </c>
      <c r="AD56" s="5" t="s">
        <v>3</v>
      </c>
      <c r="AE56" s="5" t="s">
        <v>3</v>
      </c>
      <c r="AF56" s="5" t="s">
        <v>3</v>
      </c>
      <c r="AG56" s="5" t="s">
        <v>3</v>
      </c>
      <c r="AH56" s="5" t="s">
        <v>3</v>
      </c>
      <c r="AI56" s="5"/>
      <c r="AJ56" s="5"/>
      <c r="AK56" s="5"/>
      <c r="AL56" s="5"/>
      <c r="AM56" s="5"/>
      <c r="AN56" s="5">
        <v>46295512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C293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ROW(Source!A28)</f>
        <v>28</v>
      </c>
      <c r="B1">
        <v>46295511</v>
      </c>
      <c r="C1">
        <v>46296665</v>
      </c>
      <c r="D1">
        <v>9915060</v>
      </c>
      <c r="E1">
        <v>1</v>
      </c>
      <c r="F1">
        <v>1</v>
      </c>
      <c r="G1">
        <v>1</v>
      </c>
      <c r="H1">
        <v>1</v>
      </c>
      <c r="I1" t="s">
        <v>453</v>
      </c>
      <c r="J1" t="s">
        <v>3</v>
      </c>
      <c r="K1" t="s">
        <v>454</v>
      </c>
      <c r="L1">
        <v>1191</v>
      </c>
      <c r="N1">
        <v>1013</v>
      </c>
      <c r="O1" t="s">
        <v>455</v>
      </c>
      <c r="P1" t="s">
        <v>455</v>
      </c>
      <c r="Q1">
        <v>1</v>
      </c>
      <c r="W1">
        <v>0</v>
      </c>
      <c r="X1">
        <v>-653602743</v>
      </c>
      <c r="Y1">
        <v>8</v>
      </c>
      <c r="AA1">
        <v>0</v>
      </c>
      <c r="AB1">
        <v>0</v>
      </c>
      <c r="AC1">
        <v>0</v>
      </c>
      <c r="AD1">
        <v>214.06</v>
      </c>
      <c r="AE1">
        <v>0</v>
      </c>
      <c r="AF1">
        <v>0</v>
      </c>
      <c r="AG1">
        <v>0</v>
      </c>
      <c r="AH1">
        <v>8.82</v>
      </c>
      <c r="AI1">
        <v>1</v>
      </c>
      <c r="AJ1">
        <v>1</v>
      </c>
      <c r="AK1">
        <v>1</v>
      </c>
      <c r="AL1">
        <v>24.27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8</v>
      </c>
      <c r="AU1" t="s">
        <v>3</v>
      </c>
      <c r="AV1">
        <v>1</v>
      </c>
      <c r="AW1">
        <v>2</v>
      </c>
      <c r="AX1">
        <v>46296666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24</v>
      </c>
      <c r="CY1">
        <f>AD1</f>
        <v>214.06</v>
      </c>
      <c r="CZ1">
        <f>AH1</f>
        <v>8.82</v>
      </c>
      <c r="DA1">
        <f>AL1</f>
        <v>24.27</v>
      </c>
      <c r="DB1">
        <f t="shared" ref="DB1:DB32" si="0">ROUND(ROUND(AT1*CZ1,2),2)</f>
        <v>70.56</v>
      </c>
      <c r="DC1">
        <f t="shared" ref="DC1:DC32" si="1">ROUND(ROUND(AT1*AG1,2),2)</f>
        <v>0</v>
      </c>
    </row>
    <row r="2" spans="1:107">
      <c r="A2">
        <f>ROW(Source!A28)</f>
        <v>28</v>
      </c>
      <c r="B2">
        <v>46295511</v>
      </c>
      <c r="C2">
        <v>46296665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25</v>
      </c>
      <c r="J2" t="s">
        <v>3</v>
      </c>
      <c r="K2" t="s">
        <v>456</v>
      </c>
      <c r="L2">
        <v>608254</v>
      </c>
      <c r="N2">
        <v>1013</v>
      </c>
      <c r="O2" t="s">
        <v>457</v>
      </c>
      <c r="P2" t="s">
        <v>457</v>
      </c>
      <c r="Q2">
        <v>1</v>
      </c>
      <c r="W2">
        <v>0</v>
      </c>
      <c r="X2">
        <v>-185737400</v>
      </c>
      <c r="Y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24.27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0</v>
      </c>
      <c r="AU2" t="s">
        <v>3</v>
      </c>
      <c r="AV2">
        <v>2</v>
      </c>
      <c r="AW2">
        <v>2</v>
      </c>
      <c r="AX2">
        <v>46296667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Y2*Source!I28</f>
        <v>0</v>
      </c>
      <c r="CY2">
        <f>AD2</f>
        <v>0</v>
      </c>
      <c r="CZ2">
        <f>AH2</f>
        <v>0</v>
      </c>
      <c r="DA2">
        <f>AL2</f>
        <v>1</v>
      </c>
      <c r="DB2">
        <f t="shared" si="0"/>
        <v>0</v>
      </c>
      <c r="DC2">
        <f t="shared" si="1"/>
        <v>0</v>
      </c>
    </row>
    <row r="3" spans="1:107">
      <c r="A3">
        <f>ROW(Source!A28)</f>
        <v>28</v>
      </c>
      <c r="B3">
        <v>46295511</v>
      </c>
      <c r="C3">
        <v>46296665</v>
      </c>
      <c r="D3">
        <v>19548931</v>
      </c>
      <c r="E3">
        <v>1</v>
      </c>
      <c r="F3">
        <v>1</v>
      </c>
      <c r="G3">
        <v>1</v>
      </c>
      <c r="H3">
        <v>3</v>
      </c>
      <c r="I3" t="s">
        <v>458</v>
      </c>
      <c r="J3" t="s">
        <v>459</v>
      </c>
      <c r="K3" t="s">
        <v>460</v>
      </c>
      <c r="L3">
        <v>1346</v>
      </c>
      <c r="N3">
        <v>1009</v>
      </c>
      <c r="O3" t="s">
        <v>461</v>
      </c>
      <c r="P3" t="s">
        <v>461</v>
      </c>
      <c r="Q3">
        <v>1</v>
      </c>
      <c r="W3">
        <v>0</v>
      </c>
      <c r="X3">
        <v>792801555</v>
      </c>
      <c r="Y3">
        <v>5.0000000000000001E-4</v>
      </c>
      <c r="AA3">
        <v>1081.72</v>
      </c>
      <c r="AB3">
        <v>0</v>
      </c>
      <c r="AC3">
        <v>0</v>
      </c>
      <c r="AD3">
        <v>0</v>
      </c>
      <c r="AE3">
        <v>150.03</v>
      </c>
      <c r="AF3">
        <v>0</v>
      </c>
      <c r="AG3">
        <v>0</v>
      </c>
      <c r="AH3">
        <v>0</v>
      </c>
      <c r="AI3">
        <v>7.21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5.0000000000000001E-4</v>
      </c>
      <c r="AU3" t="s">
        <v>3</v>
      </c>
      <c r="AV3">
        <v>0</v>
      </c>
      <c r="AW3">
        <v>2</v>
      </c>
      <c r="AX3">
        <v>46296668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Y3*Source!I28</f>
        <v>1.5E-3</v>
      </c>
      <c r="CY3">
        <f>AA3</f>
        <v>1081.72</v>
      </c>
      <c r="CZ3">
        <f>AE3</f>
        <v>150.03</v>
      </c>
      <c r="DA3">
        <f>AI3</f>
        <v>7.21</v>
      </c>
      <c r="DB3">
        <f t="shared" si="0"/>
        <v>0.08</v>
      </c>
      <c r="DC3">
        <f t="shared" si="1"/>
        <v>0</v>
      </c>
    </row>
    <row r="4" spans="1:107">
      <c r="A4">
        <f>ROW(Source!A28)</f>
        <v>28</v>
      </c>
      <c r="B4">
        <v>46295511</v>
      </c>
      <c r="C4">
        <v>46296665</v>
      </c>
      <c r="D4">
        <v>19560835</v>
      </c>
      <c r="E4">
        <v>1</v>
      </c>
      <c r="F4">
        <v>1</v>
      </c>
      <c r="G4">
        <v>1</v>
      </c>
      <c r="H4">
        <v>3</v>
      </c>
      <c r="I4" t="s">
        <v>462</v>
      </c>
      <c r="J4" t="s">
        <v>463</v>
      </c>
      <c r="K4" t="s">
        <v>464</v>
      </c>
      <c r="L4">
        <v>1355</v>
      </c>
      <c r="N4">
        <v>1010</v>
      </c>
      <c r="O4" t="s">
        <v>68</v>
      </c>
      <c r="P4" t="s">
        <v>68</v>
      </c>
      <c r="Q4">
        <v>100</v>
      </c>
      <c r="W4">
        <v>0</v>
      </c>
      <c r="X4">
        <v>-761978237</v>
      </c>
      <c r="Y4">
        <v>0.02</v>
      </c>
      <c r="AA4">
        <v>47.59</v>
      </c>
      <c r="AB4">
        <v>0</v>
      </c>
      <c r="AC4">
        <v>0</v>
      </c>
      <c r="AD4">
        <v>0</v>
      </c>
      <c r="AE4">
        <v>6.6</v>
      </c>
      <c r="AF4">
        <v>0</v>
      </c>
      <c r="AG4">
        <v>0</v>
      </c>
      <c r="AH4">
        <v>0</v>
      </c>
      <c r="AI4">
        <v>7.21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0.02</v>
      </c>
      <c r="AU4" t="s">
        <v>3</v>
      </c>
      <c r="AV4">
        <v>0</v>
      </c>
      <c r="AW4">
        <v>2</v>
      </c>
      <c r="AX4">
        <v>46296669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Y4*Source!I28</f>
        <v>0.06</v>
      </c>
      <c r="CY4">
        <f>AA4</f>
        <v>47.59</v>
      </c>
      <c r="CZ4">
        <f>AE4</f>
        <v>6.6</v>
      </c>
      <c r="DA4">
        <f>AI4</f>
        <v>7.21</v>
      </c>
      <c r="DB4">
        <f t="shared" si="0"/>
        <v>0.13</v>
      </c>
      <c r="DC4">
        <f t="shared" si="1"/>
        <v>0</v>
      </c>
    </row>
    <row r="5" spans="1:107">
      <c r="A5">
        <f>ROW(Source!A28)</f>
        <v>28</v>
      </c>
      <c r="B5">
        <v>46295511</v>
      </c>
      <c r="C5">
        <v>46296665</v>
      </c>
      <c r="D5">
        <v>19597931</v>
      </c>
      <c r="E5">
        <v>1</v>
      </c>
      <c r="F5">
        <v>1</v>
      </c>
      <c r="G5">
        <v>1</v>
      </c>
      <c r="H5">
        <v>3</v>
      </c>
      <c r="I5" t="s">
        <v>465</v>
      </c>
      <c r="J5" t="s">
        <v>466</v>
      </c>
      <c r="K5" t="s">
        <v>467</v>
      </c>
      <c r="L5">
        <v>1346</v>
      </c>
      <c r="N5">
        <v>1009</v>
      </c>
      <c r="O5" t="s">
        <v>461</v>
      </c>
      <c r="P5" t="s">
        <v>461</v>
      </c>
      <c r="Q5">
        <v>1</v>
      </c>
      <c r="W5">
        <v>0</v>
      </c>
      <c r="X5">
        <v>551678104</v>
      </c>
      <c r="Y5">
        <v>6.0000000000000001E-3</v>
      </c>
      <c r="AA5">
        <v>473.99</v>
      </c>
      <c r="AB5">
        <v>0</v>
      </c>
      <c r="AC5">
        <v>0</v>
      </c>
      <c r="AD5">
        <v>0</v>
      </c>
      <c r="AE5">
        <v>65.739999999999995</v>
      </c>
      <c r="AF5">
        <v>0</v>
      </c>
      <c r="AG5">
        <v>0</v>
      </c>
      <c r="AH5">
        <v>0</v>
      </c>
      <c r="AI5">
        <v>7.21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6.0000000000000001E-3</v>
      </c>
      <c r="AU5" t="s">
        <v>3</v>
      </c>
      <c r="AV5">
        <v>0</v>
      </c>
      <c r="AW5">
        <v>2</v>
      </c>
      <c r="AX5">
        <v>46296670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Y5*Source!I28</f>
        <v>1.8000000000000002E-2</v>
      </c>
      <c r="CY5">
        <f>AA5</f>
        <v>473.99</v>
      </c>
      <c r="CZ5">
        <f>AE5</f>
        <v>65.739999999999995</v>
      </c>
      <c r="DA5">
        <f>AI5</f>
        <v>7.21</v>
      </c>
      <c r="DB5">
        <f t="shared" si="0"/>
        <v>0.39</v>
      </c>
      <c r="DC5">
        <f t="shared" si="1"/>
        <v>0</v>
      </c>
    </row>
    <row r="6" spans="1:107">
      <c r="A6">
        <f>ROW(Source!A28)</f>
        <v>28</v>
      </c>
      <c r="B6">
        <v>46295511</v>
      </c>
      <c r="C6">
        <v>46296665</v>
      </c>
      <c r="D6">
        <v>19603288</v>
      </c>
      <c r="E6">
        <v>1</v>
      </c>
      <c r="F6">
        <v>1</v>
      </c>
      <c r="G6">
        <v>1</v>
      </c>
      <c r="H6">
        <v>3</v>
      </c>
      <c r="I6" t="s">
        <v>468</v>
      </c>
      <c r="J6" t="s">
        <v>469</v>
      </c>
      <c r="K6" t="s">
        <v>470</v>
      </c>
      <c r="L6">
        <v>1354</v>
      </c>
      <c r="N6">
        <v>1010</v>
      </c>
      <c r="O6" t="s">
        <v>199</v>
      </c>
      <c r="P6" t="s">
        <v>199</v>
      </c>
      <c r="Q6">
        <v>1</v>
      </c>
      <c r="W6">
        <v>0</v>
      </c>
      <c r="X6">
        <v>772372802</v>
      </c>
      <c r="Y6">
        <v>2</v>
      </c>
      <c r="AA6">
        <v>49.97</v>
      </c>
      <c r="AB6">
        <v>0</v>
      </c>
      <c r="AC6">
        <v>0</v>
      </c>
      <c r="AD6">
        <v>0</v>
      </c>
      <c r="AE6">
        <v>6.93</v>
      </c>
      <c r="AF6">
        <v>0</v>
      </c>
      <c r="AG6">
        <v>0</v>
      </c>
      <c r="AH6">
        <v>0</v>
      </c>
      <c r="AI6">
        <v>7.21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2</v>
      </c>
      <c r="AU6" t="s">
        <v>3</v>
      </c>
      <c r="AV6">
        <v>0</v>
      </c>
      <c r="AW6">
        <v>2</v>
      </c>
      <c r="AX6">
        <v>46296671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Y6*Source!I28</f>
        <v>6</v>
      </c>
      <c r="CY6">
        <f>AA6</f>
        <v>49.97</v>
      </c>
      <c r="CZ6">
        <f>AE6</f>
        <v>6.93</v>
      </c>
      <c r="DA6">
        <f>AI6</f>
        <v>7.21</v>
      </c>
      <c r="DB6">
        <f t="shared" si="0"/>
        <v>13.86</v>
      </c>
      <c r="DC6">
        <f t="shared" si="1"/>
        <v>0</v>
      </c>
    </row>
    <row r="7" spans="1:107">
      <c r="A7">
        <f>ROW(Source!A28)</f>
        <v>28</v>
      </c>
      <c r="B7">
        <v>46295511</v>
      </c>
      <c r="C7">
        <v>46296665</v>
      </c>
      <c r="D7">
        <v>19677444</v>
      </c>
      <c r="E7">
        <v>1</v>
      </c>
      <c r="F7">
        <v>1</v>
      </c>
      <c r="G7">
        <v>1</v>
      </c>
      <c r="H7">
        <v>3</v>
      </c>
      <c r="I7" t="s">
        <v>471</v>
      </c>
      <c r="J7" t="s">
        <v>472</v>
      </c>
      <c r="K7" t="s">
        <v>473</v>
      </c>
      <c r="L7">
        <v>1374</v>
      </c>
      <c r="N7">
        <v>1013</v>
      </c>
      <c r="O7" t="s">
        <v>474</v>
      </c>
      <c r="P7" t="s">
        <v>474</v>
      </c>
      <c r="Q7">
        <v>1</v>
      </c>
      <c r="W7">
        <v>0</v>
      </c>
      <c r="X7">
        <v>1723657366</v>
      </c>
      <c r="Y7">
        <v>1.41</v>
      </c>
      <c r="AA7">
        <v>7.21</v>
      </c>
      <c r="AB7">
        <v>0</v>
      </c>
      <c r="AC7">
        <v>0</v>
      </c>
      <c r="AD7">
        <v>0</v>
      </c>
      <c r="AE7">
        <v>1</v>
      </c>
      <c r="AF7">
        <v>0</v>
      </c>
      <c r="AG7">
        <v>0</v>
      </c>
      <c r="AH7">
        <v>0</v>
      </c>
      <c r="AI7">
        <v>7.21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1.41</v>
      </c>
      <c r="AU7" t="s">
        <v>3</v>
      </c>
      <c r="AV7">
        <v>0</v>
      </c>
      <c r="AW7">
        <v>2</v>
      </c>
      <c r="AX7">
        <v>46296673</v>
      </c>
      <c r="AY7">
        <v>1</v>
      </c>
      <c r="AZ7">
        <v>0</v>
      </c>
      <c r="BA7">
        <v>8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Y7*Source!I28</f>
        <v>4.2299999999999995</v>
      </c>
      <c r="CY7">
        <f>AA7</f>
        <v>7.21</v>
      </c>
      <c r="CZ7">
        <f>AE7</f>
        <v>1</v>
      </c>
      <c r="DA7">
        <f>AI7</f>
        <v>7.21</v>
      </c>
      <c r="DB7">
        <f t="shared" si="0"/>
        <v>1.41</v>
      </c>
      <c r="DC7">
        <f t="shared" si="1"/>
        <v>0</v>
      </c>
    </row>
    <row r="8" spans="1:107">
      <c r="A8">
        <f>ROW(Source!A29)</f>
        <v>29</v>
      </c>
      <c r="B8">
        <v>46295511</v>
      </c>
      <c r="C8">
        <v>46296675</v>
      </c>
      <c r="D8">
        <v>9915120</v>
      </c>
      <c r="E8">
        <v>1</v>
      </c>
      <c r="F8">
        <v>1</v>
      </c>
      <c r="G8">
        <v>1</v>
      </c>
      <c r="H8">
        <v>1</v>
      </c>
      <c r="I8" t="s">
        <v>475</v>
      </c>
      <c r="J8" t="s">
        <v>3</v>
      </c>
      <c r="K8" t="s">
        <v>476</v>
      </c>
      <c r="L8">
        <v>1191</v>
      </c>
      <c r="N8">
        <v>1013</v>
      </c>
      <c r="O8" t="s">
        <v>455</v>
      </c>
      <c r="P8" t="s">
        <v>455</v>
      </c>
      <c r="Q8">
        <v>1</v>
      </c>
      <c r="W8">
        <v>0</v>
      </c>
      <c r="X8">
        <v>1028592258</v>
      </c>
      <c r="Y8">
        <v>6.76</v>
      </c>
      <c r="AA8">
        <v>0</v>
      </c>
      <c r="AB8">
        <v>0</v>
      </c>
      <c r="AC8">
        <v>0</v>
      </c>
      <c r="AD8">
        <v>226.92</v>
      </c>
      <c r="AE8">
        <v>0</v>
      </c>
      <c r="AF8">
        <v>0</v>
      </c>
      <c r="AG8">
        <v>0</v>
      </c>
      <c r="AH8">
        <v>9.35</v>
      </c>
      <c r="AI8">
        <v>1</v>
      </c>
      <c r="AJ8">
        <v>1</v>
      </c>
      <c r="AK8">
        <v>1</v>
      </c>
      <c r="AL8">
        <v>24.27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6.76</v>
      </c>
      <c r="AU8" t="s">
        <v>3</v>
      </c>
      <c r="AV8">
        <v>1</v>
      </c>
      <c r="AW8">
        <v>2</v>
      </c>
      <c r="AX8">
        <v>46296676</v>
      </c>
      <c r="AY8">
        <v>1</v>
      </c>
      <c r="AZ8">
        <v>0</v>
      </c>
      <c r="BA8">
        <v>9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Y8*Source!I29</f>
        <v>54.08</v>
      </c>
      <c r="CY8">
        <f>AD8</f>
        <v>226.92</v>
      </c>
      <c r="CZ8">
        <f>AH8</f>
        <v>9.35</v>
      </c>
      <c r="DA8">
        <f>AL8</f>
        <v>24.27</v>
      </c>
      <c r="DB8">
        <f t="shared" si="0"/>
        <v>63.21</v>
      </c>
      <c r="DC8">
        <f t="shared" si="1"/>
        <v>0</v>
      </c>
    </row>
    <row r="9" spans="1:107">
      <c r="A9">
        <f>ROW(Source!A29)</f>
        <v>29</v>
      </c>
      <c r="B9">
        <v>46295511</v>
      </c>
      <c r="C9">
        <v>46296675</v>
      </c>
      <c r="D9">
        <v>121548</v>
      </c>
      <c r="E9">
        <v>1</v>
      </c>
      <c r="F9">
        <v>1</v>
      </c>
      <c r="G9">
        <v>1</v>
      </c>
      <c r="H9">
        <v>1</v>
      </c>
      <c r="I9" t="s">
        <v>25</v>
      </c>
      <c r="J9" t="s">
        <v>3</v>
      </c>
      <c r="K9" t="s">
        <v>456</v>
      </c>
      <c r="L9">
        <v>608254</v>
      </c>
      <c r="N9">
        <v>1013</v>
      </c>
      <c r="O9" t="s">
        <v>457</v>
      </c>
      <c r="P9" t="s">
        <v>457</v>
      </c>
      <c r="Q9">
        <v>1</v>
      </c>
      <c r="W9">
        <v>0</v>
      </c>
      <c r="X9">
        <v>-185737400</v>
      </c>
      <c r="Y9">
        <v>0.27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1</v>
      </c>
      <c r="AK9">
        <v>24.27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0.27</v>
      </c>
      <c r="AU9" t="s">
        <v>3</v>
      </c>
      <c r="AV9">
        <v>2</v>
      </c>
      <c r="AW9">
        <v>2</v>
      </c>
      <c r="AX9">
        <v>46296677</v>
      </c>
      <c r="AY9">
        <v>1</v>
      </c>
      <c r="AZ9">
        <v>0</v>
      </c>
      <c r="BA9">
        <v>10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Y9*Source!I29</f>
        <v>2.16</v>
      </c>
      <c r="CY9">
        <f>AD9</f>
        <v>0</v>
      </c>
      <c r="CZ9">
        <f>AH9</f>
        <v>0</v>
      </c>
      <c r="DA9">
        <f>AL9</f>
        <v>1</v>
      </c>
      <c r="DB9">
        <f t="shared" si="0"/>
        <v>0</v>
      </c>
      <c r="DC9">
        <f t="shared" si="1"/>
        <v>0</v>
      </c>
    </row>
    <row r="10" spans="1:107">
      <c r="A10">
        <f>ROW(Source!A29)</f>
        <v>29</v>
      </c>
      <c r="B10">
        <v>46295511</v>
      </c>
      <c r="C10">
        <v>46296675</v>
      </c>
      <c r="D10">
        <v>19544440</v>
      </c>
      <c r="E10">
        <v>1</v>
      </c>
      <c r="F10">
        <v>1</v>
      </c>
      <c r="G10">
        <v>1</v>
      </c>
      <c r="H10">
        <v>2</v>
      </c>
      <c r="I10" t="s">
        <v>477</v>
      </c>
      <c r="J10" t="s">
        <v>478</v>
      </c>
      <c r="K10" t="s">
        <v>479</v>
      </c>
      <c r="L10">
        <v>1368</v>
      </c>
      <c r="N10">
        <v>1011</v>
      </c>
      <c r="O10" t="s">
        <v>480</v>
      </c>
      <c r="P10" t="s">
        <v>480</v>
      </c>
      <c r="Q10">
        <v>1</v>
      </c>
      <c r="W10">
        <v>0</v>
      </c>
      <c r="X10">
        <v>-1910634522</v>
      </c>
      <c r="Y10">
        <v>0.27</v>
      </c>
      <c r="AA10">
        <v>0</v>
      </c>
      <c r="AB10">
        <v>931.33</v>
      </c>
      <c r="AC10">
        <v>237.36</v>
      </c>
      <c r="AD10">
        <v>0</v>
      </c>
      <c r="AE10">
        <v>0</v>
      </c>
      <c r="AF10">
        <v>108.42</v>
      </c>
      <c r="AG10">
        <v>9.7799999999999994</v>
      </c>
      <c r="AH10">
        <v>0</v>
      </c>
      <c r="AI10">
        <v>1</v>
      </c>
      <c r="AJ10">
        <v>8.59</v>
      </c>
      <c r="AK10">
        <v>24.27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0.27</v>
      </c>
      <c r="AU10" t="s">
        <v>3</v>
      </c>
      <c r="AV10">
        <v>0</v>
      </c>
      <c r="AW10">
        <v>2</v>
      </c>
      <c r="AX10">
        <v>46296678</v>
      </c>
      <c r="AY10">
        <v>1</v>
      </c>
      <c r="AZ10">
        <v>0</v>
      </c>
      <c r="BA10">
        <v>11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Y10*Source!I29</f>
        <v>2.16</v>
      </c>
      <c r="CY10">
        <f>AB10</f>
        <v>931.33</v>
      </c>
      <c r="CZ10">
        <f>AF10</f>
        <v>108.42</v>
      </c>
      <c r="DA10">
        <f>AJ10</f>
        <v>8.59</v>
      </c>
      <c r="DB10">
        <f t="shared" si="0"/>
        <v>29.27</v>
      </c>
      <c r="DC10">
        <f t="shared" si="1"/>
        <v>2.64</v>
      </c>
    </row>
    <row r="11" spans="1:107">
      <c r="A11">
        <f>ROW(Source!A29)</f>
        <v>29</v>
      </c>
      <c r="B11">
        <v>46295511</v>
      </c>
      <c r="C11">
        <v>46296675</v>
      </c>
      <c r="D11">
        <v>19548408</v>
      </c>
      <c r="E11">
        <v>1</v>
      </c>
      <c r="F11">
        <v>1</v>
      </c>
      <c r="G11">
        <v>1</v>
      </c>
      <c r="H11">
        <v>3</v>
      </c>
      <c r="I11" t="s">
        <v>481</v>
      </c>
      <c r="J11" t="s">
        <v>482</v>
      </c>
      <c r="K11" t="s">
        <v>483</v>
      </c>
      <c r="L11">
        <v>1348</v>
      </c>
      <c r="N11">
        <v>1009</v>
      </c>
      <c r="O11" t="s">
        <v>484</v>
      </c>
      <c r="P11" t="s">
        <v>484</v>
      </c>
      <c r="Q11">
        <v>1000</v>
      </c>
      <c r="W11">
        <v>0</v>
      </c>
      <c r="X11">
        <v>-1775764276</v>
      </c>
      <c r="Y11">
        <v>1.1000000000000001E-3</v>
      </c>
      <c r="AA11">
        <v>115648.11</v>
      </c>
      <c r="AB11">
        <v>0</v>
      </c>
      <c r="AC11">
        <v>0</v>
      </c>
      <c r="AD11">
        <v>0</v>
      </c>
      <c r="AE11">
        <v>16039.96</v>
      </c>
      <c r="AF11">
        <v>0</v>
      </c>
      <c r="AG11">
        <v>0</v>
      </c>
      <c r="AH11">
        <v>0</v>
      </c>
      <c r="AI11">
        <v>7.21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1.1000000000000001E-3</v>
      </c>
      <c r="AU11" t="s">
        <v>3</v>
      </c>
      <c r="AV11">
        <v>0</v>
      </c>
      <c r="AW11">
        <v>2</v>
      </c>
      <c r="AX11">
        <v>46296679</v>
      </c>
      <c r="AY11">
        <v>1</v>
      </c>
      <c r="AZ11">
        <v>0</v>
      </c>
      <c r="BA11">
        <v>12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Y11*Source!I29</f>
        <v>8.8000000000000005E-3</v>
      </c>
      <c r="CY11">
        <f>AA11</f>
        <v>115648.11</v>
      </c>
      <c r="CZ11">
        <f>AE11</f>
        <v>16039.96</v>
      </c>
      <c r="DA11">
        <f>AI11</f>
        <v>7.21</v>
      </c>
      <c r="DB11">
        <f t="shared" si="0"/>
        <v>17.64</v>
      </c>
      <c r="DC11">
        <f t="shared" si="1"/>
        <v>0</v>
      </c>
    </row>
    <row r="12" spans="1:107">
      <c r="A12">
        <f>ROW(Source!A29)</f>
        <v>29</v>
      </c>
      <c r="B12">
        <v>46295511</v>
      </c>
      <c r="C12">
        <v>46296675</v>
      </c>
      <c r="D12">
        <v>19595867</v>
      </c>
      <c r="E12">
        <v>1</v>
      </c>
      <c r="F12">
        <v>1</v>
      </c>
      <c r="G12">
        <v>1</v>
      </c>
      <c r="H12">
        <v>3</v>
      </c>
      <c r="I12" t="s">
        <v>485</v>
      </c>
      <c r="J12" t="s">
        <v>486</v>
      </c>
      <c r="K12" t="s">
        <v>487</v>
      </c>
      <c r="L12">
        <v>1477</v>
      </c>
      <c r="N12">
        <v>1013</v>
      </c>
      <c r="O12" t="s">
        <v>488</v>
      </c>
      <c r="P12" t="s">
        <v>489</v>
      </c>
      <c r="Q12">
        <v>1</v>
      </c>
      <c r="W12">
        <v>0</v>
      </c>
      <c r="X12">
        <v>-1483178138</v>
      </c>
      <c r="Y12">
        <v>6.9999999999999999E-4</v>
      </c>
      <c r="AA12">
        <v>90693</v>
      </c>
      <c r="AB12">
        <v>0</v>
      </c>
      <c r="AC12">
        <v>0</v>
      </c>
      <c r="AD12">
        <v>0</v>
      </c>
      <c r="AE12">
        <v>12578.78</v>
      </c>
      <c r="AF12">
        <v>0</v>
      </c>
      <c r="AG12">
        <v>0</v>
      </c>
      <c r="AH12">
        <v>0</v>
      </c>
      <c r="AI12">
        <v>7.21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6.9999999999999999E-4</v>
      </c>
      <c r="AU12" t="s">
        <v>3</v>
      </c>
      <c r="AV12">
        <v>0</v>
      </c>
      <c r="AW12">
        <v>2</v>
      </c>
      <c r="AX12">
        <v>46296680</v>
      </c>
      <c r="AY12">
        <v>1</v>
      </c>
      <c r="AZ12">
        <v>0</v>
      </c>
      <c r="BA12">
        <v>13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Y12*Source!I29</f>
        <v>5.5999999999999999E-3</v>
      </c>
      <c r="CY12">
        <f>AA12</f>
        <v>90693</v>
      </c>
      <c r="CZ12">
        <f>AE12</f>
        <v>12578.78</v>
      </c>
      <c r="DA12">
        <f>AI12</f>
        <v>7.21</v>
      </c>
      <c r="DB12">
        <f t="shared" si="0"/>
        <v>8.81</v>
      </c>
      <c r="DC12">
        <f t="shared" si="1"/>
        <v>0</v>
      </c>
    </row>
    <row r="13" spans="1:107">
      <c r="A13">
        <f>ROW(Source!A29)</f>
        <v>29</v>
      </c>
      <c r="B13">
        <v>46295511</v>
      </c>
      <c r="C13">
        <v>46296675</v>
      </c>
      <c r="D13">
        <v>19597930</v>
      </c>
      <c r="E13">
        <v>1</v>
      </c>
      <c r="F13">
        <v>1</v>
      </c>
      <c r="G13">
        <v>1</v>
      </c>
      <c r="H13">
        <v>3</v>
      </c>
      <c r="I13" t="s">
        <v>490</v>
      </c>
      <c r="J13" t="s">
        <v>491</v>
      </c>
      <c r="K13" t="s">
        <v>492</v>
      </c>
      <c r="L13">
        <v>1346</v>
      </c>
      <c r="N13">
        <v>1009</v>
      </c>
      <c r="O13" t="s">
        <v>461</v>
      </c>
      <c r="P13" t="s">
        <v>461</v>
      </c>
      <c r="Q13">
        <v>1</v>
      </c>
      <c r="W13">
        <v>0</v>
      </c>
      <c r="X13">
        <v>-1629262108</v>
      </c>
      <c r="Y13">
        <v>3.0000000000000001E-3</v>
      </c>
      <c r="AA13">
        <v>566.05999999999995</v>
      </c>
      <c r="AB13">
        <v>0</v>
      </c>
      <c r="AC13">
        <v>0</v>
      </c>
      <c r="AD13">
        <v>0</v>
      </c>
      <c r="AE13">
        <v>78.510000000000005</v>
      </c>
      <c r="AF13">
        <v>0</v>
      </c>
      <c r="AG13">
        <v>0</v>
      </c>
      <c r="AH13">
        <v>0</v>
      </c>
      <c r="AI13">
        <v>7.21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3.0000000000000001E-3</v>
      </c>
      <c r="AU13" t="s">
        <v>3</v>
      </c>
      <c r="AV13">
        <v>0</v>
      </c>
      <c r="AW13">
        <v>2</v>
      </c>
      <c r="AX13">
        <v>46296681</v>
      </c>
      <c r="AY13">
        <v>1</v>
      </c>
      <c r="AZ13">
        <v>0</v>
      </c>
      <c r="BA13">
        <v>14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Y13*Source!I29</f>
        <v>2.4E-2</v>
      </c>
      <c r="CY13">
        <f>AA13</f>
        <v>566.05999999999995</v>
      </c>
      <c r="CZ13">
        <f>AE13</f>
        <v>78.510000000000005</v>
      </c>
      <c r="DA13">
        <f>AI13</f>
        <v>7.21</v>
      </c>
      <c r="DB13">
        <f t="shared" si="0"/>
        <v>0.24</v>
      </c>
      <c r="DC13">
        <f t="shared" si="1"/>
        <v>0</v>
      </c>
    </row>
    <row r="14" spans="1:107">
      <c r="A14">
        <f>ROW(Source!A29)</f>
        <v>29</v>
      </c>
      <c r="B14">
        <v>46295511</v>
      </c>
      <c r="C14">
        <v>46296675</v>
      </c>
      <c r="D14">
        <v>19677444</v>
      </c>
      <c r="E14">
        <v>1</v>
      </c>
      <c r="F14">
        <v>1</v>
      </c>
      <c r="G14">
        <v>1</v>
      </c>
      <c r="H14">
        <v>3</v>
      </c>
      <c r="I14" t="s">
        <v>471</v>
      </c>
      <c r="J14" t="s">
        <v>472</v>
      </c>
      <c r="K14" t="s">
        <v>473</v>
      </c>
      <c r="L14">
        <v>1374</v>
      </c>
      <c r="N14">
        <v>1013</v>
      </c>
      <c r="O14" t="s">
        <v>474</v>
      </c>
      <c r="P14" t="s">
        <v>474</v>
      </c>
      <c r="Q14">
        <v>1</v>
      </c>
      <c r="W14">
        <v>0</v>
      </c>
      <c r="X14">
        <v>1723657366</v>
      </c>
      <c r="Y14">
        <v>1.26</v>
      </c>
      <c r="AA14">
        <v>7.21</v>
      </c>
      <c r="AB14">
        <v>0</v>
      </c>
      <c r="AC14">
        <v>0</v>
      </c>
      <c r="AD14">
        <v>0</v>
      </c>
      <c r="AE14">
        <v>1</v>
      </c>
      <c r="AF14">
        <v>0</v>
      </c>
      <c r="AG14">
        <v>0</v>
      </c>
      <c r="AH14">
        <v>0</v>
      </c>
      <c r="AI14">
        <v>7.21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1.26</v>
      </c>
      <c r="AU14" t="s">
        <v>3</v>
      </c>
      <c r="AV14">
        <v>0</v>
      </c>
      <c r="AW14">
        <v>2</v>
      </c>
      <c r="AX14">
        <v>46296682</v>
      </c>
      <c r="AY14">
        <v>1</v>
      </c>
      <c r="AZ14">
        <v>0</v>
      </c>
      <c r="BA14">
        <v>15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Y14*Source!I29</f>
        <v>10.08</v>
      </c>
      <c r="CY14">
        <f>AA14</f>
        <v>7.21</v>
      </c>
      <c r="CZ14">
        <f>AE14</f>
        <v>1</v>
      </c>
      <c r="DA14">
        <f>AI14</f>
        <v>7.21</v>
      </c>
      <c r="DB14">
        <f t="shared" si="0"/>
        <v>1.26</v>
      </c>
      <c r="DC14">
        <f t="shared" si="1"/>
        <v>0</v>
      </c>
    </row>
    <row r="15" spans="1:107">
      <c r="A15">
        <f>ROW(Source!A30)</f>
        <v>30</v>
      </c>
      <c r="B15">
        <v>46295511</v>
      </c>
      <c r="C15">
        <v>46296683</v>
      </c>
      <c r="D15">
        <v>9915005</v>
      </c>
      <c r="E15">
        <v>1</v>
      </c>
      <c r="F15">
        <v>1</v>
      </c>
      <c r="G15">
        <v>1</v>
      </c>
      <c r="H15">
        <v>1</v>
      </c>
      <c r="I15" t="s">
        <v>493</v>
      </c>
      <c r="J15" t="s">
        <v>3</v>
      </c>
      <c r="K15" t="s">
        <v>494</v>
      </c>
      <c r="L15">
        <v>1191</v>
      </c>
      <c r="N15">
        <v>1013</v>
      </c>
      <c r="O15" t="s">
        <v>455</v>
      </c>
      <c r="P15" t="s">
        <v>455</v>
      </c>
      <c r="Q15">
        <v>1</v>
      </c>
      <c r="W15">
        <v>0</v>
      </c>
      <c r="X15">
        <v>-937125876</v>
      </c>
      <c r="Y15">
        <v>1.03</v>
      </c>
      <c r="AA15">
        <v>0</v>
      </c>
      <c r="AB15">
        <v>0</v>
      </c>
      <c r="AC15">
        <v>0</v>
      </c>
      <c r="AD15">
        <v>201.2</v>
      </c>
      <c r="AE15">
        <v>0</v>
      </c>
      <c r="AF15">
        <v>0</v>
      </c>
      <c r="AG15">
        <v>0</v>
      </c>
      <c r="AH15">
        <v>8.2899999999999991</v>
      </c>
      <c r="AI15">
        <v>1</v>
      </c>
      <c r="AJ15">
        <v>1</v>
      </c>
      <c r="AK15">
        <v>1</v>
      </c>
      <c r="AL15">
        <v>24.27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1.03</v>
      </c>
      <c r="AU15" t="s">
        <v>3</v>
      </c>
      <c r="AV15">
        <v>1</v>
      </c>
      <c r="AW15">
        <v>2</v>
      </c>
      <c r="AX15">
        <v>46296684</v>
      </c>
      <c r="AY15">
        <v>1</v>
      </c>
      <c r="AZ15">
        <v>0</v>
      </c>
      <c r="BA15">
        <v>16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Y15*Source!I30</f>
        <v>3.09</v>
      </c>
      <c r="CY15">
        <f>AD15</f>
        <v>201.2</v>
      </c>
      <c r="CZ15">
        <f>AH15</f>
        <v>8.2899999999999991</v>
      </c>
      <c r="DA15">
        <f>AL15</f>
        <v>24.27</v>
      </c>
      <c r="DB15">
        <f t="shared" si="0"/>
        <v>8.5399999999999991</v>
      </c>
      <c r="DC15">
        <f t="shared" si="1"/>
        <v>0</v>
      </c>
    </row>
    <row r="16" spans="1:107">
      <c r="A16">
        <f>ROW(Source!A30)</f>
        <v>30</v>
      </c>
      <c r="B16">
        <v>46295511</v>
      </c>
      <c r="C16">
        <v>46296683</v>
      </c>
      <c r="D16">
        <v>121548</v>
      </c>
      <c r="E16">
        <v>1</v>
      </c>
      <c r="F16">
        <v>1</v>
      </c>
      <c r="G16">
        <v>1</v>
      </c>
      <c r="H16">
        <v>1</v>
      </c>
      <c r="I16" t="s">
        <v>25</v>
      </c>
      <c r="J16" t="s">
        <v>3</v>
      </c>
      <c r="K16" t="s">
        <v>456</v>
      </c>
      <c r="L16">
        <v>608254</v>
      </c>
      <c r="N16">
        <v>1013</v>
      </c>
      <c r="O16" t="s">
        <v>457</v>
      </c>
      <c r="P16" t="s">
        <v>457</v>
      </c>
      <c r="Q16">
        <v>1</v>
      </c>
      <c r="W16">
        <v>0</v>
      </c>
      <c r="X16">
        <v>-185737400</v>
      </c>
      <c r="Y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24.27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0</v>
      </c>
      <c r="AU16" t="s">
        <v>3</v>
      </c>
      <c r="AV16">
        <v>2</v>
      </c>
      <c r="AW16">
        <v>2</v>
      </c>
      <c r="AX16">
        <v>46296685</v>
      </c>
      <c r="AY16">
        <v>1</v>
      </c>
      <c r="AZ16">
        <v>0</v>
      </c>
      <c r="BA16">
        <v>17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Y16*Source!I30</f>
        <v>0</v>
      </c>
      <c r="CY16">
        <f>AD16</f>
        <v>0</v>
      </c>
      <c r="CZ16">
        <f>AH16</f>
        <v>0</v>
      </c>
      <c r="DA16">
        <f>AL16</f>
        <v>1</v>
      </c>
      <c r="DB16">
        <f t="shared" si="0"/>
        <v>0</v>
      </c>
      <c r="DC16">
        <f t="shared" si="1"/>
        <v>0</v>
      </c>
    </row>
    <row r="17" spans="1:107">
      <c r="A17">
        <f>ROW(Source!A30)</f>
        <v>30</v>
      </c>
      <c r="B17">
        <v>46295511</v>
      </c>
      <c r="C17">
        <v>46296683</v>
      </c>
      <c r="D17">
        <v>19546220</v>
      </c>
      <c r="E17">
        <v>1</v>
      </c>
      <c r="F17">
        <v>1</v>
      </c>
      <c r="G17">
        <v>1</v>
      </c>
      <c r="H17">
        <v>2</v>
      </c>
      <c r="I17" t="s">
        <v>495</v>
      </c>
      <c r="J17" t="s">
        <v>496</v>
      </c>
      <c r="K17" t="s">
        <v>497</v>
      </c>
      <c r="L17">
        <v>1368</v>
      </c>
      <c r="N17">
        <v>1011</v>
      </c>
      <c r="O17" t="s">
        <v>480</v>
      </c>
      <c r="P17" t="s">
        <v>480</v>
      </c>
      <c r="Q17">
        <v>1</v>
      </c>
      <c r="W17">
        <v>0</v>
      </c>
      <c r="X17">
        <v>1849659131</v>
      </c>
      <c r="Y17">
        <v>0.16</v>
      </c>
      <c r="AA17">
        <v>0</v>
      </c>
      <c r="AB17">
        <v>693.64</v>
      </c>
      <c r="AC17">
        <v>0</v>
      </c>
      <c r="AD17">
        <v>0</v>
      </c>
      <c r="AE17">
        <v>0</v>
      </c>
      <c r="AF17">
        <v>80.75</v>
      </c>
      <c r="AG17">
        <v>0</v>
      </c>
      <c r="AH17">
        <v>0</v>
      </c>
      <c r="AI17">
        <v>1</v>
      </c>
      <c r="AJ17">
        <v>8.59</v>
      </c>
      <c r="AK17">
        <v>24.27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0.16</v>
      </c>
      <c r="AU17" t="s">
        <v>3</v>
      </c>
      <c r="AV17">
        <v>0</v>
      </c>
      <c r="AW17">
        <v>2</v>
      </c>
      <c r="AX17">
        <v>46296686</v>
      </c>
      <c r="AY17">
        <v>1</v>
      </c>
      <c r="AZ17">
        <v>0</v>
      </c>
      <c r="BA17">
        <v>18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Y17*Source!I30</f>
        <v>0.48</v>
      </c>
      <c r="CY17">
        <f>AB17</f>
        <v>693.64</v>
      </c>
      <c r="CZ17">
        <f>AF17</f>
        <v>80.75</v>
      </c>
      <c r="DA17">
        <f>AJ17</f>
        <v>8.59</v>
      </c>
      <c r="DB17">
        <f t="shared" si="0"/>
        <v>12.92</v>
      </c>
      <c r="DC17">
        <f t="shared" si="1"/>
        <v>0</v>
      </c>
    </row>
    <row r="18" spans="1:107">
      <c r="A18">
        <f>ROW(Source!A30)</f>
        <v>30</v>
      </c>
      <c r="B18">
        <v>46295511</v>
      </c>
      <c r="C18">
        <v>46296683</v>
      </c>
      <c r="D18">
        <v>19677444</v>
      </c>
      <c r="E18">
        <v>1</v>
      </c>
      <c r="F18">
        <v>1</v>
      </c>
      <c r="G18">
        <v>1</v>
      </c>
      <c r="H18">
        <v>3</v>
      </c>
      <c r="I18" t="s">
        <v>471</v>
      </c>
      <c r="J18" t="s">
        <v>472</v>
      </c>
      <c r="K18" t="s">
        <v>473</v>
      </c>
      <c r="L18">
        <v>1374</v>
      </c>
      <c r="N18">
        <v>1013</v>
      </c>
      <c r="O18" t="s">
        <v>474</v>
      </c>
      <c r="P18" t="s">
        <v>474</v>
      </c>
      <c r="Q18">
        <v>1</v>
      </c>
      <c r="W18">
        <v>0</v>
      </c>
      <c r="X18">
        <v>1723657366</v>
      </c>
      <c r="Y18">
        <v>0.17</v>
      </c>
      <c r="AA18">
        <v>7.21</v>
      </c>
      <c r="AB18">
        <v>0</v>
      </c>
      <c r="AC18">
        <v>0</v>
      </c>
      <c r="AD18">
        <v>0</v>
      </c>
      <c r="AE18">
        <v>1</v>
      </c>
      <c r="AF18">
        <v>0</v>
      </c>
      <c r="AG18">
        <v>0</v>
      </c>
      <c r="AH18">
        <v>0</v>
      </c>
      <c r="AI18">
        <v>7.21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0.17</v>
      </c>
      <c r="AU18" t="s">
        <v>3</v>
      </c>
      <c r="AV18">
        <v>0</v>
      </c>
      <c r="AW18">
        <v>2</v>
      </c>
      <c r="AX18">
        <v>46296687</v>
      </c>
      <c r="AY18">
        <v>1</v>
      </c>
      <c r="AZ18">
        <v>0</v>
      </c>
      <c r="BA18">
        <v>19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Y18*Source!I30</f>
        <v>0.51</v>
      </c>
      <c r="CY18">
        <f>AA18</f>
        <v>7.21</v>
      </c>
      <c r="CZ18">
        <f>AE18</f>
        <v>1</v>
      </c>
      <c r="DA18">
        <f>AI18</f>
        <v>7.21</v>
      </c>
      <c r="DB18">
        <f t="shared" si="0"/>
        <v>0.17</v>
      </c>
      <c r="DC18">
        <f t="shared" si="1"/>
        <v>0</v>
      </c>
    </row>
    <row r="19" spans="1:107">
      <c r="A19">
        <f>ROW(Source!A31)</f>
        <v>31</v>
      </c>
      <c r="B19">
        <v>46295511</v>
      </c>
      <c r="C19">
        <v>46296688</v>
      </c>
      <c r="D19">
        <v>9915142</v>
      </c>
      <c r="E19">
        <v>1</v>
      </c>
      <c r="F19">
        <v>1</v>
      </c>
      <c r="G19">
        <v>1</v>
      </c>
      <c r="H19">
        <v>1</v>
      </c>
      <c r="I19" t="s">
        <v>498</v>
      </c>
      <c r="J19" t="s">
        <v>3</v>
      </c>
      <c r="K19" t="s">
        <v>499</v>
      </c>
      <c r="L19">
        <v>1191</v>
      </c>
      <c r="N19">
        <v>1013</v>
      </c>
      <c r="O19" t="s">
        <v>455</v>
      </c>
      <c r="P19" t="s">
        <v>455</v>
      </c>
      <c r="Q19">
        <v>1</v>
      </c>
      <c r="W19">
        <v>0</v>
      </c>
      <c r="X19">
        <v>1009158442</v>
      </c>
      <c r="Y19">
        <v>10.1</v>
      </c>
      <c r="AA19">
        <v>0</v>
      </c>
      <c r="AB19">
        <v>0</v>
      </c>
      <c r="AC19">
        <v>0</v>
      </c>
      <c r="AD19">
        <v>261.63</v>
      </c>
      <c r="AE19">
        <v>0</v>
      </c>
      <c r="AF19">
        <v>0</v>
      </c>
      <c r="AG19">
        <v>0</v>
      </c>
      <c r="AH19">
        <v>10.78</v>
      </c>
      <c r="AI19">
        <v>1</v>
      </c>
      <c r="AJ19">
        <v>1</v>
      </c>
      <c r="AK19">
        <v>1</v>
      </c>
      <c r="AL19">
        <v>24.27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10.1</v>
      </c>
      <c r="AU19" t="s">
        <v>3</v>
      </c>
      <c r="AV19">
        <v>1</v>
      </c>
      <c r="AW19">
        <v>2</v>
      </c>
      <c r="AX19">
        <v>46296689</v>
      </c>
      <c r="AY19">
        <v>1</v>
      </c>
      <c r="AZ19">
        <v>0</v>
      </c>
      <c r="BA19">
        <v>20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Y19*Source!I31</f>
        <v>10.1</v>
      </c>
      <c r="CY19">
        <f>AD19</f>
        <v>261.63</v>
      </c>
      <c r="CZ19">
        <f>AH19</f>
        <v>10.78</v>
      </c>
      <c r="DA19">
        <f>AL19</f>
        <v>24.27</v>
      </c>
      <c r="DB19">
        <f t="shared" si="0"/>
        <v>108.88</v>
      </c>
      <c r="DC19">
        <f t="shared" si="1"/>
        <v>0</v>
      </c>
    </row>
    <row r="20" spans="1:107">
      <c r="A20">
        <f>ROW(Source!A31)</f>
        <v>31</v>
      </c>
      <c r="B20">
        <v>46295511</v>
      </c>
      <c r="C20">
        <v>46296688</v>
      </c>
      <c r="D20">
        <v>121548</v>
      </c>
      <c r="E20">
        <v>1</v>
      </c>
      <c r="F20">
        <v>1</v>
      </c>
      <c r="G20">
        <v>1</v>
      </c>
      <c r="H20">
        <v>1</v>
      </c>
      <c r="I20" t="s">
        <v>25</v>
      </c>
      <c r="J20" t="s">
        <v>3</v>
      </c>
      <c r="K20" t="s">
        <v>456</v>
      </c>
      <c r="L20">
        <v>608254</v>
      </c>
      <c r="N20">
        <v>1013</v>
      </c>
      <c r="O20" t="s">
        <v>457</v>
      </c>
      <c r="P20" t="s">
        <v>457</v>
      </c>
      <c r="Q20">
        <v>1</v>
      </c>
      <c r="W20">
        <v>0</v>
      </c>
      <c r="X20">
        <v>-185737400</v>
      </c>
      <c r="Y20">
        <v>0.44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24.27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0.44</v>
      </c>
      <c r="AU20" t="s">
        <v>3</v>
      </c>
      <c r="AV20">
        <v>2</v>
      </c>
      <c r="AW20">
        <v>2</v>
      </c>
      <c r="AX20">
        <v>46296690</v>
      </c>
      <c r="AY20">
        <v>1</v>
      </c>
      <c r="AZ20">
        <v>0</v>
      </c>
      <c r="BA20">
        <v>21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Y20*Source!I31</f>
        <v>0.44</v>
      </c>
      <c r="CY20">
        <f>AD20</f>
        <v>0</v>
      </c>
      <c r="CZ20">
        <f>AH20</f>
        <v>0</v>
      </c>
      <c r="DA20">
        <f>AL20</f>
        <v>1</v>
      </c>
      <c r="DB20">
        <f t="shared" si="0"/>
        <v>0</v>
      </c>
      <c r="DC20">
        <f t="shared" si="1"/>
        <v>0</v>
      </c>
    </row>
    <row r="21" spans="1:107">
      <c r="A21">
        <f>ROW(Source!A31)</f>
        <v>31</v>
      </c>
      <c r="B21">
        <v>46295511</v>
      </c>
      <c r="C21">
        <v>46296688</v>
      </c>
      <c r="D21">
        <v>19544440</v>
      </c>
      <c r="E21">
        <v>1</v>
      </c>
      <c r="F21">
        <v>1</v>
      </c>
      <c r="G21">
        <v>1</v>
      </c>
      <c r="H21">
        <v>2</v>
      </c>
      <c r="I21" t="s">
        <v>477</v>
      </c>
      <c r="J21" t="s">
        <v>478</v>
      </c>
      <c r="K21" t="s">
        <v>479</v>
      </c>
      <c r="L21">
        <v>1368</v>
      </c>
      <c r="N21">
        <v>1011</v>
      </c>
      <c r="O21" t="s">
        <v>480</v>
      </c>
      <c r="P21" t="s">
        <v>480</v>
      </c>
      <c r="Q21">
        <v>1</v>
      </c>
      <c r="W21">
        <v>0</v>
      </c>
      <c r="X21">
        <v>-1910634522</v>
      </c>
      <c r="Y21">
        <v>0.44</v>
      </c>
      <c r="AA21">
        <v>0</v>
      </c>
      <c r="AB21">
        <v>931.33</v>
      </c>
      <c r="AC21">
        <v>237.36</v>
      </c>
      <c r="AD21">
        <v>0</v>
      </c>
      <c r="AE21">
        <v>0</v>
      </c>
      <c r="AF21">
        <v>108.42</v>
      </c>
      <c r="AG21">
        <v>9.7799999999999994</v>
      </c>
      <c r="AH21">
        <v>0</v>
      </c>
      <c r="AI21">
        <v>1</v>
      </c>
      <c r="AJ21">
        <v>8.59</v>
      </c>
      <c r="AK21">
        <v>24.27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0.44</v>
      </c>
      <c r="AU21" t="s">
        <v>3</v>
      </c>
      <c r="AV21">
        <v>0</v>
      </c>
      <c r="AW21">
        <v>2</v>
      </c>
      <c r="AX21">
        <v>46296691</v>
      </c>
      <c r="AY21">
        <v>1</v>
      </c>
      <c r="AZ21">
        <v>0</v>
      </c>
      <c r="BA21">
        <v>22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Y21*Source!I31</f>
        <v>0.44</v>
      </c>
      <c r="CY21">
        <f>AB21</f>
        <v>931.33</v>
      </c>
      <c r="CZ21">
        <f>AF21</f>
        <v>108.42</v>
      </c>
      <c r="DA21">
        <f>AJ21</f>
        <v>8.59</v>
      </c>
      <c r="DB21">
        <f t="shared" si="0"/>
        <v>47.7</v>
      </c>
      <c r="DC21">
        <f t="shared" si="1"/>
        <v>4.3</v>
      </c>
    </row>
    <row r="22" spans="1:107">
      <c r="A22">
        <f>ROW(Source!A31)</f>
        <v>31</v>
      </c>
      <c r="B22">
        <v>46295511</v>
      </c>
      <c r="C22">
        <v>46296688</v>
      </c>
      <c r="D22">
        <v>19548575</v>
      </c>
      <c r="E22">
        <v>1</v>
      </c>
      <c r="F22">
        <v>1</v>
      </c>
      <c r="G22">
        <v>1</v>
      </c>
      <c r="H22">
        <v>3</v>
      </c>
      <c r="I22" t="s">
        <v>500</v>
      </c>
      <c r="J22" t="s">
        <v>501</v>
      </c>
      <c r="K22" t="s">
        <v>502</v>
      </c>
      <c r="L22">
        <v>1346</v>
      </c>
      <c r="N22">
        <v>1009</v>
      </c>
      <c r="O22" t="s">
        <v>461</v>
      </c>
      <c r="P22" t="s">
        <v>461</v>
      </c>
      <c r="Q22">
        <v>1</v>
      </c>
      <c r="W22">
        <v>0</v>
      </c>
      <c r="X22">
        <v>2088955205</v>
      </c>
      <c r="Y22">
        <v>0.03</v>
      </c>
      <c r="AA22">
        <v>259.06</v>
      </c>
      <c r="AB22">
        <v>0</v>
      </c>
      <c r="AC22">
        <v>0</v>
      </c>
      <c r="AD22">
        <v>0</v>
      </c>
      <c r="AE22">
        <v>35.93</v>
      </c>
      <c r="AF22">
        <v>0</v>
      </c>
      <c r="AG22">
        <v>0</v>
      </c>
      <c r="AH22">
        <v>0</v>
      </c>
      <c r="AI22">
        <v>7.21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0.03</v>
      </c>
      <c r="AU22" t="s">
        <v>3</v>
      </c>
      <c r="AV22">
        <v>0</v>
      </c>
      <c r="AW22">
        <v>2</v>
      </c>
      <c r="AX22">
        <v>46296692</v>
      </c>
      <c r="AY22">
        <v>1</v>
      </c>
      <c r="AZ22">
        <v>0</v>
      </c>
      <c r="BA22">
        <v>23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Y22*Source!I31</f>
        <v>0.03</v>
      </c>
      <c r="CY22">
        <f t="shared" ref="CY22:CY34" si="2">AA22</f>
        <v>259.06</v>
      </c>
      <c r="CZ22">
        <f t="shared" ref="CZ22:CZ34" si="3">AE22</f>
        <v>35.93</v>
      </c>
      <c r="DA22">
        <f t="shared" ref="DA22:DA34" si="4">AI22</f>
        <v>7.21</v>
      </c>
      <c r="DB22">
        <f t="shared" si="0"/>
        <v>1.08</v>
      </c>
      <c r="DC22">
        <f t="shared" si="1"/>
        <v>0</v>
      </c>
    </row>
    <row r="23" spans="1:107">
      <c r="A23">
        <f>ROW(Source!A31)</f>
        <v>31</v>
      </c>
      <c r="B23">
        <v>46295511</v>
      </c>
      <c r="C23">
        <v>46296688</v>
      </c>
      <c r="D23">
        <v>19548828</v>
      </c>
      <c r="E23">
        <v>1</v>
      </c>
      <c r="F23">
        <v>1</v>
      </c>
      <c r="G23">
        <v>1</v>
      </c>
      <c r="H23">
        <v>3</v>
      </c>
      <c r="I23" t="s">
        <v>503</v>
      </c>
      <c r="J23" t="s">
        <v>504</v>
      </c>
      <c r="K23" t="s">
        <v>505</v>
      </c>
      <c r="L23">
        <v>1348</v>
      </c>
      <c r="N23">
        <v>1009</v>
      </c>
      <c r="O23" t="s">
        <v>484</v>
      </c>
      <c r="P23" t="s">
        <v>484</v>
      </c>
      <c r="Q23">
        <v>1000</v>
      </c>
      <c r="W23">
        <v>0</v>
      </c>
      <c r="X23">
        <v>-439122948</v>
      </c>
      <c r="Y23">
        <v>2.0000000000000002E-5</v>
      </c>
      <c r="AA23">
        <v>118115.37</v>
      </c>
      <c r="AB23">
        <v>0</v>
      </c>
      <c r="AC23">
        <v>0</v>
      </c>
      <c r="AD23">
        <v>0</v>
      </c>
      <c r="AE23">
        <v>16382.16</v>
      </c>
      <c r="AF23">
        <v>0</v>
      </c>
      <c r="AG23">
        <v>0</v>
      </c>
      <c r="AH23">
        <v>0</v>
      </c>
      <c r="AI23">
        <v>7.21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2.0000000000000002E-5</v>
      </c>
      <c r="AU23" t="s">
        <v>3</v>
      </c>
      <c r="AV23">
        <v>0</v>
      </c>
      <c r="AW23">
        <v>2</v>
      </c>
      <c r="AX23">
        <v>46296693</v>
      </c>
      <c r="AY23">
        <v>1</v>
      </c>
      <c r="AZ23">
        <v>0</v>
      </c>
      <c r="BA23">
        <v>24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Y23*Source!I31</f>
        <v>2.0000000000000002E-5</v>
      </c>
      <c r="CY23">
        <f t="shared" si="2"/>
        <v>118115.37</v>
      </c>
      <c r="CZ23">
        <f t="shared" si="3"/>
        <v>16382.16</v>
      </c>
      <c r="DA23">
        <f t="shared" si="4"/>
        <v>7.21</v>
      </c>
      <c r="DB23">
        <f t="shared" si="0"/>
        <v>0.33</v>
      </c>
      <c r="DC23">
        <f t="shared" si="1"/>
        <v>0</v>
      </c>
    </row>
    <row r="24" spans="1:107">
      <c r="A24">
        <f>ROW(Source!A31)</f>
        <v>31</v>
      </c>
      <c r="B24">
        <v>46295511</v>
      </c>
      <c r="C24">
        <v>46296688</v>
      </c>
      <c r="D24">
        <v>19548832</v>
      </c>
      <c r="E24">
        <v>1</v>
      </c>
      <c r="F24">
        <v>1</v>
      </c>
      <c r="G24">
        <v>1</v>
      </c>
      <c r="H24">
        <v>3</v>
      </c>
      <c r="I24" t="s">
        <v>506</v>
      </c>
      <c r="J24" t="s">
        <v>507</v>
      </c>
      <c r="K24" t="s">
        <v>508</v>
      </c>
      <c r="L24">
        <v>1346</v>
      </c>
      <c r="N24">
        <v>1009</v>
      </c>
      <c r="O24" t="s">
        <v>461</v>
      </c>
      <c r="P24" t="s">
        <v>461</v>
      </c>
      <c r="Q24">
        <v>1</v>
      </c>
      <c r="W24">
        <v>0</v>
      </c>
      <c r="X24">
        <v>1932857475</v>
      </c>
      <c r="Y24">
        <v>0.01</v>
      </c>
      <c r="AA24">
        <v>85.01</v>
      </c>
      <c r="AB24">
        <v>0</v>
      </c>
      <c r="AC24">
        <v>0</v>
      </c>
      <c r="AD24">
        <v>0</v>
      </c>
      <c r="AE24">
        <v>11.79</v>
      </c>
      <c r="AF24">
        <v>0</v>
      </c>
      <c r="AG24">
        <v>0</v>
      </c>
      <c r="AH24">
        <v>0</v>
      </c>
      <c r="AI24">
        <v>7.21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0.01</v>
      </c>
      <c r="AU24" t="s">
        <v>3</v>
      </c>
      <c r="AV24">
        <v>0</v>
      </c>
      <c r="AW24">
        <v>2</v>
      </c>
      <c r="AX24">
        <v>46296694</v>
      </c>
      <c r="AY24">
        <v>1</v>
      </c>
      <c r="AZ24">
        <v>0</v>
      </c>
      <c r="BA24">
        <v>25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Y24*Source!I31</f>
        <v>0.01</v>
      </c>
      <c r="CY24">
        <f t="shared" si="2"/>
        <v>85.01</v>
      </c>
      <c r="CZ24">
        <f t="shared" si="3"/>
        <v>11.79</v>
      </c>
      <c r="DA24">
        <f t="shared" si="4"/>
        <v>7.21</v>
      </c>
      <c r="DB24">
        <f t="shared" si="0"/>
        <v>0.12</v>
      </c>
      <c r="DC24">
        <f t="shared" si="1"/>
        <v>0</v>
      </c>
    </row>
    <row r="25" spans="1:107">
      <c r="A25">
        <f>ROW(Source!A31)</f>
        <v>31</v>
      </c>
      <c r="B25">
        <v>46295511</v>
      </c>
      <c r="C25">
        <v>46296688</v>
      </c>
      <c r="D25">
        <v>19548844</v>
      </c>
      <c r="E25">
        <v>1</v>
      </c>
      <c r="F25">
        <v>1</v>
      </c>
      <c r="G25">
        <v>1</v>
      </c>
      <c r="H25">
        <v>3</v>
      </c>
      <c r="I25" t="s">
        <v>509</v>
      </c>
      <c r="J25" t="s">
        <v>510</v>
      </c>
      <c r="K25" t="s">
        <v>511</v>
      </c>
      <c r="L25">
        <v>1346</v>
      </c>
      <c r="N25">
        <v>1009</v>
      </c>
      <c r="O25" t="s">
        <v>461</v>
      </c>
      <c r="P25" t="s">
        <v>461</v>
      </c>
      <c r="Q25">
        <v>1</v>
      </c>
      <c r="W25">
        <v>0</v>
      </c>
      <c r="X25">
        <v>-1111495648</v>
      </c>
      <c r="Y25">
        <v>0.3</v>
      </c>
      <c r="AA25">
        <v>63.74</v>
      </c>
      <c r="AB25">
        <v>0</v>
      </c>
      <c r="AC25">
        <v>0</v>
      </c>
      <c r="AD25">
        <v>0</v>
      </c>
      <c r="AE25">
        <v>8.84</v>
      </c>
      <c r="AF25">
        <v>0</v>
      </c>
      <c r="AG25">
        <v>0</v>
      </c>
      <c r="AH25">
        <v>0</v>
      </c>
      <c r="AI25">
        <v>7.21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0.3</v>
      </c>
      <c r="AU25" t="s">
        <v>3</v>
      </c>
      <c r="AV25">
        <v>0</v>
      </c>
      <c r="AW25">
        <v>2</v>
      </c>
      <c r="AX25">
        <v>46296695</v>
      </c>
      <c r="AY25">
        <v>1</v>
      </c>
      <c r="AZ25">
        <v>0</v>
      </c>
      <c r="BA25">
        <v>26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Y25*Source!I31</f>
        <v>0.3</v>
      </c>
      <c r="CY25">
        <f t="shared" si="2"/>
        <v>63.74</v>
      </c>
      <c r="CZ25">
        <f t="shared" si="3"/>
        <v>8.84</v>
      </c>
      <c r="DA25">
        <f t="shared" si="4"/>
        <v>7.21</v>
      </c>
      <c r="DB25">
        <f t="shared" si="0"/>
        <v>2.65</v>
      </c>
      <c r="DC25">
        <f t="shared" si="1"/>
        <v>0</v>
      </c>
    </row>
    <row r="26" spans="1:107">
      <c r="A26">
        <f>ROW(Source!A31)</f>
        <v>31</v>
      </c>
      <c r="B26">
        <v>46295511</v>
      </c>
      <c r="C26">
        <v>46296688</v>
      </c>
      <c r="D26">
        <v>19549038</v>
      </c>
      <c r="E26">
        <v>1</v>
      </c>
      <c r="F26">
        <v>1</v>
      </c>
      <c r="G26">
        <v>1</v>
      </c>
      <c r="H26">
        <v>3</v>
      </c>
      <c r="I26" t="s">
        <v>512</v>
      </c>
      <c r="J26" t="s">
        <v>513</v>
      </c>
      <c r="K26" t="s">
        <v>514</v>
      </c>
      <c r="L26">
        <v>1358</v>
      </c>
      <c r="N26">
        <v>1010</v>
      </c>
      <c r="O26" t="s">
        <v>515</v>
      </c>
      <c r="P26" t="s">
        <v>515</v>
      </c>
      <c r="Q26">
        <v>10</v>
      </c>
      <c r="W26">
        <v>0</v>
      </c>
      <c r="X26">
        <v>-556497336</v>
      </c>
      <c r="Y26">
        <v>1</v>
      </c>
      <c r="AA26">
        <v>54.8</v>
      </c>
      <c r="AB26">
        <v>0</v>
      </c>
      <c r="AC26">
        <v>0</v>
      </c>
      <c r="AD26">
        <v>0</v>
      </c>
      <c r="AE26">
        <v>7.6</v>
      </c>
      <c r="AF26">
        <v>0</v>
      </c>
      <c r="AG26">
        <v>0</v>
      </c>
      <c r="AH26">
        <v>0</v>
      </c>
      <c r="AI26">
        <v>7.21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1</v>
      </c>
      <c r="AU26" t="s">
        <v>3</v>
      </c>
      <c r="AV26">
        <v>0</v>
      </c>
      <c r="AW26">
        <v>2</v>
      </c>
      <c r="AX26">
        <v>46296696</v>
      </c>
      <c r="AY26">
        <v>1</v>
      </c>
      <c r="AZ26">
        <v>0</v>
      </c>
      <c r="BA26">
        <v>27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Y26*Source!I31</f>
        <v>1</v>
      </c>
      <c r="CY26">
        <f t="shared" si="2"/>
        <v>54.8</v>
      </c>
      <c r="CZ26">
        <f t="shared" si="3"/>
        <v>7.6</v>
      </c>
      <c r="DA26">
        <f t="shared" si="4"/>
        <v>7.21</v>
      </c>
      <c r="DB26">
        <f t="shared" si="0"/>
        <v>7.6</v>
      </c>
      <c r="DC26">
        <f t="shared" si="1"/>
        <v>0</v>
      </c>
    </row>
    <row r="27" spans="1:107">
      <c r="A27">
        <f>ROW(Source!A31)</f>
        <v>31</v>
      </c>
      <c r="B27">
        <v>46295511</v>
      </c>
      <c r="C27">
        <v>46296688</v>
      </c>
      <c r="D27">
        <v>19549317</v>
      </c>
      <c r="E27">
        <v>1</v>
      </c>
      <c r="F27">
        <v>1</v>
      </c>
      <c r="G27">
        <v>1</v>
      </c>
      <c r="H27">
        <v>3</v>
      </c>
      <c r="I27" t="s">
        <v>516</v>
      </c>
      <c r="J27" t="s">
        <v>517</v>
      </c>
      <c r="K27" t="s">
        <v>518</v>
      </c>
      <c r="L27">
        <v>1346</v>
      </c>
      <c r="N27">
        <v>1009</v>
      </c>
      <c r="O27" t="s">
        <v>461</v>
      </c>
      <c r="P27" t="s">
        <v>461</v>
      </c>
      <c r="Q27">
        <v>1</v>
      </c>
      <c r="W27">
        <v>0</v>
      </c>
      <c r="X27">
        <v>-852842364</v>
      </c>
      <c r="Y27">
        <v>0.02</v>
      </c>
      <c r="AA27">
        <v>785.89</v>
      </c>
      <c r="AB27">
        <v>0</v>
      </c>
      <c r="AC27">
        <v>0</v>
      </c>
      <c r="AD27">
        <v>0</v>
      </c>
      <c r="AE27">
        <v>109</v>
      </c>
      <c r="AF27">
        <v>0</v>
      </c>
      <c r="AG27">
        <v>0</v>
      </c>
      <c r="AH27">
        <v>0</v>
      </c>
      <c r="AI27">
        <v>7.21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0.02</v>
      </c>
      <c r="AU27" t="s">
        <v>3</v>
      </c>
      <c r="AV27">
        <v>0</v>
      </c>
      <c r="AW27">
        <v>2</v>
      </c>
      <c r="AX27">
        <v>46296697</v>
      </c>
      <c r="AY27">
        <v>1</v>
      </c>
      <c r="AZ27">
        <v>0</v>
      </c>
      <c r="BA27">
        <v>28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Y27*Source!I31</f>
        <v>0.02</v>
      </c>
      <c r="CY27">
        <f t="shared" si="2"/>
        <v>785.89</v>
      </c>
      <c r="CZ27">
        <f t="shared" si="3"/>
        <v>109</v>
      </c>
      <c r="DA27">
        <f t="shared" si="4"/>
        <v>7.21</v>
      </c>
      <c r="DB27">
        <f t="shared" si="0"/>
        <v>2.1800000000000002</v>
      </c>
      <c r="DC27">
        <f t="shared" si="1"/>
        <v>0</v>
      </c>
    </row>
    <row r="28" spans="1:107">
      <c r="A28">
        <f>ROW(Source!A31)</f>
        <v>31</v>
      </c>
      <c r="B28">
        <v>46295511</v>
      </c>
      <c r="C28">
        <v>46296688</v>
      </c>
      <c r="D28">
        <v>19560363</v>
      </c>
      <c r="E28">
        <v>1</v>
      </c>
      <c r="F28">
        <v>1</v>
      </c>
      <c r="G28">
        <v>1</v>
      </c>
      <c r="H28">
        <v>3</v>
      </c>
      <c r="I28" t="s">
        <v>519</v>
      </c>
      <c r="J28" t="s">
        <v>520</v>
      </c>
      <c r="K28" t="s">
        <v>521</v>
      </c>
      <c r="L28">
        <v>1346</v>
      </c>
      <c r="N28">
        <v>1009</v>
      </c>
      <c r="O28" t="s">
        <v>461</v>
      </c>
      <c r="P28" t="s">
        <v>461</v>
      </c>
      <c r="Q28">
        <v>1</v>
      </c>
      <c r="W28">
        <v>0</v>
      </c>
      <c r="X28">
        <v>1631139593</v>
      </c>
      <c r="Y28">
        <v>0.02</v>
      </c>
      <c r="AA28">
        <v>175.56</v>
      </c>
      <c r="AB28">
        <v>0</v>
      </c>
      <c r="AC28">
        <v>0</v>
      </c>
      <c r="AD28">
        <v>0</v>
      </c>
      <c r="AE28">
        <v>24.35</v>
      </c>
      <c r="AF28">
        <v>0</v>
      </c>
      <c r="AG28">
        <v>0</v>
      </c>
      <c r="AH28">
        <v>0</v>
      </c>
      <c r="AI28">
        <v>7.21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0.02</v>
      </c>
      <c r="AU28" t="s">
        <v>3</v>
      </c>
      <c r="AV28">
        <v>0</v>
      </c>
      <c r="AW28">
        <v>2</v>
      </c>
      <c r="AX28">
        <v>46296698</v>
      </c>
      <c r="AY28">
        <v>1</v>
      </c>
      <c r="AZ28">
        <v>0</v>
      </c>
      <c r="BA28">
        <v>29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Y28*Source!I31</f>
        <v>0.02</v>
      </c>
      <c r="CY28">
        <f t="shared" si="2"/>
        <v>175.56</v>
      </c>
      <c r="CZ28">
        <f t="shared" si="3"/>
        <v>24.35</v>
      </c>
      <c r="DA28">
        <f t="shared" si="4"/>
        <v>7.21</v>
      </c>
      <c r="DB28">
        <f t="shared" si="0"/>
        <v>0.49</v>
      </c>
      <c r="DC28">
        <f t="shared" si="1"/>
        <v>0</v>
      </c>
    </row>
    <row r="29" spans="1:107">
      <c r="A29">
        <f>ROW(Source!A31)</f>
        <v>31</v>
      </c>
      <c r="B29">
        <v>46295511</v>
      </c>
      <c r="C29">
        <v>46296688</v>
      </c>
      <c r="D29">
        <v>19589921</v>
      </c>
      <c r="E29">
        <v>1</v>
      </c>
      <c r="F29">
        <v>1</v>
      </c>
      <c r="G29">
        <v>1</v>
      </c>
      <c r="H29">
        <v>3</v>
      </c>
      <c r="I29" t="s">
        <v>522</v>
      </c>
      <c r="J29" t="s">
        <v>523</v>
      </c>
      <c r="K29" t="s">
        <v>524</v>
      </c>
      <c r="L29">
        <v>1348</v>
      </c>
      <c r="N29">
        <v>1009</v>
      </c>
      <c r="O29" t="s">
        <v>484</v>
      </c>
      <c r="P29" t="s">
        <v>484</v>
      </c>
      <c r="Q29">
        <v>1000</v>
      </c>
      <c r="W29">
        <v>0</v>
      </c>
      <c r="X29">
        <v>576866746</v>
      </c>
      <c r="Y29">
        <v>2.9999999999999997E-4</v>
      </c>
      <c r="AA29">
        <v>6284.24</v>
      </c>
      <c r="AB29">
        <v>0</v>
      </c>
      <c r="AC29">
        <v>0</v>
      </c>
      <c r="AD29">
        <v>0</v>
      </c>
      <c r="AE29">
        <v>871.6</v>
      </c>
      <c r="AF29">
        <v>0</v>
      </c>
      <c r="AG29">
        <v>0</v>
      </c>
      <c r="AH29">
        <v>0</v>
      </c>
      <c r="AI29">
        <v>7.21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2.9999999999999997E-4</v>
      </c>
      <c r="AU29" t="s">
        <v>3</v>
      </c>
      <c r="AV29">
        <v>0</v>
      </c>
      <c r="AW29">
        <v>2</v>
      </c>
      <c r="AX29">
        <v>46296699</v>
      </c>
      <c r="AY29">
        <v>1</v>
      </c>
      <c r="AZ29">
        <v>0</v>
      </c>
      <c r="BA29">
        <v>30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Y29*Source!I31</f>
        <v>2.9999999999999997E-4</v>
      </c>
      <c r="CY29">
        <f t="shared" si="2"/>
        <v>6284.24</v>
      </c>
      <c r="CZ29">
        <f t="shared" si="3"/>
        <v>871.6</v>
      </c>
      <c r="DA29">
        <f t="shared" si="4"/>
        <v>7.21</v>
      </c>
      <c r="DB29">
        <f t="shared" si="0"/>
        <v>0.26</v>
      </c>
      <c r="DC29">
        <f t="shared" si="1"/>
        <v>0</v>
      </c>
    </row>
    <row r="30" spans="1:107">
      <c r="A30">
        <f>ROW(Source!A31)</f>
        <v>31</v>
      </c>
      <c r="B30">
        <v>46295511</v>
      </c>
      <c r="C30">
        <v>46296688</v>
      </c>
      <c r="D30">
        <v>19597424</v>
      </c>
      <c r="E30">
        <v>1</v>
      </c>
      <c r="F30">
        <v>1</v>
      </c>
      <c r="G30">
        <v>1</v>
      </c>
      <c r="H30">
        <v>3</v>
      </c>
      <c r="I30" t="s">
        <v>525</v>
      </c>
      <c r="J30" t="s">
        <v>526</v>
      </c>
      <c r="K30" t="s">
        <v>527</v>
      </c>
      <c r="L30">
        <v>1348</v>
      </c>
      <c r="N30">
        <v>1009</v>
      </c>
      <c r="O30" t="s">
        <v>484</v>
      </c>
      <c r="P30" t="s">
        <v>484</v>
      </c>
      <c r="Q30">
        <v>1000</v>
      </c>
      <c r="W30">
        <v>0</v>
      </c>
      <c r="X30">
        <v>630849096</v>
      </c>
      <c r="Y30">
        <v>1E-4</v>
      </c>
      <c r="AA30">
        <v>322974.11</v>
      </c>
      <c r="AB30">
        <v>0</v>
      </c>
      <c r="AC30">
        <v>0</v>
      </c>
      <c r="AD30">
        <v>0</v>
      </c>
      <c r="AE30">
        <v>44795.3</v>
      </c>
      <c r="AF30">
        <v>0</v>
      </c>
      <c r="AG30">
        <v>0</v>
      </c>
      <c r="AH30">
        <v>0</v>
      </c>
      <c r="AI30">
        <v>7.21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1E-4</v>
      </c>
      <c r="AU30" t="s">
        <v>3</v>
      </c>
      <c r="AV30">
        <v>0</v>
      </c>
      <c r="AW30">
        <v>2</v>
      </c>
      <c r="AX30">
        <v>46296700</v>
      </c>
      <c r="AY30">
        <v>1</v>
      </c>
      <c r="AZ30">
        <v>0</v>
      </c>
      <c r="BA30">
        <v>31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Y30*Source!I31</f>
        <v>1E-4</v>
      </c>
      <c r="CY30">
        <f t="shared" si="2"/>
        <v>322974.11</v>
      </c>
      <c r="CZ30">
        <f t="shared" si="3"/>
        <v>44795.3</v>
      </c>
      <c r="DA30">
        <f t="shared" si="4"/>
        <v>7.21</v>
      </c>
      <c r="DB30">
        <f t="shared" si="0"/>
        <v>4.4800000000000004</v>
      </c>
      <c r="DC30">
        <f t="shared" si="1"/>
        <v>0</v>
      </c>
    </row>
    <row r="31" spans="1:107">
      <c r="A31">
        <f>ROW(Source!A31)</f>
        <v>31</v>
      </c>
      <c r="B31">
        <v>46295511</v>
      </c>
      <c r="C31">
        <v>46296688</v>
      </c>
      <c r="D31">
        <v>19597930</v>
      </c>
      <c r="E31">
        <v>1</v>
      </c>
      <c r="F31">
        <v>1</v>
      </c>
      <c r="G31">
        <v>1</v>
      </c>
      <c r="H31">
        <v>3</v>
      </c>
      <c r="I31" t="s">
        <v>490</v>
      </c>
      <c r="J31" t="s">
        <v>491</v>
      </c>
      <c r="K31" t="s">
        <v>492</v>
      </c>
      <c r="L31">
        <v>1346</v>
      </c>
      <c r="N31">
        <v>1009</v>
      </c>
      <c r="O31" t="s">
        <v>461</v>
      </c>
      <c r="P31" t="s">
        <v>461</v>
      </c>
      <c r="Q31">
        <v>1</v>
      </c>
      <c r="W31">
        <v>0</v>
      </c>
      <c r="X31">
        <v>-1629262108</v>
      </c>
      <c r="Y31">
        <v>0.06</v>
      </c>
      <c r="AA31">
        <v>566.05999999999995</v>
      </c>
      <c r="AB31">
        <v>0</v>
      </c>
      <c r="AC31">
        <v>0</v>
      </c>
      <c r="AD31">
        <v>0</v>
      </c>
      <c r="AE31">
        <v>78.510000000000005</v>
      </c>
      <c r="AF31">
        <v>0</v>
      </c>
      <c r="AG31">
        <v>0</v>
      </c>
      <c r="AH31">
        <v>0</v>
      </c>
      <c r="AI31">
        <v>7.21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0.06</v>
      </c>
      <c r="AU31" t="s">
        <v>3</v>
      </c>
      <c r="AV31">
        <v>0</v>
      </c>
      <c r="AW31">
        <v>2</v>
      </c>
      <c r="AX31">
        <v>46296701</v>
      </c>
      <c r="AY31">
        <v>1</v>
      </c>
      <c r="AZ31">
        <v>0</v>
      </c>
      <c r="BA31">
        <v>32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Y31*Source!I31</f>
        <v>0.06</v>
      </c>
      <c r="CY31">
        <f t="shared" si="2"/>
        <v>566.05999999999995</v>
      </c>
      <c r="CZ31">
        <f t="shared" si="3"/>
        <v>78.510000000000005</v>
      </c>
      <c r="DA31">
        <f t="shared" si="4"/>
        <v>7.21</v>
      </c>
      <c r="DB31">
        <f t="shared" si="0"/>
        <v>4.71</v>
      </c>
      <c r="DC31">
        <f t="shared" si="1"/>
        <v>0</v>
      </c>
    </row>
    <row r="32" spans="1:107">
      <c r="A32">
        <f>ROW(Source!A31)</f>
        <v>31</v>
      </c>
      <c r="B32">
        <v>46295511</v>
      </c>
      <c r="C32">
        <v>46296688</v>
      </c>
      <c r="D32">
        <v>19598309</v>
      </c>
      <c r="E32">
        <v>1</v>
      </c>
      <c r="F32">
        <v>1</v>
      </c>
      <c r="G32">
        <v>1</v>
      </c>
      <c r="H32">
        <v>3</v>
      </c>
      <c r="I32" t="s">
        <v>528</v>
      </c>
      <c r="J32" t="s">
        <v>529</v>
      </c>
      <c r="K32" t="s">
        <v>530</v>
      </c>
      <c r="L32">
        <v>1346</v>
      </c>
      <c r="N32">
        <v>1009</v>
      </c>
      <c r="O32" t="s">
        <v>461</v>
      </c>
      <c r="P32" t="s">
        <v>461</v>
      </c>
      <c r="Q32">
        <v>1</v>
      </c>
      <c r="W32">
        <v>0</v>
      </c>
      <c r="X32">
        <v>-2141128300</v>
      </c>
      <c r="Y32">
        <v>0.08</v>
      </c>
      <c r="AA32">
        <v>330.07</v>
      </c>
      <c r="AB32">
        <v>0</v>
      </c>
      <c r="AC32">
        <v>0</v>
      </c>
      <c r="AD32">
        <v>0</v>
      </c>
      <c r="AE32">
        <v>45.78</v>
      </c>
      <c r="AF32">
        <v>0</v>
      </c>
      <c r="AG32">
        <v>0</v>
      </c>
      <c r="AH32">
        <v>0</v>
      </c>
      <c r="AI32">
        <v>7.21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0.08</v>
      </c>
      <c r="AU32" t="s">
        <v>3</v>
      </c>
      <c r="AV32">
        <v>0</v>
      </c>
      <c r="AW32">
        <v>2</v>
      </c>
      <c r="AX32">
        <v>46296702</v>
      </c>
      <c r="AY32">
        <v>1</v>
      </c>
      <c r="AZ32">
        <v>0</v>
      </c>
      <c r="BA32">
        <v>33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Y32*Source!I31</f>
        <v>0.08</v>
      </c>
      <c r="CY32">
        <f t="shared" si="2"/>
        <v>330.07</v>
      </c>
      <c r="CZ32">
        <f t="shared" si="3"/>
        <v>45.78</v>
      </c>
      <c r="DA32">
        <f t="shared" si="4"/>
        <v>7.21</v>
      </c>
      <c r="DB32">
        <f t="shared" si="0"/>
        <v>3.66</v>
      </c>
      <c r="DC32">
        <f t="shared" si="1"/>
        <v>0</v>
      </c>
    </row>
    <row r="33" spans="1:107">
      <c r="A33">
        <f>ROW(Source!A31)</f>
        <v>31</v>
      </c>
      <c r="B33">
        <v>46295511</v>
      </c>
      <c r="C33">
        <v>46296688</v>
      </c>
      <c r="D33">
        <v>19603287</v>
      </c>
      <c r="E33">
        <v>1</v>
      </c>
      <c r="F33">
        <v>1</v>
      </c>
      <c r="G33">
        <v>1</v>
      </c>
      <c r="H33">
        <v>3</v>
      </c>
      <c r="I33" t="s">
        <v>531</v>
      </c>
      <c r="J33" t="s">
        <v>532</v>
      </c>
      <c r="K33" t="s">
        <v>533</v>
      </c>
      <c r="L33">
        <v>1354</v>
      </c>
      <c r="N33">
        <v>1010</v>
      </c>
      <c r="O33" t="s">
        <v>199</v>
      </c>
      <c r="P33" t="s">
        <v>199</v>
      </c>
      <c r="Q33">
        <v>1</v>
      </c>
      <c r="W33">
        <v>0</v>
      </c>
      <c r="X33">
        <v>-405289882</v>
      </c>
      <c r="Y33">
        <v>10</v>
      </c>
      <c r="AA33">
        <v>17.52</v>
      </c>
      <c r="AB33">
        <v>0</v>
      </c>
      <c r="AC33">
        <v>0</v>
      </c>
      <c r="AD33">
        <v>0</v>
      </c>
      <c r="AE33">
        <v>2.4300000000000002</v>
      </c>
      <c r="AF33">
        <v>0</v>
      </c>
      <c r="AG33">
        <v>0</v>
      </c>
      <c r="AH33">
        <v>0</v>
      </c>
      <c r="AI33">
        <v>7.21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10</v>
      </c>
      <c r="AU33" t="s">
        <v>3</v>
      </c>
      <c r="AV33">
        <v>0</v>
      </c>
      <c r="AW33">
        <v>2</v>
      </c>
      <c r="AX33">
        <v>46296703</v>
      </c>
      <c r="AY33">
        <v>1</v>
      </c>
      <c r="AZ33">
        <v>0</v>
      </c>
      <c r="BA33">
        <v>34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Y33*Source!I31</f>
        <v>10</v>
      </c>
      <c r="CY33">
        <f t="shared" si="2"/>
        <v>17.52</v>
      </c>
      <c r="CZ33">
        <f t="shared" si="3"/>
        <v>2.4300000000000002</v>
      </c>
      <c r="DA33">
        <f t="shared" si="4"/>
        <v>7.21</v>
      </c>
      <c r="DB33">
        <f t="shared" ref="DB33:DB64" si="5">ROUND(ROUND(AT33*CZ33,2),2)</f>
        <v>24.3</v>
      </c>
      <c r="DC33">
        <f t="shared" ref="DC33:DC64" si="6">ROUND(ROUND(AT33*AG33,2),2)</f>
        <v>0</v>
      </c>
    </row>
    <row r="34" spans="1:107">
      <c r="A34">
        <f>ROW(Source!A31)</f>
        <v>31</v>
      </c>
      <c r="B34">
        <v>46295511</v>
      </c>
      <c r="C34">
        <v>46296688</v>
      </c>
      <c r="D34">
        <v>19677444</v>
      </c>
      <c r="E34">
        <v>1</v>
      </c>
      <c r="F34">
        <v>1</v>
      </c>
      <c r="G34">
        <v>1</v>
      </c>
      <c r="H34">
        <v>3</v>
      </c>
      <c r="I34" t="s">
        <v>471</v>
      </c>
      <c r="J34" t="s">
        <v>472</v>
      </c>
      <c r="K34" t="s">
        <v>473</v>
      </c>
      <c r="L34">
        <v>1374</v>
      </c>
      <c r="N34">
        <v>1013</v>
      </c>
      <c r="O34" t="s">
        <v>474</v>
      </c>
      <c r="P34" t="s">
        <v>474</v>
      </c>
      <c r="Q34">
        <v>1</v>
      </c>
      <c r="W34">
        <v>0</v>
      </c>
      <c r="X34">
        <v>1723657366</v>
      </c>
      <c r="Y34">
        <v>2.1800000000000002</v>
      </c>
      <c r="AA34">
        <v>7.21</v>
      </c>
      <c r="AB34">
        <v>0</v>
      </c>
      <c r="AC34">
        <v>0</v>
      </c>
      <c r="AD34">
        <v>0</v>
      </c>
      <c r="AE34">
        <v>1</v>
      </c>
      <c r="AF34">
        <v>0</v>
      </c>
      <c r="AG34">
        <v>0</v>
      </c>
      <c r="AH34">
        <v>0</v>
      </c>
      <c r="AI34">
        <v>7.21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2.1800000000000002</v>
      </c>
      <c r="AU34" t="s">
        <v>3</v>
      </c>
      <c r="AV34">
        <v>0</v>
      </c>
      <c r="AW34">
        <v>2</v>
      </c>
      <c r="AX34">
        <v>46296705</v>
      </c>
      <c r="AY34">
        <v>1</v>
      </c>
      <c r="AZ34">
        <v>0</v>
      </c>
      <c r="BA34">
        <v>36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Y34*Source!I31</f>
        <v>2.1800000000000002</v>
      </c>
      <c r="CY34">
        <f t="shared" si="2"/>
        <v>7.21</v>
      </c>
      <c r="CZ34">
        <f t="shared" si="3"/>
        <v>1</v>
      </c>
      <c r="DA34">
        <f t="shared" si="4"/>
        <v>7.21</v>
      </c>
      <c r="DB34">
        <f t="shared" si="5"/>
        <v>2.1800000000000002</v>
      </c>
      <c r="DC34">
        <f t="shared" si="6"/>
        <v>0</v>
      </c>
    </row>
    <row r="35" spans="1:107">
      <c r="A35">
        <f>ROW(Source!A32)</f>
        <v>32</v>
      </c>
      <c r="B35">
        <v>46295511</v>
      </c>
      <c r="C35">
        <v>46296707</v>
      </c>
      <c r="D35">
        <v>9915120</v>
      </c>
      <c r="E35">
        <v>1</v>
      </c>
      <c r="F35">
        <v>1</v>
      </c>
      <c r="G35">
        <v>1</v>
      </c>
      <c r="H35">
        <v>1</v>
      </c>
      <c r="I35" t="s">
        <v>475</v>
      </c>
      <c r="J35" t="s">
        <v>3</v>
      </c>
      <c r="K35" t="s">
        <v>476</v>
      </c>
      <c r="L35">
        <v>1191</v>
      </c>
      <c r="N35">
        <v>1013</v>
      </c>
      <c r="O35" t="s">
        <v>455</v>
      </c>
      <c r="P35" t="s">
        <v>455</v>
      </c>
      <c r="Q35">
        <v>1</v>
      </c>
      <c r="W35">
        <v>0</v>
      </c>
      <c r="X35">
        <v>1028592258</v>
      </c>
      <c r="Y35">
        <v>2.06</v>
      </c>
      <c r="AA35">
        <v>0</v>
      </c>
      <c r="AB35">
        <v>0</v>
      </c>
      <c r="AC35">
        <v>0</v>
      </c>
      <c r="AD35">
        <v>226.92</v>
      </c>
      <c r="AE35">
        <v>0</v>
      </c>
      <c r="AF35">
        <v>0</v>
      </c>
      <c r="AG35">
        <v>0</v>
      </c>
      <c r="AH35">
        <v>9.35</v>
      </c>
      <c r="AI35">
        <v>1</v>
      </c>
      <c r="AJ35">
        <v>1</v>
      </c>
      <c r="AK35">
        <v>1</v>
      </c>
      <c r="AL35">
        <v>24.27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2.06</v>
      </c>
      <c r="AU35" t="s">
        <v>3</v>
      </c>
      <c r="AV35">
        <v>1</v>
      </c>
      <c r="AW35">
        <v>2</v>
      </c>
      <c r="AX35">
        <v>46296708</v>
      </c>
      <c r="AY35">
        <v>1</v>
      </c>
      <c r="AZ35">
        <v>0</v>
      </c>
      <c r="BA35">
        <v>37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Y35*Source!I32</f>
        <v>8.24</v>
      </c>
      <c r="CY35">
        <f>AD35</f>
        <v>226.92</v>
      </c>
      <c r="CZ35">
        <f>AH35</f>
        <v>9.35</v>
      </c>
      <c r="DA35">
        <f>AL35</f>
        <v>24.27</v>
      </c>
      <c r="DB35">
        <f t="shared" si="5"/>
        <v>19.260000000000002</v>
      </c>
      <c r="DC35">
        <f t="shared" si="6"/>
        <v>0</v>
      </c>
    </row>
    <row r="36" spans="1:107">
      <c r="A36">
        <f>ROW(Source!A32)</f>
        <v>32</v>
      </c>
      <c r="B36">
        <v>46295511</v>
      </c>
      <c r="C36">
        <v>46296707</v>
      </c>
      <c r="D36">
        <v>121548</v>
      </c>
      <c r="E36">
        <v>1</v>
      </c>
      <c r="F36">
        <v>1</v>
      </c>
      <c r="G36">
        <v>1</v>
      </c>
      <c r="H36">
        <v>1</v>
      </c>
      <c r="I36" t="s">
        <v>25</v>
      </c>
      <c r="J36" t="s">
        <v>3</v>
      </c>
      <c r="K36" t="s">
        <v>456</v>
      </c>
      <c r="L36">
        <v>608254</v>
      </c>
      <c r="N36">
        <v>1013</v>
      </c>
      <c r="O36" t="s">
        <v>457</v>
      </c>
      <c r="P36" t="s">
        <v>457</v>
      </c>
      <c r="Q36">
        <v>1</v>
      </c>
      <c r="W36">
        <v>0</v>
      </c>
      <c r="X36">
        <v>-185737400</v>
      </c>
      <c r="Y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24.27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0</v>
      </c>
      <c r="AU36" t="s">
        <v>3</v>
      </c>
      <c r="AV36">
        <v>2</v>
      </c>
      <c r="AW36">
        <v>2</v>
      </c>
      <c r="AX36">
        <v>46296709</v>
      </c>
      <c r="AY36">
        <v>1</v>
      </c>
      <c r="AZ36">
        <v>0</v>
      </c>
      <c r="BA36">
        <v>38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Y36*Source!I32</f>
        <v>0</v>
      </c>
      <c r="CY36">
        <f>AD36</f>
        <v>0</v>
      </c>
      <c r="CZ36">
        <f>AH36</f>
        <v>0</v>
      </c>
      <c r="DA36">
        <f>AL36</f>
        <v>1</v>
      </c>
      <c r="DB36">
        <f t="shared" si="5"/>
        <v>0</v>
      </c>
      <c r="DC36">
        <f t="shared" si="6"/>
        <v>0</v>
      </c>
    </row>
    <row r="37" spans="1:107">
      <c r="A37">
        <f>ROW(Source!A32)</f>
        <v>32</v>
      </c>
      <c r="B37">
        <v>46295511</v>
      </c>
      <c r="C37">
        <v>46296707</v>
      </c>
      <c r="D37">
        <v>19547673</v>
      </c>
      <c r="E37">
        <v>1</v>
      </c>
      <c r="F37">
        <v>1</v>
      </c>
      <c r="G37">
        <v>1</v>
      </c>
      <c r="H37">
        <v>3</v>
      </c>
      <c r="I37" t="s">
        <v>534</v>
      </c>
      <c r="J37" t="s">
        <v>535</v>
      </c>
      <c r="K37" t="s">
        <v>536</v>
      </c>
      <c r="L37">
        <v>1348</v>
      </c>
      <c r="N37">
        <v>1009</v>
      </c>
      <c r="O37" t="s">
        <v>484</v>
      </c>
      <c r="P37" t="s">
        <v>484</v>
      </c>
      <c r="Q37">
        <v>1000</v>
      </c>
      <c r="W37">
        <v>0</v>
      </c>
      <c r="X37">
        <v>1241328009</v>
      </c>
      <c r="Y37">
        <v>1.1E-4</v>
      </c>
      <c r="AA37">
        <v>60414.75</v>
      </c>
      <c r="AB37">
        <v>0</v>
      </c>
      <c r="AC37">
        <v>0</v>
      </c>
      <c r="AD37">
        <v>0</v>
      </c>
      <c r="AE37">
        <v>8379.2999999999993</v>
      </c>
      <c r="AF37">
        <v>0</v>
      </c>
      <c r="AG37">
        <v>0</v>
      </c>
      <c r="AH37">
        <v>0</v>
      </c>
      <c r="AI37">
        <v>7.21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1.1E-4</v>
      </c>
      <c r="AU37" t="s">
        <v>3</v>
      </c>
      <c r="AV37">
        <v>0</v>
      </c>
      <c r="AW37">
        <v>2</v>
      </c>
      <c r="AX37">
        <v>46296710</v>
      </c>
      <c r="AY37">
        <v>1</v>
      </c>
      <c r="AZ37">
        <v>0</v>
      </c>
      <c r="BA37">
        <v>39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Y37*Source!I32</f>
        <v>4.4000000000000002E-4</v>
      </c>
      <c r="CY37">
        <f>AA37</f>
        <v>60414.75</v>
      </c>
      <c r="CZ37">
        <f>AE37</f>
        <v>8379.2999999999993</v>
      </c>
      <c r="DA37">
        <f>AI37</f>
        <v>7.21</v>
      </c>
      <c r="DB37">
        <f t="shared" si="5"/>
        <v>0.92</v>
      </c>
      <c r="DC37">
        <f t="shared" si="6"/>
        <v>0</v>
      </c>
    </row>
    <row r="38" spans="1:107">
      <c r="A38">
        <f>ROW(Source!A32)</f>
        <v>32</v>
      </c>
      <c r="B38">
        <v>46295511</v>
      </c>
      <c r="C38">
        <v>46296707</v>
      </c>
      <c r="D38">
        <v>19549112</v>
      </c>
      <c r="E38">
        <v>1</v>
      </c>
      <c r="F38">
        <v>1</v>
      </c>
      <c r="G38">
        <v>1</v>
      </c>
      <c r="H38">
        <v>3</v>
      </c>
      <c r="I38" t="s">
        <v>537</v>
      </c>
      <c r="J38" t="s">
        <v>538</v>
      </c>
      <c r="K38" t="s">
        <v>539</v>
      </c>
      <c r="L38">
        <v>1348</v>
      </c>
      <c r="N38">
        <v>1009</v>
      </c>
      <c r="O38" t="s">
        <v>484</v>
      </c>
      <c r="P38" t="s">
        <v>484</v>
      </c>
      <c r="Q38">
        <v>1000</v>
      </c>
      <c r="W38">
        <v>0</v>
      </c>
      <c r="X38">
        <v>1828260962</v>
      </c>
      <c r="Y38">
        <v>1E-3</v>
      </c>
      <c r="AA38">
        <v>57850.73</v>
      </c>
      <c r="AB38">
        <v>0</v>
      </c>
      <c r="AC38">
        <v>0</v>
      </c>
      <c r="AD38">
        <v>0</v>
      </c>
      <c r="AE38">
        <v>8023.68</v>
      </c>
      <c r="AF38">
        <v>0</v>
      </c>
      <c r="AG38">
        <v>0</v>
      </c>
      <c r="AH38">
        <v>0</v>
      </c>
      <c r="AI38">
        <v>7.21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1E-3</v>
      </c>
      <c r="AU38" t="s">
        <v>3</v>
      </c>
      <c r="AV38">
        <v>0</v>
      </c>
      <c r="AW38">
        <v>2</v>
      </c>
      <c r="AX38">
        <v>46296711</v>
      </c>
      <c r="AY38">
        <v>1</v>
      </c>
      <c r="AZ38">
        <v>0</v>
      </c>
      <c r="BA38">
        <v>40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Y38*Source!I32</f>
        <v>4.0000000000000001E-3</v>
      </c>
      <c r="CY38">
        <f>AA38</f>
        <v>57850.73</v>
      </c>
      <c r="CZ38">
        <f>AE38</f>
        <v>8023.68</v>
      </c>
      <c r="DA38">
        <f>AI38</f>
        <v>7.21</v>
      </c>
      <c r="DB38">
        <f t="shared" si="5"/>
        <v>8.02</v>
      </c>
      <c r="DC38">
        <f t="shared" si="6"/>
        <v>0</v>
      </c>
    </row>
    <row r="39" spans="1:107">
      <c r="A39">
        <f>ROW(Source!A32)</f>
        <v>32</v>
      </c>
      <c r="B39">
        <v>46295511</v>
      </c>
      <c r="C39">
        <v>46296707</v>
      </c>
      <c r="D39">
        <v>19590644</v>
      </c>
      <c r="E39">
        <v>1</v>
      </c>
      <c r="F39">
        <v>1</v>
      </c>
      <c r="G39">
        <v>1</v>
      </c>
      <c r="H39">
        <v>3</v>
      </c>
      <c r="I39" t="s">
        <v>540</v>
      </c>
      <c r="J39" t="s">
        <v>541</v>
      </c>
      <c r="K39" t="s">
        <v>542</v>
      </c>
      <c r="L39">
        <v>1346</v>
      </c>
      <c r="N39">
        <v>1009</v>
      </c>
      <c r="O39" t="s">
        <v>461</v>
      </c>
      <c r="P39" t="s">
        <v>461</v>
      </c>
      <c r="Q39">
        <v>1</v>
      </c>
      <c r="W39">
        <v>0</v>
      </c>
      <c r="X39">
        <v>546779152</v>
      </c>
      <c r="Y39">
        <v>2.8</v>
      </c>
      <c r="AA39">
        <v>108.73</v>
      </c>
      <c r="AB39">
        <v>0</v>
      </c>
      <c r="AC39">
        <v>0</v>
      </c>
      <c r="AD39">
        <v>0</v>
      </c>
      <c r="AE39">
        <v>15.08</v>
      </c>
      <c r="AF39">
        <v>0</v>
      </c>
      <c r="AG39">
        <v>0</v>
      </c>
      <c r="AH39">
        <v>0</v>
      </c>
      <c r="AI39">
        <v>7.21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2.8</v>
      </c>
      <c r="AU39" t="s">
        <v>3</v>
      </c>
      <c r="AV39">
        <v>0</v>
      </c>
      <c r="AW39">
        <v>2</v>
      </c>
      <c r="AX39">
        <v>46296712</v>
      </c>
      <c r="AY39">
        <v>1</v>
      </c>
      <c r="AZ39">
        <v>0</v>
      </c>
      <c r="BA39">
        <v>41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Y39*Source!I32</f>
        <v>11.2</v>
      </c>
      <c r="CY39">
        <f>AA39</f>
        <v>108.73</v>
      </c>
      <c r="CZ39">
        <f>AE39</f>
        <v>15.08</v>
      </c>
      <c r="DA39">
        <f>AI39</f>
        <v>7.21</v>
      </c>
      <c r="DB39">
        <f t="shared" si="5"/>
        <v>42.22</v>
      </c>
      <c r="DC39">
        <f t="shared" si="6"/>
        <v>0</v>
      </c>
    </row>
    <row r="40" spans="1:107">
      <c r="A40">
        <f>ROW(Source!A32)</f>
        <v>32</v>
      </c>
      <c r="B40">
        <v>46295511</v>
      </c>
      <c r="C40">
        <v>46296707</v>
      </c>
      <c r="D40">
        <v>19597898</v>
      </c>
      <c r="E40">
        <v>1</v>
      </c>
      <c r="F40">
        <v>1</v>
      </c>
      <c r="G40">
        <v>1</v>
      </c>
      <c r="H40">
        <v>3</v>
      </c>
      <c r="I40" t="s">
        <v>543</v>
      </c>
      <c r="J40" t="s">
        <v>544</v>
      </c>
      <c r="K40" t="s">
        <v>545</v>
      </c>
      <c r="L40">
        <v>1348</v>
      </c>
      <c r="N40">
        <v>1009</v>
      </c>
      <c r="O40" t="s">
        <v>484</v>
      </c>
      <c r="P40" t="s">
        <v>484</v>
      </c>
      <c r="Q40">
        <v>1000</v>
      </c>
      <c r="W40">
        <v>0</v>
      </c>
      <c r="X40">
        <v>-304652391</v>
      </c>
      <c r="Y40">
        <v>3.0000000000000001E-5</v>
      </c>
      <c r="AA40">
        <v>354766.18</v>
      </c>
      <c r="AB40">
        <v>0</v>
      </c>
      <c r="AC40">
        <v>0</v>
      </c>
      <c r="AD40">
        <v>0</v>
      </c>
      <c r="AE40">
        <v>49204.74</v>
      </c>
      <c r="AF40">
        <v>0</v>
      </c>
      <c r="AG40">
        <v>0</v>
      </c>
      <c r="AH40">
        <v>0</v>
      </c>
      <c r="AI40">
        <v>7.21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3.0000000000000001E-5</v>
      </c>
      <c r="AU40" t="s">
        <v>3</v>
      </c>
      <c r="AV40">
        <v>0</v>
      </c>
      <c r="AW40">
        <v>2</v>
      </c>
      <c r="AX40">
        <v>46296713</v>
      </c>
      <c r="AY40">
        <v>1</v>
      </c>
      <c r="AZ40">
        <v>0</v>
      </c>
      <c r="BA40">
        <v>42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Y40*Source!I32</f>
        <v>1.2E-4</v>
      </c>
      <c r="CY40">
        <f>AA40</f>
        <v>354766.18</v>
      </c>
      <c r="CZ40">
        <f>AE40</f>
        <v>49204.74</v>
      </c>
      <c r="DA40">
        <f>AI40</f>
        <v>7.21</v>
      </c>
      <c r="DB40">
        <f t="shared" si="5"/>
        <v>1.48</v>
      </c>
      <c r="DC40">
        <f t="shared" si="6"/>
        <v>0</v>
      </c>
    </row>
    <row r="41" spans="1:107">
      <c r="A41">
        <f>ROW(Source!A32)</f>
        <v>32</v>
      </c>
      <c r="B41">
        <v>46295511</v>
      </c>
      <c r="C41">
        <v>46296707</v>
      </c>
      <c r="D41">
        <v>19677444</v>
      </c>
      <c r="E41">
        <v>1</v>
      </c>
      <c r="F41">
        <v>1</v>
      </c>
      <c r="G41">
        <v>1</v>
      </c>
      <c r="H41">
        <v>3</v>
      </c>
      <c r="I41" t="s">
        <v>471</v>
      </c>
      <c r="J41" t="s">
        <v>472</v>
      </c>
      <c r="K41" t="s">
        <v>473</v>
      </c>
      <c r="L41">
        <v>1374</v>
      </c>
      <c r="N41">
        <v>1013</v>
      </c>
      <c r="O41" t="s">
        <v>474</v>
      </c>
      <c r="P41" t="s">
        <v>474</v>
      </c>
      <c r="Q41">
        <v>1</v>
      </c>
      <c r="W41">
        <v>0</v>
      </c>
      <c r="X41">
        <v>1723657366</v>
      </c>
      <c r="Y41">
        <v>0.39</v>
      </c>
      <c r="AA41">
        <v>7.21</v>
      </c>
      <c r="AB41">
        <v>0</v>
      </c>
      <c r="AC41">
        <v>0</v>
      </c>
      <c r="AD41">
        <v>0</v>
      </c>
      <c r="AE41">
        <v>1</v>
      </c>
      <c r="AF41">
        <v>0</v>
      </c>
      <c r="AG41">
        <v>0</v>
      </c>
      <c r="AH41">
        <v>0</v>
      </c>
      <c r="AI41">
        <v>7.21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0.39</v>
      </c>
      <c r="AU41" t="s">
        <v>3</v>
      </c>
      <c r="AV41">
        <v>0</v>
      </c>
      <c r="AW41">
        <v>2</v>
      </c>
      <c r="AX41">
        <v>46296714</v>
      </c>
      <c r="AY41">
        <v>1</v>
      </c>
      <c r="AZ41">
        <v>0</v>
      </c>
      <c r="BA41">
        <v>43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Y41*Source!I32</f>
        <v>1.56</v>
      </c>
      <c r="CY41">
        <f>AA41</f>
        <v>7.21</v>
      </c>
      <c r="CZ41">
        <f>AE41</f>
        <v>1</v>
      </c>
      <c r="DA41">
        <f>AI41</f>
        <v>7.21</v>
      </c>
      <c r="DB41">
        <f t="shared" si="5"/>
        <v>0.39</v>
      </c>
      <c r="DC41">
        <f t="shared" si="6"/>
        <v>0</v>
      </c>
    </row>
    <row r="42" spans="1:107">
      <c r="A42">
        <f>ROW(Source!A33)</f>
        <v>33</v>
      </c>
      <c r="B42">
        <v>46295511</v>
      </c>
      <c r="C42">
        <v>46296715</v>
      </c>
      <c r="D42">
        <v>9915321</v>
      </c>
      <c r="E42">
        <v>1</v>
      </c>
      <c r="F42">
        <v>1</v>
      </c>
      <c r="G42">
        <v>1</v>
      </c>
      <c r="H42">
        <v>1</v>
      </c>
      <c r="I42" t="s">
        <v>546</v>
      </c>
      <c r="J42" t="s">
        <v>3</v>
      </c>
      <c r="K42" t="s">
        <v>547</v>
      </c>
      <c r="L42">
        <v>1191</v>
      </c>
      <c r="N42">
        <v>1013</v>
      </c>
      <c r="O42" t="s">
        <v>455</v>
      </c>
      <c r="P42" t="s">
        <v>455</v>
      </c>
      <c r="Q42">
        <v>1</v>
      </c>
      <c r="W42">
        <v>0</v>
      </c>
      <c r="X42">
        <v>1720713928</v>
      </c>
      <c r="Y42">
        <v>3.11</v>
      </c>
      <c r="AA42">
        <v>0</v>
      </c>
      <c r="AB42">
        <v>0</v>
      </c>
      <c r="AC42">
        <v>0</v>
      </c>
      <c r="AD42">
        <v>258.23</v>
      </c>
      <c r="AE42">
        <v>0</v>
      </c>
      <c r="AF42">
        <v>0</v>
      </c>
      <c r="AG42">
        <v>0</v>
      </c>
      <c r="AH42">
        <v>10.64</v>
      </c>
      <c r="AI42">
        <v>1</v>
      </c>
      <c r="AJ42">
        <v>1</v>
      </c>
      <c r="AK42">
        <v>1</v>
      </c>
      <c r="AL42">
        <v>24.27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3.11</v>
      </c>
      <c r="AU42" t="s">
        <v>3</v>
      </c>
      <c r="AV42">
        <v>1</v>
      </c>
      <c r="AW42">
        <v>2</v>
      </c>
      <c r="AX42">
        <v>46296716</v>
      </c>
      <c r="AY42">
        <v>1</v>
      </c>
      <c r="AZ42">
        <v>0</v>
      </c>
      <c r="BA42">
        <v>44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Y42*Source!I33</f>
        <v>149.28</v>
      </c>
      <c r="CY42">
        <f>AD42</f>
        <v>258.23</v>
      </c>
      <c r="CZ42">
        <f>AH42</f>
        <v>10.64</v>
      </c>
      <c r="DA42">
        <f>AL42</f>
        <v>24.27</v>
      </c>
      <c r="DB42">
        <f t="shared" si="5"/>
        <v>33.090000000000003</v>
      </c>
      <c r="DC42">
        <f t="shared" si="6"/>
        <v>0</v>
      </c>
    </row>
    <row r="43" spans="1:107">
      <c r="A43">
        <f>ROW(Source!A33)</f>
        <v>33</v>
      </c>
      <c r="B43">
        <v>46295511</v>
      </c>
      <c r="C43">
        <v>46296715</v>
      </c>
      <c r="D43">
        <v>121548</v>
      </c>
      <c r="E43">
        <v>1</v>
      </c>
      <c r="F43">
        <v>1</v>
      </c>
      <c r="G43">
        <v>1</v>
      </c>
      <c r="H43">
        <v>1</v>
      </c>
      <c r="I43" t="s">
        <v>25</v>
      </c>
      <c r="J43" t="s">
        <v>3</v>
      </c>
      <c r="K43" t="s">
        <v>456</v>
      </c>
      <c r="L43">
        <v>608254</v>
      </c>
      <c r="N43">
        <v>1013</v>
      </c>
      <c r="O43" t="s">
        <v>457</v>
      </c>
      <c r="P43" t="s">
        <v>457</v>
      </c>
      <c r="Q43">
        <v>1</v>
      </c>
      <c r="W43">
        <v>0</v>
      </c>
      <c r="X43">
        <v>-185737400</v>
      </c>
      <c r="Y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24.27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0</v>
      </c>
      <c r="AU43" t="s">
        <v>3</v>
      </c>
      <c r="AV43">
        <v>2</v>
      </c>
      <c r="AW43">
        <v>2</v>
      </c>
      <c r="AX43">
        <v>46296717</v>
      </c>
      <c r="AY43">
        <v>1</v>
      </c>
      <c r="AZ43">
        <v>0</v>
      </c>
      <c r="BA43">
        <v>45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Y43*Source!I33</f>
        <v>0</v>
      </c>
      <c r="CY43">
        <f>AD43</f>
        <v>0</v>
      </c>
      <c r="CZ43">
        <f>AH43</f>
        <v>0</v>
      </c>
      <c r="DA43">
        <f>AL43</f>
        <v>1</v>
      </c>
      <c r="DB43">
        <f t="shared" si="5"/>
        <v>0</v>
      </c>
      <c r="DC43">
        <f t="shared" si="6"/>
        <v>0</v>
      </c>
    </row>
    <row r="44" spans="1:107">
      <c r="A44">
        <f>ROW(Source!A33)</f>
        <v>33</v>
      </c>
      <c r="B44">
        <v>46295511</v>
      </c>
      <c r="C44">
        <v>46296715</v>
      </c>
      <c r="D44">
        <v>19545172</v>
      </c>
      <c r="E44">
        <v>1</v>
      </c>
      <c r="F44">
        <v>1</v>
      </c>
      <c r="G44">
        <v>1</v>
      </c>
      <c r="H44">
        <v>2</v>
      </c>
      <c r="I44" t="s">
        <v>548</v>
      </c>
      <c r="J44" t="s">
        <v>549</v>
      </c>
      <c r="K44" t="s">
        <v>550</v>
      </c>
      <c r="L44">
        <v>1368</v>
      </c>
      <c r="N44">
        <v>1011</v>
      </c>
      <c r="O44" t="s">
        <v>480</v>
      </c>
      <c r="P44" t="s">
        <v>480</v>
      </c>
      <c r="Q44">
        <v>1</v>
      </c>
      <c r="W44">
        <v>0</v>
      </c>
      <c r="X44">
        <v>1010985928</v>
      </c>
      <c r="Y44">
        <v>0.26</v>
      </c>
      <c r="AA44">
        <v>0</v>
      </c>
      <c r="AB44">
        <v>31.01</v>
      </c>
      <c r="AC44">
        <v>0</v>
      </c>
      <c r="AD44">
        <v>0</v>
      </c>
      <c r="AE44">
        <v>0</v>
      </c>
      <c r="AF44">
        <v>3.61</v>
      </c>
      <c r="AG44">
        <v>0</v>
      </c>
      <c r="AH44">
        <v>0</v>
      </c>
      <c r="AI44">
        <v>1</v>
      </c>
      <c r="AJ44">
        <v>8.59</v>
      </c>
      <c r="AK44">
        <v>24.27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0.26</v>
      </c>
      <c r="AU44" t="s">
        <v>3</v>
      </c>
      <c r="AV44">
        <v>0</v>
      </c>
      <c r="AW44">
        <v>2</v>
      </c>
      <c r="AX44">
        <v>46296718</v>
      </c>
      <c r="AY44">
        <v>1</v>
      </c>
      <c r="AZ44">
        <v>0</v>
      </c>
      <c r="BA44">
        <v>46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Y44*Source!I33</f>
        <v>12.48</v>
      </c>
      <c r="CY44">
        <f>AB44</f>
        <v>31.01</v>
      </c>
      <c r="CZ44">
        <f>AF44</f>
        <v>3.61</v>
      </c>
      <c r="DA44">
        <f>AJ44</f>
        <v>8.59</v>
      </c>
      <c r="DB44">
        <f t="shared" si="5"/>
        <v>0.94</v>
      </c>
      <c r="DC44">
        <f t="shared" si="6"/>
        <v>0</v>
      </c>
    </row>
    <row r="45" spans="1:107">
      <c r="A45">
        <f>ROW(Source!A33)</f>
        <v>33</v>
      </c>
      <c r="B45">
        <v>46295511</v>
      </c>
      <c r="C45">
        <v>46296715</v>
      </c>
      <c r="D45">
        <v>19545973</v>
      </c>
      <c r="E45">
        <v>1</v>
      </c>
      <c r="F45">
        <v>1</v>
      </c>
      <c r="G45">
        <v>1</v>
      </c>
      <c r="H45">
        <v>2</v>
      </c>
      <c r="I45" t="s">
        <v>551</v>
      </c>
      <c r="J45" t="s">
        <v>552</v>
      </c>
      <c r="K45" t="s">
        <v>553</v>
      </c>
      <c r="L45">
        <v>1368</v>
      </c>
      <c r="N45">
        <v>1011</v>
      </c>
      <c r="O45" t="s">
        <v>480</v>
      </c>
      <c r="P45" t="s">
        <v>480</v>
      </c>
      <c r="Q45">
        <v>1</v>
      </c>
      <c r="W45">
        <v>0</v>
      </c>
      <c r="X45">
        <v>-422227731</v>
      </c>
      <c r="Y45">
        <v>0.35</v>
      </c>
      <c r="AA45">
        <v>0</v>
      </c>
      <c r="AB45">
        <v>227.03</v>
      </c>
      <c r="AC45">
        <v>0</v>
      </c>
      <c r="AD45">
        <v>0</v>
      </c>
      <c r="AE45">
        <v>0</v>
      </c>
      <c r="AF45">
        <v>26.43</v>
      </c>
      <c r="AG45">
        <v>0</v>
      </c>
      <c r="AH45">
        <v>0</v>
      </c>
      <c r="AI45">
        <v>1</v>
      </c>
      <c r="AJ45">
        <v>8.59</v>
      </c>
      <c r="AK45">
        <v>24.27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0.35</v>
      </c>
      <c r="AU45" t="s">
        <v>3</v>
      </c>
      <c r="AV45">
        <v>0</v>
      </c>
      <c r="AW45">
        <v>2</v>
      </c>
      <c r="AX45">
        <v>46296719</v>
      </c>
      <c r="AY45">
        <v>1</v>
      </c>
      <c r="AZ45">
        <v>0</v>
      </c>
      <c r="BA45">
        <v>47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Y45*Source!I33</f>
        <v>16.799999999999997</v>
      </c>
      <c r="CY45">
        <f>AB45</f>
        <v>227.03</v>
      </c>
      <c r="CZ45">
        <f>AF45</f>
        <v>26.43</v>
      </c>
      <c r="DA45">
        <f>AJ45</f>
        <v>8.59</v>
      </c>
      <c r="DB45">
        <f t="shared" si="5"/>
        <v>9.25</v>
      </c>
      <c r="DC45">
        <f t="shared" si="6"/>
        <v>0</v>
      </c>
    </row>
    <row r="46" spans="1:107">
      <c r="A46">
        <f>ROW(Source!A33)</f>
        <v>33</v>
      </c>
      <c r="B46">
        <v>46295511</v>
      </c>
      <c r="C46">
        <v>46296715</v>
      </c>
      <c r="D46">
        <v>19549037</v>
      </c>
      <c r="E46">
        <v>1</v>
      </c>
      <c r="F46">
        <v>1</v>
      </c>
      <c r="G46">
        <v>1</v>
      </c>
      <c r="H46">
        <v>3</v>
      </c>
      <c r="I46" t="s">
        <v>554</v>
      </c>
      <c r="J46" t="s">
        <v>555</v>
      </c>
      <c r="K46" t="s">
        <v>556</v>
      </c>
      <c r="L46">
        <v>1358</v>
      </c>
      <c r="N46">
        <v>1010</v>
      </c>
      <c r="O46" t="s">
        <v>515</v>
      </c>
      <c r="P46" t="s">
        <v>515</v>
      </c>
      <c r="Q46">
        <v>10</v>
      </c>
      <c r="W46">
        <v>0</v>
      </c>
      <c r="X46">
        <v>16556970</v>
      </c>
      <c r="Y46">
        <v>0.4</v>
      </c>
      <c r="AA46">
        <v>19.47</v>
      </c>
      <c r="AB46">
        <v>0</v>
      </c>
      <c r="AC46">
        <v>0</v>
      </c>
      <c r="AD46">
        <v>0</v>
      </c>
      <c r="AE46">
        <v>2.7</v>
      </c>
      <c r="AF46">
        <v>0</v>
      </c>
      <c r="AG46">
        <v>0</v>
      </c>
      <c r="AH46">
        <v>0</v>
      </c>
      <c r="AI46">
        <v>7.21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0.4</v>
      </c>
      <c r="AU46" t="s">
        <v>3</v>
      </c>
      <c r="AV46">
        <v>0</v>
      </c>
      <c r="AW46">
        <v>2</v>
      </c>
      <c r="AX46">
        <v>46296720</v>
      </c>
      <c r="AY46">
        <v>1</v>
      </c>
      <c r="AZ46">
        <v>0</v>
      </c>
      <c r="BA46">
        <v>48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Y46*Source!I33</f>
        <v>19.200000000000003</v>
      </c>
      <c r="CY46">
        <f>AA46</f>
        <v>19.47</v>
      </c>
      <c r="CZ46">
        <f>AE46</f>
        <v>2.7</v>
      </c>
      <c r="DA46">
        <f>AI46</f>
        <v>7.21</v>
      </c>
      <c r="DB46">
        <f t="shared" si="5"/>
        <v>1.08</v>
      </c>
      <c r="DC46">
        <f t="shared" si="6"/>
        <v>0</v>
      </c>
    </row>
    <row r="47" spans="1:107">
      <c r="A47">
        <f>ROW(Source!A33)</f>
        <v>33</v>
      </c>
      <c r="B47">
        <v>46295511</v>
      </c>
      <c r="C47">
        <v>46296715</v>
      </c>
      <c r="D47">
        <v>19677444</v>
      </c>
      <c r="E47">
        <v>1</v>
      </c>
      <c r="F47">
        <v>1</v>
      </c>
      <c r="G47">
        <v>1</v>
      </c>
      <c r="H47">
        <v>3</v>
      </c>
      <c r="I47" t="s">
        <v>471</v>
      </c>
      <c r="J47" t="s">
        <v>472</v>
      </c>
      <c r="K47" t="s">
        <v>473</v>
      </c>
      <c r="L47">
        <v>1374</v>
      </c>
      <c r="N47">
        <v>1013</v>
      </c>
      <c r="O47" t="s">
        <v>474</v>
      </c>
      <c r="P47" t="s">
        <v>474</v>
      </c>
      <c r="Q47">
        <v>1</v>
      </c>
      <c r="W47">
        <v>0</v>
      </c>
      <c r="X47">
        <v>1723657366</v>
      </c>
      <c r="Y47">
        <v>0.66</v>
      </c>
      <c r="AA47">
        <v>7.21</v>
      </c>
      <c r="AB47">
        <v>0</v>
      </c>
      <c r="AC47">
        <v>0</v>
      </c>
      <c r="AD47">
        <v>0</v>
      </c>
      <c r="AE47">
        <v>1</v>
      </c>
      <c r="AF47">
        <v>0</v>
      </c>
      <c r="AG47">
        <v>0</v>
      </c>
      <c r="AH47">
        <v>0</v>
      </c>
      <c r="AI47">
        <v>7.21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0.66</v>
      </c>
      <c r="AU47" t="s">
        <v>3</v>
      </c>
      <c r="AV47">
        <v>0</v>
      </c>
      <c r="AW47">
        <v>2</v>
      </c>
      <c r="AX47">
        <v>46296721</v>
      </c>
      <c r="AY47">
        <v>1</v>
      </c>
      <c r="AZ47">
        <v>0</v>
      </c>
      <c r="BA47">
        <v>49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Y47*Source!I33</f>
        <v>31.68</v>
      </c>
      <c r="CY47">
        <f>AA47</f>
        <v>7.21</v>
      </c>
      <c r="CZ47">
        <f>AE47</f>
        <v>1</v>
      </c>
      <c r="DA47">
        <f>AI47</f>
        <v>7.21</v>
      </c>
      <c r="DB47">
        <f t="shared" si="5"/>
        <v>0.66</v>
      </c>
      <c r="DC47">
        <f t="shared" si="6"/>
        <v>0</v>
      </c>
    </row>
    <row r="48" spans="1:107">
      <c r="A48">
        <f>ROW(Source!A34)</f>
        <v>34</v>
      </c>
      <c r="B48">
        <v>46295511</v>
      </c>
      <c r="C48">
        <v>46296722</v>
      </c>
      <c r="D48">
        <v>9915120</v>
      </c>
      <c r="E48">
        <v>1</v>
      </c>
      <c r="F48">
        <v>1</v>
      </c>
      <c r="G48">
        <v>1</v>
      </c>
      <c r="H48">
        <v>1</v>
      </c>
      <c r="I48" t="s">
        <v>475</v>
      </c>
      <c r="J48" t="s">
        <v>3</v>
      </c>
      <c r="K48" t="s">
        <v>476</v>
      </c>
      <c r="L48">
        <v>1191</v>
      </c>
      <c r="N48">
        <v>1013</v>
      </c>
      <c r="O48" t="s">
        <v>455</v>
      </c>
      <c r="P48" t="s">
        <v>455</v>
      </c>
      <c r="Q48">
        <v>1</v>
      </c>
      <c r="W48">
        <v>0</v>
      </c>
      <c r="X48">
        <v>1028592258</v>
      </c>
      <c r="Y48">
        <v>42.5</v>
      </c>
      <c r="AA48">
        <v>0</v>
      </c>
      <c r="AB48">
        <v>0</v>
      </c>
      <c r="AC48">
        <v>0</v>
      </c>
      <c r="AD48">
        <v>226.92</v>
      </c>
      <c r="AE48">
        <v>0</v>
      </c>
      <c r="AF48">
        <v>0</v>
      </c>
      <c r="AG48">
        <v>0</v>
      </c>
      <c r="AH48">
        <v>9.35</v>
      </c>
      <c r="AI48">
        <v>1</v>
      </c>
      <c r="AJ48">
        <v>1</v>
      </c>
      <c r="AK48">
        <v>1</v>
      </c>
      <c r="AL48">
        <v>24.27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42.5</v>
      </c>
      <c r="AU48" t="s">
        <v>3</v>
      </c>
      <c r="AV48">
        <v>1</v>
      </c>
      <c r="AW48">
        <v>2</v>
      </c>
      <c r="AX48">
        <v>46296723</v>
      </c>
      <c r="AY48">
        <v>1</v>
      </c>
      <c r="AZ48">
        <v>0</v>
      </c>
      <c r="BA48">
        <v>50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Y48*Source!I34</f>
        <v>340</v>
      </c>
      <c r="CY48">
        <f>AD48</f>
        <v>226.92</v>
      </c>
      <c r="CZ48">
        <f>AH48</f>
        <v>9.35</v>
      </c>
      <c r="DA48">
        <f>AL48</f>
        <v>24.27</v>
      </c>
      <c r="DB48">
        <f t="shared" si="5"/>
        <v>397.38</v>
      </c>
      <c r="DC48">
        <f t="shared" si="6"/>
        <v>0</v>
      </c>
    </row>
    <row r="49" spans="1:107">
      <c r="A49">
        <f>ROW(Source!A34)</f>
        <v>34</v>
      </c>
      <c r="B49">
        <v>46295511</v>
      </c>
      <c r="C49">
        <v>46296722</v>
      </c>
      <c r="D49">
        <v>121548</v>
      </c>
      <c r="E49">
        <v>1</v>
      </c>
      <c r="F49">
        <v>1</v>
      </c>
      <c r="G49">
        <v>1</v>
      </c>
      <c r="H49">
        <v>1</v>
      </c>
      <c r="I49" t="s">
        <v>25</v>
      </c>
      <c r="J49" t="s">
        <v>3</v>
      </c>
      <c r="K49" t="s">
        <v>456</v>
      </c>
      <c r="L49">
        <v>608254</v>
      </c>
      <c r="N49">
        <v>1013</v>
      </c>
      <c r="O49" t="s">
        <v>457</v>
      </c>
      <c r="P49" t="s">
        <v>457</v>
      </c>
      <c r="Q49">
        <v>1</v>
      </c>
      <c r="W49">
        <v>0</v>
      </c>
      <c r="X49">
        <v>-185737400</v>
      </c>
      <c r="Y49">
        <v>2.13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1</v>
      </c>
      <c r="AJ49">
        <v>1</v>
      </c>
      <c r="AK49">
        <v>24.27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2.13</v>
      </c>
      <c r="AU49" t="s">
        <v>3</v>
      </c>
      <c r="AV49">
        <v>2</v>
      </c>
      <c r="AW49">
        <v>2</v>
      </c>
      <c r="AX49">
        <v>46296724</v>
      </c>
      <c r="AY49">
        <v>1</v>
      </c>
      <c r="AZ49">
        <v>0</v>
      </c>
      <c r="BA49">
        <v>51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Y49*Source!I34</f>
        <v>17.04</v>
      </c>
      <c r="CY49">
        <f>AD49</f>
        <v>0</v>
      </c>
      <c r="CZ49">
        <f>AH49</f>
        <v>0</v>
      </c>
      <c r="DA49">
        <f>AL49</f>
        <v>1</v>
      </c>
      <c r="DB49">
        <f t="shared" si="5"/>
        <v>0</v>
      </c>
      <c r="DC49">
        <f t="shared" si="6"/>
        <v>0</v>
      </c>
    </row>
    <row r="50" spans="1:107">
      <c r="A50">
        <f>ROW(Source!A34)</f>
        <v>34</v>
      </c>
      <c r="B50">
        <v>46295511</v>
      </c>
      <c r="C50">
        <v>46296722</v>
      </c>
      <c r="D50">
        <v>19544440</v>
      </c>
      <c r="E50">
        <v>1</v>
      </c>
      <c r="F50">
        <v>1</v>
      </c>
      <c r="G50">
        <v>1</v>
      </c>
      <c r="H50">
        <v>2</v>
      </c>
      <c r="I50" t="s">
        <v>477</v>
      </c>
      <c r="J50" t="s">
        <v>478</v>
      </c>
      <c r="K50" t="s">
        <v>479</v>
      </c>
      <c r="L50">
        <v>1368</v>
      </c>
      <c r="N50">
        <v>1011</v>
      </c>
      <c r="O50" t="s">
        <v>480</v>
      </c>
      <c r="P50" t="s">
        <v>480</v>
      </c>
      <c r="Q50">
        <v>1</v>
      </c>
      <c r="W50">
        <v>0</v>
      </c>
      <c r="X50">
        <v>-1910634522</v>
      </c>
      <c r="Y50">
        <v>2.13</v>
      </c>
      <c r="AA50">
        <v>0</v>
      </c>
      <c r="AB50">
        <v>931.33</v>
      </c>
      <c r="AC50">
        <v>237.36</v>
      </c>
      <c r="AD50">
        <v>0</v>
      </c>
      <c r="AE50">
        <v>0</v>
      </c>
      <c r="AF50">
        <v>108.42</v>
      </c>
      <c r="AG50">
        <v>9.7799999999999994</v>
      </c>
      <c r="AH50">
        <v>0</v>
      </c>
      <c r="AI50">
        <v>1</v>
      </c>
      <c r="AJ50">
        <v>8.59</v>
      </c>
      <c r="AK50">
        <v>24.27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2.13</v>
      </c>
      <c r="AU50" t="s">
        <v>3</v>
      </c>
      <c r="AV50">
        <v>0</v>
      </c>
      <c r="AW50">
        <v>2</v>
      </c>
      <c r="AX50">
        <v>46296725</v>
      </c>
      <c r="AY50">
        <v>1</v>
      </c>
      <c r="AZ50">
        <v>0</v>
      </c>
      <c r="BA50">
        <v>52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Y50*Source!I34</f>
        <v>17.04</v>
      </c>
      <c r="CY50">
        <f>AB50</f>
        <v>931.33</v>
      </c>
      <c r="CZ50">
        <f>AF50</f>
        <v>108.42</v>
      </c>
      <c r="DA50">
        <f>AJ50</f>
        <v>8.59</v>
      </c>
      <c r="DB50">
        <f t="shared" si="5"/>
        <v>230.93</v>
      </c>
      <c r="DC50">
        <f t="shared" si="6"/>
        <v>20.83</v>
      </c>
    </row>
    <row r="51" spans="1:107">
      <c r="A51">
        <f>ROW(Source!A34)</f>
        <v>34</v>
      </c>
      <c r="B51">
        <v>46295511</v>
      </c>
      <c r="C51">
        <v>46296722</v>
      </c>
      <c r="D51">
        <v>19548931</v>
      </c>
      <c r="E51">
        <v>1</v>
      </c>
      <c r="F51">
        <v>1</v>
      </c>
      <c r="G51">
        <v>1</v>
      </c>
      <c r="H51">
        <v>3</v>
      </c>
      <c r="I51" t="s">
        <v>458</v>
      </c>
      <c r="J51" t="s">
        <v>459</v>
      </c>
      <c r="K51" t="s">
        <v>460</v>
      </c>
      <c r="L51">
        <v>1346</v>
      </c>
      <c r="N51">
        <v>1009</v>
      </c>
      <c r="O51" t="s">
        <v>461</v>
      </c>
      <c r="P51" t="s">
        <v>461</v>
      </c>
      <c r="Q51">
        <v>1</v>
      </c>
      <c r="W51">
        <v>0</v>
      </c>
      <c r="X51">
        <v>792801555</v>
      </c>
      <c r="Y51">
        <v>7.4999999999999997E-2</v>
      </c>
      <c r="AA51">
        <v>1081.72</v>
      </c>
      <c r="AB51">
        <v>0</v>
      </c>
      <c r="AC51">
        <v>0</v>
      </c>
      <c r="AD51">
        <v>0</v>
      </c>
      <c r="AE51">
        <v>150.03</v>
      </c>
      <c r="AF51">
        <v>0</v>
      </c>
      <c r="AG51">
        <v>0</v>
      </c>
      <c r="AH51">
        <v>0</v>
      </c>
      <c r="AI51">
        <v>7.21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7.4999999999999997E-2</v>
      </c>
      <c r="AU51" t="s">
        <v>3</v>
      </c>
      <c r="AV51">
        <v>0</v>
      </c>
      <c r="AW51">
        <v>2</v>
      </c>
      <c r="AX51">
        <v>46296726</v>
      </c>
      <c r="AY51">
        <v>1</v>
      </c>
      <c r="AZ51">
        <v>0</v>
      </c>
      <c r="BA51">
        <v>53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Y51*Source!I34</f>
        <v>0.6</v>
      </c>
      <c r="CY51">
        <f t="shared" ref="CY51:CY56" si="7">AA51</f>
        <v>1081.72</v>
      </c>
      <c r="CZ51">
        <f t="shared" ref="CZ51:CZ56" si="8">AE51</f>
        <v>150.03</v>
      </c>
      <c r="DA51">
        <f t="shared" ref="DA51:DA56" si="9">AI51</f>
        <v>7.21</v>
      </c>
      <c r="DB51">
        <f t="shared" si="5"/>
        <v>11.25</v>
      </c>
      <c r="DC51">
        <f t="shared" si="6"/>
        <v>0</v>
      </c>
    </row>
    <row r="52" spans="1:107">
      <c r="A52">
        <f>ROW(Source!A34)</f>
        <v>34</v>
      </c>
      <c r="B52">
        <v>46295511</v>
      </c>
      <c r="C52">
        <v>46296722</v>
      </c>
      <c r="D52">
        <v>19549317</v>
      </c>
      <c r="E52">
        <v>1</v>
      </c>
      <c r="F52">
        <v>1</v>
      </c>
      <c r="G52">
        <v>1</v>
      </c>
      <c r="H52">
        <v>3</v>
      </c>
      <c r="I52" t="s">
        <v>516</v>
      </c>
      <c r="J52" t="s">
        <v>517</v>
      </c>
      <c r="K52" t="s">
        <v>518</v>
      </c>
      <c r="L52">
        <v>1346</v>
      </c>
      <c r="N52">
        <v>1009</v>
      </c>
      <c r="O52" t="s">
        <v>461</v>
      </c>
      <c r="P52" t="s">
        <v>461</v>
      </c>
      <c r="Q52">
        <v>1</v>
      </c>
      <c r="W52">
        <v>0</v>
      </c>
      <c r="X52">
        <v>-852842364</v>
      </c>
      <c r="Y52">
        <v>5.5E-2</v>
      </c>
      <c r="AA52">
        <v>785.89</v>
      </c>
      <c r="AB52">
        <v>0</v>
      </c>
      <c r="AC52">
        <v>0</v>
      </c>
      <c r="AD52">
        <v>0</v>
      </c>
      <c r="AE52">
        <v>109</v>
      </c>
      <c r="AF52">
        <v>0</v>
      </c>
      <c r="AG52">
        <v>0</v>
      </c>
      <c r="AH52">
        <v>0</v>
      </c>
      <c r="AI52">
        <v>7.21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3</v>
      </c>
      <c r="AT52">
        <v>5.5E-2</v>
      </c>
      <c r="AU52" t="s">
        <v>3</v>
      </c>
      <c r="AV52">
        <v>0</v>
      </c>
      <c r="AW52">
        <v>2</v>
      </c>
      <c r="AX52">
        <v>46296727</v>
      </c>
      <c r="AY52">
        <v>1</v>
      </c>
      <c r="AZ52">
        <v>0</v>
      </c>
      <c r="BA52">
        <v>54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Y52*Source!I34</f>
        <v>0.44</v>
      </c>
      <c r="CY52">
        <f t="shared" si="7"/>
        <v>785.89</v>
      </c>
      <c r="CZ52">
        <f t="shared" si="8"/>
        <v>109</v>
      </c>
      <c r="DA52">
        <f t="shared" si="9"/>
        <v>7.21</v>
      </c>
      <c r="DB52">
        <f t="shared" si="5"/>
        <v>6</v>
      </c>
      <c r="DC52">
        <f t="shared" si="6"/>
        <v>0</v>
      </c>
    </row>
    <row r="53" spans="1:107">
      <c r="A53">
        <f>ROW(Source!A34)</f>
        <v>34</v>
      </c>
      <c r="B53">
        <v>46295511</v>
      </c>
      <c r="C53">
        <v>46296722</v>
      </c>
      <c r="D53">
        <v>19560835</v>
      </c>
      <c r="E53">
        <v>1</v>
      </c>
      <c r="F53">
        <v>1</v>
      </c>
      <c r="G53">
        <v>1</v>
      </c>
      <c r="H53">
        <v>3</v>
      </c>
      <c r="I53" t="s">
        <v>462</v>
      </c>
      <c r="J53" t="s">
        <v>463</v>
      </c>
      <c r="K53" t="s">
        <v>464</v>
      </c>
      <c r="L53">
        <v>1355</v>
      </c>
      <c r="N53">
        <v>1010</v>
      </c>
      <c r="O53" t="s">
        <v>68</v>
      </c>
      <c r="P53" t="s">
        <v>68</v>
      </c>
      <c r="Q53">
        <v>100</v>
      </c>
      <c r="W53">
        <v>0</v>
      </c>
      <c r="X53">
        <v>-761978237</v>
      </c>
      <c r="Y53">
        <v>0.35</v>
      </c>
      <c r="AA53">
        <v>47.59</v>
      </c>
      <c r="AB53">
        <v>0</v>
      </c>
      <c r="AC53">
        <v>0</v>
      </c>
      <c r="AD53">
        <v>0</v>
      </c>
      <c r="AE53">
        <v>6.6</v>
      </c>
      <c r="AF53">
        <v>0</v>
      </c>
      <c r="AG53">
        <v>0</v>
      </c>
      <c r="AH53">
        <v>0</v>
      </c>
      <c r="AI53">
        <v>7.21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0</v>
      </c>
      <c r="AQ53">
        <v>0</v>
      </c>
      <c r="AR53">
        <v>0</v>
      </c>
      <c r="AS53" t="s">
        <v>3</v>
      </c>
      <c r="AT53">
        <v>0.35</v>
      </c>
      <c r="AU53" t="s">
        <v>3</v>
      </c>
      <c r="AV53">
        <v>0</v>
      </c>
      <c r="AW53">
        <v>2</v>
      </c>
      <c r="AX53">
        <v>46296728</v>
      </c>
      <c r="AY53">
        <v>1</v>
      </c>
      <c r="AZ53">
        <v>0</v>
      </c>
      <c r="BA53">
        <v>55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Y53*Source!I34</f>
        <v>2.8</v>
      </c>
      <c r="CY53">
        <f t="shared" si="7"/>
        <v>47.59</v>
      </c>
      <c r="CZ53">
        <f t="shared" si="8"/>
        <v>6.6</v>
      </c>
      <c r="DA53">
        <f t="shared" si="9"/>
        <v>7.21</v>
      </c>
      <c r="DB53">
        <f t="shared" si="5"/>
        <v>2.31</v>
      </c>
      <c r="DC53">
        <f t="shared" si="6"/>
        <v>0</v>
      </c>
    </row>
    <row r="54" spans="1:107">
      <c r="A54">
        <f>ROW(Source!A34)</f>
        <v>34</v>
      </c>
      <c r="B54">
        <v>46295511</v>
      </c>
      <c r="C54">
        <v>46296722</v>
      </c>
      <c r="D54">
        <v>19590651</v>
      </c>
      <c r="E54">
        <v>1</v>
      </c>
      <c r="F54">
        <v>1</v>
      </c>
      <c r="G54">
        <v>1</v>
      </c>
      <c r="H54">
        <v>3</v>
      </c>
      <c r="I54" t="s">
        <v>557</v>
      </c>
      <c r="J54" t="s">
        <v>558</v>
      </c>
      <c r="K54" t="s">
        <v>559</v>
      </c>
      <c r="L54">
        <v>1383</v>
      </c>
      <c r="N54">
        <v>1013</v>
      </c>
      <c r="O54" t="s">
        <v>560</v>
      </c>
      <c r="P54" t="s">
        <v>560</v>
      </c>
      <c r="Q54">
        <v>1</v>
      </c>
      <c r="W54">
        <v>0</v>
      </c>
      <c r="X54">
        <v>1015269847</v>
      </c>
      <c r="Y54">
        <v>0.4</v>
      </c>
      <c r="AA54">
        <v>3.68</v>
      </c>
      <c r="AB54">
        <v>0</v>
      </c>
      <c r="AC54">
        <v>0</v>
      </c>
      <c r="AD54">
        <v>0</v>
      </c>
      <c r="AE54">
        <v>0.51</v>
      </c>
      <c r="AF54">
        <v>0</v>
      </c>
      <c r="AG54">
        <v>0</v>
      </c>
      <c r="AH54">
        <v>0</v>
      </c>
      <c r="AI54">
        <v>7.21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3</v>
      </c>
      <c r="AT54">
        <v>0.4</v>
      </c>
      <c r="AU54" t="s">
        <v>3</v>
      </c>
      <c r="AV54">
        <v>0</v>
      </c>
      <c r="AW54">
        <v>2</v>
      </c>
      <c r="AX54">
        <v>46296729</v>
      </c>
      <c r="AY54">
        <v>1</v>
      </c>
      <c r="AZ54">
        <v>0</v>
      </c>
      <c r="BA54">
        <v>56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Y54*Source!I34</f>
        <v>3.2</v>
      </c>
      <c r="CY54">
        <f t="shared" si="7"/>
        <v>3.68</v>
      </c>
      <c r="CZ54">
        <f t="shared" si="8"/>
        <v>0.51</v>
      </c>
      <c r="DA54">
        <f t="shared" si="9"/>
        <v>7.21</v>
      </c>
      <c r="DB54">
        <f t="shared" si="5"/>
        <v>0.2</v>
      </c>
      <c r="DC54">
        <f t="shared" si="6"/>
        <v>0</v>
      </c>
    </row>
    <row r="55" spans="1:107">
      <c r="A55">
        <f>ROW(Source!A34)</f>
        <v>34</v>
      </c>
      <c r="B55">
        <v>46295511</v>
      </c>
      <c r="C55">
        <v>46296722</v>
      </c>
      <c r="D55">
        <v>19597931</v>
      </c>
      <c r="E55">
        <v>1</v>
      </c>
      <c r="F55">
        <v>1</v>
      </c>
      <c r="G55">
        <v>1</v>
      </c>
      <c r="H55">
        <v>3</v>
      </c>
      <c r="I55" t="s">
        <v>465</v>
      </c>
      <c r="J55" t="s">
        <v>466</v>
      </c>
      <c r="K55" t="s">
        <v>467</v>
      </c>
      <c r="L55">
        <v>1346</v>
      </c>
      <c r="N55">
        <v>1009</v>
      </c>
      <c r="O55" t="s">
        <v>461</v>
      </c>
      <c r="P55" t="s">
        <v>461</v>
      </c>
      <c r="Q55">
        <v>1</v>
      </c>
      <c r="W55">
        <v>0</v>
      </c>
      <c r="X55">
        <v>551678104</v>
      </c>
      <c r="Y55">
        <v>0.1</v>
      </c>
      <c r="AA55">
        <v>473.99</v>
      </c>
      <c r="AB55">
        <v>0</v>
      </c>
      <c r="AC55">
        <v>0</v>
      </c>
      <c r="AD55">
        <v>0</v>
      </c>
      <c r="AE55">
        <v>65.739999999999995</v>
      </c>
      <c r="AF55">
        <v>0</v>
      </c>
      <c r="AG55">
        <v>0</v>
      </c>
      <c r="AH55">
        <v>0</v>
      </c>
      <c r="AI55">
        <v>7.21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0</v>
      </c>
      <c r="AQ55">
        <v>0</v>
      </c>
      <c r="AR55">
        <v>0</v>
      </c>
      <c r="AS55" t="s">
        <v>3</v>
      </c>
      <c r="AT55">
        <v>0.1</v>
      </c>
      <c r="AU55" t="s">
        <v>3</v>
      </c>
      <c r="AV55">
        <v>0</v>
      </c>
      <c r="AW55">
        <v>2</v>
      </c>
      <c r="AX55">
        <v>46296730</v>
      </c>
      <c r="AY55">
        <v>1</v>
      </c>
      <c r="AZ55">
        <v>0</v>
      </c>
      <c r="BA55">
        <v>57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Y55*Source!I34</f>
        <v>0.8</v>
      </c>
      <c r="CY55">
        <f t="shared" si="7"/>
        <v>473.99</v>
      </c>
      <c r="CZ55">
        <f t="shared" si="8"/>
        <v>65.739999999999995</v>
      </c>
      <c r="DA55">
        <f t="shared" si="9"/>
        <v>7.21</v>
      </c>
      <c r="DB55">
        <f t="shared" si="5"/>
        <v>6.57</v>
      </c>
      <c r="DC55">
        <f t="shared" si="6"/>
        <v>0</v>
      </c>
    </row>
    <row r="56" spans="1:107">
      <c r="A56">
        <f>ROW(Source!A34)</f>
        <v>34</v>
      </c>
      <c r="B56">
        <v>46295511</v>
      </c>
      <c r="C56">
        <v>46296722</v>
      </c>
      <c r="D56">
        <v>19677444</v>
      </c>
      <c r="E56">
        <v>1</v>
      </c>
      <c r="F56">
        <v>1</v>
      </c>
      <c r="G56">
        <v>1</v>
      </c>
      <c r="H56">
        <v>3</v>
      </c>
      <c r="I56" t="s">
        <v>471</v>
      </c>
      <c r="J56" t="s">
        <v>472</v>
      </c>
      <c r="K56" t="s">
        <v>473</v>
      </c>
      <c r="L56">
        <v>1374</v>
      </c>
      <c r="N56">
        <v>1013</v>
      </c>
      <c r="O56" t="s">
        <v>474</v>
      </c>
      <c r="P56" t="s">
        <v>474</v>
      </c>
      <c r="Q56">
        <v>1</v>
      </c>
      <c r="W56">
        <v>0</v>
      </c>
      <c r="X56">
        <v>1723657366</v>
      </c>
      <c r="Y56">
        <v>7.95</v>
      </c>
      <c r="AA56">
        <v>7.21</v>
      </c>
      <c r="AB56">
        <v>0</v>
      </c>
      <c r="AC56">
        <v>0</v>
      </c>
      <c r="AD56">
        <v>0</v>
      </c>
      <c r="AE56">
        <v>1</v>
      </c>
      <c r="AF56">
        <v>0</v>
      </c>
      <c r="AG56">
        <v>0</v>
      </c>
      <c r="AH56">
        <v>0</v>
      </c>
      <c r="AI56">
        <v>7.21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0</v>
      </c>
      <c r="AQ56">
        <v>0</v>
      </c>
      <c r="AR56">
        <v>0</v>
      </c>
      <c r="AS56" t="s">
        <v>3</v>
      </c>
      <c r="AT56">
        <v>7.95</v>
      </c>
      <c r="AU56" t="s">
        <v>3</v>
      </c>
      <c r="AV56">
        <v>0</v>
      </c>
      <c r="AW56">
        <v>2</v>
      </c>
      <c r="AX56">
        <v>46296732</v>
      </c>
      <c r="AY56">
        <v>1</v>
      </c>
      <c r="AZ56">
        <v>0</v>
      </c>
      <c r="BA56">
        <v>59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Y56*Source!I34</f>
        <v>63.6</v>
      </c>
      <c r="CY56">
        <f t="shared" si="7"/>
        <v>7.21</v>
      </c>
      <c r="CZ56">
        <f t="shared" si="8"/>
        <v>1</v>
      </c>
      <c r="DA56">
        <f t="shared" si="9"/>
        <v>7.21</v>
      </c>
      <c r="DB56">
        <f t="shared" si="5"/>
        <v>7.95</v>
      </c>
      <c r="DC56">
        <f t="shared" si="6"/>
        <v>0</v>
      </c>
    </row>
    <row r="57" spans="1:107">
      <c r="A57">
        <f>ROW(Source!A35)</f>
        <v>35</v>
      </c>
      <c r="B57">
        <v>46295511</v>
      </c>
      <c r="C57">
        <v>46296734</v>
      </c>
      <c r="D57">
        <v>9915005</v>
      </c>
      <c r="E57">
        <v>1</v>
      </c>
      <c r="F57">
        <v>1</v>
      </c>
      <c r="G57">
        <v>1</v>
      </c>
      <c r="H57">
        <v>1</v>
      </c>
      <c r="I57" t="s">
        <v>493</v>
      </c>
      <c r="J57" t="s">
        <v>3</v>
      </c>
      <c r="K57" t="s">
        <v>494</v>
      </c>
      <c r="L57">
        <v>1191</v>
      </c>
      <c r="N57">
        <v>1013</v>
      </c>
      <c r="O57" t="s">
        <v>455</v>
      </c>
      <c r="P57" t="s">
        <v>455</v>
      </c>
      <c r="Q57">
        <v>1</v>
      </c>
      <c r="W57">
        <v>0</v>
      </c>
      <c r="X57">
        <v>-937125876</v>
      </c>
      <c r="Y57">
        <v>4</v>
      </c>
      <c r="AA57">
        <v>0</v>
      </c>
      <c r="AB57">
        <v>0</v>
      </c>
      <c r="AC57">
        <v>0</v>
      </c>
      <c r="AD57">
        <v>201.2</v>
      </c>
      <c r="AE57">
        <v>0</v>
      </c>
      <c r="AF57">
        <v>0</v>
      </c>
      <c r="AG57">
        <v>0</v>
      </c>
      <c r="AH57">
        <v>8.2899999999999991</v>
      </c>
      <c r="AI57">
        <v>1</v>
      </c>
      <c r="AJ57">
        <v>1</v>
      </c>
      <c r="AK57">
        <v>1</v>
      </c>
      <c r="AL57">
        <v>24.27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3</v>
      </c>
      <c r="AT57">
        <v>4</v>
      </c>
      <c r="AU57" t="s">
        <v>3</v>
      </c>
      <c r="AV57">
        <v>1</v>
      </c>
      <c r="AW57">
        <v>2</v>
      </c>
      <c r="AX57">
        <v>46296735</v>
      </c>
      <c r="AY57">
        <v>1</v>
      </c>
      <c r="AZ57">
        <v>0</v>
      </c>
      <c r="BA57">
        <v>60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Y57*Source!I35</f>
        <v>192</v>
      </c>
      <c r="CY57">
        <f>AD57</f>
        <v>201.2</v>
      </c>
      <c r="CZ57">
        <f>AH57</f>
        <v>8.2899999999999991</v>
      </c>
      <c r="DA57">
        <f>AL57</f>
        <v>24.27</v>
      </c>
      <c r="DB57">
        <f t="shared" si="5"/>
        <v>33.159999999999997</v>
      </c>
      <c r="DC57">
        <f t="shared" si="6"/>
        <v>0</v>
      </c>
    </row>
    <row r="58" spans="1:107">
      <c r="A58">
        <f>ROW(Source!A35)</f>
        <v>35</v>
      </c>
      <c r="B58">
        <v>46295511</v>
      </c>
      <c r="C58">
        <v>46296734</v>
      </c>
      <c r="D58">
        <v>121548</v>
      </c>
      <c r="E58">
        <v>1</v>
      </c>
      <c r="F58">
        <v>1</v>
      </c>
      <c r="G58">
        <v>1</v>
      </c>
      <c r="H58">
        <v>1</v>
      </c>
      <c r="I58" t="s">
        <v>25</v>
      </c>
      <c r="J58" t="s">
        <v>3</v>
      </c>
      <c r="K58" t="s">
        <v>456</v>
      </c>
      <c r="L58">
        <v>608254</v>
      </c>
      <c r="N58">
        <v>1013</v>
      </c>
      <c r="O58" t="s">
        <v>457</v>
      </c>
      <c r="P58" t="s">
        <v>457</v>
      </c>
      <c r="Q58">
        <v>1</v>
      </c>
      <c r="W58">
        <v>0</v>
      </c>
      <c r="X58">
        <v>-185737400</v>
      </c>
      <c r="Y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1</v>
      </c>
      <c r="AJ58">
        <v>1</v>
      </c>
      <c r="AK58">
        <v>24.27</v>
      </c>
      <c r="AL58">
        <v>1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3</v>
      </c>
      <c r="AT58">
        <v>0</v>
      </c>
      <c r="AU58" t="s">
        <v>3</v>
      </c>
      <c r="AV58">
        <v>2</v>
      </c>
      <c r="AW58">
        <v>2</v>
      </c>
      <c r="AX58">
        <v>46296736</v>
      </c>
      <c r="AY58">
        <v>1</v>
      </c>
      <c r="AZ58">
        <v>0</v>
      </c>
      <c r="BA58">
        <v>61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Y58*Source!I35</f>
        <v>0</v>
      </c>
      <c r="CY58">
        <f>AD58</f>
        <v>0</v>
      </c>
      <c r="CZ58">
        <f>AH58</f>
        <v>0</v>
      </c>
      <c r="DA58">
        <f>AL58</f>
        <v>1</v>
      </c>
      <c r="DB58">
        <f t="shared" si="5"/>
        <v>0</v>
      </c>
      <c r="DC58">
        <f t="shared" si="6"/>
        <v>0</v>
      </c>
    </row>
    <row r="59" spans="1:107">
      <c r="A59">
        <f>ROW(Source!A35)</f>
        <v>35</v>
      </c>
      <c r="B59">
        <v>46295511</v>
      </c>
      <c r="C59">
        <v>46296734</v>
      </c>
      <c r="D59">
        <v>19548575</v>
      </c>
      <c r="E59">
        <v>1</v>
      </c>
      <c r="F59">
        <v>1</v>
      </c>
      <c r="G59">
        <v>1</v>
      </c>
      <c r="H59">
        <v>3</v>
      </c>
      <c r="I59" t="s">
        <v>500</v>
      </c>
      <c r="J59" t="s">
        <v>501</v>
      </c>
      <c r="K59" t="s">
        <v>502</v>
      </c>
      <c r="L59">
        <v>1346</v>
      </c>
      <c r="N59">
        <v>1009</v>
      </c>
      <c r="O59" t="s">
        <v>461</v>
      </c>
      <c r="P59" t="s">
        <v>461</v>
      </c>
      <c r="Q59">
        <v>1</v>
      </c>
      <c r="W59">
        <v>0</v>
      </c>
      <c r="X59">
        <v>2088955205</v>
      </c>
      <c r="Y59">
        <v>0.01</v>
      </c>
      <c r="AA59">
        <v>259.06</v>
      </c>
      <c r="AB59">
        <v>0</v>
      </c>
      <c r="AC59">
        <v>0</v>
      </c>
      <c r="AD59">
        <v>0</v>
      </c>
      <c r="AE59">
        <v>35.93</v>
      </c>
      <c r="AF59">
        <v>0</v>
      </c>
      <c r="AG59">
        <v>0</v>
      </c>
      <c r="AH59">
        <v>0</v>
      </c>
      <c r="AI59">
        <v>7.21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3</v>
      </c>
      <c r="AT59">
        <v>0.01</v>
      </c>
      <c r="AU59" t="s">
        <v>3</v>
      </c>
      <c r="AV59">
        <v>0</v>
      </c>
      <c r="AW59">
        <v>2</v>
      </c>
      <c r="AX59">
        <v>46296737</v>
      </c>
      <c r="AY59">
        <v>1</v>
      </c>
      <c r="AZ59">
        <v>0</v>
      </c>
      <c r="BA59">
        <v>62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Y59*Source!I35</f>
        <v>0.48</v>
      </c>
      <c r="CY59">
        <f t="shared" ref="CY59:CY66" si="10">AA59</f>
        <v>259.06</v>
      </c>
      <c r="CZ59">
        <f t="shared" ref="CZ59:CZ66" si="11">AE59</f>
        <v>35.93</v>
      </c>
      <c r="DA59">
        <f t="shared" ref="DA59:DA66" si="12">AI59</f>
        <v>7.21</v>
      </c>
      <c r="DB59">
        <f t="shared" si="5"/>
        <v>0.36</v>
      </c>
      <c r="DC59">
        <f t="shared" si="6"/>
        <v>0</v>
      </c>
    </row>
    <row r="60" spans="1:107">
      <c r="A60">
        <f>ROW(Source!A35)</f>
        <v>35</v>
      </c>
      <c r="B60">
        <v>46295511</v>
      </c>
      <c r="C60">
        <v>46296734</v>
      </c>
      <c r="D60">
        <v>19548931</v>
      </c>
      <c r="E60">
        <v>1</v>
      </c>
      <c r="F60">
        <v>1</v>
      </c>
      <c r="G60">
        <v>1</v>
      </c>
      <c r="H60">
        <v>3</v>
      </c>
      <c r="I60" t="s">
        <v>458</v>
      </c>
      <c r="J60" t="s">
        <v>459</v>
      </c>
      <c r="K60" t="s">
        <v>460</v>
      </c>
      <c r="L60">
        <v>1346</v>
      </c>
      <c r="N60">
        <v>1009</v>
      </c>
      <c r="O60" t="s">
        <v>461</v>
      </c>
      <c r="P60" t="s">
        <v>461</v>
      </c>
      <c r="Q60">
        <v>1</v>
      </c>
      <c r="W60">
        <v>0</v>
      </c>
      <c r="X60">
        <v>792801555</v>
      </c>
      <c r="Y60">
        <v>0.01</v>
      </c>
      <c r="AA60">
        <v>1081.72</v>
      </c>
      <c r="AB60">
        <v>0</v>
      </c>
      <c r="AC60">
        <v>0</v>
      </c>
      <c r="AD60">
        <v>0</v>
      </c>
      <c r="AE60">
        <v>150.03</v>
      </c>
      <c r="AF60">
        <v>0</v>
      </c>
      <c r="AG60">
        <v>0</v>
      </c>
      <c r="AH60">
        <v>0</v>
      </c>
      <c r="AI60">
        <v>7.21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0.01</v>
      </c>
      <c r="AU60" t="s">
        <v>3</v>
      </c>
      <c r="AV60">
        <v>0</v>
      </c>
      <c r="AW60">
        <v>2</v>
      </c>
      <c r="AX60">
        <v>46296738</v>
      </c>
      <c r="AY60">
        <v>1</v>
      </c>
      <c r="AZ60">
        <v>0</v>
      </c>
      <c r="BA60">
        <v>63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Y60*Source!I35</f>
        <v>0.48</v>
      </c>
      <c r="CY60">
        <f t="shared" si="10"/>
        <v>1081.72</v>
      </c>
      <c r="CZ60">
        <f t="shared" si="11"/>
        <v>150.03</v>
      </c>
      <c r="DA60">
        <f t="shared" si="12"/>
        <v>7.21</v>
      </c>
      <c r="DB60">
        <f t="shared" si="5"/>
        <v>1.5</v>
      </c>
      <c r="DC60">
        <f t="shared" si="6"/>
        <v>0</v>
      </c>
    </row>
    <row r="61" spans="1:107">
      <c r="A61">
        <f>ROW(Source!A35)</f>
        <v>35</v>
      </c>
      <c r="B61">
        <v>46295511</v>
      </c>
      <c r="C61">
        <v>46296734</v>
      </c>
      <c r="D61">
        <v>19549317</v>
      </c>
      <c r="E61">
        <v>1</v>
      </c>
      <c r="F61">
        <v>1</v>
      </c>
      <c r="G61">
        <v>1</v>
      </c>
      <c r="H61">
        <v>3</v>
      </c>
      <c r="I61" t="s">
        <v>516</v>
      </c>
      <c r="J61" t="s">
        <v>517</v>
      </c>
      <c r="K61" t="s">
        <v>518</v>
      </c>
      <c r="L61">
        <v>1346</v>
      </c>
      <c r="N61">
        <v>1009</v>
      </c>
      <c r="O61" t="s">
        <v>461</v>
      </c>
      <c r="P61" t="s">
        <v>461</v>
      </c>
      <c r="Q61">
        <v>1</v>
      </c>
      <c r="W61">
        <v>0</v>
      </c>
      <c r="X61">
        <v>-852842364</v>
      </c>
      <c r="Y61">
        <v>5.0000000000000001E-3</v>
      </c>
      <c r="AA61">
        <v>785.89</v>
      </c>
      <c r="AB61">
        <v>0</v>
      </c>
      <c r="AC61">
        <v>0</v>
      </c>
      <c r="AD61">
        <v>0</v>
      </c>
      <c r="AE61">
        <v>109</v>
      </c>
      <c r="AF61">
        <v>0</v>
      </c>
      <c r="AG61">
        <v>0</v>
      </c>
      <c r="AH61">
        <v>0</v>
      </c>
      <c r="AI61">
        <v>7.21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3</v>
      </c>
      <c r="AT61">
        <v>5.0000000000000001E-3</v>
      </c>
      <c r="AU61" t="s">
        <v>3</v>
      </c>
      <c r="AV61">
        <v>0</v>
      </c>
      <c r="AW61">
        <v>2</v>
      </c>
      <c r="AX61">
        <v>46296739</v>
      </c>
      <c r="AY61">
        <v>1</v>
      </c>
      <c r="AZ61">
        <v>0</v>
      </c>
      <c r="BA61">
        <v>64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Y61*Source!I35</f>
        <v>0.24</v>
      </c>
      <c r="CY61">
        <f t="shared" si="10"/>
        <v>785.89</v>
      </c>
      <c r="CZ61">
        <f t="shared" si="11"/>
        <v>109</v>
      </c>
      <c r="DA61">
        <f t="shared" si="12"/>
        <v>7.21</v>
      </c>
      <c r="DB61">
        <f t="shared" si="5"/>
        <v>0.55000000000000004</v>
      </c>
      <c r="DC61">
        <f t="shared" si="6"/>
        <v>0</v>
      </c>
    </row>
    <row r="62" spans="1:107">
      <c r="A62">
        <f>ROW(Source!A35)</f>
        <v>35</v>
      </c>
      <c r="B62">
        <v>46295511</v>
      </c>
      <c r="C62">
        <v>46296734</v>
      </c>
      <c r="D62">
        <v>19560835</v>
      </c>
      <c r="E62">
        <v>1</v>
      </c>
      <c r="F62">
        <v>1</v>
      </c>
      <c r="G62">
        <v>1</v>
      </c>
      <c r="H62">
        <v>3</v>
      </c>
      <c r="I62" t="s">
        <v>462</v>
      </c>
      <c r="J62" t="s">
        <v>463</v>
      </c>
      <c r="K62" t="s">
        <v>464</v>
      </c>
      <c r="L62">
        <v>1355</v>
      </c>
      <c r="N62">
        <v>1010</v>
      </c>
      <c r="O62" t="s">
        <v>68</v>
      </c>
      <c r="P62" t="s">
        <v>68</v>
      </c>
      <c r="Q62">
        <v>100</v>
      </c>
      <c r="W62">
        <v>0</v>
      </c>
      <c r="X62">
        <v>-761978237</v>
      </c>
      <c r="Y62">
        <v>0.06</v>
      </c>
      <c r="AA62">
        <v>47.59</v>
      </c>
      <c r="AB62">
        <v>0</v>
      </c>
      <c r="AC62">
        <v>0</v>
      </c>
      <c r="AD62">
        <v>0</v>
      </c>
      <c r="AE62">
        <v>6.6</v>
      </c>
      <c r="AF62">
        <v>0</v>
      </c>
      <c r="AG62">
        <v>0</v>
      </c>
      <c r="AH62">
        <v>0</v>
      </c>
      <c r="AI62">
        <v>7.21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3</v>
      </c>
      <c r="AT62">
        <v>0.06</v>
      </c>
      <c r="AU62" t="s">
        <v>3</v>
      </c>
      <c r="AV62">
        <v>0</v>
      </c>
      <c r="AW62">
        <v>2</v>
      </c>
      <c r="AX62">
        <v>46296740</v>
      </c>
      <c r="AY62">
        <v>1</v>
      </c>
      <c r="AZ62">
        <v>0</v>
      </c>
      <c r="BA62">
        <v>65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Y62*Source!I35</f>
        <v>2.88</v>
      </c>
      <c r="CY62">
        <f t="shared" si="10"/>
        <v>47.59</v>
      </c>
      <c r="CZ62">
        <f t="shared" si="11"/>
        <v>6.6</v>
      </c>
      <c r="DA62">
        <f t="shared" si="12"/>
        <v>7.21</v>
      </c>
      <c r="DB62">
        <f t="shared" si="5"/>
        <v>0.4</v>
      </c>
      <c r="DC62">
        <f t="shared" si="6"/>
        <v>0</v>
      </c>
    </row>
    <row r="63" spans="1:107">
      <c r="A63">
        <f>ROW(Source!A35)</f>
        <v>35</v>
      </c>
      <c r="B63">
        <v>46295511</v>
      </c>
      <c r="C63">
        <v>46296734</v>
      </c>
      <c r="D63">
        <v>19590651</v>
      </c>
      <c r="E63">
        <v>1</v>
      </c>
      <c r="F63">
        <v>1</v>
      </c>
      <c r="G63">
        <v>1</v>
      </c>
      <c r="H63">
        <v>3</v>
      </c>
      <c r="I63" t="s">
        <v>557</v>
      </c>
      <c r="J63" t="s">
        <v>558</v>
      </c>
      <c r="K63" t="s">
        <v>559</v>
      </c>
      <c r="L63">
        <v>1383</v>
      </c>
      <c r="N63">
        <v>1013</v>
      </c>
      <c r="O63" t="s">
        <v>560</v>
      </c>
      <c r="P63" t="s">
        <v>560</v>
      </c>
      <c r="Q63">
        <v>1</v>
      </c>
      <c r="W63">
        <v>0</v>
      </c>
      <c r="X63">
        <v>1015269847</v>
      </c>
      <c r="Y63">
        <v>0.06</v>
      </c>
      <c r="AA63">
        <v>3.68</v>
      </c>
      <c r="AB63">
        <v>0</v>
      </c>
      <c r="AC63">
        <v>0</v>
      </c>
      <c r="AD63">
        <v>0</v>
      </c>
      <c r="AE63">
        <v>0.51</v>
      </c>
      <c r="AF63">
        <v>0</v>
      </c>
      <c r="AG63">
        <v>0</v>
      </c>
      <c r="AH63">
        <v>0</v>
      </c>
      <c r="AI63">
        <v>7.21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0</v>
      </c>
      <c r="AQ63">
        <v>0</v>
      </c>
      <c r="AR63">
        <v>0</v>
      </c>
      <c r="AS63" t="s">
        <v>3</v>
      </c>
      <c r="AT63">
        <v>0.06</v>
      </c>
      <c r="AU63" t="s">
        <v>3</v>
      </c>
      <c r="AV63">
        <v>0</v>
      </c>
      <c r="AW63">
        <v>2</v>
      </c>
      <c r="AX63">
        <v>46296741</v>
      </c>
      <c r="AY63">
        <v>1</v>
      </c>
      <c r="AZ63">
        <v>0</v>
      </c>
      <c r="BA63">
        <v>66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Y63*Source!I35</f>
        <v>2.88</v>
      </c>
      <c r="CY63">
        <f t="shared" si="10"/>
        <v>3.68</v>
      </c>
      <c r="CZ63">
        <f t="shared" si="11"/>
        <v>0.51</v>
      </c>
      <c r="DA63">
        <f t="shared" si="12"/>
        <v>7.21</v>
      </c>
      <c r="DB63">
        <f t="shared" si="5"/>
        <v>0.03</v>
      </c>
      <c r="DC63">
        <f t="shared" si="6"/>
        <v>0</v>
      </c>
    </row>
    <row r="64" spans="1:107">
      <c r="A64">
        <f>ROW(Source!A35)</f>
        <v>35</v>
      </c>
      <c r="B64">
        <v>46295511</v>
      </c>
      <c r="C64">
        <v>46296734</v>
      </c>
      <c r="D64">
        <v>19597930</v>
      </c>
      <c r="E64">
        <v>1</v>
      </c>
      <c r="F64">
        <v>1</v>
      </c>
      <c r="G64">
        <v>1</v>
      </c>
      <c r="H64">
        <v>3</v>
      </c>
      <c r="I64" t="s">
        <v>490</v>
      </c>
      <c r="J64" t="s">
        <v>491</v>
      </c>
      <c r="K64" t="s">
        <v>492</v>
      </c>
      <c r="L64">
        <v>1346</v>
      </c>
      <c r="N64">
        <v>1009</v>
      </c>
      <c r="O64" t="s">
        <v>461</v>
      </c>
      <c r="P64" t="s">
        <v>461</v>
      </c>
      <c r="Q64">
        <v>1</v>
      </c>
      <c r="W64">
        <v>0</v>
      </c>
      <c r="X64">
        <v>-1629262108</v>
      </c>
      <c r="Y64">
        <v>0.01</v>
      </c>
      <c r="AA64">
        <v>566.05999999999995</v>
      </c>
      <c r="AB64">
        <v>0</v>
      </c>
      <c r="AC64">
        <v>0</v>
      </c>
      <c r="AD64">
        <v>0</v>
      </c>
      <c r="AE64">
        <v>78.510000000000005</v>
      </c>
      <c r="AF64">
        <v>0</v>
      </c>
      <c r="AG64">
        <v>0</v>
      </c>
      <c r="AH64">
        <v>0</v>
      </c>
      <c r="AI64">
        <v>7.21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0</v>
      </c>
      <c r="AQ64">
        <v>0</v>
      </c>
      <c r="AR64">
        <v>0</v>
      </c>
      <c r="AS64" t="s">
        <v>3</v>
      </c>
      <c r="AT64">
        <v>0.01</v>
      </c>
      <c r="AU64" t="s">
        <v>3</v>
      </c>
      <c r="AV64">
        <v>0</v>
      </c>
      <c r="AW64">
        <v>2</v>
      </c>
      <c r="AX64">
        <v>46296742</v>
      </c>
      <c r="AY64">
        <v>1</v>
      </c>
      <c r="AZ64">
        <v>0</v>
      </c>
      <c r="BA64">
        <v>67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Y64*Source!I35</f>
        <v>0.48</v>
      </c>
      <c r="CY64">
        <f t="shared" si="10"/>
        <v>566.05999999999995</v>
      </c>
      <c r="CZ64">
        <f t="shared" si="11"/>
        <v>78.510000000000005</v>
      </c>
      <c r="DA64">
        <f t="shared" si="12"/>
        <v>7.21</v>
      </c>
      <c r="DB64">
        <f t="shared" si="5"/>
        <v>0.79</v>
      </c>
      <c r="DC64">
        <f t="shared" si="6"/>
        <v>0</v>
      </c>
    </row>
    <row r="65" spans="1:107">
      <c r="A65">
        <f>ROW(Source!A35)</f>
        <v>35</v>
      </c>
      <c r="B65">
        <v>46295511</v>
      </c>
      <c r="C65">
        <v>46296734</v>
      </c>
      <c r="D65">
        <v>19604088</v>
      </c>
      <c r="E65">
        <v>1</v>
      </c>
      <c r="F65">
        <v>1</v>
      </c>
      <c r="G65">
        <v>1</v>
      </c>
      <c r="H65">
        <v>3</v>
      </c>
      <c r="I65" t="s">
        <v>561</v>
      </c>
      <c r="J65" t="s">
        <v>562</v>
      </c>
      <c r="K65" t="s">
        <v>563</v>
      </c>
      <c r="L65">
        <v>1346</v>
      </c>
      <c r="N65">
        <v>1009</v>
      </c>
      <c r="O65" t="s">
        <v>461</v>
      </c>
      <c r="P65" t="s">
        <v>461</v>
      </c>
      <c r="Q65">
        <v>1</v>
      </c>
      <c r="W65">
        <v>0</v>
      </c>
      <c r="X65">
        <v>-1816234498</v>
      </c>
      <c r="Y65">
        <v>0.05</v>
      </c>
      <c r="AA65">
        <v>409.53</v>
      </c>
      <c r="AB65">
        <v>0</v>
      </c>
      <c r="AC65">
        <v>0</v>
      </c>
      <c r="AD65">
        <v>0</v>
      </c>
      <c r="AE65">
        <v>56.8</v>
      </c>
      <c r="AF65">
        <v>0</v>
      </c>
      <c r="AG65">
        <v>0</v>
      </c>
      <c r="AH65">
        <v>0</v>
      </c>
      <c r="AI65">
        <v>7.21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3</v>
      </c>
      <c r="AT65">
        <v>0.05</v>
      </c>
      <c r="AU65" t="s">
        <v>3</v>
      </c>
      <c r="AV65">
        <v>0</v>
      </c>
      <c r="AW65">
        <v>2</v>
      </c>
      <c r="AX65">
        <v>46296743</v>
      </c>
      <c r="AY65">
        <v>1</v>
      </c>
      <c r="AZ65">
        <v>0</v>
      </c>
      <c r="BA65">
        <v>68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Y65*Source!I35</f>
        <v>2.4000000000000004</v>
      </c>
      <c r="CY65">
        <f t="shared" si="10"/>
        <v>409.53</v>
      </c>
      <c r="CZ65">
        <f t="shared" si="11"/>
        <v>56.8</v>
      </c>
      <c r="DA65">
        <f t="shared" si="12"/>
        <v>7.21</v>
      </c>
      <c r="DB65">
        <f t="shared" ref="DB65:DB96" si="13">ROUND(ROUND(AT65*CZ65,2),2)</f>
        <v>2.84</v>
      </c>
      <c r="DC65">
        <f t="shared" ref="DC65:DC96" si="14">ROUND(ROUND(AT65*AG65,2),2)</f>
        <v>0</v>
      </c>
    </row>
    <row r="66" spans="1:107">
      <c r="A66">
        <f>ROW(Source!A35)</f>
        <v>35</v>
      </c>
      <c r="B66">
        <v>46295511</v>
      </c>
      <c r="C66">
        <v>46296734</v>
      </c>
      <c r="D66">
        <v>19677444</v>
      </c>
      <c r="E66">
        <v>1</v>
      </c>
      <c r="F66">
        <v>1</v>
      </c>
      <c r="G66">
        <v>1</v>
      </c>
      <c r="H66">
        <v>3</v>
      </c>
      <c r="I66" t="s">
        <v>471</v>
      </c>
      <c r="J66" t="s">
        <v>472</v>
      </c>
      <c r="K66" t="s">
        <v>473</v>
      </c>
      <c r="L66">
        <v>1374</v>
      </c>
      <c r="N66">
        <v>1013</v>
      </c>
      <c r="O66" t="s">
        <v>474</v>
      </c>
      <c r="P66" t="s">
        <v>474</v>
      </c>
      <c r="Q66">
        <v>1</v>
      </c>
      <c r="W66">
        <v>0</v>
      </c>
      <c r="X66">
        <v>1723657366</v>
      </c>
      <c r="Y66">
        <v>0.66</v>
      </c>
      <c r="AA66">
        <v>7.21</v>
      </c>
      <c r="AB66">
        <v>0</v>
      </c>
      <c r="AC66">
        <v>0</v>
      </c>
      <c r="AD66">
        <v>0</v>
      </c>
      <c r="AE66">
        <v>1</v>
      </c>
      <c r="AF66">
        <v>0</v>
      </c>
      <c r="AG66">
        <v>0</v>
      </c>
      <c r="AH66">
        <v>0</v>
      </c>
      <c r="AI66">
        <v>7.21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0</v>
      </c>
      <c r="AQ66">
        <v>0</v>
      </c>
      <c r="AR66">
        <v>0</v>
      </c>
      <c r="AS66" t="s">
        <v>3</v>
      </c>
      <c r="AT66">
        <v>0.66</v>
      </c>
      <c r="AU66" t="s">
        <v>3</v>
      </c>
      <c r="AV66">
        <v>0</v>
      </c>
      <c r="AW66">
        <v>2</v>
      </c>
      <c r="AX66">
        <v>46296745</v>
      </c>
      <c r="AY66">
        <v>1</v>
      </c>
      <c r="AZ66">
        <v>0</v>
      </c>
      <c r="BA66">
        <v>70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Y66*Source!I35</f>
        <v>31.68</v>
      </c>
      <c r="CY66">
        <f t="shared" si="10"/>
        <v>7.21</v>
      </c>
      <c r="CZ66">
        <f t="shared" si="11"/>
        <v>1</v>
      </c>
      <c r="DA66">
        <f t="shared" si="12"/>
        <v>7.21</v>
      </c>
      <c r="DB66">
        <f t="shared" si="13"/>
        <v>0.66</v>
      </c>
      <c r="DC66">
        <f t="shared" si="14"/>
        <v>0</v>
      </c>
    </row>
    <row r="67" spans="1:107">
      <c r="A67">
        <f>ROW(Source!A36)</f>
        <v>36</v>
      </c>
      <c r="B67">
        <v>46295511</v>
      </c>
      <c r="C67">
        <v>46296747</v>
      </c>
      <c r="D67">
        <v>9915018</v>
      </c>
      <c r="E67">
        <v>1</v>
      </c>
      <c r="F67">
        <v>1</v>
      </c>
      <c r="G67">
        <v>1</v>
      </c>
      <c r="H67">
        <v>1</v>
      </c>
      <c r="I67" t="s">
        <v>564</v>
      </c>
      <c r="J67" t="s">
        <v>3</v>
      </c>
      <c r="K67" t="s">
        <v>565</v>
      </c>
      <c r="L67">
        <v>1191</v>
      </c>
      <c r="N67">
        <v>1013</v>
      </c>
      <c r="O67" t="s">
        <v>455</v>
      </c>
      <c r="P67" t="s">
        <v>455</v>
      </c>
      <c r="Q67">
        <v>1</v>
      </c>
      <c r="W67">
        <v>0</v>
      </c>
      <c r="X67">
        <v>136601760</v>
      </c>
      <c r="Y67">
        <v>34.56</v>
      </c>
      <c r="AA67">
        <v>0</v>
      </c>
      <c r="AB67">
        <v>0</v>
      </c>
      <c r="AC67">
        <v>0</v>
      </c>
      <c r="AD67">
        <v>233.96</v>
      </c>
      <c r="AE67">
        <v>0</v>
      </c>
      <c r="AF67">
        <v>0</v>
      </c>
      <c r="AG67">
        <v>0</v>
      </c>
      <c r="AH67">
        <v>9.64</v>
      </c>
      <c r="AI67">
        <v>1</v>
      </c>
      <c r="AJ67">
        <v>1</v>
      </c>
      <c r="AK67">
        <v>1</v>
      </c>
      <c r="AL67">
        <v>24.27</v>
      </c>
      <c r="AN67">
        <v>0</v>
      </c>
      <c r="AO67">
        <v>1</v>
      </c>
      <c r="AP67">
        <v>0</v>
      </c>
      <c r="AQ67">
        <v>0</v>
      </c>
      <c r="AR67">
        <v>0</v>
      </c>
      <c r="AS67" t="s">
        <v>3</v>
      </c>
      <c r="AT67">
        <v>34.56</v>
      </c>
      <c r="AU67" t="s">
        <v>3</v>
      </c>
      <c r="AV67">
        <v>1</v>
      </c>
      <c r="AW67">
        <v>2</v>
      </c>
      <c r="AX67">
        <v>46296748</v>
      </c>
      <c r="AY67">
        <v>1</v>
      </c>
      <c r="AZ67">
        <v>0</v>
      </c>
      <c r="BA67">
        <v>71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Y67*Source!I36</f>
        <v>1.0367999999999999</v>
      </c>
      <c r="CY67">
        <f>AD67</f>
        <v>233.96</v>
      </c>
      <c r="CZ67">
        <f>AH67</f>
        <v>9.64</v>
      </c>
      <c r="DA67">
        <f>AL67</f>
        <v>24.27</v>
      </c>
      <c r="DB67">
        <f t="shared" si="13"/>
        <v>333.16</v>
      </c>
      <c r="DC67">
        <f t="shared" si="14"/>
        <v>0</v>
      </c>
    </row>
    <row r="68" spans="1:107">
      <c r="A68">
        <f>ROW(Source!A36)</f>
        <v>36</v>
      </c>
      <c r="B68">
        <v>46295511</v>
      </c>
      <c r="C68">
        <v>46296747</v>
      </c>
      <c r="D68">
        <v>121548</v>
      </c>
      <c r="E68">
        <v>1</v>
      </c>
      <c r="F68">
        <v>1</v>
      </c>
      <c r="G68">
        <v>1</v>
      </c>
      <c r="H68">
        <v>1</v>
      </c>
      <c r="I68" t="s">
        <v>25</v>
      </c>
      <c r="J68" t="s">
        <v>3</v>
      </c>
      <c r="K68" t="s">
        <v>456</v>
      </c>
      <c r="L68">
        <v>608254</v>
      </c>
      <c r="N68">
        <v>1013</v>
      </c>
      <c r="O68" t="s">
        <v>457</v>
      </c>
      <c r="P68" t="s">
        <v>457</v>
      </c>
      <c r="Q68">
        <v>1</v>
      </c>
      <c r="W68">
        <v>0</v>
      </c>
      <c r="X68">
        <v>-185737400</v>
      </c>
      <c r="Y68">
        <v>0.03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24.27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3</v>
      </c>
      <c r="AT68">
        <v>0.03</v>
      </c>
      <c r="AU68" t="s">
        <v>3</v>
      </c>
      <c r="AV68">
        <v>2</v>
      </c>
      <c r="AW68">
        <v>2</v>
      </c>
      <c r="AX68">
        <v>46296749</v>
      </c>
      <c r="AY68">
        <v>1</v>
      </c>
      <c r="AZ68">
        <v>0</v>
      </c>
      <c r="BA68">
        <v>72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Y68*Source!I36</f>
        <v>8.9999999999999998E-4</v>
      </c>
      <c r="CY68">
        <f>AD68</f>
        <v>0</v>
      </c>
      <c r="CZ68">
        <f>AH68</f>
        <v>0</v>
      </c>
      <c r="DA68">
        <f>AL68</f>
        <v>1</v>
      </c>
      <c r="DB68">
        <f t="shared" si="13"/>
        <v>0</v>
      </c>
      <c r="DC68">
        <f t="shared" si="14"/>
        <v>0</v>
      </c>
    </row>
    <row r="69" spans="1:107">
      <c r="A69">
        <f>ROW(Source!A36)</f>
        <v>36</v>
      </c>
      <c r="B69">
        <v>46295511</v>
      </c>
      <c r="C69">
        <v>46296747</v>
      </c>
      <c r="D69">
        <v>19544357</v>
      </c>
      <c r="E69">
        <v>1</v>
      </c>
      <c r="F69">
        <v>1</v>
      </c>
      <c r="G69">
        <v>1</v>
      </c>
      <c r="H69">
        <v>2</v>
      </c>
      <c r="I69" t="s">
        <v>566</v>
      </c>
      <c r="J69" t="s">
        <v>567</v>
      </c>
      <c r="K69" t="s">
        <v>568</v>
      </c>
      <c r="L69">
        <v>1368</v>
      </c>
      <c r="N69">
        <v>1011</v>
      </c>
      <c r="O69" t="s">
        <v>480</v>
      </c>
      <c r="P69" t="s">
        <v>480</v>
      </c>
      <c r="Q69">
        <v>1</v>
      </c>
      <c r="W69">
        <v>0</v>
      </c>
      <c r="X69">
        <v>2102783</v>
      </c>
      <c r="Y69">
        <v>0.03</v>
      </c>
      <c r="AA69">
        <v>0</v>
      </c>
      <c r="AB69">
        <v>1346.22</v>
      </c>
      <c r="AC69">
        <v>318.42</v>
      </c>
      <c r="AD69">
        <v>0</v>
      </c>
      <c r="AE69">
        <v>0</v>
      </c>
      <c r="AF69">
        <v>156.72</v>
      </c>
      <c r="AG69">
        <v>13.12</v>
      </c>
      <c r="AH69">
        <v>0</v>
      </c>
      <c r="AI69">
        <v>1</v>
      </c>
      <c r="AJ69">
        <v>8.59</v>
      </c>
      <c r="AK69">
        <v>24.27</v>
      </c>
      <c r="AL69">
        <v>1</v>
      </c>
      <c r="AN69">
        <v>0</v>
      </c>
      <c r="AO69">
        <v>1</v>
      </c>
      <c r="AP69">
        <v>0</v>
      </c>
      <c r="AQ69">
        <v>0</v>
      </c>
      <c r="AR69">
        <v>0</v>
      </c>
      <c r="AS69" t="s">
        <v>3</v>
      </c>
      <c r="AT69">
        <v>0.03</v>
      </c>
      <c r="AU69" t="s">
        <v>3</v>
      </c>
      <c r="AV69">
        <v>0</v>
      </c>
      <c r="AW69">
        <v>2</v>
      </c>
      <c r="AX69">
        <v>46296750</v>
      </c>
      <c r="AY69">
        <v>1</v>
      </c>
      <c r="AZ69">
        <v>0</v>
      </c>
      <c r="BA69">
        <v>73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Y69*Source!I36</f>
        <v>8.9999999999999998E-4</v>
      </c>
      <c r="CY69">
        <f>AB69</f>
        <v>1346.22</v>
      </c>
      <c r="CZ69">
        <f>AF69</f>
        <v>156.72</v>
      </c>
      <c r="DA69">
        <f>AJ69</f>
        <v>8.59</v>
      </c>
      <c r="DB69">
        <f t="shared" si="13"/>
        <v>4.7</v>
      </c>
      <c r="DC69">
        <f t="shared" si="14"/>
        <v>0.39</v>
      </c>
    </row>
    <row r="70" spans="1:107">
      <c r="A70">
        <f>ROW(Source!A36)</f>
        <v>36</v>
      </c>
      <c r="B70">
        <v>46295511</v>
      </c>
      <c r="C70">
        <v>46296747</v>
      </c>
      <c r="D70">
        <v>19545907</v>
      </c>
      <c r="E70">
        <v>1</v>
      </c>
      <c r="F70">
        <v>1</v>
      </c>
      <c r="G70">
        <v>1</v>
      </c>
      <c r="H70">
        <v>2</v>
      </c>
      <c r="I70" t="s">
        <v>569</v>
      </c>
      <c r="J70" t="s">
        <v>570</v>
      </c>
      <c r="K70" t="s">
        <v>571</v>
      </c>
      <c r="L70">
        <v>1368</v>
      </c>
      <c r="N70">
        <v>1011</v>
      </c>
      <c r="O70" t="s">
        <v>480</v>
      </c>
      <c r="P70" t="s">
        <v>480</v>
      </c>
      <c r="Q70">
        <v>1</v>
      </c>
      <c r="W70">
        <v>0</v>
      </c>
      <c r="X70">
        <v>-124752544</v>
      </c>
      <c r="Y70">
        <v>4.0999999999999996</v>
      </c>
      <c r="AA70">
        <v>0</v>
      </c>
      <c r="AB70">
        <v>20.96</v>
      </c>
      <c r="AC70">
        <v>0</v>
      </c>
      <c r="AD70">
        <v>0</v>
      </c>
      <c r="AE70">
        <v>0</v>
      </c>
      <c r="AF70">
        <v>2.44</v>
      </c>
      <c r="AG70">
        <v>0</v>
      </c>
      <c r="AH70">
        <v>0</v>
      </c>
      <c r="AI70">
        <v>1</v>
      </c>
      <c r="AJ70">
        <v>8.59</v>
      </c>
      <c r="AK70">
        <v>24.27</v>
      </c>
      <c r="AL70">
        <v>1</v>
      </c>
      <c r="AN70">
        <v>0</v>
      </c>
      <c r="AO70">
        <v>1</v>
      </c>
      <c r="AP70">
        <v>0</v>
      </c>
      <c r="AQ70">
        <v>0</v>
      </c>
      <c r="AR70">
        <v>0</v>
      </c>
      <c r="AS70" t="s">
        <v>3</v>
      </c>
      <c r="AT70">
        <v>4.0999999999999996</v>
      </c>
      <c r="AU70" t="s">
        <v>3</v>
      </c>
      <c r="AV70">
        <v>0</v>
      </c>
      <c r="AW70">
        <v>2</v>
      </c>
      <c r="AX70">
        <v>46296751</v>
      </c>
      <c r="AY70">
        <v>1</v>
      </c>
      <c r="AZ70">
        <v>0</v>
      </c>
      <c r="BA70">
        <v>74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Y70*Source!I36</f>
        <v>0.12299999999999998</v>
      </c>
      <c r="CY70">
        <f>AB70</f>
        <v>20.96</v>
      </c>
      <c r="CZ70">
        <f>AF70</f>
        <v>2.44</v>
      </c>
      <c r="DA70">
        <f>AJ70</f>
        <v>8.59</v>
      </c>
      <c r="DB70">
        <f t="shared" si="13"/>
        <v>10</v>
      </c>
      <c r="DC70">
        <f t="shared" si="14"/>
        <v>0</v>
      </c>
    </row>
    <row r="71" spans="1:107">
      <c r="A71">
        <f>ROW(Source!A36)</f>
        <v>36</v>
      </c>
      <c r="B71">
        <v>46295511</v>
      </c>
      <c r="C71">
        <v>46296747</v>
      </c>
      <c r="D71">
        <v>19546220</v>
      </c>
      <c r="E71">
        <v>1</v>
      </c>
      <c r="F71">
        <v>1</v>
      </c>
      <c r="G71">
        <v>1</v>
      </c>
      <c r="H71">
        <v>2</v>
      </c>
      <c r="I71" t="s">
        <v>495</v>
      </c>
      <c r="J71" t="s">
        <v>496</v>
      </c>
      <c r="K71" t="s">
        <v>497</v>
      </c>
      <c r="L71">
        <v>1368</v>
      </c>
      <c r="N71">
        <v>1011</v>
      </c>
      <c r="O71" t="s">
        <v>480</v>
      </c>
      <c r="P71" t="s">
        <v>480</v>
      </c>
      <c r="Q71">
        <v>1</v>
      </c>
      <c r="W71">
        <v>0</v>
      </c>
      <c r="X71">
        <v>1849659131</v>
      </c>
      <c r="Y71">
        <v>0.02</v>
      </c>
      <c r="AA71">
        <v>0</v>
      </c>
      <c r="AB71">
        <v>693.64</v>
      </c>
      <c r="AC71">
        <v>0</v>
      </c>
      <c r="AD71">
        <v>0</v>
      </c>
      <c r="AE71">
        <v>0</v>
      </c>
      <c r="AF71">
        <v>80.75</v>
      </c>
      <c r="AG71">
        <v>0</v>
      </c>
      <c r="AH71">
        <v>0</v>
      </c>
      <c r="AI71">
        <v>1</v>
      </c>
      <c r="AJ71">
        <v>8.59</v>
      </c>
      <c r="AK71">
        <v>24.27</v>
      </c>
      <c r="AL71">
        <v>1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3</v>
      </c>
      <c r="AT71">
        <v>0.02</v>
      </c>
      <c r="AU71" t="s">
        <v>3</v>
      </c>
      <c r="AV71">
        <v>0</v>
      </c>
      <c r="AW71">
        <v>2</v>
      </c>
      <c r="AX71">
        <v>46296752</v>
      </c>
      <c r="AY71">
        <v>1</v>
      </c>
      <c r="AZ71">
        <v>0</v>
      </c>
      <c r="BA71">
        <v>75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Y71*Source!I36</f>
        <v>5.9999999999999995E-4</v>
      </c>
      <c r="CY71">
        <f>AB71</f>
        <v>693.64</v>
      </c>
      <c r="CZ71">
        <f>AF71</f>
        <v>80.75</v>
      </c>
      <c r="DA71">
        <f>AJ71</f>
        <v>8.59</v>
      </c>
      <c r="DB71">
        <f t="shared" si="13"/>
        <v>1.62</v>
      </c>
      <c r="DC71">
        <f t="shared" si="14"/>
        <v>0</v>
      </c>
    </row>
    <row r="72" spans="1:107">
      <c r="A72">
        <f>ROW(Source!A36)</f>
        <v>36</v>
      </c>
      <c r="B72">
        <v>46295511</v>
      </c>
      <c r="C72">
        <v>46296747</v>
      </c>
      <c r="D72">
        <v>19548404</v>
      </c>
      <c r="E72">
        <v>1</v>
      </c>
      <c r="F72">
        <v>1</v>
      </c>
      <c r="G72">
        <v>1</v>
      </c>
      <c r="H72">
        <v>3</v>
      </c>
      <c r="I72" t="s">
        <v>572</v>
      </c>
      <c r="J72" t="s">
        <v>573</v>
      </c>
      <c r="K72" t="s">
        <v>574</v>
      </c>
      <c r="L72">
        <v>1348</v>
      </c>
      <c r="N72">
        <v>1009</v>
      </c>
      <c r="O72" t="s">
        <v>484</v>
      </c>
      <c r="P72" t="s">
        <v>484</v>
      </c>
      <c r="Q72">
        <v>1000</v>
      </c>
      <c r="W72">
        <v>0</v>
      </c>
      <c r="X72">
        <v>-589537429</v>
      </c>
      <c r="Y72">
        <v>1.6000000000000001E-4</v>
      </c>
      <c r="AA72">
        <v>200577.08</v>
      </c>
      <c r="AB72">
        <v>0</v>
      </c>
      <c r="AC72">
        <v>0</v>
      </c>
      <c r="AD72">
        <v>0</v>
      </c>
      <c r="AE72">
        <v>27819.29</v>
      </c>
      <c r="AF72">
        <v>0</v>
      </c>
      <c r="AG72">
        <v>0</v>
      </c>
      <c r="AH72">
        <v>0</v>
      </c>
      <c r="AI72">
        <v>7.21</v>
      </c>
      <c r="AJ72">
        <v>1</v>
      </c>
      <c r="AK72">
        <v>1</v>
      </c>
      <c r="AL72">
        <v>1</v>
      </c>
      <c r="AN72">
        <v>0</v>
      </c>
      <c r="AO72">
        <v>1</v>
      </c>
      <c r="AP72">
        <v>0</v>
      </c>
      <c r="AQ72">
        <v>0</v>
      </c>
      <c r="AR72">
        <v>0</v>
      </c>
      <c r="AS72" t="s">
        <v>3</v>
      </c>
      <c r="AT72">
        <v>1.6000000000000001E-4</v>
      </c>
      <c r="AU72" t="s">
        <v>3</v>
      </c>
      <c r="AV72">
        <v>0</v>
      </c>
      <c r="AW72">
        <v>2</v>
      </c>
      <c r="AX72">
        <v>46296753</v>
      </c>
      <c r="AY72">
        <v>1</v>
      </c>
      <c r="AZ72">
        <v>0</v>
      </c>
      <c r="BA72">
        <v>76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Y72*Source!I36</f>
        <v>4.8000000000000006E-6</v>
      </c>
      <c r="CY72">
        <f>AA72</f>
        <v>200577.08</v>
      </c>
      <c r="CZ72">
        <f>AE72</f>
        <v>27819.29</v>
      </c>
      <c r="DA72">
        <f>AI72</f>
        <v>7.21</v>
      </c>
      <c r="DB72">
        <f t="shared" si="13"/>
        <v>4.45</v>
      </c>
      <c r="DC72">
        <f t="shared" si="14"/>
        <v>0</v>
      </c>
    </row>
    <row r="73" spans="1:107">
      <c r="A73">
        <f>ROW(Source!A36)</f>
        <v>36</v>
      </c>
      <c r="B73">
        <v>46295511</v>
      </c>
      <c r="C73">
        <v>46296747</v>
      </c>
      <c r="D73">
        <v>19548408</v>
      </c>
      <c r="E73">
        <v>1</v>
      </c>
      <c r="F73">
        <v>1</v>
      </c>
      <c r="G73">
        <v>1</v>
      </c>
      <c r="H73">
        <v>3</v>
      </c>
      <c r="I73" t="s">
        <v>481</v>
      </c>
      <c r="J73" t="s">
        <v>482</v>
      </c>
      <c r="K73" t="s">
        <v>483</v>
      </c>
      <c r="L73">
        <v>1348</v>
      </c>
      <c r="N73">
        <v>1009</v>
      </c>
      <c r="O73" t="s">
        <v>484</v>
      </c>
      <c r="P73" t="s">
        <v>484</v>
      </c>
      <c r="Q73">
        <v>1000</v>
      </c>
      <c r="W73">
        <v>0</v>
      </c>
      <c r="X73">
        <v>-1775764276</v>
      </c>
      <c r="Y73">
        <v>2.9999999999999997E-4</v>
      </c>
      <c r="AA73">
        <v>115648.11</v>
      </c>
      <c r="AB73">
        <v>0</v>
      </c>
      <c r="AC73">
        <v>0</v>
      </c>
      <c r="AD73">
        <v>0</v>
      </c>
      <c r="AE73">
        <v>16039.96</v>
      </c>
      <c r="AF73">
        <v>0</v>
      </c>
      <c r="AG73">
        <v>0</v>
      </c>
      <c r="AH73">
        <v>0</v>
      </c>
      <c r="AI73">
        <v>7.21</v>
      </c>
      <c r="AJ73">
        <v>1</v>
      </c>
      <c r="AK73">
        <v>1</v>
      </c>
      <c r="AL73">
        <v>1</v>
      </c>
      <c r="AN73">
        <v>0</v>
      </c>
      <c r="AO73">
        <v>1</v>
      </c>
      <c r="AP73">
        <v>0</v>
      </c>
      <c r="AQ73">
        <v>0</v>
      </c>
      <c r="AR73">
        <v>0</v>
      </c>
      <c r="AS73" t="s">
        <v>3</v>
      </c>
      <c r="AT73">
        <v>2.9999999999999997E-4</v>
      </c>
      <c r="AU73" t="s">
        <v>3</v>
      </c>
      <c r="AV73">
        <v>0</v>
      </c>
      <c r="AW73">
        <v>2</v>
      </c>
      <c r="AX73">
        <v>46296754</v>
      </c>
      <c r="AY73">
        <v>1</v>
      </c>
      <c r="AZ73">
        <v>0</v>
      </c>
      <c r="BA73">
        <v>77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Y73*Source!I36</f>
        <v>8.9999999999999985E-6</v>
      </c>
      <c r="CY73">
        <f>AA73</f>
        <v>115648.11</v>
      </c>
      <c r="CZ73">
        <f>AE73</f>
        <v>16039.96</v>
      </c>
      <c r="DA73">
        <f>AI73</f>
        <v>7.21</v>
      </c>
      <c r="DB73">
        <f t="shared" si="13"/>
        <v>4.8099999999999996</v>
      </c>
      <c r="DC73">
        <f t="shared" si="14"/>
        <v>0</v>
      </c>
    </row>
    <row r="74" spans="1:107">
      <c r="A74">
        <f>ROW(Source!A36)</f>
        <v>36</v>
      </c>
      <c r="B74">
        <v>46295511</v>
      </c>
      <c r="C74">
        <v>46296747</v>
      </c>
      <c r="D74">
        <v>19549323</v>
      </c>
      <c r="E74">
        <v>1</v>
      </c>
      <c r="F74">
        <v>1</v>
      </c>
      <c r="G74">
        <v>1</v>
      </c>
      <c r="H74">
        <v>3</v>
      </c>
      <c r="I74" t="s">
        <v>575</v>
      </c>
      <c r="J74" t="s">
        <v>576</v>
      </c>
      <c r="K74" t="s">
        <v>577</v>
      </c>
      <c r="L74">
        <v>1346</v>
      </c>
      <c r="N74">
        <v>1009</v>
      </c>
      <c r="O74" t="s">
        <v>461</v>
      </c>
      <c r="P74" t="s">
        <v>461</v>
      </c>
      <c r="Q74">
        <v>1</v>
      </c>
      <c r="W74">
        <v>0</v>
      </c>
      <c r="X74">
        <v>460608579</v>
      </c>
      <c r="Y74">
        <v>0.11</v>
      </c>
      <c r="AA74">
        <v>261.64999999999998</v>
      </c>
      <c r="AB74">
        <v>0</v>
      </c>
      <c r="AC74">
        <v>0</v>
      </c>
      <c r="AD74">
        <v>0</v>
      </c>
      <c r="AE74">
        <v>36.29</v>
      </c>
      <c r="AF74">
        <v>0</v>
      </c>
      <c r="AG74">
        <v>0</v>
      </c>
      <c r="AH74">
        <v>0</v>
      </c>
      <c r="AI74">
        <v>7.21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0</v>
      </c>
      <c r="AQ74">
        <v>0</v>
      </c>
      <c r="AR74">
        <v>0</v>
      </c>
      <c r="AS74" t="s">
        <v>3</v>
      </c>
      <c r="AT74">
        <v>0.11</v>
      </c>
      <c r="AU74" t="s">
        <v>3</v>
      </c>
      <c r="AV74">
        <v>0</v>
      </c>
      <c r="AW74">
        <v>2</v>
      </c>
      <c r="AX74">
        <v>46296755</v>
      </c>
      <c r="AY74">
        <v>1</v>
      </c>
      <c r="AZ74">
        <v>0</v>
      </c>
      <c r="BA74">
        <v>78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Y74*Source!I36</f>
        <v>3.3E-3</v>
      </c>
      <c r="CY74">
        <f>AA74</f>
        <v>261.64999999999998</v>
      </c>
      <c r="CZ74">
        <f>AE74</f>
        <v>36.29</v>
      </c>
      <c r="DA74">
        <f>AI74</f>
        <v>7.21</v>
      </c>
      <c r="DB74">
        <f t="shared" si="13"/>
        <v>3.99</v>
      </c>
      <c r="DC74">
        <f t="shared" si="14"/>
        <v>0</v>
      </c>
    </row>
    <row r="75" spans="1:107">
      <c r="A75">
        <f>ROW(Source!A36)</f>
        <v>36</v>
      </c>
      <c r="B75">
        <v>46295511</v>
      </c>
      <c r="C75">
        <v>46296747</v>
      </c>
      <c r="D75">
        <v>19550672</v>
      </c>
      <c r="E75">
        <v>1</v>
      </c>
      <c r="F75">
        <v>1</v>
      </c>
      <c r="G75">
        <v>1</v>
      </c>
      <c r="H75">
        <v>3</v>
      </c>
      <c r="I75" t="s">
        <v>578</v>
      </c>
      <c r="J75" t="s">
        <v>579</v>
      </c>
      <c r="K75" t="s">
        <v>580</v>
      </c>
      <c r="L75">
        <v>1355</v>
      </c>
      <c r="N75">
        <v>1010</v>
      </c>
      <c r="O75" t="s">
        <v>68</v>
      </c>
      <c r="P75" t="s">
        <v>68</v>
      </c>
      <c r="Q75">
        <v>100</v>
      </c>
      <c r="W75">
        <v>0</v>
      </c>
      <c r="X75">
        <v>1988809448</v>
      </c>
      <c r="Y75">
        <v>1.02</v>
      </c>
      <c r="AA75">
        <v>626.26</v>
      </c>
      <c r="AB75">
        <v>0</v>
      </c>
      <c r="AC75">
        <v>0</v>
      </c>
      <c r="AD75">
        <v>0</v>
      </c>
      <c r="AE75">
        <v>86.86</v>
      </c>
      <c r="AF75">
        <v>0</v>
      </c>
      <c r="AG75">
        <v>0</v>
      </c>
      <c r="AH75">
        <v>0</v>
      </c>
      <c r="AI75">
        <v>7.21</v>
      </c>
      <c r="AJ75">
        <v>1</v>
      </c>
      <c r="AK75">
        <v>1</v>
      </c>
      <c r="AL75">
        <v>1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3</v>
      </c>
      <c r="AT75">
        <v>1.02</v>
      </c>
      <c r="AU75" t="s">
        <v>3</v>
      </c>
      <c r="AV75">
        <v>0</v>
      </c>
      <c r="AW75">
        <v>2</v>
      </c>
      <c r="AX75">
        <v>46296756</v>
      </c>
      <c r="AY75">
        <v>1</v>
      </c>
      <c r="AZ75">
        <v>0</v>
      </c>
      <c r="BA75">
        <v>79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Y75*Source!I36</f>
        <v>3.0599999999999999E-2</v>
      </c>
      <c r="CY75">
        <f>AA75</f>
        <v>626.26</v>
      </c>
      <c r="CZ75">
        <f>AE75</f>
        <v>86.86</v>
      </c>
      <c r="DA75">
        <f>AI75</f>
        <v>7.21</v>
      </c>
      <c r="DB75">
        <f t="shared" si="13"/>
        <v>88.6</v>
      </c>
      <c r="DC75">
        <f t="shared" si="14"/>
        <v>0</v>
      </c>
    </row>
    <row r="76" spans="1:107">
      <c r="A76">
        <f>ROW(Source!A36)</f>
        <v>36</v>
      </c>
      <c r="B76">
        <v>46295511</v>
      </c>
      <c r="C76">
        <v>46296747</v>
      </c>
      <c r="D76">
        <v>19677444</v>
      </c>
      <c r="E76">
        <v>1</v>
      </c>
      <c r="F76">
        <v>1</v>
      </c>
      <c r="G76">
        <v>1</v>
      </c>
      <c r="H76">
        <v>3</v>
      </c>
      <c r="I76" t="s">
        <v>471</v>
      </c>
      <c r="J76" t="s">
        <v>472</v>
      </c>
      <c r="K76" t="s">
        <v>473</v>
      </c>
      <c r="L76">
        <v>1374</v>
      </c>
      <c r="N76">
        <v>1013</v>
      </c>
      <c r="O76" t="s">
        <v>474</v>
      </c>
      <c r="P76" t="s">
        <v>474</v>
      </c>
      <c r="Q76">
        <v>1</v>
      </c>
      <c r="W76">
        <v>0</v>
      </c>
      <c r="X76">
        <v>1723657366</v>
      </c>
      <c r="Y76">
        <v>6.66</v>
      </c>
      <c r="AA76">
        <v>7.21</v>
      </c>
      <c r="AB76">
        <v>0</v>
      </c>
      <c r="AC76">
        <v>0</v>
      </c>
      <c r="AD76">
        <v>0</v>
      </c>
      <c r="AE76">
        <v>1</v>
      </c>
      <c r="AF76">
        <v>0</v>
      </c>
      <c r="AG76">
        <v>0</v>
      </c>
      <c r="AH76">
        <v>0</v>
      </c>
      <c r="AI76">
        <v>7.21</v>
      </c>
      <c r="AJ76">
        <v>1</v>
      </c>
      <c r="AK76">
        <v>1</v>
      </c>
      <c r="AL76">
        <v>1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3</v>
      </c>
      <c r="AT76">
        <v>6.66</v>
      </c>
      <c r="AU76" t="s">
        <v>3</v>
      </c>
      <c r="AV76">
        <v>0</v>
      </c>
      <c r="AW76">
        <v>2</v>
      </c>
      <c r="AX76">
        <v>46296757</v>
      </c>
      <c r="AY76">
        <v>1</v>
      </c>
      <c r="AZ76">
        <v>0</v>
      </c>
      <c r="BA76">
        <v>80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Y76*Source!I36</f>
        <v>0.19980000000000001</v>
      </c>
      <c r="CY76">
        <f>AA76</f>
        <v>7.21</v>
      </c>
      <c r="CZ76">
        <f>AE76</f>
        <v>1</v>
      </c>
      <c r="DA76">
        <f>AI76</f>
        <v>7.21</v>
      </c>
      <c r="DB76">
        <f t="shared" si="13"/>
        <v>6.66</v>
      </c>
      <c r="DC76">
        <f t="shared" si="14"/>
        <v>0</v>
      </c>
    </row>
    <row r="77" spans="1:107">
      <c r="A77">
        <f>ROW(Source!A37)</f>
        <v>37</v>
      </c>
      <c r="B77">
        <v>46295511</v>
      </c>
      <c r="C77">
        <v>46296758</v>
      </c>
      <c r="D77">
        <v>9915142</v>
      </c>
      <c r="E77">
        <v>1</v>
      </c>
      <c r="F77">
        <v>1</v>
      </c>
      <c r="G77">
        <v>1</v>
      </c>
      <c r="H77">
        <v>1</v>
      </c>
      <c r="I77" t="s">
        <v>498</v>
      </c>
      <c r="J77" t="s">
        <v>3</v>
      </c>
      <c r="K77" t="s">
        <v>499</v>
      </c>
      <c r="L77">
        <v>1191</v>
      </c>
      <c r="N77">
        <v>1013</v>
      </c>
      <c r="O77" t="s">
        <v>455</v>
      </c>
      <c r="P77" t="s">
        <v>455</v>
      </c>
      <c r="Q77">
        <v>1</v>
      </c>
      <c r="W77">
        <v>0</v>
      </c>
      <c r="X77">
        <v>1009158442</v>
      </c>
      <c r="Y77">
        <v>10</v>
      </c>
      <c r="AA77">
        <v>0</v>
      </c>
      <c r="AB77">
        <v>0</v>
      </c>
      <c r="AC77">
        <v>0</v>
      </c>
      <c r="AD77">
        <v>261.63</v>
      </c>
      <c r="AE77">
        <v>0</v>
      </c>
      <c r="AF77">
        <v>0</v>
      </c>
      <c r="AG77">
        <v>0</v>
      </c>
      <c r="AH77">
        <v>10.78</v>
      </c>
      <c r="AI77">
        <v>1</v>
      </c>
      <c r="AJ77">
        <v>1</v>
      </c>
      <c r="AK77">
        <v>1</v>
      </c>
      <c r="AL77">
        <v>24.27</v>
      </c>
      <c r="AN77">
        <v>0</v>
      </c>
      <c r="AO77">
        <v>1</v>
      </c>
      <c r="AP77">
        <v>0</v>
      </c>
      <c r="AQ77">
        <v>0</v>
      </c>
      <c r="AR77">
        <v>0</v>
      </c>
      <c r="AS77" t="s">
        <v>3</v>
      </c>
      <c r="AT77">
        <v>10</v>
      </c>
      <c r="AU77" t="s">
        <v>3</v>
      </c>
      <c r="AV77">
        <v>1</v>
      </c>
      <c r="AW77">
        <v>2</v>
      </c>
      <c r="AX77">
        <v>46296759</v>
      </c>
      <c r="AY77">
        <v>1</v>
      </c>
      <c r="AZ77">
        <v>0</v>
      </c>
      <c r="BA77">
        <v>81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Y77*Source!I37</f>
        <v>192</v>
      </c>
      <c r="CY77">
        <f>AD77</f>
        <v>261.63</v>
      </c>
      <c r="CZ77">
        <f>AH77</f>
        <v>10.78</v>
      </c>
      <c r="DA77">
        <f>AL77</f>
        <v>24.27</v>
      </c>
      <c r="DB77">
        <f t="shared" si="13"/>
        <v>107.8</v>
      </c>
      <c r="DC77">
        <f t="shared" si="14"/>
        <v>0</v>
      </c>
    </row>
    <row r="78" spans="1:107">
      <c r="A78">
        <f>ROW(Source!A37)</f>
        <v>37</v>
      </c>
      <c r="B78">
        <v>46295511</v>
      </c>
      <c r="C78">
        <v>46296758</v>
      </c>
      <c r="D78">
        <v>121548</v>
      </c>
      <c r="E78">
        <v>1</v>
      </c>
      <c r="F78">
        <v>1</v>
      </c>
      <c r="G78">
        <v>1</v>
      </c>
      <c r="H78">
        <v>1</v>
      </c>
      <c r="I78" t="s">
        <v>25</v>
      </c>
      <c r="J78" t="s">
        <v>3</v>
      </c>
      <c r="K78" t="s">
        <v>456</v>
      </c>
      <c r="L78">
        <v>608254</v>
      </c>
      <c r="N78">
        <v>1013</v>
      </c>
      <c r="O78" t="s">
        <v>457</v>
      </c>
      <c r="P78" t="s">
        <v>457</v>
      </c>
      <c r="Q78">
        <v>1</v>
      </c>
      <c r="W78">
        <v>0</v>
      </c>
      <c r="X78">
        <v>-185737400</v>
      </c>
      <c r="Y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1</v>
      </c>
      <c r="AJ78">
        <v>1</v>
      </c>
      <c r="AK78">
        <v>24.27</v>
      </c>
      <c r="AL78">
        <v>1</v>
      </c>
      <c r="AN78">
        <v>0</v>
      </c>
      <c r="AO78">
        <v>1</v>
      </c>
      <c r="AP78">
        <v>0</v>
      </c>
      <c r="AQ78">
        <v>0</v>
      </c>
      <c r="AR78">
        <v>0</v>
      </c>
      <c r="AS78" t="s">
        <v>3</v>
      </c>
      <c r="AT78">
        <v>0</v>
      </c>
      <c r="AU78" t="s">
        <v>3</v>
      </c>
      <c r="AV78">
        <v>2</v>
      </c>
      <c r="AW78">
        <v>2</v>
      </c>
      <c r="AX78">
        <v>46296760</v>
      </c>
      <c r="AY78">
        <v>1</v>
      </c>
      <c r="AZ78">
        <v>0</v>
      </c>
      <c r="BA78">
        <v>82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Y78*Source!I37</f>
        <v>0</v>
      </c>
      <c r="CY78">
        <f>AD78</f>
        <v>0</v>
      </c>
      <c r="CZ78">
        <f>AH78</f>
        <v>0</v>
      </c>
      <c r="DA78">
        <f>AL78</f>
        <v>1</v>
      </c>
      <c r="DB78">
        <f t="shared" si="13"/>
        <v>0</v>
      </c>
      <c r="DC78">
        <f t="shared" si="14"/>
        <v>0</v>
      </c>
    </row>
    <row r="79" spans="1:107">
      <c r="A79">
        <f>ROW(Source!A37)</f>
        <v>37</v>
      </c>
      <c r="B79">
        <v>46295511</v>
      </c>
      <c r="C79">
        <v>46296758</v>
      </c>
      <c r="D79">
        <v>19548931</v>
      </c>
      <c r="E79">
        <v>1</v>
      </c>
      <c r="F79">
        <v>1</v>
      </c>
      <c r="G79">
        <v>1</v>
      </c>
      <c r="H79">
        <v>3</v>
      </c>
      <c r="I79" t="s">
        <v>458</v>
      </c>
      <c r="J79" t="s">
        <v>459</v>
      </c>
      <c r="K79" t="s">
        <v>460</v>
      </c>
      <c r="L79">
        <v>1346</v>
      </c>
      <c r="N79">
        <v>1009</v>
      </c>
      <c r="O79" t="s">
        <v>461</v>
      </c>
      <c r="P79" t="s">
        <v>461</v>
      </c>
      <c r="Q79">
        <v>1</v>
      </c>
      <c r="W79">
        <v>0</v>
      </c>
      <c r="X79">
        <v>792801555</v>
      </c>
      <c r="Y79">
        <v>8.0000000000000002E-3</v>
      </c>
      <c r="AA79">
        <v>1081.72</v>
      </c>
      <c r="AB79">
        <v>0</v>
      </c>
      <c r="AC79">
        <v>0</v>
      </c>
      <c r="AD79">
        <v>0</v>
      </c>
      <c r="AE79">
        <v>150.03</v>
      </c>
      <c r="AF79">
        <v>0</v>
      </c>
      <c r="AG79">
        <v>0</v>
      </c>
      <c r="AH79">
        <v>0</v>
      </c>
      <c r="AI79">
        <v>7.21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3</v>
      </c>
      <c r="AT79">
        <v>8.0000000000000002E-3</v>
      </c>
      <c r="AU79" t="s">
        <v>3</v>
      </c>
      <c r="AV79">
        <v>0</v>
      </c>
      <c r="AW79">
        <v>2</v>
      </c>
      <c r="AX79">
        <v>46296761</v>
      </c>
      <c r="AY79">
        <v>1</v>
      </c>
      <c r="AZ79">
        <v>0</v>
      </c>
      <c r="BA79">
        <v>83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Y79*Source!I37</f>
        <v>0.15359999999999999</v>
      </c>
      <c r="CY79">
        <f>AA79</f>
        <v>1081.72</v>
      </c>
      <c r="CZ79">
        <f>AE79</f>
        <v>150.03</v>
      </c>
      <c r="DA79">
        <f>AI79</f>
        <v>7.21</v>
      </c>
      <c r="DB79">
        <f t="shared" si="13"/>
        <v>1.2</v>
      </c>
      <c r="DC79">
        <f t="shared" si="14"/>
        <v>0</v>
      </c>
    </row>
    <row r="80" spans="1:107">
      <c r="A80">
        <f>ROW(Source!A37)</f>
        <v>37</v>
      </c>
      <c r="B80">
        <v>46295511</v>
      </c>
      <c r="C80">
        <v>46296758</v>
      </c>
      <c r="D80">
        <v>19549279</v>
      </c>
      <c r="E80">
        <v>1</v>
      </c>
      <c r="F80">
        <v>1</v>
      </c>
      <c r="G80">
        <v>1</v>
      </c>
      <c r="H80">
        <v>3</v>
      </c>
      <c r="I80" t="s">
        <v>581</v>
      </c>
      <c r="J80" t="s">
        <v>582</v>
      </c>
      <c r="K80" t="s">
        <v>583</v>
      </c>
      <c r="L80">
        <v>1348</v>
      </c>
      <c r="N80">
        <v>1009</v>
      </c>
      <c r="O80" t="s">
        <v>484</v>
      </c>
      <c r="P80" t="s">
        <v>484</v>
      </c>
      <c r="Q80">
        <v>1000</v>
      </c>
      <c r="W80">
        <v>0</v>
      </c>
      <c r="X80">
        <v>-637117005</v>
      </c>
      <c r="Y80">
        <v>1.0000000000000001E-5</v>
      </c>
      <c r="AA80">
        <v>442326.58</v>
      </c>
      <c r="AB80">
        <v>0</v>
      </c>
      <c r="AC80">
        <v>0</v>
      </c>
      <c r="AD80">
        <v>0</v>
      </c>
      <c r="AE80">
        <v>61349.04</v>
      </c>
      <c r="AF80">
        <v>0</v>
      </c>
      <c r="AG80">
        <v>0</v>
      </c>
      <c r="AH80">
        <v>0</v>
      </c>
      <c r="AI80">
        <v>7.21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0</v>
      </c>
      <c r="AQ80">
        <v>0</v>
      </c>
      <c r="AR80">
        <v>0</v>
      </c>
      <c r="AS80" t="s">
        <v>3</v>
      </c>
      <c r="AT80">
        <v>1.0000000000000001E-5</v>
      </c>
      <c r="AU80" t="s">
        <v>3</v>
      </c>
      <c r="AV80">
        <v>0</v>
      </c>
      <c r="AW80">
        <v>2</v>
      </c>
      <c r="AX80">
        <v>46296762</v>
      </c>
      <c r="AY80">
        <v>1</v>
      </c>
      <c r="AZ80">
        <v>0</v>
      </c>
      <c r="BA80">
        <v>84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Y80*Source!I37</f>
        <v>1.92E-4</v>
      </c>
      <c r="CY80">
        <f>AA80</f>
        <v>442326.58</v>
      </c>
      <c r="CZ80">
        <f>AE80</f>
        <v>61349.04</v>
      </c>
      <c r="DA80">
        <f>AI80</f>
        <v>7.21</v>
      </c>
      <c r="DB80">
        <f t="shared" si="13"/>
        <v>0.61</v>
      </c>
      <c r="DC80">
        <f t="shared" si="14"/>
        <v>0</v>
      </c>
    </row>
    <row r="81" spans="1:107">
      <c r="A81">
        <f>ROW(Source!A37)</f>
        <v>37</v>
      </c>
      <c r="B81">
        <v>46295511</v>
      </c>
      <c r="C81">
        <v>46296758</v>
      </c>
      <c r="D81">
        <v>19597931</v>
      </c>
      <c r="E81">
        <v>1</v>
      </c>
      <c r="F81">
        <v>1</v>
      </c>
      <c r="G81">
        <v>1</v>
      </c>
      <c r="H81">
        <v>3</v>
      </c>
      <c r="I81" t="s">
        <v>465</v>
      </c>
      <c r="J81" t="s">
        <v>466</v>
      </c>
      <c r="K81" t="s">
        <v>467</v>
      </c>
      <c r="L81">
        <v>1346</v>
      </c>
      <c r="N81">
        <v>1009</v>
      </c>
      <c r="O81" t="s">
        <v>461</v>
      </c>
      <c r="P81" t="s">
        <v>461</v>
      </c>
      <c r="Q81">
        <v>1</v>
      </c>
      <c r="W81">
        <v>0</v>
      </c>
      <c r="X81">
        <v>551678104</v>
      </c>
      <c r="Y81">
        <v>0.03</v>
      </c>
      <c r="AA81">
        <v>473.99</v>
      </c>
      <c r="AB81">
        <v>0</v>
      </c>
      <c r="AC81">
        <v>0</v>
      </c>
      <c r="AD81">
        <v>0</v>
      </c>
      <c r="AE81">
        <v>65.739999999999995</v>
      </c>
      <c r="AF81">
        <v>0</v>
      </c>
      <c r="AG81">
        <v>0</v>
      </c>
      <c r="AH81">
        <v>0</v>
      </c>
      <c r="AI81">
        <v>7.21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3</v>
      </c>
      <c r="AT81">
        <v>0.03</v>
      </c>
      <c r="AU81" t="s">
        <v>3</v>
      </c>
      <c r="AV81">
        <v>0</v>
      </c>
      <c r="AW81">
        <v>2</v>
      </c>
      <c r="AX81">
        <v>46296763</v>
      </c>
      <c r="AY81">
        <v>1</v>
      </c>
      <c r="AZ81">
        <v>0</v>
      </c>
      <c r="BA81">
        <v>85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Y81*Source!I37</f>
        <v>0.57599999999999996</v>
      </c>
      <c r="CY81">
        <f>AA81</f>
        <v>473.99</v>
      </c>
      <c r="CZ81">
        <f>AE81</f>
        <v>65.739999999999995</v>
      </c>
      <c r="DA81">
        <f>AI81</f>
        <v>7.21</v>
      </c>
      <c r="DB81">
        <f t="shared" si="13"/>
        <v>1.97</v>
      </c>
      <c r="DC81">
        <f t="shared" si="14"/>
        <v>0</v>
      </c>
    </row>
    <row r="82" spans="1:107">
      <c r="A82">
        <f>ROW(Source!A37)</f>
        <v>37</v>
      </c>
      <c r="B82">
        <v>46295511</v>
      </c>
      <c r="C82">
        <v>46296758</v>
      </c>
      <c r="D82">
        <v>19677444</v>
      </c>
      <c r="E82">
        <v>1</v>
      </c>
      <c r="F82">
        <v>1</v>
      </c>
      <c r="G82">
        <v>1</v>
      </c>
      <c r="H82">
        <v>3</v>
      </c>
      <c r="I82" t="s">
        <v>471</v>
      </c>
      <c r="J82" t="s">
        <v>472</v>
      </c>
      <c r="K82" t="s">
        <v>473</v>
      </c>
      <c r="L82">
        <v>1374</v>
      </c>
      <c r="N82">
        <v>1013</v>
      </c>
      <c r="O82" t="s">
        <v>474</v>
      </c>
      <c r="P82" t="s">
        <v>474</v>
      </c>
      <c r="Q82">
        <v>1</v>
      </c>
      <c r="W82">
        <v>0</v>
      </c>
      <c r="X82">
        <v>1723657366</v>
      </c>
      <c r="Y82">
        <v>2.16</v>
      </c>
      <c r="AA82">
        <v>7.21</v>
      </c>
      <c r="AB82">
        <v>0</v>
      </c>
      <c r="AC82">
        <v>0</v>
      </c>
      <c r="AD82">
        <v>0</v>
      </c>
      <c r="AE82">
        <v>1</v>
      </c>
      <c r="AF82">
        <v>0</v>
      </c>
      <c r="AG82">
        <v>0</v>
      </c>
      <c r="AH82">
        <v>0</v>
      </c>
      <c r="AI82">
        <v>7.21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0</v>
      </c>
      <c r="AQ82">
        <v>0</v>
      </c>
      <c r="AR82">
        <v>0</v>
      </c>
      <c r="AS82" t="s">
        <v>3</v>
      </c>
      <c r="AT82">
        <v>2.16</v>
      </c>
      <c r="AU82" t="s">
        <v>3</v>
      </c>
      <c r="AV82">
        <v>0</v>
      </c>
      <c r="AW82">
        <v>2</v>
      </c>
      <c r="AX82">
        <v>46296764</v>
      </c>
      <c r="AY82">
        <v>1</v>
      </c>
      <c r="AZ82">
        <v>0</v>
      </c>
      <c r="BA82">
        <v>86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Y82*Source!I37</f>
        <v>41.472000000000001</v>
      </c>
      <c r="CY82">
        <f>AA82</f>
        <v>7.21</v>
      </c>
      <c r="CZ82">
        <f>AE82</f>
        <v>1</v>
      </c>
      <c r="DA82">
        <f>AI82</f>
        <v>7.21</v>
      </c>
      <c r="DB82">
        <f t="shared" si="13"/>
        <v>2.16</v>
      </c>
      <c r="DC82">
        <f t="shared" si="14"/>
        <v>0</v>
      </c>
    </row>
    <row r="83" spans="1:107">
      <c r="A83">
        <f>ROW(Source!A38)</f>
        <v>38</v>
      </c>
      <c r="B83">
        <v>46295511</v>
      </c>
      <c r="C83">
        <v>46296765</v>
      </c>
      <c r="D83">
        <v>9915089</v>
      </c>
      <c r="E83">
        <v>1</v>
      </c>
      <c r="F83">
        <v>1</v>
      </c>
      <c r="G83">
        <v>1</v>
      </c>
      <c r="H83">
        <v>1</v>
      </c>
      <c r="I83" t="s">
        <v>584</v>
      </c>
      <c r="J83" t="s">
        <v>3</v>
      </c>
      <c r="K83" t="s">
        <v>585</v>
      </c>
      <c r="L83">
        <v>1191</v>
      </c>
      <c r="N83">
        <v>1013</v>
      </c>
      <c r="O83" t="s">
        <v>455</v>
      </c>
      <c r="P83" t="s">
        <v>455</v>
      </c>
      <c r="Q83">
        <v>1</v>
      </c>
      <c r="W83">
        <v>0</v>
      </c>
      <c r="X83">
        <v>375174720</v>
      </c>
      <c r="Y83">
        <v>110</v>
      </c>
      <c r="AA83">
        <v>0</v>
      </c>
      <c r="AB83">
        <v>0</v>
      </c>
      <c r="AC83">
        <v>0</v>
      </c>
      <c r="AD83">
        <v>221.83</v>
      </c>
      <c r="AE83">
        <v>0</v>
      </c>
      <c r="AF83">
        <v>0</v>
      </c>
      <c r="AG83">
        <v>0</v>
      </c>
      <c r="AH83">
        <v>9.14</v>
      </c>
      <c r="AI83">
        <v>1</v>
      </c>
      <c r="AJ83">
        <v>1</v>
      </c>
      <c r="AK83">
        <v>1</v>
      </c>
      <c r="AL83">
        <v>24.27</v>
      </c>
      <c r="AN83">
        <v>0</v>
      </c>
      <c r="AO83">
        <v>1</v>
      </c>
      <c r="AP83">
        <v>0</v>
      </c>
      <c r="AQ83">
        <v>0</v>
      </c>
      <c r="AR83">
        <v>0</v>
      </c>
      <c r="AS83" t="s">
        <v>3</v>
      </c>
      <c r="AT83">
        <v>110</v>
      </c>
      <c r="AU83" t="s">
        <v>3</v>
      </c>
      <c r="AV83">
        <v>1</v>
      </c>
      <c r="AW83">
        <v>2</v>
      </c>
      <c r="AX83">
        <v>46296766</v>
      </c>
      <c r="AY83">
        <v>1</v>
      </c>
      <c r="AZ83">
        <v>0</v>
      </c>
      <c r="BA83">
        <v>87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Y83*Source!I38</f>
        <v>23.98</v>
      </c>
      <c r="CY83">
        <f>AD83</f>
        <v>221.83</v>
      </c>
      <c r="CZ83">
        <f>AH83</f>
        <v>9.14</v>
      </c>
      <c r="DA83">
        <f>AL83</f>
        <v>24.27</v>
      </c>
      <c r="DB83">
        <f t="shared" si="13"/>
        <v>1005.4</v>
      </c>
      <c r="DC83">
        <f t="shared" si="14"/>
        <v>0</v>
      </c>
    </row>
    <row r="84" spans="1:107">
      <c r="A84">
        <f>ROW(Source!A38)</f>
        <v>38</v>
      </c>
      <c r="B84">
        <v>46295511</v>
      </c>
      <c r="C84">
        <v>46296765</v>
      </c>
      <c r="D84">
        <v>121548</v>
      </c>
      <c r="E84">
        <v>1</v>
      </c>
      <c r="F84">
        <v>1</v>
      </c>
      <c r="G84">
        <v>1</v>
      </c>
      <c r="H84">
        <v>1</v>
      </c>
      <c r="I84" t="s">
        <v>25</v>
      </c>
      <c r="J84" t="s">
        <v>3</v>
      </c>
      <c r="K84" t="s">
        <v>456</v>
      </c>
      <c r="L84">
        <v>608254</v>
      </c>
      <c r="N84">
        <v>1013</v>
      </c>
      <c r="O84" t="s">
        <v>457</v>
      </c>
      <c r="P84" t="s">
        <v>457</v>
      </c>
      <c r="Q84">
        <v>1</v>
      </c>
      <c r="W84">
        <v>0</v>
      </c>
      <c r="X84">
        <v>-185737400</v>
      </c>
      <c r="Y84">
        <v>1.9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1</v>
      </c>
      <c r="AJ84">
        <v>1</v>
      </c>
      <c r="AK84">
        <v>24.27</v>
      </c>
      <c r="AL84">
        <v>1</v>
      </c>
      <c r="AN84">
        <v>0</v>
      </c>
      <c r="AO84">
        <v>1</v>
      </c>
      <c r="AP84">
        <v>0</v>
      </c>
      <c r="AQ84">
        <v>0</v>
      </c>
      <c r="AR84">
        <v>0</v>
      </c>
      <c r="AS84" t="s">
        <v>3</v>
      </c>
      <c r="AT84">
        <v>1.9</v>
      </c>
      <c r="AU84" t="s">
        <v>3</v>
      </c>
      <c r="AV84">
        <v>2</v>
      </c>
      <c r="AW84">
        <v>2</v>
      </c>
      <c r="AX84">
        <v>46296767</v>
      </c>
      <c r="AY84">
        <v>1</v>
      </c>
      <c r="AZ84">
        <v>0</v>
      </c>
      <c r="BA84">
        <v>88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Y84*Source!I38</f>
        <v>0.41419999999999996</v>
      </c>
      <c r="CY84">
        <f>AD84</f>
        <v>0</v>
      </c>
      <c r="CZ84">
        <f>AH84</f>
        <v>0</v>
      </c>
      <c r="DA84">
        <f>AL84</f>
        <v>1</v>
      </c>
      <c r="DB84">
        <f t="shared" si="13"/>
        <v>0</v>
      </c>
      <c r="DC84">
        <f t="shared" si="14"/>
        <v>0</v>
      </c>
    </row>
    <row r="85" spans="1:107">
      <c r="A85">
        <f>ROW(Source!A38)</f>
        <v>38</v>
      </c>
      <c r="B85">
        <v>46295511</v>
      </c>
      <c r="C85">
        <v>46296765</v>
      </c>
      <c r="D85">
        <v>19544357</v>
      </c>
      <c r="E85">
        <v>1</v>
      </c>
      <c r="F85">
        <v>1</v>
      </c>
      <c r="G85">
        <v>1</v>
      </c>
      <c r="H85">
        <v>2</v>
      </c>
      <c r="I85" t="s">
        <v>566</v>
      </c>
      <c r="J85" t="s">
        <v>567</v>
      </c>
      <c r="K85" t="s">
        <v>568</v>
      </c>
      <c r="L85">
        <v>1368</v>
      </c>
      <c r="N85">
        <v>1011</v>
      </c>
      <c r="O85" t="s">
        <v>480</v>
      </c>
      <c r="P85" t="s">
        <v>480</v>
      </c>
      <c r="Q85">
        <v>1</v>
      </c>
      <c r="W85">
        <v>0</v>
      </c>
      <c r="X85">
        <v>2102783</v>
      </c>
      <c r="Y85">
        <v>1.1000000000000001</v>
      </c>
      <c r="AA85">
        <v>0</v>
      </c>
      <c r="AB85">
        <v>1346.22</v>
      </c>
      <c r="AC85">
        <v>318.42</v>
      </c>
      <c r="AD85">
        <v>0</v>
      </c>
      <c r="AE85">
        <v>0</v>
      </c>
      <c r="AF85">
        <v>156.72</v>
      </c>
      <c r="AG85">
        <v>13.12</v>
      </c>
      <c r="AH85">
        <v>0</v>
      </c>
      <c r="AI85">
        <v>1</v>
      </c>
      <c r="AJ85">
        <v>8.59</v>
      </c>
      <c r="AK85">
        <v>24.27</v>
      </c>
      <c r="AL85">
        <v>1</v>
      </c>
      <c r="AN85">
        <v>0</v>
      </c>
      <c r="AO85">
        <v>1</v>
      </c>
      <c r="AP85">
        <v>0</v>
      </c>
      <c r="AQ85">
        <v>0</v>
      </c>
      <c r="AR85">
        <v>0</v>
      </c>
      <c r="AS85" t="s">
        <v>3</v>
      </c>
      <c r="AT85">
        <v>1.1000000000000001</v>
      </c>
      <c r="AU85" t="s">
        <v>3</v>
      </c>
      <c r="AV85">
        <v>0</v>
      </c>
      <c r="AW85">
        <v>2</v>
      </c>
      <c r="AX85">
        <v>46296768</v>
      </c>
      <c r="AY85">
        <v>1</v>
      </c>
      <c r="AZ85">
        <v>0</v>
      </c>
      <c r="BA85">
        <v>89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Y85*Source!I38</f>
        <v>0.23980000000000001</v>
      </c>
      <c r="CY85">
        <f t="shared" ref="CY85:CY92" si="15">AB85</f>
        <v>1346.22</v>
      </c>
      <c r="CZ85">
        <f t="shared" ref="CZ85:CZ92" si="16">AF85</f>
        <v>156.72</v>
      </c>
      <c r="DA85">
        <f t="shared" ref="DA85:DA92" si="17">AJ85</f>
        <v>8.59</v>
      </c>
      <c r="DB85">
        <f t="shared" si="13"/>
        <v>172.39</v>
      </c>
      <c r="DC85">
        <f t="shared" si="14"/>
        <v>14.43</v>
      </c>
    </row>
    <row r="86" spans="1:107">
      <c r="A86">
        <f>ROW(Source!A38)</f>
        <v>38</v>
      </c>
      <c r="B86">
        <v>46295511</v>
      </c>
      <c r="C86">
        <v>46296765</v>
      </c>
      <c r="D86">
        <v>19544565</v>
      </c>
      <c r="E86">
        <v>1</v>
      </c>
      <c r="F86">
        <v>1</v>
      </c>
      <c r="G86">
        <v>1</v>
      </c>
      <c r="H86">
        <v>2</v>
      </c>
      <c r="I86" t="s">
        <v>586</v>
      </c>
      <c r="J86" t="s">
        <v>587</v>
      </c>
      <c r="K86" t="s">
        <v>588</v>
      </c>
      <c r="L86">
        <v>1368</v>
      </c>
      <c r="N86">
        <v>1011</v>
      </c>
      <c r="O86" t="s">
        <v>480</v>
      </c>
      <c r="P86" t="s">
        <v>480</v>
      </c>
      <c r="Q86">
        <v>1</v>
      </c>
      <c r="W86">
        <v>0</v>
      </c>
      <c r="X86">
        <v>-1591680517</v>
      </c>
      <c r="Y86">
        <v>43</v>
      </c>
      <c r="AA86">
        <v>0</v>
      </c>
      <c r="AB86">
        <v>391.27</v>
      </c>
      <c r="AC86">
        <v>0</v>
      </c>
      <c r="AD86">
        <v>0</v>
      </c>
      <c r="AE86">
        <v>0</v>
      </c>
      <c r="AF86">
        <v>45.55</v>
      </c>
      <c r="AG86">
        <v>0</v>
      </c>
      <c r="AH86">
        <v>0</v>
      </c>
      <c r="AI86">
        <v>1</v>
      </c>
      <c r="AJ86">
        <v>8.59</v>
      </c>
      <c r="AK86">
        <v>24.27</v>
      </c>
      <c r="AL86">
        <v>1</v>
      </c>
      <c r="AN86">
        <v>0</v>
      </c>
      <c r="AO86">
        <v>1</v>
      </c>
      <c r="AP86">
        <v>0</v>
      </c>
      <c r="AQ86">
        <v>0</v>
      </c>
      <c r="AR86">
        <v>0</v>
      </c>
      <c r="AS86" t="s">
        <v>3</v>
      </c>
      <c r="AT86">
        <v>43</v>
      </c>
      <c r="AU86" t="s">
        <v>3</v>
      </c>
      <c r="AV86">
        <v>0</v>
      </c>
      <c r="AW86">
        <v>2</v>
      </c>
      <c r="AX86">
        <v>46296769</v>
      </c>
      <c r="AY86">
        <v>1</v>
      </c>
      <c r="AZ86">
        <v>0</v>
      </c>
      <c r="BA86">
        <v>90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Y86*Source!I38</f>
        <v>9.3740000000000006</v>
      </c>
      <c r="CY86">
        <f t="shared" si="15"/>
        <v>391.27</v>
      </c>
      <c r="CZ86">
        <f t="shared" si="16"/>
        <v>45.55</v>
      </c>
      <c r="DA86">
        <f t="shared" si="17"/>
        <v>8.59</v>
      </c>
      <c r="DB86">
        <f t="shared" si="13"/>
        <v>1958.65</v>
      </c>
      <c r="DC86">
        <f t="shared" si="14"/>
        <v>0</v>
      </c>
    </row>
    <row r="87" spans="1:107">
      <c r="A87">
        <f>ROW(Source!A38)</f>
        <v>38</v>
      </c>
      <c r="B87">
        <v>46295511</v>
      </c>
      <c r="C87">
        <v>46296765</v>
      </c>
      <c r="D87">
        <v>19544574</v>
      </c>
      <c r="E87">
        <v>1</v>
      </c>
      <c r="F87">
        <v>1</v>
      </c>
      <c r="G87">
        <v>1</v>
      </c>
      <c r="H87">
        <v>2</v>
      </c>
      <c r="I87" t="s">
        <v>589</v>
      </c>
      <c r="J87" t="s">
        <v>590</v>
      </c>
      <c r="K87" t="s">
        <v>591</v>
      </c>
      <c r="L87">
        <v>1368</v>
      </c>
      <c r="N87">
        <v>1011</v>
      </c>
      <c r="O87" t="s">
        <v>480</v>
      </c>
      <c r="P87" t="s">
        <v>480</v>
      </c>
      <c r="Q87">
        <v>1</v>
      </c>
      <c r="W87">
        <v>0</v>
      </c>
      <c r="X87">
        <v>-2118763821</v>
      </c>
      <c r="Y87">
        <v>0.9</v>
      </c>
      <c r="AA87">
        <v>0</v>
      </c>
      <c r="AB87">
        <v>13.57</v>
      </c>
      <c r="AC87">
        <v>0</v>
      </c>
      <c r="AD87">
        <v>0</v>
      </c>
      <c r="AE87">
        <v>0</v>
      </c>
      <c r="AF87">
        <v>1.58</v>
      </c>
      <c r="AG87">
        <v>0</v>
      </c>
      <c r="AH87">
        <v>0</v>
      </c>
      <c r="AI87">
        <v>1</v>
      </c>
      <c r="AJ87">
        <v>8.59</v>
      </c>
      <c r="AK87">
        <v>24.27</v>
      </c>
      <c r="AL87">
        <v>1</v>
      </c>
      <c r="AN87">
        <v>0</v>
      </c>
      <c r="AO87">
        <v>1</v>
      </c>
      <c r="AP87">
        <v>0</v>
      </c>
      <c r="AQ87">
        <v>0</v>
      </c>
      <c r="AR87">
        <v>0</v>
      </c>
      <c r="AS87" t="s">
        <v>3</v>
      </c>
      <c r="AT87">
        <v>0.9</v>
      </c>
      <c r="AU87" t="s">
        <v>3</v>
      </c>
      <c r="AV87">
        <v>0</v>
      </c>
      <c r="AW87">
        <v>2</v>
      </c>
      <c r="AX87">
        <v>46296770</v>
      </c>
      <c r="AY87">
        <v>1</v>
      </c>
      <c r="AZ87">
        <v>0</v>
      </c>
      <c r="BA87">
        <v>91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Y87*Source!I38</f>
        <v>0.19620000000000001</v>
      </c>
      <c r="CY87">
        <f t="shared" si="15"/>
        <v>13.57</v>
      </c>
      <c r="CZ87">
        <f t="shared" si="16"/>
        <v>1.58</v>
      </c>
      <c r="DA87">
        <f t="shared" si="17"/>
        <v>8.59</v>
      </c>
      <c r="DB87">
        <f t="shared" si="13"/>
        <v>1.42</v>
      </c>
      <c r="DC87">
        <f t="shared" si="14"/>
        <v>0</v>
      </c>
    </row>
    <row r="88" spans="1:107">
      <c r="A88">
        <f>ROW(Source!A38)</f>
        <v>38</v>
      </c>
      <c r="B88">
        <v>46295511</v>
      </c>
      <c r="C88">
        <v>46296765</v>
      </c>
      <c r="D88">
        <v>19545907</v>
      </c>
      <c r="E88">
        <v>1</v>
      </c>
      <c r="F88">
        <v>1</v>
      </c>
      <c r="G88">
        <v>1</v>
      </c>
      <c r="H88">
        <v>2</v>
      </c>
      <c r="I88" t="s">
        <v>569</v>
      </c>
      <c r="J88" t="s">
        <v>570</v>
      </c>
      <c r="K88" t="s">
        <v>571</v>
      </c>
      <c r="L88">
        <v>1368</v>
      </c>
      <c r="N88">
        <v>1011</v>
      </c>
      <c r="O88" t="s">
        <v>480</v>
      </c>
      <c r="P88" t="s">
        <v>480</v>
      </c>
      <c r="Q88">
        <v>1</v>
      </c>
      <c r="W88">
        <v>0</v>
      </c>
      <c r="X88">
        <v>-124752544</v>
      </c>
      <c r="Y88">
        <v>0.3</v>
      </c>
      <c r="AA88">
        <v>0</v>
      </c>
      <c r="AB88">
        <v>20.96</v>
      </c>
      <c r="AC88">
        <v>0</v>
      </c>
      <c r="AD88">
        <v>0</v>
      </c>
      <c r="AE88">
        <v>0</v>
      </c>
      <c r="AF88">
        <v>2.44</v>
      </c>
      <c r="AG88">
        <v>0</v>
      </c>
      <c r="AH88">
        <v>0</v>
      </c>
      <c r="AI88">
        <v>1</v>
      </c>
      <c r="AJ88">
        <v>8.59</v>
      </c>
      <c r="AK88">
        <v>24.27</v>
      </c>
      <c r="AL88">
        <v>1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3</v>
      </c>
      <c r="AT88">
        <v>0.3</v>
      </c>
      <c r="AU88" t="s">
        <v>3</v>
      </c>
      <c r="AV88">
        <v>0</v>
      </c>
      <c r="AW88">
        <v>2</v>
      </c>
      <c r="AX88">
        <v>46296771</v>
      </c>
      <c r="AY88">
        <v>1</v>
      </c>
      <c r="AZ88">
        <v>0</v>
      </c>
      <c r="BA88">
        <v>92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Y88*Source!I38</f>
        <v>6.54E-2</v>
      </c>
      <c r="CY88">
        <f t="shared" si="15"/>
        <v>20.96</v>
      </c>
      <c r="CZ88">
        <f t="shared" si="16"/>
        <v>2.44</v>
      </c>
      <c r="DA88">
        <f t="shared" si="17"/>
        <v>8.59</v>
      </c>
      <c r="DB88">
        <f t="shared" si="13"/>
        <v>0.73</v>
      </c>
      <c r="DC88">
        <f t="shared" si="14"/>
        <v>0</v>
      </c>
    </row>
    <row r="89" spans="1:107">
      <c r="A89">
        <f>ROW(Source!A38)</f>
        <v>38</v>
      </c>
      <c r="B89">
        <v>46295511</v>
      </c>
      <c r="C89">
        <v>46296765</v>
      </c>
      <c r="D89">
        <v>19545912</v>
      </c>
      <c r="E89">
        <v>1</v>
      </c>
      <c r="F89">
        <v>1</v>
      </c>
      <c r="G89">
        <v>1</v>
      </c>
      <c r="H89">
        <v>2</v>
      </c>
      <c r="I89" t="s">
        <v>592</v>
      </c>
      <c r="J89" t="s">
        <v>593</v>
      </c>
      <c r="K89" t="s">
        <v>594</v>
      </c>
      <c r="L89">
        <v>1368</v>
      </c>
      <c r="N89">
        <v>1011</v>
      </c>
      <c r="O89" t="s">
        <v>480</v>
      </c>
      <c r="P89" t="s">
        <v>480</v>
      </c>
      <c r="Q89">
        <v>1</v>
      </c>
      <c r="W89">
        <v>0</v>
      </c>
      <c r="X89">
        <v>-112225569</v>
      </c>
      <c r="Y89">
        <v>0.4</v>
      </c>
      <c r="AA89">
        <v>0</v>
      </c>
      <c r="AB89">
        <v>57.64</v>
      </c>
      <c r="AC89">
        <v>0</v>
      </c>
      <c r="AD89">
        <v>0</v>
      </c>
      <c r="AE89">
        <v>0</v>
      </c>
      <c r="AF89">
        <v>6.71</v>
      </c>
      <c r="AG89">
        <v>0</v>
      </c>
      <c r="AH89">
        <v>0</v>
      </c>
      <c r="AI89">
        <v>1</v>
      </c>
      <c r="AJ89">
        <v>8.59</v>
      </c>
      <c r="AK89">
        <v>24.27</v>
      </c>
      <c r="AL89">
        <v>1</v>
      </c>
      <c r="AN89">
        <v>0</v>
      </c>
      <c r="AO89">
        <v>1</v>
      </c>
      <c r="AP89">
        <v>0</v>
      </c>
      <c r="AQ89">
        <v>0</v>
      </c>
      <c r="AR89">
        <v>0</v>
      </c>
      <c r="AS89" t="s">
        <v>3</v>
      </c>
      <c r="AT89">
        <v>0.4</v>
      </c>
      <c r="AU89" t="s">
        <v>3</v>
      </c>
      <c r="AV89">
        <v>0</v>
      </c>
      <c r="AW89">
        <v>2</v>
      </c>
      <c r="AX89">
        <v>46296772</v>
      </c>
      <c r="AY89">
        <v>1</v>
      </c>
      <c r="AZ89">
        <v>0</v>
      </c>
      <c r="BA89">
        <v>93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Y89*Source!I38</f>
        <v>8.72E-2</v>
      </c>
      <c r="CY89">
        <f t="shared" si="15"/>
        <v>57.64</v>
      </c>
      <c r="CZ89">
        <f t="shared" si="16"/>
        <v>6.71</v>
      </c>
      <c r="DA89">
        <f t="shared" si="17"/>
        <v>8.59</v>
      </c>
      <c r="DB89">
        <f t="shared" si="13"/>
        <v>2.68</v>
      </c>
      <c r="DC89">
        <f t="shared" si="14"/>
        <v>0</v>
      </c>
    </row>
    <row r="90" spans="1:107">
      <c r="A90">
        <f>ROW(Source!A38)</f>
        <v>38</v>
      </c>
      <c r="B90">
        <v>46295511</v>
      </c>
      <c r="C90">
        <v>46296765</v>
      </c>
      <c r="D90">
        <v>19545937</v>
      </c>
      <c r="E90">
        <v>1</v>
      </c>
      <c r="F90">
        <v>1</v>
      </c>
      <c r="G90">
        <v>1</v>
      </c>
      <c r="H90">
        <v>2</v>
      </c>
      <c r="I90" t="s">
        <v>595</v>
      </c>
      <c r="J90" t="s">
        <v>596</v>
      </c>
      <c r="K90" t="s">
        <v>597</v>
      </c>
      <c r="L90">
        <v>1368</v>
      </c>
      <c r="N90">
        <v>1011</v>
      </c>
      <c r="O90" t="s">
        <v>480</v>
      </c>
      <c r="P90" t="s">
        <v>480</v>
      </c>
      <c r="Q90">
        <v>1</v>
      </c>
      <c r="W90">
        <v>0</v>
      </c>
      <c r="X90">
        <v>1940742814</v>
      </c>
      <c r="Y90">
        <v>2.4</v>
      </c>
      <c r="AA90">
        <v>0</v>
      </c>
      <c r="AB90">
        <v>24.65</v>
      </c>
      <c r="AC90">
        <v>0</v>
      </c>
      <c r="AD90">
        <v>0</v>
      </c>
      <c r="AE90">
        <v>0</v>
      </c>
      <c r="AF90">
        <v>2.87</v>
      </c>
      <c r="AG90">
        <v>0</v>
      </c>
      <c r="AH90">
        <v>0</v>
      </c>
      <c r="AI90">
        <v>1</v>
      </c>
      <c r="AJ90">
        <v>8.59</v>
      </c>
      <c r="AK90">
        <v>24.27</v>
      </c>
      <c r="AL90">
        <v>1</v>
      </c>
      <c r="AN90">
        <v>0</v>
      </c>
      <c r="AO90">
        <v>1</v>
      </c>
      <c r="AP90">
        <v>0</v>
      </c>
      <c r="AQ90">
        <v>0</v>
      </c>
      <c r="AR90">
        <v>0</v>
      </c>
      <c r="AS90" t="s">
        <v>3</v>
      </c>
      <c r="AT90">
        <v>2.4</v>
      </c>
      <c r="AU90" t="s">
        <v>3</v>
      </c>
      <c r="AV90">
        <v>0</v>
      </c>
      <c r="AW90">
        <v>2</v>
      </c>
      <c r="AX90">
        <v>46296773</v>
      </c>
      <c r="AY90">
        <v>1</v>
      </c>
      <c r="AZ90">
        <v>0</v>
      </c>
      <c r="BA90">
        <v>94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Y90*Source!I38</f>
        <v>0.5232</v>
      </c>
      <c r="CY90">
        <f t="shared" si="15"/>
        <v>24.65</v>
      </c>
      <c r="CZ90">
        <f t="shared" si="16"/>
        <v>2.87</v>
      </c>
      <c r="DA90">
        <f t="shared" si="17"/>
        <v>8.59</v>
      </c>
      <c r="DB90">
        <f t="shared" si="13"/>
        <v>6.89</v>
      </c>
      <c r="DC90">
        <f t="shared" si="14"/>
        <v>0</v>
      </c>
    </row>
    <row r="91" spans="1:107">
      <c r="A91">
        <f>ROW(Source!A38)</f>
        <v>38</v>
      </c>
      <c r="B91">
        <v>46295511</v>
      </c>
      <c r="C91">
        <v>46296765</v>
      </c>
      <c r="D91">
        <v>19546061</v>
      </c>
      <c r="E91">
        <v>1</v>
      </c>
      <c r="F91">
        <v>1</v>
      </c>
      <c r="G91">
        <v>1</v>
      </c>
      <c r="H91">
        <v>2</v>
      </c>
      <c r="I91" t="s">
        <v>598</v>
      </c>
      <c r="J91" t="s">
        <v>599</v>
      </c>
      <c r="K91" t="s">
        <v>600</v>
      </c>
      <c r="L91">
        <v>1368</v>
      </c>
      <c r="N91">
        <v>1011</v>
      </c>
      <c r="O91" t="s">
        <v>480</v>
      </c>
      <c r="P91" t="s">
        <v>480</v>
      </c>
      <c r="Q91">
        <v>1</v>
      </c>
      <c r="W91">
        <v>0</v>
      </c>
      <c r="X91">
        <v>-1622036087</v>
      </c>
      <c r="Y91">
        <v>0.8</v>
      </c>
      <c r="AA91">
        <v>0</v>
      </c>
      <c r="AB91">
        <v>146.03</v>
      </c>
      <c r="AC91">
        <v>237.36</v>
      </c>
      <c r="AD91">
        <v>0</v>
      </c>
      <c r="AE91">
        <v>0</v>
      </c>
      <c r="AF91">
        <v>17</v>
      </c>
      <c r="AG91">
        <v>9.7799999999999994</v>
      </c>
      <c r="AH91">
        <v>0</v>
      </c>
      <c r="AI91">
        <v>1</v>
      </c>
      <c r="AJ91">
        <v>8.59</v>
      </c>
      <c r="AK91">
        <v>24.27</v>
      </c>
      <c r="AL91">
        <v>1</v>
      </c>
      <c r="AN91">
        <v>0</v>
      </c>
      <c r="AO91">
        <v>1</v>
      </c>
      <c r="AP91">
        <v>0</v>
      </c>
      <c r="AQ91">
        <v>0</v>
      </c>
      <c r="AR91">
        <v>0</v>
      </c>
      <c r="AS91" t="s">
        <v>3</v>
      </c>
      <c r="AT91">
        <v>0.8</v>
      </c>
      <c r="AU91" t="s">
        <v>3</v>
      </c>
      <c r="AV91">
        <v>0</v>
      </c>
      <c r="AW91">
        <v>2</v>
      </c>
      <c r="AX91">
        <v>46296774</v>
      </c>
      <c r="AY91">
        <v>1</v>
      </c>
      <c r="AZ91">
        <v>0</v>
      </c>
      <c r="BA91">
        <v>95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Y91*Source!I38</f>
        <v>0.1744</v>
      </c>
      <c r="CY91">
        <f t="shared" si="15"/>
        <v>146.03</v>
      </c>
      <c r="CZ91">
        <f t="shared" si="16"/>
        <v>17</v>
      </c>
      <c r="DA91">
        <f t="shared" si="17"/>
        <v>8.59</v>
      </c>
      <c r="DB91">
        <f t="shared" si="13"/>
        <v>13.6</v>
      </c>
      <c r="DC91">
        <f t="shared" si="14"/>
        <v>7.82</v>
      </c>
    </row>
    <row r="92" spans="1:107">
      <c r="A92">
        <f>ROW(Source!A38)</f>
        <v>38</v>
      </c>
      <c r="B92">
        <v>46295511</v>
      </c>
      <c r="C92">
        <v>46296765</v>
      </c>
      <c r="D92">
        <v>19546221</v>
      </c>
      <c r="E92">
        <v>1</v>
      </c>
      <c r="F92">
        <v>1</v>
      </c>
      <c r="G92">
        <v>1</v>
      </c>
      <c r="H92">
        <v>2</v>
      </c>
      <c r="I92" t="s">
        <v>601</v>
      </c>
      <c r="J92" t="s">
        <v>602</v>
      </c>
      <c r="K92" t="s">
        <v>603</v>
      </c>
      <c r="L92">
        <v>1368</v>
      </c>
      <c r="N92">
        <v>1011</v>
      </c>
      <c r="O92" t="s">
        <v>480</v>
      </c>
      <c r="P92" t="s">
        <v>480</v>
      </c>
      <c r="Q92">
        <v>1</v>
      </c>
      <c r="W92">
        <v>0</v>
      </c>
      <c r="X92">
        <v>652020443</v>
      </c>
      <c r="Y92">
        <v>0.5</v>
      </c>
      <c r="AA92">
        <v>0</v>
      </c>
      <c r="AB92">
        <v>896.8</v>
      </c>
      <c r="AC92">
        <v>0</v>
      </c>
      <c r="AD92">
        <v>0</v>
      </c>
      <c r="AE92">
        <v>0</v>
      </c>
      <c r="AF92">
        <v>104.4</v>
      </c>
      <c r="AG92">
        <v>0</v>
      </c>
      <c r="AH92">
        <v>0</v>
      </c>
      <c r="AI92">
        <v>1</v>
      </c>
      <c r="AJ92">
        <v>8.59</v>
      </c>
      <c r="AK92">
        <v>24.27</v>
      </c>
      <c r="AL92">
        <v>1</v>
      </c>
      <c r="AN92">
        <v>0</v>
      </c>
      <c r="AO92">
        <v>1</v>
      </c>
      <c r="AP92">
        <v>0</v>
      </c>
      <c r="AQ92">
        <v>0</v>
      </c>
      <c r="AR92">
        <v>0</v>
      </c>
      <c r="AS92" t="s">
        <v>3</v>
      </c>
      <c r="AT92">
        <v>0.5</v>
      </c>
      <c r="AU92" t="s">
        <v>3</v>
      </c>
      <c r="AV92">
        <v>0</v>
      </c>
      <c r="AW92">
        <v>2</v>
      </c>
      <c r="AX92">
        <v>46296775</v>
      </c>
      <c r="AY92">
        <v>1</v>
      </c>
      <c r="AZ92">
        <v>0</v>
      </c>
      <c r="BA92">
        <v>96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Y92*Source!I38</f>
        <v>0.109</v>
      </c>
      <c r="CY92">
        <f t="shared" si="15"/>
        <v>896.8</v>
      </c>
      <c r="CZ92">
        <f t="shared" si="16"/>
        <v>104.4</v>
      </c>
      <c r="DA92">
        <f t="shared" si="17"/>
        <v>8.59</v>
      </c>
      <c r="DB92">
        <f t="shared" si="13"/>
        <v>52.2</v>
      </c>
      <c r="DC92">
        <f t="shared" si="14"/>
        <v>0</v>
      </c>
    </row>
    <row r="93" spans="1:107">
      <c r="A93">
        <f>ROW(Source!A38)</f>
        <v>38</v>
      </c>
      <c r="B93">
        <v>46295511</v>
      </c>
      <c r="C93">
        <v>46296765</v>
      </c>
      <c r="D93">
        <v>19547377</v>
      </c>
      <c r="E93">
        <v>1</v>
      </c>
      <c r="F93">
        <v>1</v>
      </c>
      <c r="G93">
        <v>1</v>
      </c>
      <c r="H93">
        <v>3</v>
      </c>
      <c r="I93" t="s">
        <v>604</v>
      </c>
      <c r="J93" t="s">
        <v>605</v>
      </c>
      <c r="K93" t="s">
        <v>606</v>
      </c>
      <c r="L93">
        <v>1339</v>
      </c>
      <c r="N93">
        <v>1007</v>
      </c>
      <c r="O93" t="s">
        <v>607</v>
      </c>
      <c r="P93" t="s">
        <v>607</v>
      </c>
      <c r="Q93">
        <v>1</v>
      </c>
      <c r="W93">
        <v>0</v>
      </c>
      <c r="X93">
        <v>-1300669483</v>
      </c>
      <c r="Y93">
        <v>0.6</v>
      </c>
      <c r="AA93">
        <v>49.39</v>
      </c>
      <c r="AB93">
        <v>0</v>
      </c>
      <c r="AC93">
        <v>0</v>
      </c>
      <c r="AD93">
        <v>0</v>
      </c>
      <c r="AE93">
        <v>6.85</v>
      </c>
      <c r="AF93">
        <v>0</v>
      </c>
      <c r="AG93">
        <v>0</v>
      </c>
      <c r="AH93">
        <v>0</v>
      </c>
      <c r="AI93">
        <v>7.21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0</v>
      </c>
      <c r="AQ93">
        <v>0</v>
      </c>
      <c r="AR93">
        <v>0</v>
      </c>
      <c r="AS93" t="s">
        <v>3</v>
      </c>
      <c r="AT93">
        <v>0.6</v>
      </c>
      <c r="AU93" t="s">
        <v>3</v>
      </c>
      <c r="AV93">
        <v>0</v>
      </c>
      <c r="AW93">
        <v>2</v>
      </c>
      <c r="AX93">
        <v>46296776</v>
      </c>
      <c r="AY93">
        <v>1</v>
      </c>
      <c r="AZ93">
        <v>0</v>
      </c>
      <c r="BA93">
        <v>97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Y93*Source!I38</f>
        <v>0.1308</v>
      </c>
      <c r="CY93">
        <f>AA93</f>
        <v>49.39</v>
      </c>
      <c r="CZ93">
        <f>AE93</f>
        <v>6.85</v>
      </c>
      <c r="DA93">
        <f>AI93</f>
        <v>7.21</v>
      </c>
      <c r="DB93">
        <f t="shared" si="13"/>
        <v>4.1100000000000003</v>
      </c>
      <c r="DC93">
        <f t="shared" si="14"/>
        <v>0</v>
      </c>
    </row>
    <row r="94" spans="1:107">
      <c r="A94">
        <f>ROW(Source!A38)</f>
        <v>38</v>
      </c>
      <c r="B94">
        <v>46295511</v>
      </c>
      <c r="C94">
        <v>46296765</v>
      </c>
      <c r="D94">
        <v>19548162</v>
      </c>
      <c r="E94">
        <v>1</v>
      </c>
      <c r="F94">
        <v>1</v>
      </c>
      <c r="G94">
        <v>1</v>
      </c>
      <c r="H94">
        <v>3</v>
      </c>
      <c r="I94" t="s">
        <v>608</v>
      </c>
      <c r="J94" t="s">
        <v>609</v>
      </c>
      <c r="K94" t="s">
        <v>610</v>
      </c>
      <c r="L94">
        <v>1348</v>
      </c>
      <c r="N94">
        <v>1009</v>
      </c>
      <c r="O94" t="s">
        <v>484</v>
      </c>
      <c r="P94" t="s">
        <v>484</v>
      </c>
      <c r="Q94">
        <v>1000</v>
      </c>
      <c r="W94">
        <v>0</v>
      </c>
      <c r="X94">
        <v>1913722058</v>
      </c>
      <c r="Y94">
        <v>1.06</v>
      </c>
      <c r="AA94">
        <v>56932.54</v>
      </c>
      <c r="AB94">
        <v>0</v>
      </c>
      <c r="AC94">
        <v>0</v>
      </c>
      <c r="AD94">
        <v>0</v>
      </c>
      <c r="AE94">
        <v>7896.33</v>
      </c>
      <c r="AF94">
        <v>0</v>
      </c>
      <c r="AG94">
        <v>0</v>
      </c>
      <c r="AH94">
        <v>0</v>
      </c>
      <c r="AI94">
        <v>7.21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0</v>
      </c>
      <c r="AQ94">
        <v>0</v>
      </c>
      <c r="AR94">
        <v>0</v>
      </c>
      <c r="AS94" t="s">
        <v>3</v>
      </c>
      <c r="AT94">
        <v>1.06</v>
      </c>
      <c r="AU94" t="s">
        <v>3</v>
      </c>
      <c r="AV94">
        <v>0</v>
      </c>
      <c r="AW94">
        <v>2</v>
      </c>
      <c r="AX94">
        <v>46296777</v>
      </c>
      <c r="AY94">
        <v>1</v>
      </c>
      <c r="AZ94">
        <v>0</v>
      </c>
      <c r="BA94">
        <v>98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Y94*Source!I38</f>
        <v>0.23108000000000001</v>
      </c>
      <c r="CY94">
        <f>AA94</f>
        <v>56932.54</v>
      </c>
      <c r="CZ94">
        <f>AE94</f>
        <v>7896.33</v>
      </c>
      <c r="DA94">
        <f>AI94</f>
        <v>7.21</v>
      </c>
      <c r="DB94">
        <f t="shared" si="13"/>
        <v>8370.11</v>
      </c>
      <c r="DC94">
        <f t="shared" si="14"/>
        <v>0</v>
      </c>
    </row>
    <row r="95" spans="1:107">
      <c r="A95">
        <f>ROW(Source!A38)</f>
        <v>38</v>
      </c>
      <c r="B95">
        <v>46295511</v>
      </c>
      <c r="C95">
        <v>46296765</v>
      </c>
      <c r="D95">
        <v>19548442</v>
      </c>
      <c r="E95">
        <v>1</v>
      </c>
      <c r="F95">
        <v>1</v>
      </c>
      <c r="G95">
        <v>1</v>
      </c>
      <c r="H95">
        <v>3</v>
      </c>
      <c r="I95" t="s">
        <v>611</v>
      </c>
      <c r="J95" t="s">
        <v>612</v>
      </c>
      <c r="K95" t="s">
        <v>613</v>
      </c>
      <c r="L95">
        <v>1348</v>
      </c>
      <c r="N95">
        <v>1009</v>
      </c>
      <c r="O95" t="s">
        <v>484</v>
      </c>
      <c r="P95" t="s">
        <v>484</v>
      </c>
      <c r="Q95">
        <v>1000</v>
      </c>
      <c r="W95">
        <v>0</v>
      </c>
      <c r="X95">
        <v>-160520082</v>
      </c>
      <c r="Y95">
        <v>1.9E-2</v>
      </c>
      <c r="AA95">
        <v>95687.66</v>
      </c>
      <c r="AB95">
        <v>0</v>
      </c>
      <c r="AC95">
        <v>0</v>
      </c>
      <c r="AD95">
        <v>0</v>
      </c>
      <c r="AE95">
        <v>13271.52</v>
      </c>
      <c r="AF95">
        <v>0</v>
      </c>
      <c r="AG95">
        <v>0</v>
      </c>
      <c r="AH95">
        <v>0</v>
      </c>
      <c r="AI95">
        <v>7.21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0</v>
      </c>
      <c r="AQ95">
        <v>0</v>
      </c>
      <c r="AR95">
        <v>0</v>
      </c>
      <c r="AS95" t="s">
        <v>3</v>
      </c>
      <c r="AT95">
        <v>1.9E-2</v>
      </c>
      <c r="AU95" t="s">
        <v>3</v>
      </c>
      <c r="AV95">
        <v>0</v>
      </c>
      <c r="AW95">
        <v>2</v>
      </c>
      <c r="AX95">
        <v>46296778</v>
      </c>
      <c r="AY95">
        <v>1</v>
      </c>
      <c r="AZ95">
        <v>0</v>
      </c>
      <c r="BA95">
        <v>99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Y95*Source!I38</f>
        <v>4.1419999999999998E-3</v>
      </c>
      <c r="CY95">
        <f>AA95</f>
        <v>95687.66</v>
      </c>
      <c r="CZ95">
        <f>AE95</f>
        <v>13271.52</v>
      </c>
      <c r="DA95">
        <f>AI95</f>
        <v>7.21</v>
      </c>
      <c r="DB95">
        <f t="shared" si="13"/>
        <v>252.16</v>
      </c>
      <c r="DC95">
        <f t="shared" si="14"/>
        <v>0</v>
      </c>
    </row>
    <row r="96" spans="1:107">
      <c r="A96">
        <f>ROW(Source!A38)</f>
        <v>38</v>
      </c>
      <c r="B96">
        <v>46295511</v>
      </c>
      <c r="C96">
        <v>46296765</v>
      </c>
      <c r="D96">
        <v>19549105</v>
      </c>
      <c r="E96">
        <v>1</v>
      </c>
      <c r="F96">
        <v>1</v>
      </c>
      <c r="G96">
        <v>1</v>
      </c>
      <c r="H96">
        <v>3</v>
      </c>
      <c r="I96" t="s">
        <v>614</v>
      </c>
      <c r="J96" t="s">
        <v>615</v>
      </c>
      <c r="K96" t="s">
        <v>616</v>
      </c>
      <c r="L96">
        <v>1346</v>
      </c>
      <c r="N96">
        <v>1009</v>
      </c>
      <c r="O96" t="s">
        <v>461</v>
      </c>
      <c r="P96" t="s">
        <v>461</v>
      </c>
      <c r="Q96">
        <v>1</v>
      </c>
      <c r="W96">
        <v>0</v>
      </c>
      <c r="X96">
        <v>1581149146</v>
      </c>
      <c r="Y96">
        <v>0.2</v>
      </c>
      <c r="AA96">
        <v>29.99</v>
      </c>
      <c r="AB96">
        <v>0</v>
      </c>
      <c r="AC96">
        <v>0</v>
      </c>
      <c r="AD96">
        <v>0</v>
      </c>
      <c r="AE96">
        <v>4.16</v>
      </c>
      <c r="AF96">
        <v>0</v>
      </c>
      <c r="AG96">
        <v>0</v>
      </c>
      <c r="AH96">
        <v>0</v>
      </c>
      <c r="AI96">
        <v>7.21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0</v>
      </c>
      <c r="AQ96">
        <v>0</v>
      </c>
      <c r="AR96">
        <v>0</v>
      </c>
      <c r="AS96" t="s">
        <v>3</v>
      </c>
      <c r="AT96">
        <v>0.2</v>
      </c>
      <c r="AU96" t="s">
        <v>3</v>
      </c>
      <c r="AV96">
        <v>0</v>
      </c>
      <c r="AW96">
        <v>2</v>
      </c>
      <c r="AX96">
        <v>46296779</v>
      </c>
      <c r="AY96">
        <v>1</v>
      </c>
      <c r="AZ96">
        <v>0</v>
      </c>
      <c r="BA96">
        <v>100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Y96*Source!I38</f>
        <v>4.36E-2</v>
      </c>
      <c r="CY96">
        <f>AA96</f>
        <v>29.99</v>
      </c>
      <c r="CZ96">
        <f>AE96</f>
        <v>4.16</v>
      </c>
      <c r="DA96">
        <f>AI96</f>
        <v>7.21</v>
      </c>
      <c r="DB96">
        <f t="shared" si="13"/>
        <v>0.83</v>
      </c>
      <c r="DC96">
        <f t="shared" si="14"/>
        <v>0</v>
      </c>
    </row>
    <row r="97" spans="1:107">
      <c r="A97">
        <f>ROW(Source!A38)</f>
        <v>38</v>
      </c>
      <c r="B97">
        <v>46295511</v>
      </c>
      <c r="C97">
        <v>46296765</v>
      </c>
      <c r="D97">
        <v>19677444</v>
      </c>
      <c r="E97">
        <v>1</v>
      </c>
      <c r="F97">
        <v>1</v>
      </c>
      <c r="G97">
        <v>1</v>
      </c>
      <c r="H97">
        <v>3</v>
      </c>
      <c r="I97" t="s">
        <v>471</v>
      </c>
      <c r="J97" t="s">
        <v>472</v>
      </c>
      <c r="K97" t="s">
        <v>473</v>
      </c>
      <c r="L97">
        <v>1374</v>
      </c>
      <c r="N97">
        <v>1013</v>
      </c>
      <c r="O97" t="s">
        <v>474</v>
      </c>
      <c r="P97" t="s">
        <v>474</v>
      </c>
      <c r="Q97">
        <v>1</v>
      </c>
      <c r="W97">
        <v>0</v>
      </c>
      <c r="X97">
        <v>1723657366</v>
      </c>
      <c r="Y97">
        <v>20.11</v>
      </c>
      <c r="AA97">
        <v>7.21</v>
      </c>
      <c r="AB97">
        <v>0</v>
      </c>
      <c r="AC97">
        <v>0</v>
      </c>
      <c r="AD97">
        <v>0</v>
      </c>
      <c r="AE97">
        <v>1</v>
      </c>
      <c r="AF97">
        <v>0</v>
      </c>
      <c r="AG97">
        <v>0</v>
      </c>
      <c r="AH97">
        <v>0</v>
      </c>
      <c r="AI97">
        <v>7.21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0</v>
      </c>
      <c r="AQ97">
        <v>0</v>
      </c>
      <c r="AR97">
        <v>0</v>
      </c>
      <c r="AS97" t="s">
        <v>3</v>
      </c>
      <c r="AT97">
        <v>20.11</v>
      </c>
      <c r="AU97" t="s">
        <v>3</v>
      </c>
      <c r="AV97">
        <v>0</v>
      </c>
      <c r="AW97">
        <v>2</v>
      </c>
      <c r="AX97">
        <v>46296780</v>
      </c>
      <c r="AY97">
        <v>1</v>
      </c>
      <c r="AZ97">
        <v>0</v>
      </c>
      <c r="BA97">
        <v>101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Y97*Source!I38</f>
        <v>4.3839800000000002</v>
      </c>
      <c r="CY97">
        <f>AA97</f>
        <v>7.21</v>
      </c>
      <c r="CZ97">
        <f>AE97</f>
        <v>1</v>
      </c>
      <c r="DA97">
        <f>AI97</f>
        <v>7.21</v>
      </c>
      <c r="DB97">
        <f t="shared" ref="DB97:DB128" si="18">ROUND(ROUND(AT97*CZ97,2),2)</f>
        <v>20.11</v>
      </c>
      <c r="DC97">
        <f t="shared" ref="DC97:DC128" si="19">ROUND(ROUND(AT97*AG97,2),2)</f>
        <v>0</v>
      </c>
    </row>
    <row r="98" spans="1:107">
      <c r="A98">
        <f>ROW(Source!A39)</f>
        <v>39</v>
      </c>
      <c r="B98">
        <v>46295511</v>
      </c>
      <c r="C98">
        <v>46296797</v>
      </c>
      <c r="D98">
        <v>9915120</v>
      </c>
      <c r="E98">
        <v>1</v>
      </c>
      <c r="F98">
        <v>1</v>
      </c>
      <c r="G98">
        <v>1</v>
      </c>
      <c r="H98">
        <v>1</v>
      </c>
      <c r="I98" t="s">
        <v>475</v>
      </c>
      <c r="J98" t="s">
        <v>3</v>
      </c>
      <c r="K98" t="s">
        <v>476</v>
      </c>
      <c r="L98">
        <v>1191</v>
      </c>
      <c r="N98">
        <v>1013</v>
      </c>
      <c r="O98" t="s">
        <v>455</v>
      </c>
      <c r="P98" t="s">
        <v>455</v>
      </c>
      <c r="Q98">
        <v>1</v>
      </c>
      <c r="W98">
        <v>0</v>
      </c>
      <c r="X98">
        <v>1028592258</v>
      </c>
      <c r="Y98">
        <v>62.2</v>
      </c>
      <c r="AA98">
        <v>0</v>
      </c>
      <c r="AB98">
        <v>0</v>
      </c>
      <c r="AC98">
        <v>0</v>
      </c>
      <c r="AD98">
        <v>226.92</v>
      </c>
      <c r="AE98">
        <v>0</v>
      </c>
      <c r="AF98">
        <v>0</v>
      </c>
      <c r="AG98">
        <v>0</v>
      </c>
      <c r="AH98">
        <v>9.35</v>
      </c>
      <c r="AI98">
        <v>1</v>
      </c>
      <c r="AJ98">
        <v>1</v>
      </c>
      <c r="AK98">
        <v>1</v>
      </c>
      <c r="AL98">
        <v>24.27</v>
      </c>
      <c r="AN98">
        <v>0</v>
      </c>
      <c r="AO98">
        <v>1</v>
      </c>
      <c r="AP98">
        <v>0</v>
      </c>
      <c r="AQ98">
        <v>0</v>
      </c>
      <c r="AR98">
        <v>0</v>
      </c>
      <c r="AS98" t="s">
        <v>3</v>
      </c>
      <c r="AT98">
        <v>62.2</v>
      </c>
      <c r="AU98" t="s">
        <v>3</v>
      </c>
      <c r="AV98">
        <v>1</v>
      </c>
      <c r="AW98">
        <v>2</v>
      </c>
      <c r="AX98">
        <v>46296798</v>
      </c>
      <c r="AY98">
        <v>1</v>
      </c>
      <c r="AZ98">
        <v>0</v>
      </c>
      <c r="BA98">
        <v>102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Y98*Source!I39</f>
        <v>5.4424999999999999</v>
      </c>
      <c r="CY98">
        <f>AD98</f>
        <v>226.92</v>
      </c>
      <c r="CZ98">
        <f>AH98</f>
        <v>9.35</v>
      </c>
      <c r="DA98">
        <f>AL98</f>
        <v>24.27</v>
      </c>
      <c r="DB98">
        <f t="shared" si="18"/>
        <v>581.57000000000005</v>
      </c>
      <c r="DC98">
        <f t="shared" si="19"/>
        <v>0</v>
      </c>
    </row>
    <row r="99" spans="1:107">
      <c r="A99">
        <f>ROW(Source!A39)</f>
        <v>39</v>
      </c>
      <c r="B99">
        <v>46295511</v>
      </c>
      <c r="C99">
        <v>46296797</v>
      </c>
      <c r="D99">
        <v>121548</v>
      </c>
      <c r="E99">
        <v>1</v>
      </c>
      <c r="F99">
        <v>1</v>
      </c>
      <c r="G99">
        <v>1</v>
      </c>
      <c r="H99">
        <v>1</v>
      </c>
      <c r="I99" t="s">
        <v>25</v>
      </c>
      <c r="J99" t="s">
        <v>3</v>
      </c>
      <c r="K99" t="s">
        <v>456</v>
      </c>
      <c r="L99">
        <v>608254</v>
      </c>
      <c r="N99">
        <v>1013</v>
      </c>
      <c r="O99" t="s">
        <v>457</v>
      </c>
      <c r="P99" t="s">
        <v>457</v>
      </c>
      <c r="Q99">
        <v>1</v>
      </c>
      <c r="W99">
        <v>0</v>
      </c>
      <c r="X99">
        <v>-185737400</v>
      </c>
      <c r="Y99">
        <v>1.74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24.27</v>
      </c>
      <c r="AL99">
        <v>1</v>
      </c>
      <c r="AN99">
        <v>0</v>
      </c>
      <c r="AO99">
        <v>1</v>
      </c>
      <c r="AP99">
        <v>0</v>
      </c>
      <c r="AQ99">
        <v>0</v>
      </c>
      <c r="AR99">
        <v>0</v>
      </c>
      <c r="AS99" t="s">
        <v>3</v>
      </c>
      <c r="AT99">
        <v>1.74</v>
      </c>
      <c r="AU99" t="s">
        <v>3</v>
      </c>
      <c r="AV99">
        <v>2</v>
      </c>
      <c r="AW99">
        <v>2</v>
      </c>
      <c r="AX99">
        <v>46296799</v>
      </c>
      <c r="AY99">
        <v>1</v>
      </c>
      <c r="AZ99">
        <v>0</v>
      </c>
      <c r="BA99">
        <v>103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Y99*Source!I39</f>
        <v>0.15225</v>
      </c>
      <c r="CY99">
        <f>AD99</f>
        <v>0</v>
      </c>
      <c r="CZ99">
        <f>AH99</f>
        <v>0</v>
      </c>
      <c r="DA99">
        <f>AL99</f>
        <v>1</v>
      </c>
      <c r="DB99">
        <f t="shared" si="18"/>
        <v>0</v>
      </c>
      <c r="DC99">
        <f t="shared" si="19"/>
        <v>0</v>
      </c>
    </row>
    <row r="100" spans="1:107">
      <c r="A100">
        <f>ROW(Source!A39)</f>
        <v>39</v>
      </c>
      <c r="B100">
        <v>46295511</v>
      </c>
      <c r="C100">
        <v>46296797</v>
      </c>
      <c r="D100">
        <v>19544357</v>
      </c>
      <c r="E100">
        <v>1</v>
      </c>
      <c r="F100">
        <v>1</v>
      </c>
      <c r="G100">
        <v>1</v>
      </c>
      <c r="H100">
        <v>2</v>
      </c>
      <c r="I100" t="s">
        <v>566</v>
      </c>
      <c r="J100" t="s">
        <v>567</v>
      </c>
      <c r="K100" t="s">
        <v>568</v>
      </c>
      <c r="L100">
        <v>1368</v>
      </c>
      <c r="N100">
        <v>1011</v>
      </c>
      <c r="O100" t="s">
        <v>480</v>
      </c>
      <c r="P100" t="s">
        <v>480</v>
      </c>
      <c r="Q100">
        <v>1</v>
      </c>
      <c r="W100">
        <v>0</v>
      </c>
      <c r="X100">
        <v>2102783</v>
      </c>
      <c r="Y100">
        <v>1.74</v>
      </c>
      <c r="AA100">
        <v>0</v>
      </c>
      <c r="AB100">
        <v>1346.22</v>
      </c>
      <c r="AC100">
        <v>318.42</v>
      </c>
      <c r="AD100">
        <v>0</v>
      </c>
      <c r="AE100">
        <v>0</v>
      </c>
      <c r="AF100">
        <v>156.72</v>
      </c>
      <c r="AG100">
        <v>13.12</v>
      </c>
      <c r="AH100">
        <v>0</v>
      </c>
      <c r="AI100">
        <v>1</v>
      </c>
      <c r="AJ100">
        <v>8.59</v>
      </c>
      <c r="AK100">
        <v>24.27</v>
      </c>
      <c r="AL100">
        <v>1</v>
      </c>
      <c r="AN100">
        <v>0</v>
      </c>
      <c r="AO100">
        <v>1</v>
      </c>
      <c r="AP100">
        <v>0</v>
      </c>
      <c r="AQ100">
        <v>0</v>
      </c>
      <c r="AR100">
        <v>0</v>
      </c>
      <c r="AS100" t="s">
        <v>3</v>
      </c>
      <c r="AT100">
        <v>1.74</v>
      </c>
      <c r="AU100" t="s">
        <v>3</v>
      </c>
      <c r="AV100">
        <v>0</v>
      </c>
      <c r="AW100">
        <v>2</v>
      </c>
      <c r="AX100">
        <v>46296800</v>
      </c>
      <c r="AY100">
        <v>1</v>
      </c>
      <c r="AZ100">
        <v>0</v>
      </c>
      <c r="BA100">
        <v>104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Y100*Source!I39</f>
        <v>0.15225</v>
      </c>
      <c r="CY100">
        <f>AB100</f>
        <v>1346.22</v>
      </c>
      <c r="CZ100">
        <f>AF100</f>
        <v>156.72</v>
      </c>
      <c r="DA100">
        <f>AJ100</f>
        <v>8.59</v>
      </c>
      <c r="DB100">
        <f t="shared" si="18"/>
        <v>272.69</v>
      </c>
      <c r="DC100">
        <f t="shared" si="19"/>
        <v>22.83</v>
      </c>
    </row>
    <row r="101" spans="1:107">
      <c r="A101">
        <f>ROW(Source!A39)</f>
        <v>39</v>
      </c>
      <c r="B101">
        <v>46295511</v>
      </c>
      <c r="C101">
        <v>46296797</v>
      </c>
      <c r="D101">
        <v>19544572</v>
      </c>
      <c r="E101">
        <v>1</v>
      </c>
      <c r="F101">
        <v>1</v>
      </c>
      <c r="G101">
        <v>1</v>
      </c>
      <c r="H101">
        <v>2</v>
      </c>
      <c r="I101" t="s">
        <v>617</v>
      </c>
      <c r="J101" t="s">
        <v>618</v>
      </c>
      <c r="K101" t="s">
        <v>619</v>
      </c>
      <c r="L101">
        <v>1368</v>
      </c>
      <c r="N101">
        <v>1011</v>
      </c>
      <c r="O101" t="s">
        <v>480</v>
      </c>
      <c r="P101" t="s">
        <v>480</v>
      </c>
      <c r="Q101">
        <v>1</v>
      </c>
      <c r="W101">
        <v>0</v>
      </c>
      <c r="X101">
        <v>841783544</v>
      </c>
      <c r="Y101">
        <v>15.1</v>
      </c>
      <c r="AA101">
        <v>0</v>
      </c>
      <c r="AB101">
        <v>96.38</v>
      </c>
      <c r="AC101">
        <v>0</v>
      </c>
      <c r="AD101">
        <v>0</v>
      </c>
      <c r="AE101">
        <v>0</v>
      </c>
      <c r="AF101">
        <v>11.22</v>
      </c>
      <c r="AG101">
        <v>0</v>
      </c>
      <c r="AH101">
        <v>0</v>
      </c>
      <c r="AI101">
        <v>1</v>
      </c>
      <c r="AJ101">
        <v>8.59</v>
      </c>
      <c r="AK101">
        <v>24.27</v>
      </c>
      <c r="AL101">
        <v>1</v>
      </c>
      <c r="AN101">
        <v>0</v>
      </c>
      <c r="AO101">
        <v>1</v>
      </c>
      <c r="AP101">
        <v>0</v>
      </c>
      <c r="AQ101">
        <v>0</v>
      </c>
      <c r="AR101">
        <v>0</v>
      </c>
      <c r="AS101" t="s">
        <v>3</v>
      </c>
      <c r="AT101">
        <v>15.1</v>
      </c>
      <c r="AU101" t="s">
        <v>3</v>
      </c>
      <c r="AV101">
        <v>0</v>
      </c>
      <c r="AW101">
        <v>2</v>
      </c>
      <c r="AX101">
        <v>46296801</v>
      </c>
      <c r="AY101">
        <v>1</v>
      </c>
      <c r="AZ101">
        <v>0</v>
      </c>
      <c r="BA101">
        <v>105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Y101*Source!I39</f>
        <v>1.3212499999999998</v>
      </c>
      <c r="CY101">
        <f>AB101</f>
        <v>96.38</v>
      </c>
      <c r="CZ101">
        <f>AF101</f>
        <v>11.22</v>
      </c>
      <c r="DA101">
        <f>AJ101</f>
        <v>8.59</v>
      </c>
      <c r="DB101">
        <f t="shared" si="18"/>
        <v>169.42</v>
      </c>
      <c r="DC101">
        <f t="shared" si="19"/>
        <v>0</v>
      </c>
    </row>
    <row r="102" spans="1:107">
      <c r="A102">
        <f>ROW(Source!A39)</f>
        <v>39</v>
      </c>
      <c r="B102">
        <v>46295511</v>
      </c>
      <c r="C102">
        <v>46296797</v>
      </c>
      <c r="D102">
        <v>19546220</v>
      </c>
      <c r="E102">
        <v>1</v>
      </c>
      <c r="F102">
        <v>1</v>
      </c>
      <c r="G102">
        <v>1</v>
      </c>
      <c r="H102">
        <v>2</v>
      </c>
      <c r="I102" t="s">
        <v>495</v>
      </c>
      <c r="J102" t="s">
        <v>496</v>
      </c>
      <c r="K102" t="s">
        <v>497</v>
      </c>
      <c r="L102">
        <v>1368</v>
      </c>
      <c r="N102">
        <v>1011</v>
      </c>
      <c r="O102" t="s">
        <v>480</v>
      </c>
      <c r="P102" t="s">
        <v>480</v>
      </c>
      <c r="Q102">
        <v>1</v>
      </c>
      <c r="W102">
        <v>0</v>
      </c>
      <c r="X102">
        <v>1849659131</v>
      </c>
      <c r="Y102">
        <v>1.74</v>
      </c>
      <c r="AA102">
        <v>0</v>
      </c>
      <c r="AB102">
        <v>693.64</v>
      </c>
      <c r="AC102">
        <v>0</v>
      </c>
      <c r="AD102">
        <v>0</v>
      </c>
      <c r="AE102">
        <v>0</v>
      </c>
      <c r="AF102">
        <v>80.75</v>
      </c>
      <c r="AG102">
        <v>0</v>
      </c>
      <c r="AH102">
        <v>0</v>
      </c>
      <c r="AI102">
        <v>1</v>
      </c>
      <c r="AJ102">
        <v>8.59</v>
      </c>
      <c r="AK102">
        <v>24.27</v>
      </c>
      <c r="AL102">
        <v>1</v>
      </c>
      <c r="AN102">
        <v>0</v>
      </c>
      <c r="AO102">
        <v>1</v>
      </c>
      <c r="AP102">
        <v>0</v>
      </c>
      <c r="AQ102">
        <v>0</v>
      </c>
      <c r="AR102">
        <v>0</v>
      </c>
      <c r="AS102" t="s">
        <v>3</v>
      </c>
      <c r="AT102">
        <v>1.74</v>
      </c>
      <c r="AU102" t="s">
        <v>3</v>
      </c>
      <c r="AV102">
        <v>0</v>
      </c>
      <c r="AW102">
        <v>2</v>
      </c>
      <c r="AX102">
        <v>46296802</v>
      </c>
      <c r="AY102">
        <v>1</v>
      </c>
      <c r="AZ102">
        <v>0</v>
      </c>
      <c r="BA102">
        <v>106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Y102*Source!I39</f>
        <v>0.15225</v>
      </c>
      <c r="CY102">
        <f>AB102</f>
        <v>693.64</v>
      </c>
      <c r="CZ102">
        <f>AF102</f>
        <v>80.75</v>
      </c>
      <c r="DA102">
        <f>AJ102</f>
        <v>8.59</v>
      </c>
      <c r="DB102">
        <f t="shared" si="18"/>
        <v>140.51</v>
      </c>
      <c r="DC102">
        <f t="shared" si="19"/>
        <v>0</v>
      </c>
    </row>
    <row r="103" spans="1:107">
      <c r="A103">
        <f>ROW(Source!A39)</f>
        <v>39</v>
      </c>
      <c r="B103">
        <v>46295511</v>
      </c>
      <c r="C103">
        <v>46296797</v>
      </c>
      <c r="D103">
        <v>19548238</v>
      </c>
      <c r="E103">
        <v>1</v>
      </c>
      <c r="F103">
        <v>1</v>
      </c>
      <c r="G103">
        <v>1</v>
      </c>
      <c r="H103">
        <v>3</v>
      </c>
      <c r="I103" t="s">
        <v>620</v>
      </c>
      <c r="J103" t="s">
        <v>621</v>
      </c>
      <c r="K103" t="s">
        <v>622</v>
      </c>
      <c r="L103">
        <v>1348</v>
      </c>
      <c r="N103">
        <v>1009</v>
      </c>
      <c r="O103" t="s">
        <v>484</v>
      </c>
      <c r="P103" t="s">
        <v>484</v>
      </c>
      <c r="Q103">
        <v>1000</v>
      </c>
      <c r="W103">
        <v>0</v>
      </c>
      <c r="X103">
        <v>1645696461</v>
      </c>
      <c r="Y103">
        <v>0.18</v>
      </c>
      <c r="AA103">
        <v>6507.46</v>
      </c>
      <c r="AB103">
        <v>0</v>
      </c>
      <c r="AC103">
        <v>0</v>
      </c>
      <c r="AD103">
        <v>0</v>
      </c>
      <c r="AE103">
        <v>902.56</v>
      </c>
      <c r="AF103">
        <v>0</v>
      </c>
      <c r="AG103">
        <v>0</v>
      </c>
      <c r="AH103">
        <v>0</v>
      </c>
      <c r="AI103">
        <v>7.21</v>
      </c>
      <c r="AJ103">
        <v>1</v>
      </c>
      <c r="AK103">
        <v>1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3</v>
      </c>
      <c r="AT103">
        <v>0.18</v>
      </c>
      <c r="AU103" t="s">
        <v>3</v>
      </c>
      <c r="AV103">
        <v>0</v>
      </c>
      <c r="AW103">
        <v>2</v>
      </c>
      <c r="AX103">
        <v>46296803</v>
      </c>
      <c r="AY103">
        <v>1</v>
      </c>
      <c r="AZ103">
        <v>0</v>
      </c>
      <c r="BA103">
        <v>107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Y103*Source!I39</f>
        <v>1.575E-2</v>
      </c>
      <c r="CY103">
        <f t="shared" ref="CY103:CY109" si="20">AA103</f>
        <v>6507.46</v>
      </c>
      <c r="CZ103">
        <f t="shared" ref="CZ103:CZ109" si="21">AE103</f>
        <v>902.56</v>
      </c>
      <c r="DA103">
        <f t="shared" ref="DA103:DA109" si="22">AI103</f>
        <v>7.21</v>
      </c>
      <c r="DB103">
        <f t="shared" si="18"/>
        <v>162.46</v>
      </c>
      <c r="DC103">
        <f t="shared" si="19"/>
        <v>0</v>
      </c>
    </row>
    <row r="104" spans="1:107">
      <c r="A104">
        <f>ROW(Source!A39)</f>
        <v>39</v>
      </c>
      <c r="B104">
        <v>46295511</v>
      </c>
      <c r="C104">
        <v>46296797</v>
      </c>
      <c r="D104">
        <v>19548632</v>
      </c>
      <c r="E104">
        <v>1</v>
      </c>
      <c r="F104">
        <v>1</v>
      </c>
      <c r="G104">
        <v>1</v>
      </c>
      <c r="H104">
        <v>3</v>
      </c>
      <c r="I104" t="s">
        <v>623</v>
      </c>
      <c r="J104" t="s">
        <v>624</v>
      </c>
      <c r="K104" t="s">
        <v>625</v>
      </c>
      <c r="L104">
        <v>1355</v>
      </c>
      <c r="N104">
        <v>1010</v>
      </c>
      <c r="O104" t="s">
        <v>68</v>
      </c>
      <c r="P104" t="s">
        <v>68</v>
      </c>
      <c r="Q104">
        <v>100</v>
      </c>
      <c r="W104">
        <v>0</v>
      </c>
      <c r="X104">
        <v>12155179</v>
      </c>
      <c r="Y104">
        <v>0.8</v>
      </c>
      <c r="AA104">
        <v>801.03</v>
      </c>
      <c r="AB104">
        <v>0</v>
      </c>
      <c r="AC104">
        <v>0</v>
      </c>
      <c r="AD104">
        <v>0</v>
      </c>
      <c r="AE104">
        <v>111.1</v>
      </c>
      <c r="AF104">
        <v>0</v>
      </c>
      <c r="AG104">
        <v>0</v>
      </c>
      <c r="AH104">
        <v>0</v>
      </c>
      <c r="AI104">
        <v>7.21</v>
      </c>
      <c r="AJ104">
        <v>1</v>
      </c>
      <c r="AK104">
        <v>1</v>
      </c>
      <c r="AL104">
        <v>1</v>
      </c>
      <c r="AN104">
        <v>0</v>
      </c>
      <c r="AO104">
        <v>1</v>
      </c>
      <c r="AP104">
        <v>0</v>
      </c>
      <c r="AQ104">
        <v>0</v>
      </c>
      <c r="AR104">
        <v>0</v>
      </c>
      <c r="AS104" t="s">
        <v>3</v>
      </c>
      <c r="AT104">
        <v>0.8</v>
      </c>
      <c r="AU104" t="s">
        <v>3</v>
      </c>
      <c r="AV104">
        <v>0</v>
      </c>
      <c r="AW104">
        <v>2</v>
      </c>
      <c r="AX104">
        <v>46296804</v>
      </c>
      <c r="AY104">
        <v>1</v>
      </c>
      <c r="AZ104">
        <v>0</v>
      </c>
      <c r="BA104">
        <v>108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Y104*Source!I39</f>
        <v>6.9999999999999993E-2</v>
      </c>
      <c r="CY104">
        <f t="shared" si="20"/>
        <v>801.03</v>
      </c>
      <c r="CZ104">
        <f t="shared" si="21"/>
        <v>111.1</v>
      </c>
      <c r="DA104">
        <f t="shared" si="22"/>
        <v>7.21</v>
      </c>
      <c r="DB104">
        <f t="shared" si="18"/>
        <v>88.88</v>
      </c>
      <c r="DC104">
        <f t="shared" si="19"/>
        <v>0</v>
      </c>
    </row>
    <row r="105" spans="1:107">
      <c r="A105">
        <f>ROW(Source!A39)</f>
        <v>39</v>
      </c>
      <c r="B105">
        <v>46295511</v>
      </c>
      <c r="C105">
        <v>46296797</v>
      </c>
      <c r="D105">
        <v>19548805</v>
      </c>
      <c r="E105">
        <v>1</v>
      </c>
      <c r="F105">
        <v>1</v>
      </c>
      <c r="G105">
        <v>1</v>
      </c>
      <c r="H105">
        <v>3</v>
      </c>
      <c r="I105" t="s">
        <v>626</v>
      </c>
      <c r="J105" t="s">
        <v>627</v>
      </c>
      <c r="K105" t="s">
        <v>628</v>
      </c>
      <c r="L105">
        <v>1346</v>
      </c>
      <c r="N105">
        <v>1009</v>
      </c>
      <c r="O105" t="s">
        <v>461</v>
      </c>
      <c r="P105" t="s">
        <v>461</v>
      </c>
      <c r="Q105">
        <v>1</v>
      </c>
      <c r="W105">
        <v>0</v>
      </c>
      <c r="X105">
        <v>-734623732</v>
      </c>
      <c r="Y105">
        <v>4.2</v>
      </c>
      <c r="AA105">
        <v>99.14</v>
      </c>
      <c r="AB105">
        <v>0</v>
      </c>
      <c r="AC105">
        <v>0</v>
      </c>
      <c r="AD105">
        <v>0</v>
      </c>
      <c r="AE105">
        <v>13.75</v>
      </c>
      <c r="AF105">
        <v>0</v>
      </c>
      <c r="AG105">
        <v>0</v>
      </c>
      <c r="AH105">
        <v>0</v>
      </c>
      <c r="AI105">
        <v>7.21</v>
      </c>
      <c r="AJ105">
        <v>1</v>
      </c>
      <c r="AK105">
        <v>1</v>
      </c>
      <c r="AL105">
        <v>1</v>
      </c>
      <c r="AN105">
        <v>0</v>
      </c>
      <c r="AO105">
        <v>1</v>
      </c>
      <c r="AP105">
        <v>0</v>
      </c>
      <c r="AQ105">
        <v>0</v>
      </c>
      <c r="AR105">
        <v>0</v>
      </c>
      <c r="AS105" t="s">
        <v>3</v>
      </c>
      <c r="AT105">
        <v>4.2</v>
      </c>
      <c r="AU105" t="s">
        <v>3</v>
      </c>
      <c r="AV105">
        <v>0</v>
      </c>
      <c r="AW105">
        <v>2</v>
      </c>
      <c r="AX105">
        <v>46296805</v>
      </c>
      <c r="AY105">
        <v>1</v>
      </c>
      <c r="AZ105">
        <v>0</v>
      </c>
      <c r="BA105">
        <v>109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Y105*Source!I39</f>
        <v>0.36749999999999999</v>
      </c>
      <c r="CY105">
        <f t="shared" si="20"/>
        <v>99.14</v>
      </c>
      <c r="CZ105">
        <f t="shared" si="21"/>
        <v>13.75</v>
      </c>
      <c r="DA105">
        <f t="shared" si="22"/>
        <v>7.21</v>
      </c>
      <c r="DB105">
        <f t="shared" si="18"/>
        <v>57.75</v>
      </c>
      <c r="DC105">
        <f t="shared" si="19"/>
        <v>0</v>
      </c>
    </row>
    <row r="106" spans="1:107">
      <c r="A106">
        <f>ROW(Source!A39)</f>
        <v>39</v>
      </c>
      <c r="B106">
        <v>46295511</v>
      </c>
      <c r="C106">
        <v>46296797</v>
      </c>
      <c r="D106">
        <v>19548844</v>
      </c>
      <c r="E106">
        <v>1</v>
      </c>
      <c r="F106">
        <v>1</v>
      </c>
      <c r="G106">
        <v>1</v>
      </c>
      <c r="H106">
        <v>3</v>
      </c>
      <c r="I106" t="s">
        <v>509</v>
      </c>
      <c r="J106" t="s">
        <v>510</v>
      </c>
      <c r="K106" t="s">
        <v>511</v>
      </c>
      <c r="L106">
        <v>1346</v>
      </c>
      <c r="N106">
        <v>1009</v>
      </c>
      <c r="O106" t="s">
        <v>461</v>
      </c>
      <c r="P106" t="s">
        <v>461</v>
      </c>
      <c r="Q106">
        <v>1</v>
      </c>
      <c r="W106">
        <v>0</v>
      </c>
      <c r="X106">
        <v>-1111495648</v>
      </c>
      <c r="Y106">
        <v>27</v>
      </c>
      <c r="AA106">
        <v>63.74</v>
      </c>
      <c r="AB106">
        <v>0</v>
      </c>
      <c r="AC106">
        <v>0</v>
      </c>
      <c r="AD106">
        <v>0</v>
      </c>
      <c r="AE106">
        <v>8.84</v>
      </c>
      <c r="AF106">
        <v>0</v>
      </c>
      <c r="AG106">
        <v>0</v>
      </c>
      <c r="AH106">
        <v>0</v>
      </c>
      <c r="AI106">
        <v>7.21</v>
      </c>
      <c r="AJ106">
        <v>1</v>
      </c>
      <c r="AK106">
        <v>1</v>
      </c>
      <c r="AL106">
        <v>1</v>
      </c>
      <c r="AN106">
        <v>0</v>
      </c>
      <c r="AO106">
        <v>1</v>
      </c>
      <c r="AP106">
        <v>0</v>
      </c>
      <c r="AQ106">
        <v>0</v>
      </c>
      <c r="AR106">
        <v>0</v>
      </c>
      <c r="AS106" t="s">
        <v>3</v>
      </c>
      <c r="AT106">
        <v>27</v>
      </c>
      <c r="AU106" t="s">
        <v>3</v>
      </c>
      <c r="AV106">
        <v>0</v>
      </c>
      <c r="AW106">
        <v>2</v>
      </c>
      <c r="AX106">
        <v>46296806</v>
      </c>
      <c r="AY106">
        <v>1</v>
      </c>
      <c r="AZ106">
        <v>0</v>
      </c>
      <c r="BA106">
        <v>110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Y106*Source!I39</f>
        <v>2.3624999999999998</v>
      </c>
      <c r="CY106">
        <f t="shared" si="20"/>
        <v>63.74</v>
      </c>
      <c r="CZ106">
        <f t="shared" si="21"/>
        <v>8.84</v>
      </c>
      <c r="DA106">
        <f t="shared" si="22"/>
        <v>7.21</v>
      </c>
      <c r="DB106">
        <f t="shared" si="18"/>
        <v>238.68</v>
      </c>
      <c r="DC106">
        <f t="shared" si="19"/>
        <v>0</v>
      </c>
    </row>
    <row r="107" spans="1:107">
      <c r="A107">
        <f>ROW(Source!A39)</f>
        <v>39</v>
      </c>
      <c r="B107">
        <v>46295511</v>
      </c>
      <c r="C107">
        <v>46296797</v>
      </c>
      <c r="D107">
        <v>19566615</v>
      </c>
      <c r="E107">
        <v>1</v>
      </c>
      <c r="F107">
        <v>1</v>
      </c>
      <c r="G107">
        <v>1</v>
      </c>
      <c r="H107">
        <v>3</v>
      </c>
      <c r="I107" t="s">
        <v>629</v>
      </c>
      <c r="J107" t="s">
        <v>630</v>
      </c>
      <c r="K107" t="s">
        <v>631</v>
      </c>
      <c r="L107">
        <v>1348</v>
      </c>
      <c r="N107">
        <v>1009</v>
      </c>
      <c r="O107" t="s">
        <v>484</v>
      </c>
      <c r="P107" t="s">
        <v>484</v>
      </c>
      <c r="Q107">
        <v>1000</v>
      </c>
      <c r="W107">
        <v>0</v>
      </c>
      <c r="X107">
        <v>928306728</v>
      </c>
      <c r="Y107">
        <v>1</v>
      </c>
      <c r="AA107">
        <v>83744.149999999994</v>
      </c>
      <c r="AB107">
        <v>0</v>
      </c>
      <c r="AC107">
        <v>0</v>
      </c>
      <c r="AD107">
        <v>0</v>
      </c>
      <c r="AE107">
        <v>11615</v>
      </c>
      <c r="AF107">
        <v>0</v>
      </c>
      <c r="AG107">
        <v>0</v>
      </c>
      <c r="AH107">
        <v>0</v>
      </c>
      <c r="AI107">
        <v>7.21</v>
      </c>
      <c r="AJ107">
        <v>1</v>
      </c>
      <c r="AK107">
        <v>1</v>
      </c>
      <c r="AL107">
        <v>1</v>
      </c>
      <c r="AN107">
        <v>0</v>
      </c>
      <c r="AO107">
        <v>1</v>
      </c>
      <c r="AP107">
        <v>0</v>
      </c>
      <c r="AQ107">
        <v>0</v>
      </c>
      <c r="AR107">
        <v>0</v>
      </c>
      <c r="AS107" t="s">
        <v>3</v>
      </c>
      <c r="AT107">
        <v>1</v>
      </c>
      <c r="AU107" t="s">
        <v>3</v>
      </c>
      <c r="AV107">
        <v>0</v>
      </c>
      <c r="AW107">
        <v>2</v>
      </c>
      <c r="AX107">
        <v>46296807</v>
      </c>
      <c r="AY107">
        <v>1</v>
      </c>
      <c r="AZ107">
        <v>0</v>
      </c>
      <c r="BA107">
        <v>111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Y107*Source!I39</f>
        <v>8.7499999999999994E-2</v>
      </c>
      <c r="CY107">
        <f t="shared" si="20"/>
        <v>83744.149999999994</v>
      </c>
      <c r="CZ107">
        <f t="shared" si="21"/>
        <v>11615</v>
      </c>
      <c r="DA107">
        <f t="shared" si="22"/>
        <v>7.21</v>
      </c>
      <c r="DB107">
        <f t="shared" si="18"/>
        <v>11615</v>
      </c>
      <c r="DC107">
        <f t="shared" si="19"/>
        <v>0</v>
      </c>
    </row>
    <row r="108" spans="1:107">
      <c r="A108">
        <f>ROW(Source!A39)</f>
        <v>39</v>
      </c>
      <c r="B108">
        <v>46295511</v>
      </c>
      <c r="C108">
        <v>46296797</v>
      </c>
      <c r="D108">
        <v>19590188</v>
      </c>
      <c r="E108">
        <v>1</v>
      </c>
      <c r="F108">
        <v>1</v>
      </c>
      <c r="G108">
        <v>1</v>
      </c>
      <c r="H108">
        <v>3</v>
      </c>
      <c r="I108" t="s">
        <v>632</v>
      </c>
      <c r="J108" t="s">
        <v>633</v>
      </c>
      <c r="K108" t="s">
        <v>634</v>
      </c>
      <c r="L108">
        <v>1339</v>
      </c>
      <c r="N108">
        <v>1007</v>
      </c>
      <c r="O108" t="s">
        <v>607</v>
      </c>
      <c r="P108" t="s">
        <v>607</v>
      </c>
      <c r="Q108">
        <v>1</v>
      </c>
      <c r="W108">
        <v>0</v>
      </c>
      <c r="X108">
        <v>175269444</v>
      </c>
      <c r="Y108">
        <v>0.15</v>
      </c>
      <c r="AA108">
        <v>815.02</v>
      </c>
      <c r="AB108">
        <v>0</v>
      </c>
      <c r="AC108">
        <v>0</v>
      </c>
      <c r="AD108">
        <v>0</v>
      </c>
      <c r="AE108">
        <v>113.04</v>
      </c>
      <c r="AF108">
        <v>0</v>
      </c>
      <c r="AG108">
        <v>0</v>
      </c>
      <c r="AH108">
        <v>0</v>
      </c>
      <c r="AI108">
        <v>7.21</v>
      </c>
      <c r="AJ108">
        <v>1</v>
      </c>
      <c r="AK108">
        <v>1</v>
      </c>
      <c r="AL108">
        <v>1</v>
      </c>
      <c r="AN108">
        <v>0</v>
      </c>
      <c r="AO108">
        <v>1</v>
      </c>
      <c r="AP108">
        <v>0</v>
      </c>
      <c r="AQ108">
        <v>0</v>
      </c>
      <c r="AR108">
        <v>0</v>
      </c>
      <c r="AS108" t="s">
        <v>3</v>
      </c>
      <c r="AT108">
        <v>0.15</v>
      </c>
      <c r="AU108" t="s">
        <v>3</v>
      </c>
      <c r="AV108">
        <v>0</v>
      </c>
      <c r="AW108">
        <v>2</v>
      </c>
      <c r="AX108">
        <v>46296808</v>
      </c>
      <c r="AY108">
        <v>1</v>
      </c>
      <c r="AZ108">
        <v>0</v>
      </c>
      <c r="BA108">
        <v>112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Y108*Source!I39</f>
        <v>1.3125E-2</v>
      </c>
      <c r="CY108">
        <f t="shared" si="20"/>
        <v>815.02</v>
      </c>
      <c r="CZ108">
        <f t="shared" si="21"/>
        <v>113.04</v>
      </c>
      <c r="DA108">
        <f t="shared" si="22"/>
        <v>7.21</v>
      </c>
      <c r="DB108">
        <f t="shared" si="18"/>
        <v>16.96</v>
      </c>
      <c r="DC108">
        <f t="shared" si="19"/>
        <v>0</v>
      </c>
    </row>
    <row r="109" spans="1:107">
      <c r="A109">
        <f>ROW(Source!A39)</f>
        <v>39</v>
      </c>
      <c r="B109">
        <v>46295511</v>
      </c>
      <c r="C109">
        <v>46296797</v>
      </c>
      <c r="D109">
        <v>19677444</v>
      </c>
      <c r="E109">
        <v>1</v>
      </c>
      <c r="F109">
        <v>1</v>
      </c>
      <c r="G109">
        <v>1</v>
      </c>
      <c r="H109">
        <v>3</v>
      </c>
      <c r="I109" t="s">
        <v>471</v>
      </c>
      <c r="J109" t="s">
        <v>472</v>
      </c>
      <c r="K109" t="s">
        <v>473</v>
      </c>
      <c r="L109">
        <v>1374</v>
      </c>
      <c r="N109">
        <v>1013</v>
      </c>
      <c r="O109" t="s">
        <v>474</v>
      </c>
      <c r="P109" t="s">
        <v>474</v>
      </c>
      <c r="Q109">
        <v>1</v>
      </c>
      <c r="W109">
        <v>0</v>
      </c>
      <c r="X109">
        <v>1723657366</v>
      </c>
      <c r="Y109">
        <v>11.63</v>
      </c>
      <c r="AA109">
        <v>7.21</v>
      </c>
      <c r="AB109">
        <v>0</v>
      </c>
      <c r="AC109">
        <v>0</v>
      </c>
      <c r="AD109">
        <v>0</v>
      </c>
      <c r="AE109">
        <v>1</v>
      </c>
      <c r="AF109">
        <v>0</v>
      </c>
      <c r="AG109">
        <v>0</v>
      </c>
      <c r="AH109">
        <v>0</v>
      </c>
      <c r="AI109">
        <v>7.21</v>
      </c>
      <c r="AJ109">
        <v>1</v>
      </c>
      <c r="AK109">
        <v>1</v>
      </c>
      <c r="AL109">
        <v>1</v>
      </c>
      <c r="AN109">
        <v>0</v>
      </c>
      <c r="AO109">
        <v>1</v>
      </c>
      <c r="AP109">
        <v>0</v>
      </c>
      <c r="AQ109">
        <v>0</v>
      </c>
      <c r="AR109">
        <v>0</v>
      </c>
      <c r="AS109" t="s">
        <v>3</v>
      </c>
      <c r="AT109">
        <v>11.63</v>
      </c>
      <c r="AU109" t="s">
        <v>3</v>
      </c>
      <c r="AV109">
        <v>0</v>
      </c>
      <c r="AW109">
        <v>2</v>
      </c>
      <c r="AX109">
        <v>46296809</v>
      </c>
      <c r="AY109">
        <v>1</v>
      </c>
      <c r="AZ109">
        <v>0</v>
      </c>
      <c r="BA109">
        <v>113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Y109*Source!I39</f>
        <v>1.017625</v>
      </c>
      <c r="CY109">
        <f t="shared" si="20"/>
        <v>7.21</v>
      </c>
      <c r="CZ109">
        <f t="shared" si="21"/>
        <v>1</v>
      </c>
      <c r="DA109">
        <f t="shared" si="22"/>
        <v>7.21</v>
      </c>
      <c r="DB109">
        <f t="shared" si="18"/>
        <v>11.63</v>
      </c>
      <c r="DC109">
        <f t="shared" si="19"/>
        <v>0</v>
      </c>
    </row>
    <row r="110" spans="1:107">
      <c r="A110">
        <f>ROW(Source!A40)</f>
        <v>40</v>
      </c>
      <c r="B110">
        <v>46295511</v>
      </c>
      <c r="C110">
        <v>46296781</v>
      </c>
      <c r="D110">
        <v>9915089</v>
      </c>
      <c r="E110">
        <v>1</v>
      </c>
      <c r="F110">
        <v>1</v>
      </c>
      <c r="G110">
        <v>1</v>
      </c>
      <c r="H110">
        <v>1</v>
      </c>
      <c r="I110" t="s">
        <v>584</v>
      </c>
      <c r="J110" t="s">
        <v>3</v>
      </c>
      <c r="K110" t="s">
        <v>585</v>
      </c>
      <c r="L110">
        <v>1191</v>
      </c>
      <c r="N110">
        <v>1013</v>
      </c>
      <c r="O110" t="s">
        <v>455</v>
      </c>
      <c r="P110" t="s">
        <v>455</v>
      </c>
      <c r="Q110">
        <v>1</v>
      </c>
      <c r="W110">
        <v>0</v>
      </c>
      <c r="X110">
        <v>375174720</v>
      </c>
      <c r="Y110">
        <v>27.76</v>
      </c>
      <c r="AA110">
        <v>0</v>
      </c>
      <c r="AB110">
        <v>0</v>
      </c>
      <c r="AC110">
        <v>0</v>
      </c>
      <c r="AD110">
        <v>221.83</v>
      </c>
      <c r="AE110">
        <v>0</v>
      </c>
      <c r="AF110">
        <v>0</v>
      </c>
      <c r="AG110">
        <v>0</v>
      </c>
      <c r="AH110">
        <v>9.14</v>
      </c>
      <c r="AI110">
        <v>1</v>
      </c>
      <c r="AJ110">
        <v>1</v>
      </c>
      <c r="AK110">
        <v>1</v>
      </c>
      <c r="AL110">
        <v>24.27</v>
      </c>
      <c r="AN110">
        <v>0</v>
      </c>
      <c r="AO110">
        <v>1</v>
      </c>
      <c r="AP110">
        <v>0</v>
      </c>
      <c r="AQ110">
        <v>0</v>
      </c>
      <c r="AR110">
        <v>0</v>
      </c>
      <c r="AS110" t="s">
        <v>3</v>
      </c>
      <c r="AT110">
        <v>27.76</v>
      </c>
      <c r="AU110" t="s">
        <v>3</v>
      </c>
      <c r="AV110">
        <v>1</v>
      </c>
      <c r="AW110">
        <v>2</v>
      </c>
      <c r="AX110">
        <v>46296782</v>
      </c>
      <c r="AY110">
        <v>1</v>
      </c>
      <c r="AZ110">
        <v>0</v>
      </c>
      <c r="BA110">
        <v>114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Y110*Source!I40</f>
        <v>111.04</v>
      </c>
      <c r="CY110">
        <f>AD110</f>
        <v>221.83</v>
      </c>
      <c r="CZ110">
        <f>AH110</f>
        <v>9.14</v>
      </c>
      <c r="DA110">
        <f>AL110</f>
        <v>24.27</v>
      </c>
      <c r="DB110">
        <f t="shared" si="18"/>
        <v>253.73</v>
      </c>
      <c r="DC110">
        <f t="shared" si="19"/>
        <v>0</v>
      </c>
    </row>
    <row r="111" spans="1:107">
      <c r="A111">
        <f>ROW(Source!A40)</f>
        <v>40</v>
      </c>
      <c r="B111">
        <v>46295511</v>
      </c>
      <c r="C111">
        <v>46296781</v>
      </c>
      <c r="D111">
        <v>121548</v>
      </c>
      <c r="E111">
        <v>1</v>
      </c>
      <c r="F111">
        <v>1</v>
      </c>
      <c r="G111">
        <v>1</v>
      </c>
      <c r="H111">
        <v>1</v>
      </c>
      <c r="I111" t="s">
        <v>25</v>
      </c>
      <c r="J111" t="s">
        <v>3</v>
      </c>
      <c r="K111" t="s">
        <v>456</v>
      </c>
      <c r="L111">
        <v>608254</v>
      </c>
      <c r="N111">
        <v>1013</v>
      </c>
      <c r="O111" t="s">
        <v>457</v>
      </c>
      <c r="P111" t="s">
        <v>457</v>
      </c>
      <c r="Q111">
        <v>1</v>
      </c>
      <c r="W111">
        <v>0</v>
      </c>
      <c r="X111">
        <v>-185737400</v>
      </c>
      <c r="Y111">
        <v>0.18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1</v>
      </c>
      <c r="AJ111">
        <v>1</v>
      </c>
      <c r="AK111">
        <v>24.27</v>
      </c>
      <c r="AL111">
        <v>1</v>
      </c>
      <c r="AN111">
        <v>0</v>
      </c>
      <c r="AO111">
        <v>1</v>
      </c>
      <c r="AP111">
        <v>0</v>
      </c>
      <c r="AQ111">
        <v>0</v>
      </c>
      <c r="AR111">
        <v>0</v>
      </c>
      <c r="AS111" t="s">
        <v>3</v>
      </c>
      <c r="AT111">
        <v>0.18</v>
      </c>
      <c r="AU111" t="s">
        <v>3</v>
      </c>
      <c r="AV111">
        <v>2</v>
      </c>
      <c r="AW111">
        <v>2</v>
      </c>
      <c r="AX111">
        <v>46296783</v>
      </c>
      <c r="AY111">
        <v>1</v>
      </c>
      <c r="AZ111">
        <v>0</v>
      </c>
      <c r="BA111">
        <v>115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Y111*Source!I40</f>
        <v>0.72</v>
      </c>
      <c r="CY111">
        <f>AD111</f>
        <v>0</v>
      </c>
      <c r="CZ111">
        <f>AH111</f>
        <v>0</v>
      </c>
      <c r="DA111">
        <f>AL111</f>
        <v>1</v>
      </c>
      <c r="DB111">
        <f t="shared" si="18"/>
        <v>0</v>
      </c>
      <c r="DC111">
        <f t="shared" si="19"/>
        <v>0</v>
      </c>
    </row>
    <row r="112" spans="1:107">
      <c r="A112">
        <f>ROW(Source!A40)</f>
        <v>40</v>
      </c>
      <c r="B112">
        <v>46295511</v>
      </c>
      <c r="C112">
        <v>46296781</v>
      </c>
      <c r="D112">
        <v>19544357</v>
      </c>
      <c r="E112">
        <v>1</v>
      </c>
      <c r="F112">
        <v>1</v>
      </c>
      <c r="G112">
        <v>1</v>
      </c>
      <c r="H112">
        <v>2</v>
      </c>
      <c r="I112" t="s">
        <v>566</v>
      </c>
      <c r="J112" t="s">
        <v>567</v>
      </c>
      <c r="K112" t="s">
        <v>568</v>
      </c>
      <c r="L112">
        <v>1368</v>
      </c>
      <c r="N112">
        <v>1011</v>
      </c>
      <c r="O112" t="s">
        <v>480</v>
      </c>
      <c r="P112" t="s">
        <v>480</v>
      </c>
      <c r="Q112">
        <v>1</v>
      </c>
      <c r="W112">
        <v>0</v>
      </c>
      <c r="X112">
        <v>2102783</v>
      </c>
      <c r="Y112">
        <v>0.18</v>
      </c>
      <c r="AA112">
        <v>0</v>
      </c>
      <c r="AB112">
        <v>1346.22</v>
      </c>
      <c r="AC112">
        <v>318.42</v>
      </c>
      <c r="AD112">
        <v>0</v>
      </c>
      <c r="AE112">
        <v>0</v>
      </c>
      <c r="AF112">
        <v>156.72</v>
      </c>
      <c r="AG112">
        <v>13.12</v>
      </c>
      <c r="AH112">
        <v>0</v>
      </c>
      <c r="AI112">
        <v>1</v>
      </c>
      <c r="AJ112">
        <v>8.59</v>
      </c>
      <c r="AK112">
        <v>24.27</v>
      </c>
      <c r="AL112">
        <v>1</v>
      </c>
      <c r="AN112">
        <v>0</v>
      </c>
      <c r="AO112">
        <v>1</v>
      </c>
      <c r="AP112">
        <v>0</v>
      </c>
      <c r="AQ112">
        <v>0</v>
      </c>
      <c r="AR112">
        <v>0</v>
      </c>
      <c r="AS112" t="s">
        <v>3</v>
      </c>
      <c r="AT112">
        <v>0.18</v>
      </c>
      <c r="AU112" t="s">
        <v>3</v>
      </c>
      <c r="AV112">
        <v>0</v>
      </c>
      <c r="AW112">
        <v>2</v>
      </c>
      <c r="AX112">
        <v>46296784</v>
      </c>
      <c r="AY112">
        <v>1</v>
      </c>
      <c r="AZ112">
        <v>0</v>
      </c>
      <c r="BA112">
        <v>116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Y112*Source!I40</f>
        <v>0.72</v>
      </c>
      <c r="CY112">
        <f>AB112</f>
        <v>1346.22</v>
      </c>
      <c r="CZ112">
        <f>AF112</f>
        <v>156.72</v>
      </c>
      <c r="DA112">
        <f>AJ112</f>
        <v>8.59</v>
      </c>
      <c r="DB112">
        <f t="shared" si="18"/>
        <v>28.21</v>
      </c>
      <c r="DC112">
        <f t="shared" si="19"/>
        <v>2.36</v>
      </c>
    </row>
    <row r="113" spans="1:107">
      <c r="A113">
        <f>ROW(Source!A40)</f>
        <v>40</v>
      </c>
      <c r="B113">
        <v>46295511</v>
      </c>
      <c r="C113">
        <v>46296781</v>
      </c>
      <c r="D113">
        <v>19544572</v>
      </c>
      <c r="E113">
        <v>1</v>
      </c>
      <c r="F113">
        <v>1</v>
      </c>
      <c r="G113">
        <v>1</v>
      </c>
      <c r="H113">
        <v>2</v>
      </c>
      <c r="I113" t="s">
        <v>617</v>
      </c>
      <c r="J113" t="s">
        <v>618</v>
      </c>
      <c r="K113" t="s">
        <v>619</v>
      </c>
      <c r="L113">
        <v>1368</v>
      </c>
      <c r="N113">
        <v>1011</v>
      </c>
      <c r="O113" t="s">
        <v>480</v>
      </c>
      <c r="P113" t="s">
        <v>480</v>
      </c>
      <c r="Q113">
        <v>1</v>
      </c>
      <c r="W113">
        <v>0</v>
      </c>
      <c r="X113">
        <v>841783544</v>
      </c>
      <c r="Y113">
        <v>14.32</v>
      </c>
      <c r="AA113">
        <v>0</v>
      </c>
      <c r="AB113">
        <v>96.38</v>
      </c>
      <c r="AC113">
        <v>0</v>
      </c>
      <c r="AD113">
        <v>0</v>
      </c>
      <c r="AE113">
        <v>0</v>
      </c>
      <c r="AF113">
        <v>11.22</v>
      </c>
      <c r="AG113">
        <v>0</v>
      </c>
      <c r="AH113">
        <v>0</v>
      </c>
      <c r="AI113">
        <v>1</v>
      </c>
      <c r="AJ113">
        <v>8.59</v>
      </c>
      <c r="AK113">
        <v>24.27</v>
      </c>
      <c r="AL113">
        <v>1</v>
      </c>
      <c r="AN113">
        <v>0</v>
      </c>
      <c r="AO113">
        <v>1</v>
      </c>
      <c r="AP113">
        <v>0</v>
      </c>
      <c r="AQ113">
        <v>0</v>
      </c>
      <c r="AR113">
        <v>0</v>
      </c>
      <c r="AS113" t="s">
        <v>3</v>
      </c>
      <c r="AT113">
        <v>14.32</v>
      </c>
      <c r="AU113" t="s">
        <v>3</v>
      </c>
      <c r="AV113">
        <v>0</v>
      </c>
      <c r="AW113">
        <v>2</v>
      </c>
      <c r="AX113">
        <v>46296785</v>
      </c>
      <c r="AY113">
        <v>1</v>
      </c>
      <c r="AZ113">
        <v>0</v>
      </c>
      <c r="BA113">
        <v>117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Y113*Source!I40</f>
        <v>57.28</v>
      </c>
      <c r="CY113">
        <f>AB113</f>
        <v>96.38</v>
      </c>
      <c r="CZ113">
        <f>AF113</f>
        <v>11.22</v>
      </c>
      <c r="DA113">
        <f>AJ113</f>
        <v>8.59</v>
      </c>
      <c r="DB113">
        <f t="shared" si="18"/>
        <v>160.66999999999999</v>
      </c>
      <c r="DC113">
        <f t="shared" si="19"/>
        <v>0</v>
      </c>
    </row>
    <row r="114" spans="1:107">
      <c r="A114">
        <f>ROW(Source!A40)</f>
        <v>40</v>
      </c>
      <c r="B114">
        <v>46295511</v>
      </c>
      <c r="C114">
        <v>46296781</v>
      </c>
      <c r="D114">
        <v>19545971</v>
      </c>
      <c r="E114">
        <v>1</v>
      </c>
      <c r="F114">
        <v>1</v>
      </c>
      <c r="G114">
        <v>1</v>
      </c>
      <c r="H114">
        <v>2</v>
      </c>
      <c r="I114" t="s">
        <v>635</v>
      </c>
      <c r="J114" t="s">
        <v>636</v>
      </c>
      <c r="K114" t="s">
        <v>637</v>
      </c>
      <c r="L114">
        <v>1368</v>
      </c>
      <c r="N114">
        <v>1011</v>
      </c>
      <c r="O114" t="s">
        <v>480</v>
      </c>
      <c r="P114" t="s">
        <v>480</v>
      </c>
      <c r="Q114">
        <v>1</v>
      </c>
      <c r="W114">
        <v>0</v>
      </c>
      <c r="X114">
        <v>1322216100</v>
      </c>
      <c r="Y114">
        <v>3.55</v>
      </c>
      <c r="AA114">
        <v>0</v>
      </c>
      <c r="AB114">
        <v>21.48</v>
      </c>
      <c r="AC114">
        <v>0</v>
      </c>
      <c r="AD114">
        <v>0</v>
      </c>
      <c r="AE114">
        <v>0</v>
      </c>
      <c r="AF114">
        <v>2.5</v>
      </c>
      <c r="AG114">
        <v>0</v>
      </c>
      <c r="AH114">
        <v>0</v>
      </c>
      <c r="AI114">
        <v>1</v>
      </c>
      <c r="AJ114">
        <v>8.59</v>
      </c>
      <c r="AK114">
        <v>24.27</v>
      </c>
      <c r="AL114">
        <v>1</v>
      </c>
      <c r="AN114">
        <v>0</v>
      </c>
      <c r="AO114">
        <v>1</v>
      </c>
      <c r="AP114">
        <v>0</v>
      </c>
      <c r="AQ114">
        <v>0</v>
      </c>
      <c r="AR114">
        <v>0</v>
      </c>
      <c r="AS114" t="s">
        <v>3</v>
      </c>
      <c r="AT114">
        <v>3.55</v>
      </c>
      <c r="AU114" t="s">
        <v>3</v>
      </c>
      <c r="AV114">
        <v>0</v>
      </c>
      <c r="AW114">
        <v>2</v>
      </c>
      <c r="AX114">
        <v>46296786</v>
      </c>
      <c r="AY114">
        <v>1</v>
      </c>
      <c r="AZ114">
        <v>0</v>
      </c>
      <c r="BA114">
        <v>118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Y114*Source!I40</f>
        <v>14.2</v>
      </c>
      <c r="CY114">
        <f>AB114</f>
        <v>21.48</v>
      </c>
      <c r="CZ114">
        <f>AF114</f>
        <v>2.5</v>
      </c>
      <c r="DA114">
        <f>AJ114</f>
        <v>8.59</v>
      </c>
      <c r="DB114">
        <f t="shared" si="18"/>
        <v>8.8800000000000008</v>
      </c>
      <c r="DC114">
        <f t="shared" si="19"/>
        <v>0</v>
      </c>
    </row>
    <row r="115" spans="1:107">
      <c r="A115">
        <f>ROW(Source!A40)</f>
        <v>40</v>
      </c>
      <c r="B115">
        <v>46295511</v>
      </c>
      <c r="C115">
        <v>46296781</v>
      </c>
      <c r="D115">
        <v>19546220</v>
      </c>
      <c r="E115">
        <v>1</v>
      </c>
      <c r="F115">
        <v>1</v>
      </c>
      <c r="G115">
        <v>1</v>
      </c>
      <c r="H115">
        <v>2</v>
      </c>
      <c r="I115" t="s">
        <v>495</v>
      </c>
      <c r="J115" t="s">
        <v>496</v>
      </c>
      <c r="K115" t="s">
        <v>497</v>
      </c>
      <c r="L115">
        <v>1368</v>
      </c>
      <c r="N115">
        <v>1011</v>
      </c>
      <c r="O115" t="s">
        <v>480</v>
      </c>
      <c r="P115" t="s">
        <v>480</v>
      </c>
      <c r="Q115">
        <v>1</v>
      </c>
      <c r="W115">
        <v>0</v>
      </c>
      <c r="X115">
        <v>1849659131</v>
      </c>
      <c r="Y115">
        <v>0.18</v>
      </c>
      <c r="AA115">
        <v>0</v>
      </c>
      <c r="AB115">
        <v>693.64</v>
      </c>
      <c r="AC115">
        <v>0</v>
      </c>
      <c r="AD115">
        <v>0</v>
      </c>
      <c r="AE115">
        <v>0</v>
      </c>
      <c r="AF115">
        <v>80.75</v>
      </c>
      <c r="AG115">
        <v>0</v>
      </c>
      <c r="AH115">
        <v>0</v>
      </c>
      <c r="AI115">
        <v>1</v>
      </c>
      <c r="AJ115">
        <v>8.59</v>
      </c>
      <c r="AK115">
        <v>24.27</v>
      </c>
      <c r="AL115">
        <v>1</v>
      </c>
      <c r="AN115">
        <v>0</v>
      </c>
      <c r="AO115">
        <v>1</v>
      </c>
      <c r="AP115">
        <v>0</v>
      </c>
      <c r="AQ115">
        <v>0</v>
      </c>
      <c r="AR115">
        <v>0</v>
      </c>
      <c r="AS115" t="s">
        <v>3</v>
      </c>
      <c r="AT115">
        <v>0.18</v>
      </c>
      <c r="AU115" t="s">
        <v>3</v>
      </c>
      <c r="AV115">
        <v>0</v>
      </c>
      <c r="AW115">
        <v>2</v>
      </c>
      <c r="AX115">
        <v>46296787</v>
      </c>
      <c r="AY115">
        <v>1</v>
      </c>
      <c r="AZ115">
        <v>0</v>
      </c>
      <c r="BA115">
        <v>119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Y115*Source!I40</f>
        <v>0.72</v>
      </c>
      <c r="CY115">
        <f>AB115</f>
        <v>693.64</v>
      </c>
      <c r="CZ115">
        <f>AF115</f>
        <v>80.75</v>
      </c>
      <c r="DA115">
        <f>AJ115</f>
        <v>8.59</v>
      </c>
      <c r="DB115">
        <f t="shared" si="18"/>
        <v>14.54</v>
      </c>
      <c r="DC115">
        <f t="shared" si="19"/>
        <v>0</v>
      </c>
    </row>
    <row r="116" spans="1:107">
      <c r="A116">
        <f>ROW(Source!A40)</f>
        <v>40</v>
      </c>
      <c r="B116">
        <v>46295511</v>
      </c>
      <c r="C116">
        <v>46296781</v>
      </c>
      <c r="D116">
        <v>19547177</v>
      </c>
      <c r="E116">
        <v>1</v>
      </c>
      <c r="F116">
        <v>1</v>
      </c>
      <c r="G116">
        <v>1</v>
      </c>
      <c r="H116">
        <v>3</v>
      </c>
      <c r="I116" t="s">
        <v>638</v>
      </c>
      <c r="J116" t="s">
        <v>639</v>
      </c>
      <c r="K116" t="s">
        <v>640</v>
      </c>
      <c r="L116">
        <v>1348</v>
      </c>
      <c r="N116">
        <v>1009</v>
      </c>
      <c r="O116" t="s">
        <v>484</v>
      </c>
      <c r="P116" t="s">
        <v>484</v>
      </c>
      <c r="Q116">
        <v>1000</v>
      </c>
      <c r="W116">
        <v>0</v>
      </c>
      <c r="X116">
        <v>1343537383</v>
      </c>
      <c r="Y116">
        <v>2.1800000000000001E-3</v>
      </c>
      <c r="AA116">
        <v>78320.14</v>
      </c>
      <c r="AB116">
        <v>0</v>
      </c>
      <c r="AC116">
        <v>0</v>
      </c>
      <c r="AD116">
        <v>0</v>
      </c>
      <c r="AE116">
        <v>10862.71</v>
      </c>
      <c r="AF116">
        <v>0</v>
      </c>
      <c r="AG116">
        <v>0</v>
      </c>
      <c r="AH116">
        <v>0</v>
      </c>
      <c r="AI116">
        <v>7.21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0</v>
      </c>
      <c r="AQ116">
        <v>0</v>
      </c>
      <c r="AR116">
        <v>0</v>
      </c>
      <c r="AS116" t="s">
        <v>3</v>
      </c>
      <c r="AT116">
        <v>2.1800000000000001E-3</v>
      </c>
      <c r="AU116" t="s">
        <v>3</v>
      </c>
      <c r="AV116">
        <v>0</v>
      </c>
      <c r="AW116">
        <v>2</v>
      </c>
      <c r="AX116">
        <v>46296788</v>
      </c>
      <c r="AY116">
        <v>1</v>
      </c>
      <c r="AZ116">
        <v>0</v>
      </c>
      <c r="BA116">
        <v>120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Y116*Source!I40</f>
        <v>8.7200000000000003E-3</v>
      </c>
      <c r="CY116">
        <f t="shared" ref="CY116:CY123" si="23">AA116</f>
        <v>78320.14</v>
      </c>
      <c r="CZ116">
        <f t="shared" ref="CZ116:CZ123" si="24">AE116</f>
        <v>10862.71</v>
      </c>
      <c r="DA116">
        <f t="shared" ref="DA116:DA123" si="25">AI116</f>
        <v>7.21</v>
      </c>
      <c r="DB116">
        <f t="shared" si="18"/>
        <v>23.68</v>
      </c>
      <c r="DC116">
        <f t="shared" si="19"/>
        <v>0</v>
      </c>
    </row>
    <row r="117" spans="1:107">
      <c r="A117">
        <f>ROW(Source!A40)</f>
        <v>40</v>
      </c>
      <c r="B117">
        <v>46295511</v>
      </c>
      <c r="C117">
        <v>46296781</v>
      </c>
      <c r="D117">
        <v>19548658</v>
      </c>
      <c r="E117">
        <v>1</v>
      </c>
      <c r="F117">
        <v>1</v>
      </c>
      <c r="G117">
        <v>1</v>
      </c>
      <c r="H117">
        <v>3</v>
      </c>
      <c r="I117" t="s">
        <v>641</v>
      </c>
      <c r="J117" t="s">
        <v>642</v>
      </c>
      <c r="K117" t="s">
        <v>643</v>
      </c>
      <c r="L117">
        <v>1348</v>
      </c>
      <c r="N117">
        <v>1009</v>
      </c>
      <c r="O117" t="s">
        <v>484</v>
      </c>
      <c r="P117" t="s">
        <v>484</v>
      </c>
      <c r="Q117">
        <v>1000</v>
      </c>
      <c r="W117">
        <v>0</v>
      </c>
      <c r="X117">
        <v>102782903</v>
      </c>
      <c r="Y117">
        <v>5.1499999999999997E-2</v>
      </c>
      <c r="AA117">
        <v>45956.61</v>
      </c>
      <c r="AB117">
        <v>0</v>
      </c>
      <c r="AC117">
        <v>0</v>
      </c>
      <c r="AD117">
        <v>0</v>
      </c>
      <c r="AE117">
        <v>6374.01</v>
      </c>
      <c r="AF117">
        <v>0</v>
      </c>
      <c r="AG117">
        <v>0</v>
      </c>
      <c r="AH117">
        <v>0</v>
      </c>
      <c r="AI117">
        <v>7.21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0</v>
      </c>
      <c r="AQ117">
        <v>0</v>
      </c>
      <c r="AR117">
        <v>0</v>
      </c>
      <c r="AS117" t="s">
        <v>3</v>
      </c>
      <c r="AT117">
        <v>5.1499999999999997E-2</v>
      </c>
      <c r="AU117" t="s">
        <v>3</v>
      </c>
      <c r="AV117">
        <v>0</v>
      </c>
      <c r="AW117">
        <v>2</v>
      </c>
      <c r="AX117">
        <v>46296789</v>
      </c>
      <c r="AY117">
        <v>1</v>
      </c>
      <c r="AZ117">
        <v>0</v>
      </c>
      <c r="BA117">
        <v>121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Y117*Source!I40</f>
        <v>0.20599999999999999</v>
      </c>
      <c r="CY117">
        <f t="shared" si="23"/>
        <v>45956.61</v>
      </c>
      <c r="CZ117">
        <f t="shared" si="24"/>
        <v>6374.01</v>
      </c>
      <c r="DA117">
        <f t="shared" si="25"/>
        <v>7.21</v>
      </c>
      <c r="DB117">
        <f t="shared" si="18"/>
        <v>328.26</v>
      </c>
      <c r="DC117">
        <f t="shared" si="19"/>
        <v>0</v>
      </c>
    </row>
    <row r="118" spans="1:107">
      <c r="A118">
        <f>ROW(Source!A40)</f>
        <v>40</v>
      </c>
      <c r="B118">
        <v>46295511</v>
      </c>
      <c r="C118">
        <v>46296781</v>
      </c>
      <c r="D118">
        <v>19548805</v>
      </c>
      <c r="E118">
        <v>1</v>
      </c>
      <c r="F118">
        <v>1</v>
      </c>
      <c r="G118">
        <v>1</v>
      </c>
      <c r="H118">
        <v>3</v>
      </c>
      <c r="I118" t="s">
        <v>626</v>
      </c>
      <c r="J118" t="s">
        <v>627</v>
      </c>
      <c r="K118" t="s">
        <v>628</v>
      </c>
      <c r="L118">
        <v>1346</v>
      </c>
      <c r="N118">
        <v>1009</v>
      </c>
      <c r="O118" t="s">
        <v>461</v>
      </c>
      <c r="P118" t="s">
        <v>461</v>
      </c>
      <c r="Q118">
        <v>1</v>
      </c>
      <c r="W118">
        <v>0</v>
      </c>
      <c r="X118">
        <v>-734623732</v>
      </c>
      <c r="Y118">
        <v>1.05</v>
      </c>
      <c r="AA118">
        <v>99.14</v>
      </c>
      <c r="AB118">
        <v>0</v>
      </c>
      <c r="AC118">
        <v>0</v>
      </c>
      <c r="AD118">
        <v>0</v>
      </c>
      <c r="AE118">
        <v>13.75</v>
      </c>
      <c r="AF118">
        <v>0</v>
      </c>
      <c r="AG118">
        <v>0</v>
      </c>
      <c r="AH118">
        <v>0</v>
      </c>
      <c r="AI118">
        <v>7.21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0</v>
      </c>
      <c r="AQ118">
        <v>0</v>
      </c>
      <c r="AR118">
        <v>0</v>
      </c>
      <c r="AS118" t="s">
        <v>3</v>
      </c>
      <c r="AT118">
        <v>1.05</v>
      </c>
      <c r="AU118" t="s">
        <v>3</v>
      </c>
      <c r="AV118">
        <v>0</v>
      </c>
      <c r="AW118">
        <v>2</v>
      </c>
      <c r="AX118">
        <v>46296790</v>
      </c>
      <c r="AY118">
        <v>1</v>
      </c>
      <c r="AZ118">
        <v>0</v>
      </c>
      <c r="BA118">
        <v>122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Y118*Source!I40</f>
        <v>4.2</v>
      </c>
      <c r="CY118">
        <f t="shared" si="23"/>
        <v>99.14</v>
      </c>
      <c r="CZ118">
        <f t="shared" si="24"/>
        <v>13.75</v>
      </c>
      <c r="DA118">
        <f t="shared" si="25"/>
        <v>7.21</v>
      </c>
      <c r="DB118">
        <f t="shared" si="18"/>
        <v>14.44</v>
      </c>
      <c r="DC118">
        <f t="shared" si="19"/>
        <v>0</v>
      </c>
    </row>
    <row r="119" spans="1:107">
      <c r="A119">
        <f>ROW(Source!A40)</f>
        <v>40</v>
      </c>
      <c r="B119">
        <v>46295511</v>
      </c>
      <c r="C119">
        <v>46296781</v>
      </c>
      <c r="D119">
        <v>19570933</v>
      </c>
      <c r="E119">
        <v>1</v>
      </c>
      <c r="F119">
        <v>1</v>
      </c>
      <c r="G119">
        <v>1</v>
      </c>
      <c r="H119">
        <v>3</v>
      </c>
      <c r="I119" t="s">
        <v>644</v>
      </c>
      <c r="J119" t="s">
        <v>645</v>
      </c>
      <c r="K119" t="s">
        <v>646</v>
      </c>
      <c r="L119">
        <v>1358</v>
      </c>
      <c r="N119">
        <v>1010</v>
      </c>
      <c r="O119" t="s">
        <v>515</v>
      </c>
      <c r="P119" t="s">
        <v>515</v>
      </c>
      <c r="Q119">
        <v>10</v>
      </c>
      <c r="W119">
        <v>0</v>
      </c>
      <c r="X119">
        <v>1923971432</v>
      </c>
      <c r="Y119">
        <v>1</v>
      </c>
      <c r="AA119">
        <v>2388.96</v>
      </c>
      <c r="AB119">
        <v>0</v>
      </c>
      <c r="AC119">
        <v>0</v>
      </c>
      <c r="AD119">
        <v>0</v>
      </c>
      <c r="AE119">
        <v>331.34</v>
      </c>
      <c r="AF119">
        <v>0</v>
      </c>
      <c r="AG119">
        <v>0</v>
      </c>
      <c r="AH119">
        <v>0</v>
      </c>
      <c r="AI119">
        <v>7.21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0</v>
      </c>
      <c r="AQ119">
        <v>0</v>
      </c>
      <c r="AR119">
        <v>0</v>
      </c>
      <c r="AS119" t="s">
        <v>3</v>
      </c>
      <c r="AT119">
        <v>1</v>
      </c>
      <c r="AU119" t="s">
        <v>3</v>
      </c>
      <c r="AV119">
        <v>0</v>
      </c>
      <c r="AW119">
        <v>2</v>
      </c>
      <c r="AX119">
        <v>46296791</v>
      </c>
      <c r="AY119">
        <v>1</v>
      </c>
      <c r="AZ119">
        <v>0</v>
      </c>
      <c r="BA119">
        <v>123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Y119*Source!I40</f>
        <v>4</v>
      </c>
      <c r="CY119">
        <f t="shared" si="23"/>
        <v>2388.96</v>
      </c>
      <c r="CZ119">
        <f t="shared" si="24"/>
        <v>331.34</v>
      </c>
      <c r="DA119">
        <f t="shared" si="25"/>
        <v>7.21</v>
      </c>
      <c r="DB119">
        <f t="shared" si="18"/>
        <v>331.34</v>
      </c>
      <c r="DC119">
        <f t="shared" si="19"/>
        <v>0</v>
      </c>
    </row>
    <row r="120" spans="1:107">
      <c r="A120">
        <f>ROW(Source!A40)</f>
        <v>40</v>
      </c>
      <c r="B120">
        <v>46295511</v>
      </c>
      <c r="C120">
        <v>46296781</v>
      </c>
      <c r="D120">
        <v>19603262</v>
      </c>
      <c r="E120">
        <v>1</v>
      </c>
      <c r="F120">
        <v>1</v>
      </c>
      <c r="G120">
        <v>1</v>
      </c>
      <c r="H120">
        <v>3</v>
      </c>
      <c r="I120" t="s">
        <v>647</v>
      </c>
      <c r="J120" t="s">
        <v>648</v>
      </c>
      <c r="K120" t="s">
        <v>649</v>
      </c>
      <c r="L120">
        <v>1354</v>
      </c>
      <c r="N120">
        <v>1010</v>
      </c>
      <c r="O120" t="s">
        <v>199</v>
      </c>
      <c r="P120" t="s">
        <v>199</v>
      </c>
      <c r="Q120">
        <v>1</v>
      </c>
      <c r="W120">
        <v>0</v>
      </c>
      <c r="X120">
        <v>-309906248</v>
      </c>
      <c r="Y120">
        <v>10</v>
      </c>
      <c r="AA120">
        <v>6.2</v>
      </c>
      <c r="AB120">
        <v>0</v>
      </c>
      <c r="AC120">
        <v>0</v>
      </c>
      <c r="AD120">
        <v>0</v>
      </c>
      <c r="AE120">
        <v>0.86</v>
      </c>
      <c r="AF120">
        <v>0</v>
      </c>
      <c r="AG120">
        <v>0</v>
      </c>
      <c r="AH120">
        <v>0</v>
      </c>
      <c r="AI120">
        <v>7.21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0</v>
      </c>
      <c r="AQ120">
        <v>0</v>
      </c>
      <c r="AR120">
        <v>0</v>
      </c>
      <c r="AS120" t="s">
        <v>3</v>
      </c>
      <c r="AT120">
        <v>10</v>
      </c>
      <c r="AU120" t="s">
        <v>3</v>
      </c>
      <c r="AV120">
        <v>0</v>
      </c>
      <c r="AW120">
        <v>2</v>
      </c>
      <c r="AX120">
        <v>46296792</v>
      </c>
      <c r="AY120">
        <v>1</v>
      </c>
      <c r="AZ120">
        <v>0</v>
      </c>
      <c r="BA120">
        <v>124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Y120*Source!I40</f>
        <v>40</v>
      </c>
      <c r="CY120">
        <f t="shared" si="23"/>
        <v>6.2</v>
      </c>
      <c r="CZ120">
        <f t="shared" si="24"/>
        <v>0.86</v>
      </c>
      <c r="DA120">
        <f t="shared" si="25"/>
        <v>7.21</v>
      </c>
      <c r="DB120">
        <f t="shared" si="18"/>
        <v>8.6</v>
      </c>
      <c r="DC120">
        <f t="shared" si="19"/>
        <v>0</v>
      </c>
    </row>
    <row r="121" spans="1:107">
      <c r="A121">
        <f>ROW(Source!A40)</f>
        <v>40</v>
      </c>
      <c r="B121">
        <v>46295511</v>
      </c>
      <c r="C121">
        <v>46296781</v>
      </c>
      <c r="D121">
        <v>19603321</v>
      </c>
      <c r="E121">
        <v>1</v>
      </c>
      <c r="F121">
        <v>1</v>
      </c>
      <c r="G121">
        <v>1</v>
      </c>
      <c r="H121">
        <v>3</v>
      </c>
      <c r="I121" t="s">
        <v>650</v>
      </c>
      <c r="J121" t="s">
        <v>651</v>
      </c>
      <c r="K121" t="s">
        <v>652</v>
      </c>
      <c r="L121">
        <v>1354</v>
      </c>
      <c r="N121">
        <v>1010</v>
      </c>
      <c r="O121" t="s">
        <v>199</v>
      </c>
      <c r="P121" t="s">
        <v>199</v>
      </c>
      <c r="Q121">
        <v>1</v>
      </c>
      <c r="W121">
        <v>0</v>
      </c>
      <c r="X121">
        <v>595880488</v>
      </c>
      <c r="Y121">
        <v>5</v>
      </c>
      <c r="AA121">
        <v>33.53</v>
      </c>
      <c r="AB121">
        <v>0</v>
      </c>
      <c r="AC121">
        <v>0</v>
      </c>
      <c r="AD121">
        <v>0</v>
      </c>
      <c r="AE121">
        <v>4.6500000000000004</v>
      </c>
      <c r="AF121">
        <v>0</v>
      </c>
      <c r="AG121">
        <v>0</v>
      </c>
      <c r="AH121">
        <v>0</v>
      </c>
      <c r="AI121">
        <v>7.21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0</v>
      </c>
      <c r="AQ121">
        <v>0</v>
      </c>
      <c r="AR121">
        <v>0</v>
      </c>
      <c r="AS121" t="s">
        <v>3</v>
      </c>
      <c r="AT121">
        <v>5</v>
      </c>
      <c r="AU121" t="s">
        <v>3</v>
      </c>
      <c r="AV121">
        <v>0</v>
      </c>
      <c r="AW121">
        <v>2</v>
      </c>
      <c r="AX121">
        <v>46296793</v>
      </c>
      <c r="AY121">
        <v>1</v>
      </c>
      <c r="AZ121">
        <v>0</v>
      </c>
      <c r="BA121">
        <v>125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Y121*Source!I40</f>
        <v>20</v>
      </c>
      <c r="CY121">
        <f t="shared" si="23"/>
        <v>33.53</v>
      </c>
      <c r="CZ121">
        <f t="shared" si="24"/>
        <v>4.6500000000000004</v>
      </c>
      <c r="DA121">
        <f t="shared" si="25"/>
        <v>7.21</v>
      </c>
      <c r="DB121">
        <f t="shared" si="18"/>
        <v>23.25</v>
      </c>
      <c r="DC121">
        <f t="shared" si="19"/>
        <v>0</v>
      </c>
    </row>
    <row r="122" spans="1:107">
      <c r="A122">
        <f>ROW(Source!A40)</f>
        <v>40</v>
      </c>
      <c r="B122">
        <v>46295511</v>
      </c>
      <c r="C122">
        <v>46296781</v>
      </c>
      <c r="D122">
        <v>19604011</v>
      </c>
      <c r="E122">
        <v>1</v>
      </c>
      <c r="F122">
        <v>1</v>
      </c>
      <c r="G122">
        <v>1</v>
      </c>
      <c r="H122">
        <v>3</v>
      </c>
      <c r="I122" t="s">
        <v>653</v>
      </c>
      <c r="J122" t="s">
        <v>654</v>
      </c>
      <c r="K122" t="s">
        <v>655</v>
      </c>
      <c r="L122">
        <v>1354</v>
      </c>
      <c r="N122">
        <v>1010</v>
      </c>
      <c r="O122" t="s">
        <v>199</v>
      </c>
      <c r="P122" t="s">
        <v>199</v>
      </c>
      <c r="Q122">
        <v>1</v>
      </c>
      <c r="W122">
        <v>0</v>
      </c>
      <c r="X122">
        <v>-750438626</v>
      </c>
      <c r="Y122">
        <v>10</v>
      </c>
      <c r="AA122">
        <v>2.31</v>
      </c>
      <c r="AB122">
        <v>0</v>
      </c>
      <c r="AC122">
        <v>0</v>
      </c>
      <c r="AD122">
        <v>0</v>
      </c>
      <c r="AE122">
        <v>0.32</v>
      </c>
      <c r="AF122">
        <v>0</v>
      </c>
      <c r="AG122">
        <v>0</v>
      </c>
      <c r="AH122">
        <v>0</v>
      </c>
      <c r="AI122">
        <v>7.21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0</v>
      </c>
      <c r="AQ122">
        <v>0</v>
      </c>
      <c r="AR122">
        <v>0</v>
      </c>
      <c r="AS122" t="s">
        <v>3</v>
      </c>
      <c r="AT122">
        <v>10</v>
      </c>
      <c r="AU122" t="s">
        <v>3</v>
      </c>
      <c r="AV122">
        <v>0</v>
      </c>
      <c r="AW122">
        <v>2</v>
      </c>
      <c r="AX122">
        <v>46296794</v>
      </c>
      <c r="AY122">
        <v>1</v>
      </c>
      <c r="AZ122">
        <v>0</v>
      </c>
      <c r="BA122">
        <v>126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Y122*Source!I40</f>
        <v>40</v>
      </c>
      <c r="CY122">
        <f t="shared" si="23"/>
        <v>2.31</v>
      </c>
      <c r="CZ122">
        <f t="shared" si="24"/>
        <v>0.32</v>
      </c>
      <c r="DA122">
        <f t="shared" si="25"/>
        <v>7.21</v>
      </c>
      <c r="DB122">
        <f t="shared" si="18"/>
        <v>3.2</v>
      </c>
      <c r="DC122">
        <f t="shared" si="19"/>
        <v>0</v>
      </c>
    </row>
    <row r="123" spans="1:107">
      <c r="A123">
        <f>ROW(Source!A40)</f>
        <v>40</v>
      </c>
      <c r="B123">
        <v>46295511</v>
      </c>
      <c r="C123">
        <v>46296781</v>
      </c>
      <c r="D123">
        <v>19677444</v>
      </c>
      <c r="E123">
        <v>1</v>
      </c>
      <c r="F123">
        <v>1</v>
      </c>
      <c r="G123">
        <v>1</v>
      </c>
      <c r="H123">
        <v>3</v>
      </c>
      <c r="I123" t="s">
        <v>471</v>
      </c>
      <c r="J123" t="s">
        <v>472</v>
      </c>
      <c r="K123" t="s">
        <v>473</v>
      </c>
      <c r="L123">
        <v>1374</v>
      </c>
      <c r="N123">
        <v>1013</v>
      </c>
      <c r="O123" t="s">
        <v>474</v>
      </c>
      <c r="P123" t="s">
        <v>474</v>
      </c>
      <c r="Q123">
        <v>1</v>
      </c>
      <c r="W123">
        <v>0</v>
      </c>
      <c r="X123">
        <v>1723657366</v>
      </c>
      <c r="Y123">
        <v>5.07</v>
      </c>
      <c r="AA123">
        <v>7.21</v>
      </c>
      <c r="AB123">
        <v>0</v>
      </c>
      <c r="AC123">
        <v>0</v>
      </c>
      <c r="AD123">
        <v>0</v>
      </c>
      <c r="AE123">
        <v>1</v>
      </c>
      <c r="AF123">
        <v>0</v>
      </c>
      <c r="AG123">
        <v>0</v>
      </c>
      <c r="AH123">
        <v>0</v>
      </c>
      <c r="AI123">
        <v>7.21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0</v>
      </c>
      <c r="AQ123">
        <v>0</v>
      </c>
      <c r="AR123">
        <v>0</v>
      </c>
      <c r="AS123" t="s">
        <v>3</v>
      </c>
      <c r="AT123">
        <v>5.07</v>
      </c>
      <c r="AU123" t="s">
        <v>3</v>
      </c>
      <c r="AV123">
        <v>0</v>
      </c>
      <c r="AW123">
        <v>2</v>
      </c>
      <c r="AX123">
        <v>46296795</v>
      </c>
      <c r="AY123">
        <v>1</v>
      </c>
      <c r="AZ123">
        <v>0</v>
      </c>
      <c r="BA123">
        <v>127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Y123*Source!I40</f>
        <v>20.28</v>
      </c>
      <c r="CY123">
        <f t="shared" si="23"/>
        <v>7.21</v>
      </c>
      <c r="CZ123">
        <f t="shared" si="24"/>
        <v>1</v>
      </c>
      <c r="DA123">
        <f t="shared" si="25"/>
        <v>7.21</v>
      </c>
      <c r="DB123">
        <f t="shared" si="18"/>
        <v>5.07</v>
      </c>
      <c r="DC123">
        <f t="shared" si="19"/>
        <v>0</v>
      </c>
    </row>
    <row r="124" spans="1:107">
      <c r="A124">
        <f>ROW(Source!A41)</f>
        <v>41</v>
      </c>
      <c r="B124">
        <v>46295511</v>
      </c>
      <c r="C124">
        <v>46296796</v>
      </c>
      <c r="D124">
        <v>9915089</v>
      </c>
      <c r="E124">
        <v>1</v>
      </c>
      <c r="F124">
        <v>1</v>
      </c>
      <c r="G124">
        <v>1</v>
      </c>
      <c r="H124">
        <v>1</v>
      </c>
      <c r="I124" t="s">
        <v>584</v>
      </c>
      <c r="J124" t="s">
        <v>3</v>
      </c>
      <c r="K124" t="s">
        <v>585</v>
      </c>
      <c r="L124">
        <v>1191</v>
      </c>
      <c r="N124">
        <v>1013</v>
      </c>
      <c r="O124" t="s">
        <v>455</v>
      </c>
      <c r="P124" t="s">
        <v>455</v>
      </c>
      <c r="Q124">
        <v>1</v>
      </c>
      <c r="W124">
        <v>0</v>
      </c>
      <c r="X124">
        <v>375174720</v>
      </c>
      <c r="Y124">
        <v>5.39</v>
      </c>
      <c r="AA124">
        <v>0</v>
      </c>
      <c r="AB124">
        <v>0</v>
      </c>
      <c r="AC124">
        <v>0</v>
      </c>
      <c r="AD124">
        <v>221.83</v>
      </c>
      <c r="AE124">
        <v>0</v>
      </c>
      <c r="AF124">
        <v>0</v>
      </c>
      <c r="AG124">
        <v>0</v>
      </c>
      <c r="AH124">
        <v>9.14</v>
      </c>
      <c r="AI124">
        <v>1</v>
      </c>
      <c r="AJ124">
        <v>1</v>
      </c>
      <c r="AK124">
        <v>1</v>
      </c>
      <c r="AL124">
        <v>24.27</v>
      </c>
      <c r="AN124">
        <v>0</v>
      </c>
      <c r="AO124">
        <v>1</v>
      </c>
      <c r="AP124">
        <v>0</v>
      </c>
      <c r="AQ124">
        <v>0</v>
      </c>
      <c r="AR124">
        <v>0</v>
      </c>
      <c r="AS124" t="s">
        <v>3</v>
      </c>
      <c r="AT124">
        <v>5.39</v>
      </c>
      <c r="AU124" t="s">
        <v>3</v>
      </c>
      <c r="AV124">
        <v>1</v>
      </c>
      <c r="AW124">
        <v>2</v>
      </c>
      <c r="AX124">
        <v>46296810</v>
      </c>
      <c r="AY124">
        <v>1</v>
      </c>
      <c r="AZ124">
        <v>0</v>
      </c>
      <c r="BA124">
        <v>128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Y124*Source!I41</f>
        <v>21.56</v>
      </c>
      <c r="CY124">
        <f>AD124</f>
        <v>221.83</v>
      </c>
      <c r="CZ124">
        <f>AH124</f>
        <v>9.14</v>
      </c>
      <c r="DA124">
        <f>AL124</f>
        <v>24.27</v>
      </c>
      <c r="DB124">
        <f t="shared" si="18"/>
        <v>49.26</v>
      </c>
      <c r="DC124">
        <f t="shared" si="19"/>
        <v>0</v>
      </c>
    </row>
    <row r="125" spans="1:107">
      <c r="A125">
        <f>ROW(Source!A41)</f>
        <v>41</v>
      </c>
      <c r="B125">
        <v>46295511</v>
      </c>
      <c r="C125">
        <v>46296796</v>
      </c>
      <c r="D125">
        <v>121548</v>
      </c>
      <c r="E125">
        <v>1</v>
      </c>
      <c r="F125">
        <v>1</v>
      </c>
      <c r="G125">
        <v>1</v>
      </c>
      <c r="H125">
        <v>1</v>
      </c>
      <c r="I125" t="s">
        <v>25</v>
      </c>
      <c r="J125" t="s">
        <v>3</v>
      </c>
      <c r="K125" t="s">
        <v>456</v>
      </c>
      <c r="L125">
        <v>608254</v>
      </c>
      <c r="N125">
        <v>1013</v>
      </c>
      <c r="O125" t="s">
        <v>457</v>
      </c>
      <c r="P125" t="s">
        <v>457</v>
      </c>
      <c r="Q125">
        <v>1</v>
      </c>
      <c r="W125">
        <v>0</v>
      </c>
      <c r="X125">
        <v>-185737400</v>
      </c>
      <c r="Y125">
        <v>0.02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1</v>
      </c>
      <c r="AJ125">
        <v>1</v>
      </c>
      <c r="AK125">
        <v>24.27</v>
      </c>
      <c r="AL125">
        <v>1</v>
      </c>
      <c r="AN125">
        <v>0</v>
      </c>
      <c r="AO125">
        <v>1</v>
      </c>
      <c r="AP125">
        <v>0</v>
      </c>
      <c r="AQ125">
        <v>0</v>
      </c>
      <c r="AR125">
        <v>0</v>
      </c>
      <c r="AS125" t="s">
        <v>3</v>
      </c>
      <c r="AT125">
        <v>0.02</v>
      </c>
      <c r="AU125" t="s">
        <v>3</v>
      </c>
      <c r="AV125">
        <v>2</v>
      </c>
      <c r="AW125">
        <v>2</v>
      </c>
      <c r="AX125">
        <v>46296811</v>
      </c>
      <c r="AY125">
        <v>1</v>
      </c>
      <c r="AZ125">
        <v>0</v>
      </c>
      <c r="BA125">
        <v>129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Y125*Source!I41</f>
        <v>0.08</v>
      </c>
      <c r="CY125">
        <f>AD125</f>
        <v>0</v>
      </c>
      <c r="CZ125">
        <f>AH125</f>
        <v>0</v>
      </c>
      <c r="DA125">
        <f>AL125</f>
        <v>1</v>
      </c>
      <c r="DB125">
        <f t="shared" si="18"/>
        <v>0</v>
      </c>
      <c r="DC125">
        <f t="shared" si="19"/>
        <v>0</v>
      </c>
    </row>
    <row r="126" spans="1:107">
      <c r="A126">
        <f>ROW(Source!A41)</f>
        <v>41</v>
      </c>
      <c r="B126">
        <v>46295511</v>
      </c>
      <c r="C126">
        <v>46296796</v>
      </c>
      <c r="D126">
        <v>19544357</v>
      </c>
      <c r="E126">
        <v>1</v>
      </c>
      <c r="F126">
        <v>1</v>
      </c>
      <c r="G126">
        <v>1</v>
      </c>
      <c r="H126">
        <v>2</v>
      </c>
      <c r="I126" t="s">
        <v>566</v>
      </c>
      <c r="J126" t="s">
        <v>567</v>
      </c>
      <c r="K126" t="s">
        <v>568</v>
      </c>
      <c r="L126">
        <v>1368</v>
      </c>
      <c r="N126">
        <v>1011</v>
      </c>
      <c r="O126" t="s">
        <v>480</v>
      </c>
      <c r="P126" t="s">
        <v>480</v>
      </c>
      <c r="Q126">
        <v>1</v>
      </c>
      <c r="W126">
        <v>0</v>
      </c>
      <c r="X126">
        <v>2102783</v>
      </c>
      <c r="Y126">
        <v>0.02</v>
      </c>
      <c r="AA126">
        <v>0</v>
      </c>
      <c r="AB126">
        <v>1346.22</v>
      </c>
      <c r="AC126">
        <v>318.42</v>
      </c>
      <c r="AD126">
        <v>0</v>
      </c>
      <c r="AE126">
        <v>0</v>
      </c>
      <c r="AF126">
        <v>156.72</v>
      </c>
      <c r="AG126">
        <v>13.12</v>
      </c>
      <c r="AH126">
        <v>0</v>
      </c>
      <c r="AI126">
        <v>1</v>
      </c>
      <c r="AJ126">
        <v>8.59</v>
      </c>
      <c r="AK126">
        <v>24.27</v>
      </c>
      <c r="AL126">
        <v>1</v>
      </c>
      <c r="AN126">
        <v>0</v>
      </c>
      <c r="AO126">
        <v>1</v>
      </c>
      <c r="AP126">
        <v>0</v>
      </c>
      <c r="AQ126">
        <v>0</v>
      </c>
      <c r="AR126">
        <v>0</v>
      </c>
      <c r="AS126" t="s">
        <v>3</v>
      </c>
      <c r="AT126">
        <v>0.02</v>
      </c>
      <c r="AU126" t="s">
        <v>3</v>
      </c>
      <c r="AV126">
        <v>0</v>
      </c>
      <c r="AW126">
        <v>2</v>
      </c>
      <c r="AX126">
        <v>46296812</v>
      </c>
      <c r="AY126">
        <v>1</v>
      </c>
      <c r="AZ126">
        <v>0</v>
      </c>
      <c r="BA126">
        <v>130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Y126*Source!I41</f>
        <v>0.08</v>
      </c>
      <c r="CY126">
        <f>AB126</f>
        <v>1346.22</v>
      </c>
      <c r="CZ126">
        <f>AF126</f>
        <v>156.72</v>
      </c>
      <c r="DA126">
        <f>AJ126</f>
        <v>8.59</v>
      </c>
      <c r="DB126">
        <f t="shared" si="18"/>
        <v>3.13</v>
      </c>
      <c r="DC126">
        <f t="shared" si="19"/>
        <v>0.26</v>
      </c>
    </row>
    <row r="127" spans="1:107">
      <c r="A127">
        <f>ROW(Source!A41)</f>
        <v>41</v>
      </c>
      <c r="B127">
        <v>46295511</v>
      </c>
      <c r="C127">
        <v>46296796</v>
      </c>
      <c r="D127">
        <v>19546220</v>
      </c>
      <c r="E127">
        <v>1</v>
      </c>
      <c r="F127">
        <v>1</v>
      </c>
      <c r="G127">
        <v>1</v>
      </c>
      <c r="H127">
        <v>2</v>
      </c>
      <c r="I127" t="s">
        <v>495</v>
      </c>
      <c r="J127" t="s">
        <v>496</v>
      </c>
      <c r="K127" t="s">
        <v>497</v>
      </c>
      <c r="L127">
        <v>1368</v>
      </c>
      <c r="N127">
        <v>1011</v>
      </c>
      <c r="O127" t="s">
        <v>480</v>
      </c>
      <c r="P127" t="s">
        <v>480</v>
      </c>
      <c r="Q127">
        <v>1</v>
      </c>
      <c r="W127">
        <v>0</v>
      </c>
      <c r="X127">
        <v>1849659131</v>
      </c>
      <c r="Y127">
        <v>0.02</v>
      </c>
      <c r="AA127">
        <v>0</v>
      </c>
      <c r="AB127">
        <v>693.64</v>
      </c>
      <c r="AC127">
        <v>0</v>
      </c>
      <c r="AD127">
        <v>0</v>
      </c>
      <c r="AE127">
        <v>0</v>
      </c>
      <c r="AF127">
        <v>80.75</v>
      </c>
      <c r="AG127">
        <v>0</v>
      </c>
      <c r="AH127">
        <v>0</v>
      </c>
      <c r="AI127">
        <v>1</v>
      </c>
      <c r="AJ127">
        <v>8.59</v>
      </c>
      <c r="AK127">
        <v>24.27</v>
      </c>
      <c r="AL127">
        <v>1</v>
      </c>
      <c r="AN127">
        <v>0</v>
      </c>
      <c r="AO127">
        <v>1</v>
      </c>
      <c r="AP127">
        <v>0</v>
      </c>
      <c r="AQ127">
        <v>0</v>
      </c>
      <c r="AR127">
        <v>0</v>
      </c>
      <c r="AS127" t="s">
        <v>3</v>
      </c>
      <c r="AT127">
        <v>0.02</v>
      </c>
      <c r="AU127" t="s">
        <v>3</v>
      </c>
      <c r="AV127">
        <v>0</v>
      </c>
      <c r="AW127">
        <v>2</v>
      </c>
      <c r="AX127">
        <v>46296813</v>
      </c>
      <c r="AY127">
        <v>1</v>
      </c>
      <c r="AZ127">
        <v>0</v>
      </c>
      <c r="BA127">
        <v>131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Y127*Source!I41</f>
        <v>0.08</v>
      </c>
      <c r="CY127">
        <f>AB127</f>
        <v>693.64</v>
      </c>
      <c r="CZ127">
        <f>AF127</f>
        <v>80.75</v>
      </c>
      <c r="DA127">
        <f>AJ127</f>
        <v>8.59</v>
      </c>
      <c r="DB127">
        <f t="shared" si="18"/>
        <v>1.62</v>
      </c>
      <c r="DC127">
        <f t="shared" si="19"/>
        <v>0</v>
      </c>
    </row>
    <row r="128" spans="1:107">
      <c r="A128">
        <f>ROW(Source!A41)</f>
        <v>41</v>
      </c>
      <c r="B128">
        <v>46295511</v>
      </c>
      <c r="C128">
        <v>46296796</v>
      </c>
      <c r="D128">
        <v>19548666</v>
      </c>
      <c r="E128">
        <v>1</v>
      </c>
      <c r="F128">
        <v>1</v>
      </c>
      <c r="G128">
        <v>1</v>
      </c>
      <c r="H128">
        <v>3</v>
      </c>
      <c r="I128" t="s">
        <v>656</v>
      </c>
      <c r="J128" t="s">
        <v>657</v>
      </c>
      <c r="K128" t="s">
        <v>658</v>
      </c>
      <c r="L128">
        <v>1348</v>
      </c>
      <c r="N128">
        <v>1009</v>
      </c>
      <c r="O128" t="s">
        <v>484</v>
      </c>
      <c r="P128" t="s">
        <v>484</v>
      </c>
      <c r="Q128">
        <v>1000</v>
      </c>
      <c r="W128">
        <v>0</v>
      </c>
      <c r="X128">
        <v>644285015</v>
      </c>
      <c r="Y128">
        <v>5.9999999999999995E-4</v>
      </c>
      <c r="AA128">
        <v>95198.03</v>
      </c>
      <c r="AB128">
        <v>0</v>
      </c>
      <c r="AC128">
        <v>0</v>
      </c>
      <c r="AD128">
        <v>0</v>
      </c>
      <c r="AE128">
        <v>13203.61</v>
      </c>
      <c r="AF128">
        <v>0</v>
      </c>
      <c r="AG128">
        <v>0</v>
      </c>
      <c r="AH128">
        <v>0</v>
      </c>
      <c r="AI128">
        <v>7.21</v>
      </c>
      <c r="AJ128">
        <v>1</v>
      </c>
      <c r="AK128">
        <v>1</v>
      </c>
      <c r="AL128">
        <v>1</v>
      </c>
      <c r="AN128">
        <v>0</v>
      </c>
      <c r="AO128">
        <v>1</v>
      </c>
      <c r="AP128">
        <v>0</v>
      </c>
      <c r="AQ128">
        <v>0</v>
      </c>
      <c r="AR128">
        <v>0</v>
      </c>
      <c r="AS128" t="s">
        <v>3</v>
      </c>
      <c r="AT128">
        <v>5.9999999999999995E-4</v>
      </c>
      <c r="AU128" t="s">
        <v>3</v>
      </c>
      <c r="AV128">
        <v>0</v>
      </c>
      <c r="AW128">
        <v>2</v>
      </c>
      <c r="AX128">
        <v>46296814</v>
      </c>
      <c r="AY128">
        <v>1</v>
      </c>
      <c r="AZ128">
        <v>0</v>
      </c>
      <c r="BA128">
        <v>132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Y128*Source!I41</f>
        <v>2.3999999999999998E-3</v>
      </c>
      <c r="CY128">
        <f t="shared" ref="CY128:CY133" si="26">AA128</f>
        <v>95198.03</v>
      </c>
      <c r="CZ128">
        <f t="shared" ref="CZ128:CZ133" si="27">AE128</f>
        <v>13203.61</v>
      </c>
      <c r="DA128">
        <f t="shared" ref="DA128:DA133" si="28">AI128</f>
        <v>7.21</v>
      </c>
      <c r="DB128">
        <f t="shared" si="18"/>
        <v>7.92</v>
      </c>
      <c r="DC128">
        <f t="shared" si="19"/>
        <v>0</v>
      </c>
    </row>
    <row r="129" spans="1:107">
      <c r="A129">
        <f>ROW(Source!A41)</f>
        <v>41</v>
      </c>
      <c r="B129">
        <v>46295511</v>
      </c>
      <c r="C129">
        <v>46296796</v>
      </c>
      <c r="D129">
        <v>19548984</v>
      </c>
      <c r="E129">
        <v>1</v>
      </c>
      <c r="F129">
        <v>1</v>
      </c>
      <c r="G129">
        <v>1</v>
      </c>
      <c r="H129">
        <v>3</v>
      </c>
      <c r="I129" t="s">
        <v>659</v>
      </c>
      <c r="J129" t="s">
        <v>660</v>
      </c>
      <c r="K129" t="s">
        <v>661</v>
      </c>
      <c r="L129">
        <v>1346</v>
      </c>
      <c r="N129">
        <v>1009</v>
      </c>
      <c r="O129" t="s">
        <v>461</v>
      </c>
      <c r="P129" t="s">
        <v>461</v>
      </c>
      <c r="Q129">
        <v>1</v>
      </c>
      <c r="W129">
        <v>0</v>
      </c>
      <c r="X129">
        <v>2089894703</v>
      </c>
      <c r="Y129">
        <v>0.02</v>
      </c>
      <c r="AA129">
        <v>208.3</v>
      </c>
      <c r="AB129">
        <v>0</v>
      </c>
      <c r="AC129">
        <v>0</v>
      </c>
      <c r="AD129">
        <v>0</v>
      </c>
      <c r="AE129">
        <v>28.89</v>
      </c>
      <c r="AF129">
        <v>0</v>
      </c>
      <c r="AG129">
        <v>0</v>
      </c>
      <c r="AH129">
        <v>0</v>
      </c>
      <c r="AI129">
        <v>7.21</v>
      </c>
      <c r="AJ129">
        <v>1</v>
      </c>
      <c r="AK129">
        <v>1</v>
      </c>
      <c r="AL129">
        <v>1</v>
      </c>
      <c r="AN129">
        <v>0</v>
      </c>
      <c r="AO129">
        <v>1</v>
      </c>
      <c r="AP129">
        <v>0</v>
      </c>
      <c r="AQ129">
        <v>0</v>
      </c>
      <c r="AR129">
        <v>0</v>
      </c>
      <c r="AS129" t="s">
        <v>3</v>
      </c>
      <c r="AT129">
        <v>0.02</v>
      </c>
      <c r="AU129" t="s">
        <v>3</v>
      </c>
      <c r="AV129">
        <v>0</v>
      </c>
      <c r="AW129">
        <v>2</v>
      </c>
      <c r="AX129">
        <v>46296815</v>
      </c>
      <c r="AY129">
        <v>1</v>
      </c>
      <c r="AZ129">
        <v>0</v>
      </c>
      <c r="BA129">
        <v>133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Y129*Source!I41</f>
        <v>0.08</v>
      </c>
      <c r="CY129">
        <f t="shared" si="26"/>
        <v>208.3</v>
      </c>
      <c r="CZ129">
        <f t="shared" si="27"/>
        <v>28.89</v>
      </c>
      <c r="DA129">
        <f t="shared" si="28"/>
        <v>7.21</v>
      </c>
      <c r="DB129">
        <f t="shared" ref="DB129:DB165" si="29">ROUND(ROUND(AT129*CZ129,2),2)</f>
        <v>0.57999999999999996</v>
      </c>
      <c r="DC129">
        <f t="shared" ref="DC129:DC165" si="30">ROUND(ROUND(AT129*AG129,2),2)</f>
        <v>0</v>
      </c>
    </row>
    <row r="130" spans="1:107">
      <c r="A130">
        <f>ROW(Source!A41)</f>
        <v>41</v>
      </c>
      <c r="B130">
        <v>46295511</v>
      </c>
      <c r="C130">
        <v>46296796</v>
      </c>
      <c r="D130">
        <v>19549323</v>
      </c>
      <c r="E130">
        <v>1</v>
      </c>
      <c r="F130">
        <v>1</v>
      </c>
      <c r="G130">
        <v>1</v>
      </c>
      <c r="H130">
        <v>3</v>
      </c>
      <c r="I130" t="s">
        <v>575</v>
      </c>
      <c r="J130" t="s">
        <v>576</v>
      </c>
      <c r="K130" t="s">
        <v>577</v>
      </c>
      <c r="L130">
        <v>1346</v>
      </c>
      <c r="N130">
        <v>1009</v>
      </c>
      <c r="O130" t="s">
        <v>461</v>
      </c>
      <c r="P130" t="s">
        <v>461</v>
      </c>
      <c r="Q130">
        <v>1</v>
      </c>
      <c r="W130">
        <v>0</v>
      </c>
      <c r="X130">
        <v>460608579</v>
      </c>
      <c r="Y130">
        <v>0.16</v>
      </c>
      <c r="AA130">
        <v>261.64999999999998</v>
      </c>
      <c r="AB130">
        <v>0</v>
      </c>
      <c r="AC130">
        <v>0</v>
      </c>
      <c r="AD130">
        <v>0</v>
      </c>
      <c r="AE130">
        <v>36.29</v>
      </c>
      <c r="AF130">
        <v>0</v>
      </c>
      <c r="AG130">
        <v>0</v>
      </c>
      <c r="AH130">
        <v>0</v>
      </c>
      <c r="AI130">
        <v>7.21</v>
      </c>
      <c r="AJ130">
        <v>1</v>
      </c>
      <c r="AK130">
        <v>1</v>
      </c>
      <c r="AL130">
        <v>1</v>
      </c>
      <c r="AN130">
        <v>0</v>
      </c>
      <c r="AO130">
        <v>1</v>
      </c>
      <c r="AP130">
        <v>0</v>
      </c>
      <c r="AQ130">
        <v>0</v>
      </c>
      <c r="AR130">
        <v>0</v>
      </c>
      <c r="AS130" t="s">
        <v>3</v>
      </c>
      <c r="AT130">
        <v>0.16</v>
      </c>
      <c r="AU130" t="s">
        <v>3</v>
      </c>
      <c r="AV130">
        <v>0</v>
      </c>
      <c r="AW130">
        <v>2</v>
      </c>
      <c r="AX130">
        <v>46296816</v>
      </c>
      <c r="AY130">
        <v>1</v>
      </c>
      <c r="AZ130">
        <v>0</v>
      </c>
      <c r="BA130">
        <v>134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Y130*Source!I41</f>
        <v>0.64</v>
      </c>
      <c r="CY130">
        <f t="shared" si="26"/>
        <v>261.64999999999998</v>
      </c>
      <c r="CZ130">
        <f t="shared" si="27"/>
        <v>36.29</v>
      </c>
      <c r="DA130">
        <f t="shared" si="28"/>
        <v>7.21</v>
      </c>
      <c r="DB130">
        <f t="shared" si="29"/>
        <v>5.81</v>
      </c>
      <c r="DC130">
        <f t="shared" si="30"/>
        <v>0</v>
      </c>
    </row>
    <row r="131" spans="1:107">
      <c r="A131">
        <f>ROW(Source!A41)</f>
        <v>41</v>
      </c>
      <c r="B131">
        <v>46295511</v>
      </c>
      <c r="C131">
        <v>46296796</v>
      </c>
      <c r="D131">
        <v>19604006</v>
      </c>
      <c r="E131">
        <v>1</v>
      </c>
      <c r="F131">
        <v>1</v>
      </c>
      <c r="G131">
        <v>1</v>
      </c>
      <c r="H131">
        <v>3</v>
      </c>
      <c r="I131" t="s">
        <v>662</v>
      </c>
      <c r="J131" t="s">
        <v>663</v>
      </c>
      <c r="K131" t="s">
        <v>664</v>
      </c>
      <c r="L131">
        <v>1356</v>
      </c>
      <c r="N131">
        <v>1010</v>
      </c>
      <c r="O131" t="s">
        <v>665</v>
      </c>
      <c r="P131" t="s">
        <v>665</v>
      </c>
      <c r="Q131">
        <v>1000</v>
      </c>
      <c r="W131">
        <v>0</v>
      </c>
      <c r="X131">
        <v>-1267134405</v>
      </c>
      <c r="Y131">
        <v>1.2200000000000001E-2</v>
      </c>
      <c r="AA131">
        <v>1024.54</v>
      </c>
      <c r="AB131">
        <v>0</v>
      </c>
      <c r="AC131">
        <v>0</v>
      </c>
      <c r="AD131">
        <v>0</v>
      </c>
      <c r="AE131">
        <v>142.1</v>
      </c>
      <c r="AF131">
        <v>0</v>
      </c>
      <c r="AG131">
        <v>0</v>
      </c>
      <c r="AH131">
        <v>0</v>
      </c>
      <c r="AI131">
        <v>7.21</v>
      </c>
      <c r="AJ131">
        <v>1</v>
      </c>
      <c r="AK131">
        <v>1</v>
      </c>
      <c r="AL131">
        <v>1</v>
      </c>
      <c r="AN131">
        <v>0</v>
      </c>
      <c r="AO131">
        <v>1</v>
      </c>
      <c r="AP131">
        <v>0</v>
      </c>
      <c r="AQ131">
        <v>0</v>
      </c>
      <c r="AR131">
        <v>0</v>
      </c>
      <c r="AS131" t="s">
        <v>3</v>
      </c>
      <c r="AT131">
        <v>1.2200000000000001E-2</v>
      </c>
      <c r="AU131" t="s">
        <v>3</v>
      </c>
      <c r="AV131">
        <v>0</v>
      </c>
      <c r="AW131">
        <v>2</v>
      </c>
      <c r="AX131">
        <v>46296817</v>
      </c>
      <c r="AY131">
        <v>1</v>
      </c>
      <c r="AZ131">
        <v>0</v>
      </c>
      <c r="BA131">
        <v>135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Y131*Source!I41</f>
        <v>4.8800000000000003E-2</v>
      </c>
      <c r="CY131">
        <f t="shared" si="26"/>
        <v>1024.54</v>
      </c>
      <c r="CZ131">
        <f t="shared" si="27"/>
        <v>142.1</v>
      </c>
      <c r="DA131">
        <f t="shared" si="28"/>
        <v>7.21</v>
      </c>
      <c r="DB131">
        <f t="shared" si="29"/>
        <v>1.73</v>
      </c>
      <c r="DC131">
        <f t="shared" si="30"/>
        <v>0</v>
      </c>
    </row>
    <row r="132" spans="1:107">
      <c r="A132">
        <f>ROW(Source!A41)</f>
        <v>41</v>
      </c>
      <c r="B132">
        <v>46295511</v>
      </c>
      <c r="C132">
        <v>46296796</v>
      </c>
      <c r="D132">
        <v>19604860</v>
      </c>
      <c r="E132">
        <v>1</v>
      </c>
      <c r="F132">
        <v>1</v>
      </c>
      <c r="G132">
        <v>1</v>
      </c>
      <c r="H132">
        <v>3</v>
      </c>
      <c r="I132" t="s">
        <v>666</v>
      </c>
      <c r="J132" t="s">
        <v>667</v>
      </c>
      <c r="K132" t="s">
        <v>668</v>
      </c>
      <c r="L132">
        <v>1354</v>
      </c>
      <c r="N132">
        <v>1010</v>
      </c>
      <c r="O132" t="s">
        <v>199</v>
      </c>
      <c r="P132" t="s">
        <v>199</v>
      </c>
      <c r="Q132">
        <v>1</v>
      </c>
      <c r="W132">
        <v>0</v>
      </c>
      <c r="X132">
        <v>765476931</v>
      </c>
      <c r="Y132">
        <v>5</v>
      </c>
      <c r="AA132">
        <v>8.36</v>
      </c>
      <c r="AB132">
        <v>0</v>
      </c>
      <c r="AC132">
        <v>0</v>
      </c>
      <c r="AD132">
        <v>0</v>
      </c>
      <c r="AE132">
        <v>1.1599999999999999</v>
      </c>
      <c r="AF132">
        <v>0</v>
      </c>
      <c r="AG132">
        <v>0</v>
      </c>
      <c r="AH132">
        <v>0</v>
      </c>
      <c r="AI132">
        <v>7.21</v>
      </c>
      <c r="AJ132">
        <v>1</v>
      </c>
      <c r="AK132">
        <v>1</v>
      </c>
      <c r="AL132">
        <v>1</v>
      </c>
      <c r="AN132">
        <v>0</v>
      </c>
      <c r="AO132">
        <v>1</v>
      </c>
      <c r="AP132">
        <v>0</v>
      </c>
      <c r="AQ132">
        <v>0</v>
      </c>
      <c r="AR132">
        <v>0</v>
      </c>
      <c r="AS132" t="s">
        <v>3</v>
      </c>
      <c r="AT132">
        <v>5</v>
      </c>
      <c r="AU132" t="s">
        <v>3</v>
      </c>
      <c r="AV132">
        <v>0</v>
      </c>
      <c r="AW132">
        <v>2</v>
      </c>
      <c r="AX132">
        <v>46296818</v>
      </c>
      <c r="AY132">
        <v>1</v>
      </c>
      <c r="AZ132">
        <v>0</v>
      </c>
      <c r="BA132">
        <v>136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Y132*Source!I41</f>
        <v>20</v>
      </c>
      <c r="CY132">
        <f t="shared" si="26"/>
        <v>8.36</v>
      </c>
      <c r="CZ132">
        <f t="shared" si="27"/>
        <v>1.1599999999999999</v>
      </c>
      <c r="DA132">
        <f t="shared" si="28"/>
        <v>7.21</v>
      </c>
      <c r="DB132">
        <f t="shared" si="29"/>
        <v>5.8</v>
      </c>
      <c r="DC132">
        <f t="shared" si="30"/>
        <v>0</v>
      </c>
    </row>
    <row r="133" spans="1:107">
      <c r="A133">
        <f>ROW(Source!A41)</f>
        <v>41</v>
      </c>
      <c r="B133">
        <v>46295511</v>
      </c>
      <c r="C133">
        <v>46296796</v>
      </c>
      <c r="D133">
        <v>19677444</v>
      </c>
      <c r="E133">
        <v>1</v>
      </c>
      <c r="F133">
        <v>1</v>
      </c>
      <c r="G133">
        <v>1</v>
      </c>
      <c r="H133">
        <v>3</v>
      </c>
      <c r="I133" t="s">
        <v>471</v>
      </c>
      <c r="J133" t="s">
        <v>472</v>
      </c>
      <c r="K133" t="s">
        <v>473</v>
      </c>
      <c r="L133">
        <v>1374</v>
      </c>
      <c r="N133">
        <v>1013</v>
      </c>
      <c r="O133" t="s">
        <v>474</v>
      </c>
      <c r="P133" t="s">
        <v>474</v>
      </c>
      <c r="Q133">
        <v>1</v>
      </c>
      <c r="W133">
        <v>0</v>
      </c>
      <c r="X133">
        <v>1723657366</v>
      </c>
      <c r="Y133">
        <v>0.99</v>
      </c>
      <c r="AA133">
        <v>7.21</v>
      </c>
      <c r="AB133">
        <v>0</v>
      </c>
      <c r="AC133">
        <v>0</v>
      </c>
      <c r="AD133">
        <v>0</v>
      </c>
      <c r="AE133">
        <v>1</v>
      </c>
      <c r="AF133">
        <v>0</v>
      </c>
      <c r="AG133">
        <v>0</v>
      </c>
      <c r="AH133">
        <v>0</v>
      </c>
      <c r="AI133">
        <v>7.21</v>
      </c>
      <c r="AJ133">
        <v>1</v>
      </c>
      <c r="AK133">
        <v>1</v>
      </c>
      <c r="AL133">
        <v>1</v>
      </c>
      <c r="AN133">
        <v>0</v>
      </c>
      <c r="AO133">
        <v>1</v>
      </c>
      <c r="AP133">
        <v>0</v>
      </c>
      <c r="AQ133">
        <v>0</v>
      </c>
      <c r="AR133">
        <v>0</v>
      </c>
      <c r="AS133" t="s">
        <v>3</v>
      </c>
      <c r="AT133">
        <v>0.99</v>
      </c>
      <c r="AU133" t="s">
        <v>3</v>
      </c>
      <c r="AV133">
        <v>0</v>
      </c>
      <c r="AW133">
        <v>2</v>
      </c>
      <c r="AX133">
        <v>46296819</v>
      </c>
      <c r="AY133">
        <v>1</v>
      </c>
      <c r="AZ133">
        <v>0</v>
      </c>
      <c r="BA133">
        <v>137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Y133*Source!I41</f>
        <v>3.96</v>
      </c>
      <c r="CY133">
        <f t="shared" si="26"/>
        <v>7.21</v>
      </c>
      <c r="CZ133">
        <f t="shared" si="27"/>
        <v>1</v>
      </c>
      <c r="DA133">
        <f t="shared" si="28"/>
        <v>7.21</v>
      </c>
      <c r="DB133">
        <f t="shared" si="29"/>
        <v>0.99</v>
      </c>
      <c r="DC133">
        <f t="shared" si="30"/>
        <v>0</v>
      </c>
    </row>
    <row r="134" spans="1:107">
      <c r="A134">
        <f>ROW(Source!A42)</f>
        <v>42</v>
      </c>
      <c r="B134">
        <v>46295511</v>
      </c>
      <c r="C134">
        <v>46296820</v>
      </c>
      <c r="D134">
        <v>9915089</v>
      </c>
      <c r="E134">
        <v>1</v>
      </c>
      <c r="F134">
        <v>1</v>
      </c>
      <c r="G134">
        <v>1</v>
      </c>
      <c r="H134">
        <v>1</v>
      </c>
      <c r="I134" t="s">
        <v>584</v>
      </c>
      <c r="J134" t="s">
        <v>3</v>
      </c>
      <c r="K134" t="s">
        <v>585</v>
      </c>
      <c r="L134">
        <v>1191</v>
      </c>
      <c r="N134">
        <v>1013</v>
      </c>
      <c r="O134" t="s">
        <v>455</v>
      </c>
      <c r="P134" t="s">
        <v>455</v>
      </c>
      <c r="Q134">
        <v>1</v>
      </c>
      <c r="W134">
        <v>0</v>
      </c>
      <c r="X134">
        <v>375174720</v>
      </c>
      <c r="Y134">
        <v>2.06</v>
      </c>
      <c r="AA134">
        <v>0</v>
      </c>
      <c r="AB134">
        <v>0</v>
      </c>
      <c r="AC134">
        <v>0</v>
      </c>
      <c r="AD134">
        <v>221.83</v>
      </c>
      <c r="AE134">
        <v>0</v>
      </c>
      <c r="AF134">
        <v>0</v>
      </c>
      <c r="AG134">
        <v>0</v>
      </c>
      <c r="AH134">
        <v>9.14</v>
      </c>
      <c r="AI134">
        <v>1</v>
      </c>
      <c r="AJ134">
        <v>1</v>
      </c>
      <c r="AK134">
        <v>1</v>
      </c>
      <c r="AL134">
        <v>24.27</v>
      </c>
      <c r="AN134">
        <v>0</v>
      </c>
      <c r="AO134">
        <v>1</v>
      </c>
      <c r="AP134">
        <v>0</v>
      </c>
      <c r="AQ134">
        <v>0</v>
      </c>
      <c r="AR134">
        <v>0</v>
      </c>
      <c r="AS134" t="s">
        <v>3</v>
      </c>
      <c r="AT134">
        <v>2.06</v>
      </c>
      <c r="AU134" t="s">
        <v>3</v>
      </c>
      <c r="AV134">
        <v>1</v>
      </c>
      <c r="AW134">
        <v>2</v>
      </c>
      <c r="AX134">
        <v>46296821</v>
      </c>
      <c r="AY134">
        <v>1</v>
      </c>
      <c r="AZ134">
        <v>0</v>
      </c>
      <c r="BA134">
        <v>138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Y134*Source!I42</f>
        <v>130.70700000000002</v>
      </c>
      <c r="CY134">
        <f>AD134</f>
        <v>221.83</v>
      </c>
      <c r="CZ134">
        <f>AH134</f>
        <v>9.14</v>
      </c>
      <c r="DA134">
        <f>AL134</f>
        <v>24.27</v>
      </c>
      <c r="DB134">
        <f t="shared" si="29"/>
        <v>18.829999999999998</v>
      </c>
      <c r="DC134">
        <f t="shared" si="30"/>
        <v>0</v>
      </c>
    </row>
    <row r="135" spans="1:107">
      <c r="A135">
        <f>ROW(Source!A42)</f>
        <v>42</v>
      </c>
      <c r="B135">
        <v>46295511</v>
      </c>
      <c r="C135">
        <v>46296820</v>
      </c>
      <c r="D135">
        <v>121548</v>
      </c>
      <c r="E135">
        <v>1</v>
      </c>
      <c r="F135">
        <v>1</v>
      </c>
      <c r="G135">
        <v>1</v>
      </c>
      <c r="H135">
        <v>1</v>
      </c>
      <c r="I135" t="s">
        <v>25</v>
      </c>
      <c r="J135" t="s">
        <v>3</v>
      </c>
      <c r="K135" t="s">
        <v>456</v>
      </c>
      <c r="L135">
        <v>608254</v>
      </c>
      <c r="N135">
        <v>1013</v>
      </c>
      <c r="O135" t="s">
        <v>457</v>
      </c>
      <c r="P135" t="s">
        <v>457</v>
      </c>
      <c r="Q135">
        <v>1</v>
      </c>
      <c r="W135">
        <v>0</v>
      </c>
      <c r="X135">
        <v>-185737400</v>
      </c>
      <c r="Y135">
        <v>0.02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1</v>
      </c>
      <c r="AJ135">
        <v>1</v>
      </c>
      <c r="AK135">
        <v>24.27</v>
      </c>
      <c r="AL135">
        <v>1</v>
      </c>
      <c r="AN135">
        <v>0</v>
      </c>
      <c r="AO135">
        <v>1</v>
      </c>
      <c r="AP135">
        <v>0</v>
      </c>
      <c r="AQ135">
        <v>0</v>
      </c>
      <c r="AR135">
        <v>0</v>
      </c>
      <c r="AS135" t="s">
        <v>3</v>
      </c>
      <c r="AT135">
        <v>0.02</v>
      </c>
      <c r="AU135" t="s">
        <v>3</v>
      </c>
      <c r="AV135">
        <v>2</v>
      </c>
      <c r="AW135">
        <v>2</v>
      </c>
      <c r="AX135">
        <v>46296822</v>
      </c>
      <c r="AY135">
        <v>1</v>
      </c>
      <c r="AZ135">
        <v>0</v>
      </c>
      <c r="BA135">
        <v>139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Y135*Source!I42</f>
        <v>1.2690000000000001</v>
      </c>
      <c r="CY135">
        <f>AD135</f>
        <v>0</v>
      </c>
      <c r="CZ135">
        <f>AH135</f>
        <v>0</v>
      </c>
      <c r="DA135">
        <f>AL135</f>
        <v>1</v>
      </c>
      <c r="DB135">
        <f t="shared" si="29"/>
        <v>0</v>
      </c>
      <c r="DC135">
        <f t="shared" si="30"/>
        <v>0</v>
      </c>
    </row>
    <row r="136" spans="1:107">
      <c r="A136">
        <f>ROW(Source!A42)</f>
        <v>42</v>
      </c>
      <c r="B136">
        <v>46295511</v>
      </c>
      <c r="C136">
        <v>46296820</v>
      </c>
      <c r="D136">
        <v>19544357</v>
      </c>
      <c r="E136">
        <v>1</v>
      </c>
      <c r="F136">
        <v>1</v>
      </c>
      <c r="G136">
        <v>1</v>
      </c>
      <c r="H136">
        <v>2</v>
      </c>
      <c r="I136" t="s">
        <v>566</v>
      </c>
      <c r="J136" t="s">
        <v>567</v>
      </c>
      <c r="K136" t="s">
        <v>568</v>
      </c>
      <c r="L136">
        <v>1368</v>
      </c>
      <c r="N136">
        <v>1011</v>
      </c>
      <c r="O136" t="s">
        <v>480</v>
      </c>
      <c r="P136" t="s">
        <v>480</v>
      </c>
      <c r="Q136">
        <v>1</v>
      </c>
      <c r="W136">
        <v>0</v>
      </c>
      <c r="X136">
        <v>2102783</v>
      </c>
      <c r="Y136">
        <v>0.02</v>
      </c>
      <c r="AA136">
        <v>0</v>
      </c>
      <c r="AB136">
        <v>1346.22</v>
      </c>
      <c r="AC136">
        <v>318.42</v>
      </c>
      <c r="AD136">
        <v>0</v>
      </c>
      <c r="AE136">
        <v>0</v>
      </c>
      <c r="AF136">
        <v>156.72</v>
      </c>
      <c r="AG136">
        <v>13.12</v>
      </c>
      <c r="AH136">
        <v>0</v>
      </c>
      <c r="AI136">
        <v>1</v>
      </c>
      <c r="AJ136">
        <v>8.59</v>
      </c>
      <c r="AK136">
        <v>24.27</v>
      </c>
      <c r="AL136">
        <v>1</v>
      </c>
      <c r="AN136">
        <v>0</v>
      </c>
      <c r="AO136">
        <v>1</v>
      </c>
      <c r="AP136">
        <v>0</v>
      </c>
      <c r="AQ136">
        <v>0</v>
      </c>
      <c r="AR136">
        <v>0</v>
      </c>
      <c r="AS136" t="s">
        <v>3</v>
      </c>
      <c r="AT136">
        <v>0.02</v>
      </c>
      <c r="AU136" t="s">
        <v>3</v>
      </c>
      <c r="AV136">
        <v>0</v>
      </c>
      <c r="AW136">
        <v>2</v>
      </c>
      <c r="AX136">
        <v>46296823</v>
      </c>
      <c r="AY136">
        <v>1</v>
      </c>
      <c r="AZ136">
        <v>0</v>
      </c>
      <c r="BA136">
        <v>140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Y136*Source!I42</f>
        <v>1.2690000000000001</v>
      </c>
      <c r="CY136">
        <f>AB136</f>
        <v>1346.22</v>
      </c>
      <c r="CZ136">
        <f>AF136</f>
        <v>156.72</v>
      </c>
      <c r="DA136">
        <f>AJ136</f>
        <v>8.59</v>
      </c>
      <c r="DB136">
        <f t="shared" si="29"/>
        <v>3.13</v>
      </c>
      <c r="DC136">
        <f t="shared" si="30"/>
        <v>0.26</v>
      </c>
    </row>
    <row r="137" spans="1:107">
      <c r="A137">
        <f>ROW(Source!A42)</f>
        <v>42</v>
      </c>
      <c r="B137">
        <v>46295511</v>
      </c>
      <c r="C137">
        <v>46296820</v>
      </c>
      <c r="D137">
        <v>19546220</v>
      </c>
      <c r="E137">
        <v>1</v>
      </c>
      <c r="F137">
        <v>1</v>
      </c>
      <c r="G137">
        <v>1</v>
      </c>
      <c r="H137">
        <v>2</v>
      </c>
      <c r="I137" t="s">
        <v>495</v>
      </c>
      <c r="J137" t="s">
        <v>496</v>
      </c>
      <c r="K137" t="s">
        <v>497</v>
      </c>
      <c r="L137">
        <v>1368</v>
      </c>
      <c r="N137">
        <v>1011</v>
      </c>
      <c r="O137" t="s">
        <v>480</v>
      </c>
      <c r="P137" t="s">
        <v>480</v>
      </c>
      <c r="Q137">
        <v>1</v>
      </c>
      <c r="W137">
        <v>0</v>
      </c>
      <c r="X137">
        <v>1849659131</v>
      </c>
      <c r="Y137">
        <v>0.02</v>
      </c>
      <c r="AA137">
        <v>0</v>
      </c>
      <c r="AB137">
        <v>693.64</v>
      </c>
      <c r="AC137">
        <v>0</v>
      </c>
      <c r="AD137">
        <v>0</v>
      </c>
      <c r="AE137">
        <v>0</v>
      </c>
      <c r="AF137">
        <v>80.75</v>
      </c>
      <c r="AG137">
        <v>0</v>
      </c>
      <c r="AH137">
        <v>0</v>
      </c>
      <c r="AI137">
        <v>1</v>
      </c>
      <c r="AJ137">
        <v>8.59</v>
      </c>
      <c r="AK137">
        <v>24.27</v>
      </c>
      <c r="AL137">
        <v>1</v>
      </c>
      <c r="AN137">
        <v>0</v>
      </c>
      <c r="AO137">
        <v>1</v>
      </c>
      <c r="AP137">
        <v>0</v>
      </c>
      <c r="AQ137">
        <v>0</v>
      </c>
      <c r="AR137">
        <v>0</v>
      </c>
      <c r="AS137" t="s">
        <v>3</v>
      </c>
      <c r="AT137">
        <v>0.02</v>
      </c>
      <c r="AU137" t="s">
        <v>3</v>
      </c>
      <c r="AV137">
        <v>0</v>
      </c>
      <c r="AW137">
        <v>2</v>
      </c>
      <c r="AX137">
        <v>46296824</v>
      </c>
      <c r="AY137">
        <v>1</v>
      </c>
      <c r="AZ137">
        <v>0</v>
      </c>
      <c r="BA137">
        <v>141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Y137*Source!I42</f>
        <v>1.2690000000000001</v>
      </c>
      <c r="CY137">
        <f>AB137</f>
        <v>693.64</v>
      </c>
      <c r="CZ137">
        <f>AF137</f>
        <v>80.75</v>
      </c>
      <c r="DA137">
        <f>AJ137</f>
        <v>8.59</v>
      </c>
      <c r="DB137">
        <f t="shared" si="29"/>
        <v>1.62</v>
      </c>
      <c r="DC137">
        <f t="shared" si="30"/>
        <v>0</v>
      </c>
    </row>
    <row r="138" spans="1:107">
      <c r="A138">
        <f>ROW(Source!A42)</f>
        <v>42</v>
      </c>
      <c r="B138">
        <v>46295511</v>
      </c>
      <c r="C138">
        <v>46296820</v>
      </c>
      <c r="D138">
        <v>19548984</v>
      </c>
      <c r="E138">
        <v>1</v>
      </c>
      <c r="F138">
        <v>1</v>
      </c>
      <c r="G138">
        <v>1</v>
      </c>
      <c r="H138">
        <v>3</v>
      </c>
      <c r="I138" t="s">
        <v>659</v>
      </c>
      <c r="J138" t="s">
        <v>660</v>
      </c>
      <c r="K138" t="s">
        <v>661</v>
      </c>
      <c r="L138">
        <v>1346</v>
      </c>
      <c r="N138">
        <v>1009</v>
      </c>
      <c r="O138" t="s">
        <v>461</v>
      </c>
      <c r="P138" t="s">
        <v>461</v>
      </c>
      <c r="Q138">
        <v>1</v>
      </c>
      <c r="W138">
        <v>0</v>
      </c>
      <c r="X138">
        <v>2089894703</v>
      </c>
      <c r="Y138">
        <v>0.05</v>
      </c>
      <c r="AA138">
        <v>208.3</v>
      </c>
      <c r="AB138">
        <v>0</v>
      </c>
      <c r="AC138">
        <v>0</v>
      </c>
      <c r="AD138">
        <v>0</v>
      </c>
      <c r="AE138">
        <v>28.89</v>
      </c>
      <c r="AF138">
        <v>0</v>
      </c>
      <c r="AG138">
        <v>0</v>
      </c>
      <c r="AH138">
        <v>0</v>
      </c>
      <c r="AI138">
        <v>7.21</v>
      </c>
      <c r="AJ138">
        <v>1</v>
      </c>
      <c r="AK138">
        <v>1</v>
      </c>
      <c r="AL138">
        <v>1</v>
      </c>
      <c r="AN138">
        <v>0</v>
      </c>
      <c r="AO138">
        <v>1</v>
      </c>
      <c r="AP138">
        <v>0</v>
      </c>
      <c r="AQ138">
        <v>0</v>
      </c>
      <c r="AR138">
        <v>0</v>
      </c>
      <c r="AS138" t="s">
        <v>3</v>
      </c>
      <c r="AT138">
        <v>0.05</v>
      </c>
      <c r="AU138" t="s">
        <v>3</v>
      </c>
      <c r="AV138">
        <v>0</v>
      </c>
      <c r="AW138">
        <v>2</v>
      </c>
      <c r="AX138">
        <v>46296825</v>
      </c>
      <c r="AY138">
        <v>1</v>
      </c>
      <c r="AZ138">
        <v>0</v>
      </c>
      <c r="BA138">
        <v>142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Y138*Source!I42</f>
        <v>3.1725000000000003</v>
      </c>
      <c r="CY138">
        <f>AA138</f>
        <v>208.3</v>
      </c>
      <c r="CZ138">
        <f>AE138</f>
        <v>28.89</v>
      </c>
      <c r="DA138">
        <f>AI138</f>
        <v>7.21</v>
      </c>
      <c r="DB138">
        <f t="shared" si="29"/>
        <v>1.44</v>
      </c>
      <c r="DC138">
        <f t="shared" si="30"/>
        <v>0</v>
      </c>
    </row>
    <row r="139" spans="1:107">
      <c r="A139">
        <f>ROW(Source!A42)</f>
        <v>42</v>
      </c>
      <c r="B139">
        <v>46295511</v>
      </c>
      <c r="C139">
        <v>46296820</v>
      </c>
      <c r="D139">
        <v>19549302</v>
      </c>
      <c r="E139">
        <v>1</v>
      </c>
      <c r="F139">
        <v>1</v>
      </c>
      <c r="G139">
        <v>1</v>
      </c>
      <c r="H139">
        <v>3</v>
      </c>
      <c r="I139" t="s">
        <v>669</v>
      </c>
      <c r="J139" t="s">
        <v>670</v>
      </c>
      <c r="K139" t="s">
        <v>671</v>
      </c>
      <c r="L139">
        <v>1308</v>
      </c>
      <c r="N139">
        <v>1003</v>
      </c>
      <c r="O139" t="s">
        <v>92</v>
      </c>
      <c r="P139" t="s">
        <v>92</v>
      </c>
      <c r="Q139">
        <v>100</v>
      </c>
      <c r="W139">
        <v>0</v>
      </c>
      <c r="X139">
        <v>2010740808</v>
      </c>
      <c r="Y139">
        <v>5.5E-2</v>
      </c>
      <c r="AA139">
        <v>832.39</v>
      </c>
      <c r="AB139">
        <v>0</v>
      </c>
      <c r="AC139">
        <v>0</v>
      </c>
      <c r="AD139">
        <v>0</v>
      </c>
      <c r="AE139">
        <v>115.45</v>
      </c>
      <c r="AF139">
        <v>0</v>
      </c>
      <c r="AG139">
        <v>0</v>
      </c>
      <c r="AH139">
        <v>0</v>
      </c>
      <c r="AI139">
        <v>7.21</v>
      </c>
      <c r="AJ139">
        <v>1</v>
      </c>
      <c r="AK139">
        <v>1</v>
      </c>
      <c r="AL139">
        <v>1</v>
      </c>
      <c r="AN139">
        <v>0</v>
      </c>
      <c r="AO139">
        <v>1</v>
      </c>
      <c r="AP139">
        <v>0</v>
      </c>
      <c r="AQ139">
        <v>0</v>
      </c>
      <c r="AR139">
        <v>0</v>
      </c>
      <c r="AS139" t="s">
        <v>3</v>
      </c>
      <c r="AT139">
        <v>5.5E-2</v>
      </c>
      <c r="AU139" t="s">
        <v>3</v>
      </c>
      <c r="AV139">
        <v>0</v>
      </c>
      <c r="AW139">
        <v>2</v>
      </c>
      <c r="AX139">
        <v>46296826</v>
      </c>
      <c r="AY139">
        <v>1</v>
      </c>
      <c r="AZ139">
        <v>0</v>
      </c>
      <c r="BA139">
        <v>143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Y139*Source!I42</f>
        <v>3.4897500000000004</v>
      </c>
      <c r="CY139">
        <f>AA139</f>
        <v>832.39</v>
      </c>
      <c r="CZ139">
        <f>AE139</f>
        <v>115.45</v>
      </c>
      <c r="DA139">
        <f>AI139</f>
        <v>7.21</v>
      </c>
      <c r="DB139">
        <f t="shared" si="29"/>
        <v>6.35</v>
      </c>
      <c r="DC139">
        <f t="shared" si="30"/>
        <v>0</v>
      </c>
    </row>
    <row r="140" spans="1:107">
      <c r="A140">
        <f>ROW(Source!A42)</f>
        <v>42</v>
      </c>
      <c r="B140">
        <v>46295511</v>
      </c>
      <c r="C140">
        <v>46296820</v>
      </c>
      <c r="D140">
        <v>19549323</v>
      </c>
      <c r="E140">
        <v>1</v>
      </c>
      <c r="F140">
        <v>1</v>
      </c>
      <c r="G140">
        <v>1</v>
      </c>
      <c r="H140">
        <v>3</v>
      </c>
      <c r="I140" t="s">
        <v>575</v>
      </c>
      <c r="J140" t="s">
        <v>576</v>
      </c>
      <c r="K140" t="s">
        <v>577</v>
      </c>
      <c r="L140">
        <v>1346</v>
      </c>
      <c r="N140">
        <v>1009</v>
      </c>
      <c r="O140" t="s">
        <v>461</v>
      </c>
      <c r="P140" t="s">
        <v>461</v>
      </c>
      <c r="Q140">
        <v>1</v>
      </c>
      <c r="W140">
        <v>0</v>
      </c>
      <c r="X140">
        <v>460608579</v>
      </c>
      <c r="Y140">
        <v>0.16</v>
      </c>
      <c r="AA140">
        <v>261.64999999999998</v>
      </c>
      <c r="AB140">
        <v>0</v>
      </c>
      <c r="AC140">
        <v>0</v>
      </c>
      <c r="AD140">
        <v>0</v>
      </c>
      <c r="AE140">
        <v>36.29</v>
      </c>
      <c r="AF140">
        <v>0</v>
      </c>
      <c r="AG140">
        <v>0</v>
      </c>
      <c r="AH140">
        <v>0</v>
      </c>
      <c r="AI140">
        <v>7.21</v>
      </c>
      <c r="AJ140">
        <v>1</v>
      </c>
      <c r="AK140">
        <v>1</v>
      </c>
      <c r="AL140">
        <v>1</v>
      </c>
      <c r="AN140">
        <v>0</v>
      </c>
      <c r="AO140">
        <v>1</v>
      </c>
      <c r="AP140">
        <v>0</v>
      </c>
      <c r="AQ140">
        <v>0</v>
      </c>
      <c r="AR140">
        <v>0</v>
      </c>
      <c r="AS140" t="s">
        <v>3</v>
      </c>
      <c r="AT140">
        <v>0.16</v>
      </c>
      <c r="AU140" t="s">
        <v>3</v>
      </c>
      <c r="AV140">
        <v>0</v>
      </c>
      <c r="AW140">
        <v>2</v>
      </c>
      <c r="AX140">
        <v>46296827</v>
      </c>
      <c r="AY140">
        <v>1</v>
      </c>
      <c r="AZ140">
        <v>0</v>
      </c>
      <c r="BA140">
        <v>144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Y140*Source!I42</f>
        <v>10.152000000000001</v>
      </c>
      <c r="CY140">
        <f>AA140</f>
        <v>261.64999999999998</v>
      </c>
      <c r="CZ140">
        <f>AE140</f>
        <v>36.29</v>
      </c>
      <c r="DA140">
        <f>AI140</f>
        <v>7.21</v>
      </c>
      <c r="DB140">
        <f t="shared" si="29"/>
        <v>5.81</v>
      </c>
      <c r="DC140">
        <f t="shared" si="30"/>
        <v>0</v>
      </c>
    </row>
    <row r="141" spans="1:107">
      <c r="A141">
        <f>ROW(Source!A42)</f>
        <v>42</v>
      </c>
      <c r="B141">
        <v>46295511</v>
      </c>
      <c r="C141">
        <v>46296820</v>
      </c>
      <c r="D141">
        <v>19677444</v>
      </c>
      <c r="E141">
        <v>1</v>
      </c>
      <c r="F141">
        <v>1</v>
      </c>
      <c r="G141">
        <v>1</v>
      </c>
      <c r="H141">
        <v>3</v>
      </c>
      <c r="I141" t="s">
        <v>471</v>
      </c>
      <c r="J141" t="s">
        <v>472</v>
      </c>
      <c r="K141" t="s">
        <v>473</v>
      </c>
      <c r="L141">
        <v>1374</v>
      </c>
      <c r="N141">
        <v>1013</v>
      </c>
      <c r="O141" t="s">
        <v>474</v>
      </c>
      <c r="P141" t="s">
        <v>474</v>
      </c>
      <c r="Q141">
        <v>1</v>
      </c>
      <c r="W141">
        <v>0</v>
      </c>
      <c r="X141">
        <v>1723657366</v>
      </c>
      <c r="Y141">
        <v>0.38</v>
      </c>
      <c r="AA141">
        <v>7.21</v>
      </c>
      <c r="AB141">
        <v>0</v>
      </c>
      <c r="AC141">
        <v>0</v>
      </c>
      <c r="AD141">
        <v>0</v>
      </c>
      <c r="AE141">
        <v>1</v>
      </c>
      <c r="AF141">
        <v>0</v>
      </c>
      <c r="AG141">
        <v>0</v>
      </c>
      <c r="AH141">
        <v>0</v>
      </c>
      <c r="AI141">
        <v>7.21</v>
      </c>
      <c r="AJ141">
        <v>1</v>
      </c>
      <c r="AK141">
        <v>1</v>
      </c>
      <c r="AL141">
        <v>1</v>
      </c>
      <c r="AN141">
        <v>0</v>
      </c>
      <c r="AO141">
        <v>1</v>
      </c>
      <c r="AP141">
        <v>0</v>
      </c>
      <c r="AQ141">
        <v>0</v>
      </c>
      <c r="AR141">
        <v>0</v>
      </c>
      <c r="AS141" t="s">
        <v>3</v>
      </c>
      <c r="AT141">
        <v>0.38</v>
      </c>
      <c r="AU141" t="s">
        <v>3</v>
      </c>
      <c r="AV141">
        <v>0</v>
      </c>
      <c r="AW141">
        <v>2</v>
      </c>
      <c r="AX141">
        <v>46296828</v>
      </c>
      <c r="AY141">
        <v>1</v>
      </c>
      <c r="AZ141">
        <v>0</v>
      </c>
      <c r="BA141">
        <v>145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Y141*Source!I42</f>
        <v>24.111000000000001</v>
      </c>
      <c r="CY141">
        <f>AA141</f>
        <v>7.21</v>
      </c>
      <c r="CZ141">
        <f>AE141</f>
        <v>1</v>
      </c>
      <c r="DA141">
        <f>AI141</f>
        <v>7.21</v>
      </c>
      <c r="DB141">
        <f t="shared" si="29"/>
        <v>0.38</v>
      </c>
      <c r="DC141">
        <f t="shared" si="30"/>
        <v>0</v>
      </c>
    </row>
    <row r="142" spans="1:107">
      <c r="A142">
        <f>ROW(Source!A43)</f>
        <v>43</v>
      </c>
      <c r="B142">
        <v>46295511</v>
      </c>
      <c r="C142">
        <v>46296829</v>
      </c>
      <c r="D142">
        <v>9915089</v>
      </c>
      <c r="E142">
        <v>1</v>
      </c>
      <c r="F142">
        <v>1</v>
      </c>
      <c r="G142">
        <v>1</v>
      </c>
      <c r="H142">
        <v>1</v>
      </c>
      <c r="I142" t="s">
        <v>584</v>
      </c>
      <c r="J142" t="s">
        <v>3</v>
      </c>
      <c r="K142" t="s">
        <v>585</v>
      </c>
      <c r="L142">
        <v>1191</v>
      </c>
      <c r="N142">
        <v>1013</v>
      </c>
      <c r="O142" t="s">
        <v>455</v>
      </c>
      <c r="P142" t="s">
        <v>455</v>
      </c>
      <c r="Q142">
        <v>1</v>
      </c>
      <c r="W142">
        <v>0</v>
      </c>
      <c r="X142">
        <v>375174720</v>
      </c>
      <c r="Y142">
        <v>25.36</v>
      </c>
      <c r="AA142">
        <v>0</v>
      </c>
      <c r="AB142">
        <v>0</v>
      </c>
      <c r="AC142">
        <v>0</v>
      </c>
      <c r="AD142">
        <v>221.83</v>
      </c>
      <c r="AE142">
        <v>0</v>
      </c>
      <c r="AF142">
        <v>0</v>
      </c>
      <c r="AG142">
        <v>0</v>
      </c>
      <c r="AH142">
        <v>9.14</v>
      </c>
      <c r="AI142">
        <v>1</v>
      </c>
      <c r="AJ142">
        <v>1</v>
      </c>
      <c r="AK142">
        <v>1</v>
      </c>
      <c r="AL142">
        <v>24.27</v>
      </c>
      <c r="AN142">
        <v>0</v>
      </c>
      <c r="AO142">
        <v>1</v>
      </c>
      <c r="AP142">
        <v>0</v>
      </c>
      <c r="AQ142">
        <v>0</v>
      </c>
      <c r="AR142">
        <v>0</v>
      </c>
      <c r="AS142" t="s">
        <v>3</v>
      </c>
      <c r="AT142">
        <v>25.36</v>
      </c>
      <c r="AU142" t="s">
        <v>3</v>
      </c>
      <c r="AV142">
        <v>1</v>
      </c>
      <c r="AW142">
        <v>2</v>
      </c>
      <c r="AX142">
        <v>46296830</v>
      </c>
      <c r="AY142">
        <v>1</v>
      </c>
      <c r="AZ142">
        <v>0</v>
      </c>
      <c r="BA142">
        <v>146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Y142*Source!I43</f>
        <v>1496.24</v>
      </c>
      <c r="CY142">
        <f>AD142</f>
        <v>221.83</v>
      </c>
      <c r="CZ142">
        <f>AH142</f>
        <v>9.14</v>
      </c>
      <c r="DA142">
        <f>AL142</f>
        <v>24.27</v>
      </c>
      <c r="DB142">
        <f t="shared" si="29"/>
        <v>231.79</v>
      </c>
      <c r="DC142">
        <f t="shared" si="30"/>
        <v>0</v>
      </c>
    </row>
    <row r="143" spans="1:107">
      <c r="A143">
        <f>ROW(Source!A43)</f>
        <v>43</v>
      </c>
      <c r="B143">
        <v>46295511</v>
      </c>
      <c r="C143">
        <v>46296829</v>
      </c>
      <c r="D143">
        <v>121548</v>
      </c>
      <c r="E143">
        <v>1</v>
      </c>
      <c r="F143">
        <v>1</v>
      </c>
      <c r="G143">
        <v>1</v>
      </c>
      <c r="H143">
        <v>1</v>
      </c>
      <c r="I143" t="s">
        <v>25</v>
      </c>
      <c r="J143" t="s">
        <v>3</v>
      </c>
      <c r="K143" t="s">
        <v>456</v>
      </c>
      <c r="L143">
        <v>608254</v>
      </c>
      <c r="N143">
        <v>1013</v>
      </c>
      <c r="O143" t="s">
        <v>457</v>
      </c>
      <c r="P143" t="s">
        <v>457</v>
      </c>
      <c r="Q143">
        <v>1</v>
      </c>
      <c r="W143">
        <v>0</v>
      </c>
      <c r="X143">
        <v>-185737400</v>
      </c>
      <c r="Y143">
        <v>6.94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1</v>
      </c>
      <c r="AJ143">
        <v>1</v>
      </c>
      <c r="AK143">
        <v>24.27</v>
      </c>
      <c r="AL143">
        <v>1</v>
      </c>
      <c r="AN143">
        <v>0</v>
      </c>
      <c r="AO143">
        <v>1</v>
      </c>
      <c r="AP143">
        <v>0</v>
      </c>
      <c r="AQ143">
        <v>0</v>
      </c>
      <c r="AR143">
        <v>0</v>
      </c>
      <c r="AS143" t="s">
        <v>3</v>
      </c>
      <c r="AT143">
        <v>6.94</v>
      </c>
      <c r="AU143" t="s">
        <v>3</v>
      </c>
      <c r="AV143">
        <v>2</v>
      </c>
      <c r="AW143">
        <v>2</v>
      </c>
      <c r="AX143">
        <v>46296831</v>
      </c>
      <c r="AY143">
        <v>1</v>
      </c>
      <c r="AZ143">
        <v>0</v>
      </c>
      <c r="BA143">
        <v>147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Y143*Source!I43</f>
        <v>409.46000000000004</v>
      </c>
      <c r="CY143">
        <f>AD143</f>
        <v>0</v>
      </c>
      <c r="CZ143">
        <f>AH143</f>
        <v>0</v>
      </c>
      <c r="DA143">
        <f>AL143</f>
        <v>1</v>
      </c>
      <c r="DB143">
        <f t="shared" si="29"/>
        <v>0</v>
      </c>
      <c r="DC143">
        <f t="shared" si="30"/>
        <v>0</v>
      </c>
    </row>
    <row r="144" spans="1:107">
      <c r="A144">
        <f>ROW(Source!A43)</f>
        <v>43</v>
      </c>
      <c r="B144">
        <v>46295511</v>
      </c>
      <c r="C144">
        <v>46296829</v>
      </c>
      <c r="D144">
        <v>19544357</v>
      </c>
      <c r="E144">
        <v>1</v>
      </c>
      <c r="F144">
        <v>1</v>
      </c>
      <c r="G144">
        <v>1</v>
      </c>
      <c r="H144">
        <v>2</v>
      </c>
      <c r="I144" t="s">
        <v>566</v>
      </c>
      <c r="J144" t="s">
        <v>567</v>
      </c>
      <c r="K144" t="s">
        <v>568</v>
      </c>
      <c r="L144">
        <v>1368</v>
      </c>
      <c r="N144">
        <v>1011</v>
      </c>
      <c r="O144" t="s">
        <v>480</v>
      </c>
      <c r="P144" t="s">
        <v>480</v>
      </c>
      <c r="Q144">
        <v>1</v>
      </c>
      <c r="W144">
        <v>0</v>
      </c>
      <c r="X144">
        <v>2102783</v>
      </c>
      <c r="Y144">
        <v>0.1</v>
      </c>
      <c r="AA144">
        <v>0</v>
      </c>
      <c r="AB144">
        <v>1346.22</v>
      </c>
      <c r="AC144">
        <v>318.42</v>
      </c>
      <c r="AD144">
        <v>0</v>
      </c>
      <c r="AE144">
        <v>0</v>
      </c>
      <c r="AF144">
        <v>156.72</v>
      </c>
      <c r="AG144">
        <v>13.12</v>
      </c>
      <c r="AH144">
        <v>0</v>
      </c>
      <c r="AI144">
        <v>1</v>
      </c>
      <c r="AJ144">
        <v>8.59</v>
      </c>
      <c r="AK144">
        <v>24.27</v>
      </c>
      <c r="AL144">
        <v>1</v>
      </c>
      <c r="AN144">
        <v>0</v>
      </c>
      <c r="AO144">
        <v>1</v>
      </c>
      <c r="AP144">
        <v>0</v>
      </c>
      <c r="AQ144">
        <v>0</v>
      </c>
      <c r="AR144">
        <v>0</v>
      </c>
      <c r="AS144" t="s">
        <v>3</v>
      </c>
      <c r="AT144">
        <v>0.1</v>
      </c>
      <c r="AU144" t="s">
        <v>3</v>
      </c>
      <c r="AV144">
        <v>0</v>
      </c>
      <c r="AW144">
        <v>2</v>
      </c>
      <c r="AX144">
        <v>46296832</v>
      </c>
      <c r="AY144">
        <v>1</v>
      </c>
      <c r="AZ144">
        <v>0</v>
      </c>
      <c r="BA144">
        <v>148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Y144*Source!I43</f>
        <v>5.9</v>
      </c>
      <c r="CY144">
        <f>AB144</f>
        <v>1346.22</v>
      </c>
      <c r="CZ144">
        <f>AF144</f>
        <v>156.72</v>
      </c>
      <c r="DA144">
        <f>AJ144</f>
        <v>8.59</v>
      </c>
      <c r="DB144">
        <f t="shared" si="29"/>
        <v>15.67</v>
      </c>
      <c r="DC144">
        <f t="shared" si="30"/>
        <v>1.31</v>
      </c>
    </row>
    <row r="145" spans="1:107">
      <c r="A145">
        <f>ROW(Source!A43)</f>
        <v>43</v>
      </c>
      <c r="B145">
        <v>46295511</v>
      </c>
      <c r="C145">
        <v>46296829</v>
      </c>
      <c r="D145">
        <v>19544493</v>
      </c>
      <c r="E145">
        <v>1</v>
      </c>
      <c r="F145">
        <v>1</v>
      </c>
      <c r="G145">
        <v>1</v>
      </c>
      <c r="H145">
        <v>2</v>
      </c>
      <c r="I145" t="s">
        <v>672</v>
      </c>
      <c r="J145" t="s">
        <v>673</v>
      </c>
      <c r="K145" t="s">
        <v>674</v>
      </c>
      <c r="L145">
        <v>1368</v>
      </c>
      <c r="N145">
        <v>1011</v>
      </c>
      <c r="O145" t="s">
        <v>480</v>
      </c>
      <c r="P145" t="s">
        <v>480</v>
      </c>
      <c r="Q145">
        <v>1</v>
      </c>
      <c r="W145">
        <v>0</v>
      </c>
      <c r="X145">
        <v>-964699201</v>
      </c>
      <c r="Y145">
        <v>6.84</v>
      </c>
      <c r="AA145">
        <v>0</v>
      </c>
      <c r="AB145">
        <v>305.63</v>
      </c>
      <c r="AC145">
        <v>237.36</v>
      </c>
      <c r="AD145">
        <v>0</v>
      </c>
      <c r="AE145">
        <v>0</v>
      </c>
      <c r="AF145">
        <v>35.58</v>
      </c>
      <c r="AG145">
        <v>9.7799999999999994</v>
      </c>
      <c r="AH145">
        <v>0</v>
      </c>
      <c r="AI145">
        <v>1</v>
      </c>
      <c r="AJ145">
        <v>8.59</v>
      </c>
      <c r="AK145">
        <v>24.27</v>
      </c>
      <c r="AL145">
        <v>1</v>
      </c>
      <c r="AN145">
        <v>0</v>
      </c>
      <c r="AO145">
        <v>1</v>
      </c>
      <c r="AP145">
        <v>0</v>
      </c>
      <c r="AQ145">
        <v>0</v>
      </c>
      <c r="AR145">
        <v>0</v>
      </c>
      <c r="AS145" t="s">
        <v>3</v>
      </c>
      <c r="AT145">
        <v>6.84</v>
      </c>
      <c r="AU145" t="s">
        <v>3</v>
      </c>
      <c r="AV145">
        <v>0</v>
      </c>
      <c r="AW145">
        <v>2</v>
      </c>
      <c r="AX145">
        <v>46296833</v>
      </c>
      <c r="AY145">
        <v>1</v>
      </c>
      <c r="AZ145">
        <v>0</v>
      </c>
      <c r="BA145">
        <v>149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Y145*Source!I43</f>
        <v>403.56</v>
      </c>
      <c r="CY145">
        <f>AB145</f>
        <v>305.63</v>
      </c>
      <c r="CZ145">
        <f>AF145</f>
        <v>35.58</v>
      </c>
      <c r="DA145">
        <f>AJ145</f>
        <v>8.59</v>
      </c>
      <c r="DB145">
        <f t="shared" si="29"/>
        <v>243.37</v>
      </c>
      <c r="DC145">
        <f t="shared" si="30"/>
        <v>66.900000000000006</v>
      </c>
    </row>
    <row r="146" spans="1:107">
      <c r="A146">
        <f>ROW(Source!A43)</f>
        <v>43</v>
      </c>
      <c r="B146">
        <v>46295511</v>
      </c>
      <c r="C146">
        <v>46296829</v>
      </c>
      <c r="D146">
        <v>19544572</v>
      </c>
      <c r="E146">
        <v>1</v>
      </c>
      <c r="F146">
        <v>1</v>
      </c>
      <c r="G146">
        <v>1</v>
      </c>
      <c r="H146">
        <v>2</v>
      </c>
      <c r="I146" t="s">
        <v>617</v>
      </c>
      <c r="J146" t="s">
        <v>618</v>
      </c>
      <c r="K146" t="s">
        <v>619</v>
      </c>
      <c r="L146">
        <v>1368</v>
      </c>
      <c r="N146">
        <v>1011</v>
      </c>
      <c r="O146" t="s">
        <v>480</v>
      </c>
      <c r="P146" t="s">
        <v>480</v>
      </c>
      <c r="Q146">
        <v>1</v>
      </c>
      <c r="W146">
        <v>0</v>
      </c>
      <c r="X146">
        <v>841783544</v>
      </c>
      <c r="Y146">
        <v>2.54</v>
      </c>
      <c r="AA146">
        <v>0</v>
      </c>
      <c r="AB146">
        <v>96.38</v>
      </c>
      <c r="AC146">
        <v>0</v>
      </c>
      <c r="AD146">
        <v>0</v>
      </c>
      <c r="AE146">
        <v>0</v>
      </c>
      <c r="AF146">
        <v>11.22</v>
      </c>
      <c r="AG146">
        <v>0</v>
      </c>
      <c r="AH146">
        <v>0</v>
      </c>
      <c r="AI146">
        <v>1</v>
      </c>
      <c r="AJ146">
        <v>8.59</v>
      </c>
      <c r="AK146">
        <v>24.27</v>
      </c>
      <c r="AL146">
        <v>1</v>
      </c>
      <c r="AN146">
        <v>0</v>
      </c>
      <c r="AO146">
        <v>1</v>
      </c>
      <c r="AP146">
        <v>0</v>
      </c>
      <c r="AQ146">
        <v>0</v>
      </c>
      <c r="AR146">
        <v>0</v>
      </c>
      <c r="AS146" t="s">
        <v>3</v>
      </c>
      <c r="AT146">
        <v>2.54</v>
      </c>
      <c r="AU146" t="s">
        <v>3</v>
      </c>
      <c r="AV146">
        <v>0</v>
      </c>
      <c r="AW146">
        <v>2</v>
      </c>
      <c r="AX146">
        <v>46296834</v>
      </c>
      <c r="AY146">
        <v>1</v>
      </c>
      <c r="AZ146">
        <v>0</v>
      </c>
      <c r="BA146">
        <v>150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Y146*Source!I43</f>
        <v>149.86000000000001</v>
      </c>
      <c r="CY146">
        <f>AB146</f>
        <v>96.38</v>
      </c>
      <c r="CZ146">
        <f>AF146</f>
        <v>11.22</v>
      </c>
      <c r="DA146">
        <f>AJ146</f>
        <v>8.59</v>
      </c>
      <c r="DB146">
        <f t="shared" si="29"/>
        <v>28.5</v>
      </c>
      <c r="DC146">
        <f t="shared" si="30"/>
        <v>0</v>
      </c>
    </row>
    <row r="147" spans="1:107">
      <c r="A147">
        <f>ROW(Source!A43)</f>
        <v>43</v>
      </c>
      <c r="B147">
        <v>46295511</v>
      </c>
      <c r="C147">
        <v>46296829</v>
      </c>
      <c r="D147">
        <v>19545971</v>
      </c>
      <c r="E147">
        <v>1</v>
      </c>
      <c r="F147">
        <v>1</v>
      </c>
      <c r="G147">
        <v>1</v>
      </c>
      <c r="H147">
        <v>2</v>
      </c>
      <c r="I147" t="s">
        <v>635</v>
      </c>
      <c r="J147" t="s">
        <v>636</v>
      </c>
      <c r="K147" t="s">
        <v>637</v>
      </c>
      <c r="L147">
        <v>1368</v>
      </c>
      <c r="N147">
        <v>1011</v>
      </c>
      <c r="O147" t="s">
        <v>480</v>
      </c>
      <c r="P147" t="s">
        <v>480</v>
      </c>
      <c r="Q147">
        <v>1</v>
      </c>
      <c r="W147">
        <v>0</v>
      </c>
      <c r="X147">
        <v>1322216100</v>
      </c>
      <c r="Y147">
        <v>1.73</v>
      </c>
      <c r="AA147">
        <v>0</v>
      </c>
      <c r="AB147">
        <v>21.48</v>
      </c>
      <c r="AC147">
        <v>0</v>
      </c>
      <c r="AD147">
        <v>0</v>
      </c>
      <c r="AE147">
        <v>0</v>
      </c>
      <c r="AF147">
        <v>2.5</v>
      </c>
      <c r="AG147">
        <v>0</v>
      </c>
      <c r="AH147">
        <v>0</v>
      </c>
      <c r="AI147">
        <v>1</v>
      </c>
      <c r="AJ147">
        <v>8.59</v>
      </c>
      <c r="AK147">
        <v>24.27</v>
      </c>
      <c r="AL147">
        <v>1</v>
      </c>
      <c r="AN147">
        <v>0</v>
      </c>
      <c r="AO147">
        <v>1</v>
      </c>
      <c r="AP147">
        <v>0</v>
      </c>
      <c r="AQ147">
        <v>0</v>
      </c>
      <c r="AR147">
        <v>0</v>
      </c>
      <c r="AS147" t="s">
        <v>3</v>
      </c>
      <c r="AT147">
        <v>1.73</v>
      </c>
      <c r="AU147" t="s">
        <v>3</v>
      </c>
      <c r="AV147">
        <v>0</v>
      </c>
      <c r="AW147">
        <v>2</v>
      </c>
      <c r="AX147">
        <v>46296835</v>
      </c>
      <c r="AY147">
        <v>1</v>
      </c>
      <c r="AZ147">
        <v>0</v>
      </c>
      <c r="BA147">
        <v>151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Y147*Source!I43</f>
        <v>102.07</v>
      </c>
      <c r="CY147">
        <f>AB147</f>
        <v>21.48</v>
      </c>
      <c r="CZ147">
        <f>AF147</f>
        <v>2.5</v>
      </c>
      <c r="DA147">
        <f>AJ147</f>
        <v>8.59</v>
      </c>
      <c r="DB147">
        <f t="shared" si="29"/>
        <v>4.33</v>
      </c>
      <c r="DC147">
        <f t="shared" si="30"/>
        <v>0</v>
      </c>
    </row>
    <row r="148" spans="1:107">
      <c r="A148">
        <f>ROW(Source!A43)</f>
        <v>43</v>
      </c>
      <c r="B148">
        <v>46295511</v>
      </c>
      <c r="C148">
        <v>46296829</v>
      </c>
      <c r="D148">
        <v>19546220</v>
      </c>
      <c r="E148">
        <v>1</v>
      </c>
      <c r="F148">
        <v>1</v>
      </c>
      <c r="G148">
        <v>1</v>
      </c>
      <c r="H148">
        <v>2</v>
      </c>
      <c r="I148" t="s">
        <v>495</v>
      </c>
      <c r="J148" t="s">
        <v>496</v>
      </c>
      <c r="K148" t="s">
        <v>497</v>
      </c>
      <c r="L148">
        <v>1368</v>
      </c>
      <c r="N148">
        <v>1011</v>
      </c>
      <c r="O148" t="s">
        <v>480</v>
      </c>
      <c r="P148" t="s">
        <v>480</v>
      </c>
      <c r="Q148">
        <v>1</v>
      </c>
      <c r="W148">
        <v>0</v>
      </c>
      <c r="X148">
        <v>1849659131</v>
      </c>
      <c r="Y148">
        <v>0.1</v>
      </c>
      <c r="AA148">
        <v>0</v>
      </c>
      <c r="AB148">
        <v>693.64</v>
      </c>
      <c r="AC148">
        <v>0</v>
      </c>
      <c r="AD148">
        <v>0</v>
      </c>
      <c r="AE148">
        <v>0</v>
      </c>
      <c r="AF148">
        <v>80.75</v>
      </c>
      <c r="AG148">
        <v>0</v>
      </c>
      <c r="AH148">
        <v>0</v>
      </c>
      <c r="AI148">
        <v>1</v>
      </c>
      <c r="AJ148">
        <v>8.59</v>
      </c>
      <c r="AK148">
        <v>24.27</v>
      </c>
      <c r="AL148">
        <v>1</v>
      </c>
      <c r="AN148">
        <v>0</v>
      </c>
      <c r="AO148">
        <v>1</v>
      </c>
      <c r="AP148">
        <v>0</v>
      </c>
      <c r="AQ148">
        <v>0</v>
      </c>
      <c r="AR148">
        <v>0</v>
      </c>
      <c r="AS148" t="s">
        <v>3</v>
      </c>
      <c r="AT148">
        <v>0.1</v>
      </c>
      <c r="AU148" t="s">
        <v>3</v>
      </c>
      <c r="AV148">
        <v>0</v>
      </c>
      <c r="AW148">
        <v>2</v>
      </c>
      <c r="AX148">
        <v>46296836</v>
      </c>
      <c r="AY148">
        <v>1</v>
      </c>
      <c r="AZ148">
        <v>0</v>
      </c>
      <c r="BA148">
        <v>152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Y148*Source!I43</f>
        <v>5.9</v>
      </c>
      <c r="CY148">
        <f>AB148</f>
        <v>693.64</v>
      </c>
      <c r="CZ148">
        <f>AF148</f>
        <v>80.75</v>
      </c>
      <c r="DA148">
        <f>AJ148</f>
        <v>8.59</v>
      </c>
      <c r="DB148">
        <f t="shared" si="29"/>
        <v>8.08</v>
      </c>
      <c r="DC148">
        <f t="shared" si="30"/>
        <v>0</v>
      </c>
    </row>
    <row r="149" spans="1:107">
      <c r="A149">
        <f>ROW(Source!A43)</f>
        <v>43</v>
      </c>
      <c r="B149">
        <v>46295511</v>
      </c>
      <c r="C149">
        <v>46296829</v>
      </c>
      <c r="D149">
        <v>19548805</v>
      </c>
      <c r="E149">
        <v>1</v>
      </c>
      <c r="F149">
        <v>1</v>
      </c>
      <c r="G149">
        <v>1</v>
      </c>
      <c r="H149">
        <v>3</v>
      </c>
      <c r="I149" t="s">
        <v>626</v>
      </c>
      <c r="J149" t="s">
        <v>627</v>
      </c>
      <c r="K149" t="s">
        <v>628</v>
      </c>
      <c r="L149">
        <v>1346</v>
      </c>
      <c r="N149">
        <v>1009</v>
      </c>
      <c r="O149" t="s">
        <v>461</v>
      </c>
      <c r="P149" t="s">
        <v>461</v>
      </c>
      <c r="Q149">
        <v>1</v>
      </c>
      <c r="W149">
        <v>0</v>
      </c>
      <c r="X149">
        <v>-734623732</v>
      </c>
      <c r="Y149">
        <v>6.84</v>
      </c>
      <c r="AA149">
        <v>99.14</v>
      </c>
      <c r="AB149">
        <v>0</v>
      </c>
      <c r="AC149">
        <v>0</v>
      </c>
      <c r="AD149">
        <v>0</v>
      </c>
      <c r="AE149">
        <v>13.75</v>
      </c>
      <c r="AF149">
        <v>0</v>
      </c>
      <c r="AG149">
        <v>0</v>
      </c>
      <c r="AH149">
        <v>0</v>
      </c>
      <c r="AI149">
        <v>7.21</v>
      </c>
      <c r="AJ149">
        <v>1</v>
      </c>
      <c r="AK149">
        <v>1</v>
      </c>
      <c r="AL149">
        <v>1</v>
      </c>
      <c r="AN149">
        <v>0</v>
      </c>
      <c r="AO149">
        <v>1</v>
      </c>
      <c r="AP149">
        <v>0</v>
      </c>
      <c r="AQ149">
        <v>0</v>
      </c>
      <c r="AR149">
        <v>0</v>
      </c>
      <c r="AS149" t="s">
        <v>3</v>
      </c>
      <c r="AT149">
        <v>6.84</v>
      </c>
      <c r="AU149" t="s">
        <v>3</v>
      </c>
      <c r="AV149">
        <v>0</v>
      </c>
      <c r="AW149">
        <v>2</v>
      </c>
      <c r="AX149">
        <v>46296837</v>
      </c>
      <c r="AY149">
        <v>1</v>
      </c>
      <c r="AZ149">
        <v>0</v>
      </c>
      <c r="BA149">
        <v>153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Y149*Source!I43</f>
        <v>403.56</v>
      </c>
      <c r="CY149">
        <f>AA149</f>
        <v>99.14</v>
      </c>
      <c r="CZ149">
        <f>AE149</f>
        <v>13.75</v>
      </c>
      <c r="DA149">
        <f>AI149</f>
        <v>7.21</v>
      </c>
      <c r="DB149">
        <f t="shared" si="29"/>
        <v>94.05</v>
      </c>
      <c r="DC149">
        <f t="shared" si="30"/>
        <v>0</v>
      </c>
    </row>
    <row r="150" spans="1:107">
      <c r="A150">
        <f>ROW(Source!A43)</f>
        <v>43</v>
      </c>
      <c r="B150">
        <v>46295511</v>
      </c>
      <c r="C150">
        <v>46296829</v>
      </c>
      <c r="D150">
        <v>19548844</v>
      </c>
      <c r="E150">
        <v>1</v>
      </c>
      <c r="F150">
        <v>1</v>
      </c>
      <c r="G150">
        <v>1</v>
      </c>
      <c r="H150">
        <v>3</v>
      </c>
      <c r="I150" t="s">
        <v>509</v>
      </c>
      <c r="J150" t="s">
        <v>510</v>
      </c>
      <c r="K150" t="s">
        <v>511</v>
      </c>
      <c r="L150">
        <v>1346</v>
      </c>
      <c r="N150">
        <v>1009</v>
      </c>
      <c r="O150" t="s">
        <v>461</v>
      </c>
      <c r="P150" t="s">
        <v>461</v>
      </c>
      <c r="Q150">
        <v>1</v>
      </c>
      <c r="W150">
        <v>0</v>
      </c>
      <c r="X150">
        <v>-1111495648</v>
      </c>
      <c r="Y150">
        <v>0.8</v>
      </c>
      <c r="AA150">
        <v>63.74</v>
      </c>
      <c r="AB150">
        <v>0</v>
      </c>
      <c r="AC150">
        <v>0</v>
      </c>
      <c r="AD150">
        <v>0</v>
      </c>
      <c r="AE150">
        <v>8.84</v>
      </c>
      <c r="AF150">
        <v>0</v>
      </c>
      <c r="AG150">
        <v>0</v>
      </c>
      <c r="AH150">
        <v>0</v>
      </c>
      <c r="AI150">
        <v>7.21</v>
      </c>
      <c r="AJ150">
        <v>1</v>
      </c>
      <c r="AK150">
        <v>1</v>
      </c>
      <c r="AL150">
        <v>1</v>
      </c>
      <c r="AN150">
        <v>0</v>
      </c>
      <c r="AO150">
        <v>1</v>
      </c>
      <c r="AP150">
        <v>0</v>
      </c>
      <c r="AQ150">
        <v>0</v>
      </c>
      <c r="AR150">
        <v>0</v>
      </c>
      <c r="AS150" t="s">
        <v>3</v>
      </c>
      <c r="AT150">
        <v>0.8</v>
      </c>
      <c r="AU150" t="s">
        <v>3</v>
      </c>
      <c r="AV150">
        <v>0</v>
      </c>
      <c r="AW150">
        <v>2</v>
      </c>
      <c r="AX150">
        <v>46296838</v>
      </c>
      <c r="AY150">
        <v>1</v>
      </c>
      <c r="AZ150">
        <v>0</v>
      </c>
      <c r="BA150">
        <v>154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Y150*Source!I43</f>
        <v>47.2</v>
      </c>
      <c r="CY150">
        <f>AA150</f>
        <v>63.74</v>
      </c>
      <c r="CZ150">
        <f>AE150</f>
        <v>8.84</v>
      </c>
      <c r="DA150">
        <f>AI150</f>
        <v>7.21</v>
      </c>
      <c r="DB150">
        <f t="shared" si="29"/>
        <v>7.07</v>
      </c>
      <c r="DC150">
        <f t="shared" si="30"/>
        <v>0</v>
      </c>
    </row>
    <row r="151" spans="1:107">
      <c r="A151">
        <f>ROW(Source!A43)</f>
        <v>43</v>
      </c>
      <c r="B151">
        <v>46295511</v>
      </c>
      <c r="C151">
        <v>46296829</v>
      </c>
      <c r="D151">
        <v>19550672</v>
      </c>
      <c r="E151">
        <v>1</v>
      </c>
      <c r="F151">
        <v>1</v>
      </c>
      <c r="G151">
        <v>1</v>
      </c>
      <c r="H151">
        <v>3</v>
      </c>
      <c r="I151" t="s">
        <v>578</v>
      </c>
      <c r="J151" t="s">
        <v>579</v>
      </c>
      <c r="K151" t="s">
        <v>580</v>
      </c>
      <c r="L151">
        <v>1355</v>
      </c>
      <c r="N151">
        <v>1010</v>
      </c>
      <c r="O151" t="s">
        <v>68</v>
      </c>
      <c r="P151" t="s">
        <v>68</v>
      </c>
      <c r="Q151">
        <v>100</v>
      </c>
      <c r="W151">
        <v>0</v>
      </c>
      <c r="X151">
        <v>1988809448</v>
      </c>
      <c r="Y151">
        <v>0.4</v>
      </c>
      <c r="AA151">
        <v>626.26</v>
      </c>
      <c r="AB151">
        <v>0</v>
      </c>
      <c r="AC151">
        <v>0</v>
      </c>
      <c r="AD151">
        <v>0</v>
      </c>
      <c r="AE151">
        <v>86.86</v>
      </c>
      <c r="AF151">
        <v>0</v>
      </c>
      <c r="AG151">
        <v>0</v>
      </c>
      <c r="AH151">
        <v>0</v>
      </c>
      <c r="AI151">
        <v>7.21</v>
      </c>
      <c r="AJ151">
        <v>1</v>
      </c>
      <c r="AK151">
        <v>1</v>
      </c>
      <c r="AL151">
        <v>1</v>
      </c>
      <c r="AN151">
        <v>0</v>
      </c>
      <c r="AO151">
        <v>1</v>
      </c>
      <c r="AP151">
        <v>0</v>
      </c>
      <c r="AQ151">
        <v>0</v>
      </c>
      <c r="AR151">
        <v>0</v>
      </c>
      <c r="AS151" t="s">
        <v>3</v>
      </c>
      <c r="AT151">
        <v>0.4</v>
      </c>
      <c r="AU151" t="s">
        <v>3</v>
      </c>
      <c r="AV151">
        <v>0</v>
      </c>
      <c r="AW151">
        <v>2</v>
      </c>
      <c r="AX151">
        <v>46296839</v>
      </c>
      <c r="AY151">
        <v>1</v>
      </c>
      <c r="AZ151">
        <v>0</v>
      </c>
      <c r="BA151">
        <v>155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Y151*Source!I43</f>
        <v>23.6</v>
      </c>
      <c r="CY151">
        <f>AA151</f>
        <v>626.26</v>
      </c>
      <c r="CZ151">
        <f>AE151</f>
        <v>86.86</v>
      </c>
      <c r="DA151">
        <f>AI151</f>
        <v>7.21</v>
      </c>
      <c r="DB151">
        <f t="shared" si="29"/>
        <v>34.74</v>
      </c>
      <c r="DC151">
        <f t="shared" si="30"/>
        <v>0</v>
      </c>
    </row>
    <row r="152" spans="1:107">
      <c r="A152">
        <f>ROW(Source!A43)</f>
        <v>43</v>
      </c>
      <c r="B152">
        <v>46295511</v>
      </c>
      <c r="C152">
        <v>46296829</v>
      </c>
      <c r="D152">
        <v>19604727</v>
      </c>
      <c r="E152">
        <v>1</v>
      </c>
      <c r="F152">
        <v>1</v>
      </c>
      <c r="G152">
        <v>1</v>
      </c>
      <c r="H152">
        <v>3</v>
      </c>
      <c r="I152" t="s">
        <v>675</v>
      </c>
      <c r="J152" t="s">
        <v>676</v>
      </c>
      <c r="K152" t="s">
        <v>677</v>
      </c>
      <c r="L152">
        <v>1354</v>
      </c>
      <c r="N152">
        <v>1010</v>
      </c>
      <c r="O152" t="s">
        <v>199</v>
      </c>
      <c r="P152" t="s">
        <v>199</v>
      </c>
      <c r="Q152">
        <v>1</v>
      </c>
      <c r="W152">
        <v>0</v>
      </c>
      <c r="X152">
        <v>-600096166</v>
      </c>
      <c r="Y152">
        <v>11</v>
      </c>
      <c r="AA152">
        <v>46.72</v>
      </c>
      <c r="AB152">
        <v>0</v>
      </c>
      <c r="AC152">
        <v>0</v>
      </c>
      <c r="AD152">
        <v>0</v>
      </c>
      <c r="AE152">
        <v>6.48</v>
      </c>
      <c r="AF152">
        <v>0</v>
      </c>
      <c r="AG152">
        <v>0</v>
      </c>
      <c r="AH152">
        <v>0</v>
      </c>
      <c r="AI152">
        <v>7.21</v>
      </c>
      <c r="AJ152">
        <v>1</v>
      </c>
      <c r="AK152">
        <v>1</v>
      </c>
      <c r="AL152">
        <v>1</v>
      </c>
      <c r="AN152">
        <v>0</v>
      </c>
      <c r="AO152">
        <v>1</v>
      </c>
      <c r="AP152">
        <v>0</v>
      </c>
      <c r="AQ152">
        <v>0</v>
      </c>
      <c r="AR152">
        <v>0</v>
      </c>
      <c r="AS152" t="s">
        <v>3</v>
      </c>
      <c r="AT152">
        <v>11</v>
      </c>
      <c r="AU152" t="s">
        <v>3</v>
      </c>
      <c r="AV152">
        <v>0</v>
      </c>
      <c r="AW152">
        <v>2</v>
      </c>
      <c r="AX152">
        <v>46296840</v>
      </c>
      <c r="AY152">
        <v>1</v>
      </c>
      <c r="AZ152">
        <v>0</v>
      </c>
      <c r="BA152">
        <v>156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Y152*Source!I43</f>
        <v>649</v>
      </c>
      <c r="CY152">
        <f>AA152</f>
        <v>46.72</v>
      </c>
      <c r="CZ152">
        <f>AE152</f>
        <v>6.48</v>
      </c>
      <c r="DA152">
        <f>AI152</f>
        <v>7.21</v>
      </c>
      <c r="DB152">
        <f t="shared" si="29"/>
        <v>71.28</v>
      </c>
      <c r="DC152">
        <f t="shared" si="30"/>
        <v>0</v>
      </c>
    </row>
    <row r="153" spans="1:107">
      <c r="A153">
        <f>ROW(Source!A43)</f>
        <v>43</v>
      </c>
      <c r="B153">
        <v>46295511</v>
      </c>
      <c r="C153">
        <v>46296829</v>
      </c>
      <c r="D153">
        <v>19677444</v>
      </c>
      <c r="E153">
        <v>1</v>
      </c>
      <c r="F153">
        <v>1</v>
      </c>
      <c r="G153">
        <v>1</v>
      </c>
      <c r="H153">
        <v>3</v>
      </c>
      <c r="I153" t="s">
        <v>471</v>
      </c>
      <c r="J153" t="s">
        <v>472</v>
      </c>
      <c r="K153" t="s">
        <v>473</v>
      </c>
      <c r="L153">
        <v>1374</v>
      </c>
      <c r="N153">
        <v>1013</v>
      </c>
      <c r="O153" t="s">
        <v>474</v>
      </c>
      <c r="P153" t="s">
        <v>474</v>
      </c>
      <c r="Q153">
        <v>1</v>
      </c>
      <c r="W153">
        <v>0</v>
      </c>
      <c r="X153">
        <v>1723657366</v>
      </c>
      <c r="Y153">
        <v>4.6399999999999997</v>
      </c>
      <c r="AA153">
        <v>7.21</v>
      </c>
      <c r="AB153">
        <v>0</v>
      </c>
      <c r="AC153">
        <v>0</v>
      </c>
      <c r="AD153">
        <v>0</v>
      </c>
      <c r="AE153">
        <v>1</v>
      </c>
      <c r="AF153">
        <v>0</v>
      </c>
      <c r="AG153">
        <v>0</v>
      </c>
      <c r="AH153">
        <v>0</v>
      </c>
      <c r="AI153">
        <v>7.21</v>
      </c>
      <c r="AJ153">
        <v>1</v>
      </c>
      <c r="AK153">
        <v>1</v>
      </c>
      <c r="AL153">
        <v>1</v>
      </c>
      <c r="AN153">
        <v>0</v>
      </c>
      <c r="AO153">
        <v>1</v>
      </c>
      <c r="AP153">
        <v>0</v>
      </c>
      <c r="AQ153">
        <v>0</v>
      </c>
      <c r="AR153">
        <v>0</v>
      </c>
      <c r="AS153" t="s">
        <v>3</v>
      </c>
      <c r="AT153">
        <v>4.6399999999999997</v>
      </c>
      <c r="AU153" t="s">
        <v>3</v>
      </c>
      <c r="AV153">
        <v>0</v>
      </c>
      <c r="AW153">
        <v>2</v>
      </c>
      <c r="AX153">
        <v>46296841</v>
      </c>
      <c r="AY153">
        <v>1</v>
      </c>
      <c r="AZ153">
        <v>0</v>
      </c>
      <c r="BA153">
        <v>157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Y153*Source!I43</f>
        <v>273.76</v>
      </c>
      <c r="CY153">
        <f>AA153</f>
        <v>7.21</v>
      </c>
      <c r="CZ153">
        <f>AE153</f>
        <v>1</v>
      </c>
      <c r="DA153">
        <f>AI153</f>
        <v>7.21</v>
      </c>
      <c r="DB153">
        <f t="shared" si="29"/>
        <v>4.6399999999999997</v>
      </c>
      <c r="DC153">
        <f t="shared" si="30"/>
        <v>0</v>
      </c>
    </row>
    <row r="154" spans="1:107">
      <c r="A154">
        <f>ROW(Source!A44)</f>
        <v>44</v>
      </c>
      <c r="B154">
        <v>46295511</v>
      </c>
      <c r="C154">
        <v>46298737</v>
      </c>
      <c r="D154">
        <v>9915005</v>
      </c>
      <c r="E154">
        <v>1</v>
      </c>
      <c r="F154">
        <v>1</v>
      </c>
      <c r="G154">
        <v>1</v>
      </c>
      <c r="H154">
        <v>1</v>
      </c>
      <c r="I154" t="s">
        <v>493</v>
      </c>
      <c r="J154" t="s">
        <v>3</v>
      </c>
      <c r="K154" t="s">
        <v>494</v>
      </c>
      <c r="L154">
        <v>1191</v>
      </c>
      <c r="N154">
        <v>1013</v>
      </c>
      <c r="O154" t="s">
        <v>455</v>
      </c>
      <c r="P154" t="s">
        <v>455</v>
      </c>
      <c r="Q154">
        <v>1</v>
      </c>
      <c r="W154">
        <v>0</v>
      </c>
      <c r="X154">
        <v>-937125876</v>
      </c>
      <c r="Y154">
        <v>3.09</v>
      </c>
      <c r="AA154">
        <v>0</v>
      </c>
      <c r="AB154">
        <v>0</v>
      </c>
      <c r="AC154">
        <v>0</v>
      </c>
      <c r="AD154">
        <v>201.2</v>
      </c>
      <c r="AE154">
        <v>0</v>
      </c>
      <c r="AF154">
        <v>0</v>
      </c>
      <c r="AG154">
        <v>0</v>
      </c>
      <c r="AH154">
        <v>8.2899999999999991</v>
      </c>
      <c r="AI154">
        <v>1</v>
      </c>
      <c r="AJ154">
        <v>1</v>
      </c>
      <c r="AK154">
        <v>1</v>
      </c>
      <c r="AL154">
        <v>24.27</v>
      </c>
      <c r="AN154">
        <v>0</v>
      </c>
      <c r="AO154">
        <v>1</v>
      </c>
      <c r="AP154">
        <v>0</v>
      </c>
      <c r="AQ154">
        <v>0</v>
      </c>
      <c r="AR154">
        <v>0</v>
      </c>
      <c r="AS154" t="s">
        <v>3</v>
      </c>
      <c r="AT154">
        <v>3.09</v>
      </c>
      <c r="AU154" t="s">
        <v>3</v>
      </c>
      <c r="AV154">
        <v>1</v>
      </c>
      <c r="AW154">
        <v>2</v>
      </c>
      <c r="AX154">
        <v>46298740</v>
      </c>
      <c r="AY154">
        <v>1</v>
      </c>
      <c r="AZ154">
        <v>0</v>
      </c>
      <c r="BA154">
        <v>158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Y154*Source!I44</f>
        <v>5.5620000000000003</v>
      </c>
      <c r="CY154">
        <f t="shared" ref="CY154:CY165" si="31">AD154</f>
        <v>201.2</v>
      </c>
      <c r="CZ154">
        <f t="shared" ref="CZ154:CZ165" si="32">AH154</f>
        <v>8.2899999999999991</v>
      </c>
      <c r="DA154">
        <f t="shared" ref="DA154:DA165" si="33">AL154</f>
        <v>24.27</v>
      </c>
      <c r="DB154">
        <f t="shared" si="29"/>
        <v>25.62</v>
      </c>
      <c r="DC154">
        <f t="shared" si="30"/>
        <v>0</v>
      </c>
    </row>
    <row r="155" spans="1:107">
      <c r="A155">
        <f>ROW(Source!A44)</f>
        <v>44</v>
      </c>
      <c r="B155">
        <v>46295511</v>
      </c>
      <c r="C155">
        <v>46298737</v>
      </c>
      <c r="D155">
        <v>121548</v>
      </c>
      <c r="E155">
        <v>1</v>
      </c>
      <c r="F155">
        <v>1</v>
      </c>
      <c r="G155">
        <v>1</v>
      </c>
      <c r="H155">
        <v>1</v>
      </c>
      <c r="I155" t="s">
        <v>25</v>
      </c>
      <c r="J155" t="s">
        <v>3</v>
      </c>
      <c r="K155" t="s">
        <v>456</v>
      </c>
      <c r="L155">
        <v>608254</v>
      </c>
      <c r="N155">
        <v>1013</v>
      </c>
      <c r="O155" t="s">
        <v>457</v>
      </c>
      <c r="P155" t="s">
        <v>457</v>
      </c>
      <c r="Q155">
        <v>1</v>
      </c>
      <c r="W155">
        <v>0</v>
      </c>
      <c r="X155">
        <v>-185737400</v>
      </c>
      <c r="Y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1</v>
      </c>
      <c r="AK155">
        <v>24.27</v>
      </c>
      <c r="AL155">
        <v>1</v>
      </c>
      <c r="AN155">
        <v>0</v>
      </c>
      <c r="AO155">
        <v>1</v>
      </c>
      <c r="AP155">
        <v>0</v>
      </c>
      <c r="AQ155">
        <v>0</v>
      </c>
      <c r="AR155">
        <v>0</v>
      </c>
      <c r="AS155" t="s">
        <v>3</v>
      </c>
      <c r="AT155">
        <v>0</v>
      </c>
      <c r="AU155" t="s">
        <v>3</v>
      </c>
      <c r="AV155">
        <v>2</v>
      </c>
      <c r="AW155">
        <v>2</v>
      </c>
      <c r="AX155">
        <v>46298741</v>
      </c>
      <c r="AY155">
        <v>1</v>
      </c>
      <c r="AZ155">
        <v>0</v>
      </c>
      <c r="BA155">
        <v>159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Y155*Source!I44</f>
        <v>0</v>
      </c>
      <c r="CY155">
        <f t="shared" si="31"/>
        <v>0</v>
      </c>
      <c r="CZ155">
        <f t="shared" si="32"/>
        <v>0</v>
      </c>
      <c r="DA155">
        <f t="shared" si="33"/>
        <v>1</v>
      </c>
      <c r="DB155">
        <f t="shared" si="29"/>
        <v>0</v>
      </c>
      <c r="DC155">
        <f t="shared" si="30"/>
        <v>0</v>
      </c>
    </row>
    <row r="156" spans="1:107">
      <c r="A156">
        <f>ROW(Source!A46)</f>
        <v>46</v>
      </c>
      <c r="B156">
        <v>46295511</v>
      </c>
      <c r="C156">
        <v>46298707</v>
      </c>
      <c r="D156">
        <v>121548</v>
      </c>
      <c r="E156">
        <v>1</v>
      </c>
      <c r="F156">
        <v>1</v>
      </c>
      <c r="G156">
        <v>1</v>
      </c>
      <c r="H156">
        <v>1</v>
      </c>
      <c r="I156" t="s">
        <v>25</v>
      </c>
      <c r="J156" t="s">
        <v>3</v>
      </c>
      <c r="K156" t="s">
        <v>456</v>
      </c>
      <c r="L156">
        <v>608254</v>
      </c>
      <c r="N156">
        <v>1013</v>
      </c>
      <c r="O156" t="s">
        <v>457</v>
      </c>
      <c r="P156" t="s">
        <v>457</v>
      </c>
      <c r="Q156">
        <v>1</v>
      </c>
      <c r="W156">
        <v>0</v>
      </c>
      <c r="X156">
        <v>-185737400</v>
      </c>
      <c r="Y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1</v>
      </c>
      <c r="AJ156">
        <v>1</v>
      </c>
      <c r="AK156">
        <v>24.27</v>
      </c>
      <c r="AL156">
        <v>1</v>
      </c>
      <c r="AN156">
        <v>0</v>
      </c>
      <c r="AO156">
        <v>1</v>
      </c>
      <c r="AP156">
        <v>0</v>
      </c>
      <c r="AQ156">
        <v>0</v>
      </c>
      <c r="AR156">
        <v>0</v>
      </c>
      <c r="AS156" t="s">
        <v>3</v>
      </c>
      <c r="AT156">
        <v>0</v>
      </c>
      <c r="AU156" t="s">
        <v>3</v>
      </c>
      <c r="AV156">
        <v>2</v>
      </c>
      <c r="AW156">
        <v>2</v>
      </c>
      <c r="AX156">
        <v>46298708</v>
      </c>
      <c r="AY156">
        <v>1</v>
      </c>
      <c r="AZ156">
        <v>0</v>
      </c>
      <c r="BA156">
        <v>160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Y156*Source!I46</f>
        <v>0</v>
      </c>
      <c r="CY156">
        <f t="shared" si="31"/>
        <v>0</v>
      </c>
      <c r="CZ156">
        <f t="shared" si="32"/>
        <v>0</v>
      </c>
      <c r="DA156">
        <f t="shared" si="33"/>
        <v>1</v>
      </c>
      <c r="DB156">
        <f t="shared" si="29"/>
        <v>0</v>
      </c>
      <c r="DC156">
        <f t="shared" si="30"/>
        <v>0</v>
      </c>
    </row>
    <row r="157" spans="1:107">
      <c r="A157">
        <f>ROW(Source!A46)</f>
        <v>46</v>
      </c>
      <c r="B157">
        <v>46295511</v>
      </c>
      <c r="C157">
        <v>46298707</v>
      </c>
      <c r="D157">
        <v>9908901</v>
      </c>
      <c r="E157">
        <v>1</v>
      </c>
      <c r="F157">
        <v>1</v>
      </c>
      <c r="G157">
        <v>1</v>
      </c>
      <c r="H157">
        <v>1</v>
      </c>
      <c r="I157" t="s">
        <v>678</v>
      </c>
      <c r="J157" t="s">
        <v>3</v>
      </c>
      <c r="K157" t="s">
        <v>679</v>
      </c>
      <c r="L157">
        <v>1191</v>
      </c>
      <c r="N157">
        <v>1013</v>
      </c>
      <c r="O157" t="s">
        <v>455</v>
      </c>
      <c r="P157" t="s">
        <v>455</v>
      </c>
      <c r="Q157">
        <v>1</v>
      </c>
      <c r="W157">
        <v>0</v>
      </c>
      <c r="X157">
        <v>309283205</v>
      </c>
      <c r="Y157">
        <v>66</v>
      </c>
      <c r="AA157">
        <v>0</v>
      </c>
      <c r="AB157">
        <v>0</v>
      </c>
      <c r="AC157">
        <v>0</v>
      </c>
      <c r="AD157">
        <v>365.51</v>
      </c>
      <c r="AE157">
        <v>0</v>
      </c>
      <c r="AF157">
        <v>0</v>
      </c>
      <c r="AG157">
        <v>0</v>
      </c>
      <c r="AH157">
        <v>15.06</v>
      </c>
      <c r="AI157">
        <v>1</v>
      </c>
      <c r="AJ157">
        <v>1</v>
      </c>
      <c r="AK157">
        <v>1</v>
      </c>
      <c r="AL157">
        <v>24.27</v>
      </c>
      <c r="AN157">
        <v>0</v>
      </c>
      <c r="AO157">
        <v>1</v>
      </c>
      <c r="AP157">
        <v>0</v>
      </c>
      <c r="AQ157">
        <v>0</v>
      </c>
      <c r="AR157">
        <v>0</v>
      </c>
      <c r="AS157" t="s">
        <v>3</v>
      </c>
      <c r="AT157">
        <v>66</v>
      </c>
      <c r="AU157" t="s">
        <v>3</v>
      </c>
      <c r="AV157">
        <v>1</v>
      </c>
      <c r="AW157">
        <v>2</v>
      </c>
      <c r="AX157">
        <v>46298709</v>
      </c>
      <c r="AY157">
        <v>1</v>
      </c>
      <c r="AZ157">
        <v>0</v>
      </c>
      <c r="BA157">
        <v>161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Y157*Source!I46</f>
        <v>66</v>
      </c>
      <c r="CY157">
        <f t="shared" si="31"/>
        <v>365.51</v>
      </c>
      <c r="CZ157">
        <f t="shared" si="32"/>
        <v>15.06</v>
      </c>
      <c r="DA157">
        <f t="shared" si="33"/>
        <v>24.27</v>
      </c>
      <c r="DB157">
        <f t="shared" si="29"/>
        <v>993.96</v>
      </c>
      <c r="DC157">
        <f t="shared" si="30"/>
        <v>0</v>
      </c>
    </row>
    <row r="158" spans="1:107">
      <c r="A158">
        <f>ROW(Source!A46)</f>
        <v>46</v>
      </c>
      <c r="B158">
        <v>46295511</v>
      </c>
      <c r="C158">
        <v>46298707</v>
      </c>
      <c r="D158">
        <v>9908867</v>
      </c>
      <c r="E158">
        <v>1</v>
      </c>
      <c r="F158">
        <v>1</v>
      </c>
      <c r="G158">
        <v>1</v>
      </c>
      <c r="H158">
        <v>1</v>
      </c>
      <c r="I158" t="s">
        <v>680</v>
      </c>
      <c r="J158" t="s">
        <v>3</v>
      </c>
      <c r="K158" t="s">
        <v>681</v>
      </c>
      <c r="L158">
        <v>1191</v>
      </c>
      <c r="N158">
        <v>1013</v>
      </c>
      <c r="O158" t="s">
        <v>455</v>
      </c>
      <c r="P158" t="s">
        <v>455</v>
      </c>
      <c r="Q158">
        <v>1</v>
      </c>
      <c r="W158">
        <v>0</v>
      </c>
      <c r="X158">
        <v>-1841629936</v>
      </c>
      <c r="Y158">
        <v>165</v>
      </c>
      <c r="AA158">
        <v>0</v>
      </c>
      <c r="AB158">
        <v>0</v>
      </c>
      <c r="AC158">
        <v>0</v>
      </c>
      <c r="AD158">
        <v>332.5</v>
      </c>
      <c r="AE158">
        <v>0</v>
      </c>
      <c r="AF158">
        <v>0</v>
      </c>
      <c r="AG158">
        <v>0</v>
      </c>
      <c r="AH158">
        <v>13.7</v>
      </c>
      <c r="AI158">
        <v>1</v>
      </c>
      <c r="AJ158">
        <v>1</v>
      </c>
      <c r="AK158">
        <v>1</v>
      </c>
      <c r="AL158">
        <v>24.27</v>
      </c>
      <c r="AN158">
        <v>0</v>
      </c>
      <c r="AO158">
        <v>1</v>
      </c>
      <c r="AP158">
        <v>0</v>
      </c>
      <c r="AQ158">
        <v>0</v>
      </c>
      <c r="AR158">
        <v>0</v>
      </c>
      <c r="AS158" t="s">
        <v>3</v>
      </c>
      <c r="AT158">
        <v>165</v>
      </c>
      <c r="AU158" t="s">
        <v>3</v>
      </c>
      <c r="AV158">
        <v>1</v>
      </c>
      <c r="AW158">
        <v>2</v>
      </c>
      <c r="AX158">
        <v>46298710</v>
      </c>
      <c r="AY158">
        <v>1</v>
      </c>
      <c r="AZ158">
        <v>0</v>
      </c>
      <c r="BA158">
        <v>162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Y158*Source!I46</f>
        <v>165</v>
      </c>
      <c r="CY158">
        <f t="shared" si="31"/>
        <v>332.5</v>
      </c>
      <c r="CZ158">
        <f t="shared" si="32"/>
        <v>13.7</v>
      </c>
      <c r="DA158">
        <f t="shared" si="33"/>
        <v>24.27</v>
      </c>
      <c r="DB158">
        <f t="shared" si="29"/>
        <v>2260.5</v>
      </c>
      <c r="DC158">
        <f t="shared" si="30"/>
        <v>0</v>
      </c>
    </row>
    <row r="159" spans="1:107">
      <c r="A159">
        <f>ROW(Source!A46)</f>
        <v>46</v>
      </c>
      <c r="B159">
        <v>46295511</v>
      </c>
      <c r="C159">
        <v>46298707</v>
      </c>
      <c r="D159">
        <v>9913300</v>
      </c>
      <c r="E159">
        <v>1</v>
      </c>
      <c r="F159">
        <v>1</v>
      </c>
      <c r="G159">
        <v>1</v>
      </c>
      <c r="H159">
        <v>1</v>
      </c>
      <c r="I159" t="s">
        <v>682</v>
      </c>
      <c r="J159" t="s">
        <v>3</v>
      </c>
      <c r="K159" t="s">
        <v>683</v>
      </c>
      <c r="L159">
        <v>1191</v>
      </c>
      <c r="N159">
        <v>1013</v>
      </c>
      <c r="O159" t="s">
        <v>455</v>
      </c>
      <c r="P159" t="s">
        <v>455</v>
      </c>
      <c r="Q159">
        <v>1</v>
      </c>
      <c r="W159">
        <v>0</v>
      </c>
      <c r="X159">
        <v>1664261621</v>
      </c>
      <c r="Y159">
        <v>33</v>
      </c>
      <c r="AA159">
        <v>0</v>
      </c>
      <c r="AB159">
        <v>0</v>
      </c>
      <c r="AC159">
        <v>0</v>
      </c>
      <c r="AD159">
        <v>299.49</v>
      </c>
      <c r="AE159">
        <v>0</v>
      </c>
      <c r="AF159">
        <v>0</v>
      </c>
      <c r="AG159">
        <v>0</v>
      </c>
      <c r="AH159">
        <v>12.34</v>
      </c>
      <c r="AI159">
        <v>1</v>
      </c>
      <c r="AJ159">
        <v>1</v>
      </c>
      <c r="AK159">
        <v>1</v>
      </c>
      <c r="AL159">
        <v>24.27</v>
      </c>
      <c r="AN159">
        <v>0</v>
      </c>
      <c r="AO159">
        <v>1</v>
      </c>
      <c r="AP159">
        <v>0</v>
      </c>
      <c r="AQ159">
        <v>0</v>
      </c>
      <c r="AR159">
        <v>0</v>
      </c>
      <c r="AS159" t="s">
        <v>3</v>
      </c>
      <c r="AT159">
        <v>33</v>
      </c>
      <c r="AU159" t="s">
        <v>3</v>
      </c>
      <c r="AV159">
        <v>1</v>
      </c>
      <c r="AW159">
        <v>2</v>
      </c>
      <c r="AX159">
        <v>46298711</v>
      </c>
      <c r="AY159">
        <v>1</v>
      </c>
      <c r="AZ159">
        <v>0</v>
      </c>
      <c r="BA159">
        <v>163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Y159*Source!I46</f>
        <v>33</v>
      </c>
      <c r="CY159">
        <f t="shared" si="31"/>
        <v>299.49</v>
      </c>
      <c r="CZ159">
        <f t="shared" si="32"/>
        <v>12.34</v>
      </c>
      <c r="DA159">
        <f t="shared" si="33"/>
        <v>24.27</v>
      </c>
      <c r="DB159">
        <f t="shared" si="29"/>
        <v>407.22</v>
      </c>
      <c r="DC159">
        <f t="shared" si="30"/>
        <v>0</v>
      </c>
    </row>
    <row r="160" spans="1:107">
      <c r="A160">
        <f>ROW(Source!A46)</f>
        <v>46</v>
      </c>
      <c r="B160">
        <v>46295511</v>
      </c>
      <c r="C160">
        <v>46298707</v>
      </c>
      <c r="D160">
        <v>9908954</v>
      </c>
      <c r="E160">
        <v>1</v>
      </c>
      <c r="F160">
        <v>1</v>
      </c>
      <c r="G160">
        <v>1</v>
      </c>
      <c r="H160">
        <v>1</v>
      </c>
      <c r="I160" t="s">
        <v>684</v>
      </c>
      <c r="J160" t="s">
        <v>3</v>
      </c>
      <c r="K160" t="s">
        <v>685</v>
      </c>
      <c r="L160">
        <v>1191</v>
      </c>
      <c r="N160">
        <v>1013</v>
      </c>
      <c r="O160" t="s">
        <v>455</v>
      </c>
      <c r="P160" t="s">
        <v>455</v>
      </c>
      <c r="Q160">
        <v>1</v>
      </c>
      <c r="W160">
        <v>0</v>
      </c>
      <c r="X160">
        <v>-1838362858</v>
      </c>
      <c r="Y160">
        <v>66</v>
      </c>
      <c r="AA160">
        <v>0</v>
      </c>
      <c r="AB160">
        <v>0</v>
      </c>
      <c r="AC160">
        <v>0</v>
      </c>
      <c r="AD160">
        <v>399.48</v>
      </c>
      <c r="AE160">
        <v>0</v>
      </c>
      <c r="AF160">
        <v>0</v>
      </c>
      <c r="AG160">
        <v>0</v>
      </c>
      <c r="AH160">
        <v>16.46</v>
      </c>
      <c r="AI160">
        <v>1</v>
      </c>
      <c r="AJ160">
        <v>1</v>
      </c>
      <c r="AK160">
        <v>1</v>
      </c>
      <c r="AL160">
        <v>24.27</v>
      </c>
      <c r="AN160">
        <v>0</v>
      </c>
      <c r="AO160">
        <v>1</v>
      </c>
      <c r="AP160">
        <v>0</v>
      </c>
      <c r="AQ160">
        <v>0</v>
      </c>
      <c r="AR160">
        <v>0</v>
      </c>
      <c r="AS160" t="s">
        <v>3</v>
      </c>
      <c r="AT160">
        <v>66</v>
      </c>
      <c r="AU160" t="s">
        <v>3</v>
      </c>
      <c r="AV160">
        <v>1</v>
      </c>
      <c r="AW160">
        <v>2</v>
      </c>
      <c r="AX160">
        <v>46298712</v>
      </c>
      <c r="AY160">
        <v>1</v>
      </c>
      <c r="AZ160">
        <v>0</v>
      </c>
      <c r="BA160">
        <v>164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Y160*Source!I46</f>
        <v>66</v>
      </c>
      <c r="CY160">
        <f t="shared" si="31"/>
        <v>399.48</v>
      </c>
      <c r="CZ160">
        <f t="shared" si="32"/>
        <v>16.46</v>
      </c>
      <c r="DA160">
        <f t="shared" si="33"/>
        <v>24.27</v>
      </c>
      <c r="DB160">
        <f t="shared" si="29"/>
        <v>1086.3599999999999</v>
      </c>
      <c r="DC160">
        <f t="shared" si="30"/>
        <v>0</v>
      </c>
    </row>
    <row r="161" spans="1:107">
      <c r="A161">
        <f>ROW(Source!A47)</f>
        <v>47</v>
      </c>
      <c r="B161">
        <v>46295511</v>
      </c>
      <c r="C161">
        <v>46298713</v>
      </c>
      <c r="D161">
        <v>121548</v>
      </c>
      <c r="E161">
        <v>1</v>
      </c>
      <c r="F161">
        <v>1</v>
      </c>
      <c r="G161">
        <v>1</v>
      </c>
      <c r="H161">
        <v>1</v>
      </c>
      <c r="I161" t="s">
        <v>25</v>
      </c>
      <c r="J161" t="s">
        <v>3</v>
      </c>
      <c r="K161" t="s">
        <v>456</v>
      </c>
      <c r="L161">
        <v>608254</v>
      </c>
      <c r="N161">
        <v>1013</v>
      </c>
      <c r="O161" t="s">
        <v>457</v>
      </c>
      <c r="P161" t="s">
        <v>457</v>
      </c>
      <c r="Q161">
        <v>1</v>
      </c>
      <c r="W161">
        <v>0</v>
      </c>
      <c r="X161">
        <v>-185737400</v>
      </c>
      <c r="Y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1</v>
      </c>
      <c r="AJ161">
        <v>1</v>
      </c>
      <c r="AK161">
        <v>24.27</v>
      </c>
      <c r="AL161">
        <v>1</v>
      </c>
      <c r="AN161">
        <v>0</v>
      </c>
      <c r="AO161">
        <v>1</v>
      </c>
      <c r="AP161">
        <v>0</v>
      </c>
      <c r="AQ161">
        <v>0</v>
      </c>
      <c r="AR161">
        <v>0</v>
      </c>
      <c r="AS161" t="s">
        <v>3</v>
      </c>
      <c r="AT161">
        <v>0</v>
      </c>
      <c r="AU161" t="s">
        <v>3</v>
      </c>
      <c r="AV161">
        <v>2</v>
      </c>
      <c r="AW161">
        <v>2</v>
      </c>
      <c r="AX161">
        <v>46298724</v>
      </c>
      <c r="AY161">
        <v>1</v>
      </c>
      <c r="AZ161">
        <v>0</v>
      </c>
      <c r="BA161">
        <v>165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Y161*Source!I47</f>
        <v>0</v>
      </c>
      <c r="CY161">
        <f t="shared" si="31"/>
        <v>0</v>
      </c>
      <c r="CZ161">
        <f t="shared" si="32"/>
        <v>0</v>
      </c>
      <c r="DA161">
        <f t="shared" si="33"/>
        <v>1</v>
      </c>
      <c r="DB161">
        <f t="shared" si="29"/>
        <v>0</v>
      </c>
      <c r="DC161">
        <f t="shared" si="30"/>
        <v>0</v>
      </c>
    </row>
    <row r="162" spans="1:107">
      <c r="A162">
        <f>ROW(Source!A47)</f>
        <v>47</v>
      </c>
      <c r="B162">
        <v>46295511</v>
      </c>
      <c r="C162">
        <v>46298713</v>
      </c>
      <c r="D162">
        <v>9908901</v>
      </c>
      <c r="E162">
        <v>1</v>
      </c>
      <c r="F162">
        <v>1</v>
      </c>
      <c r="G162">
        <v>1</v>
      </c>
      <c r="H162">
        <v>1</v>
      </c>
      <c r="I162" t="s">
        <v>678</v>
      </c>
      <c r="J162" t="s">
        <v>3</v>
      </c>
      <c r="K162" t="s">
        <v>679</v>
      </c>
      <c r="L162">
        <v>1191</v>
      </c>
      <c r="N162">
        <v>1013</v>
      </c>
      <c r="O162" t="s">
        <v>455</v>
      </c>
      <c r="P162" t="s">
        <v>455</v>
      </c>
      <c r="Q162">
        <v>1</v>
      </c>
      <c r="W162">
        <v>0</v>
      </c>
      <c r="X162">
        <v>309283205</v>
      </c>
      <c r="Y162">
        <v>1.5820000000000001</v>
      </c>
      <c r="AA162">
        <v>0</v>
      </c>
      <c r="AB162">
        <v>0</v>
      </c>
      <c r="AC162">
        <v>0</v>
      </c>
      <c r="AD162">
        <v>365.51</v>
      </c>
      <c r="AE162">
        <v>0</v>
      </c>
      <c r="AF162">
        <v>0</v>
      </c>
      <c r="AG162">
        <v>0</v>
      </c>
      <c r="AH162">
        <v>15.06</v>
      </c>
      <c r="AI162">
        <v>1</v>
      </c>
      <c r="AJ162">
        <v>1</v>
      </c>
      <c r="AK162">
        <v>1</v>
      </c>
      <c r="AL162">
        <v>24.27</v>
      </c>
      <c r="AN162">
        <v>0</v>
      </c>
      <c r="AO162">
        <v>1</v>
      </c>
      <c r="AP162">
        <v>0</v>
      </c>
      <c r="AQ162">
        <v>0</v>
      </c>
      <c r="AR162">
        <v>0</v>
      </c>
      <c r="AS162" t="s">
        <v>3</v>
      </c>
      <c r="AT162">
        <v>1.5820000000000001</v>
      </c>
      <c r="AU162" t="s">
        <v>3</v>
      </c>
      <c r="AV162">
        <v>1</v>
      </c>
      <c r="AW162">
        <v>2</v>
      </c>
      <c r="AX162">
        <v>46298725</v>
      </c>
      <c r="AY162">
        <v>1</v>
      </c>
      <c r="AZ162">
        <v>0</v>
      </c>
      <c r="BA162">
        <v>166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Y162*Source!I47</f>
        <v>12.656000000000001</v>
      </c>
      <c r="CY162">
        <f t="shared" si="31"/>
        <v>365.51</v>
      </c>
      <c r="CZ162">
        <f t="shared" si="32"/>
        <v>15.06</v>
      </c>
      <c r="DA162">
        <f t="shared" si="33"/>
        <v>24.27</v>
      </c>
      <c r="DB162">
        <f t="shared" si="29"/>
        <v>23.82</v>
      </c>
      <c r="DC162">
        <f t="shared" si="30"/>
        <v>0</v>
      </c>
    </row>
    <row r="163" spans="1:107">
      <c r="A163">
        <f>ROW(Source!A47)</f>
        <v>47</v>
      </c>
      <c r="B163">
        <v>46295511</v>
      </c>
      <c r="C163">
        <v>46298713</v>
      </c>
      <c r="D163">
        <v>9908867</v>
      </c>
      <c r="E163">
        <v>1</v>
      </c>
      <c r="F163">
        <v>1</v>
      </c>
      <c r="G163">
        <v>1</v>
      </c>
      <c r="H163">
        <v>1</v>
      </c>
      <c r="I163" t="s">
        <v>680</v>
      </c>
      <c r="J163" t="s">
        <v>3</v>
      </c>
      <c r="K163" t="s">
        <v>681</v>
      </c>
      <c r="L163">
        <v>1191</v>
      </c>
      <c r="N163">
        <v>1013</v>
      </c>
      <c r="O163" t="s">
        <v>455</v>
      </c>
      <c r="P163" t="s">
        <v>455</v>
      </c>
      <c r="Q163">
        <v>1</v>
      </c>
      <c r="W163">
        <v>0</v>
      </c>
      <c r="X163">
        <v>-1841629936</v>
      </c>
      <c r="Y163">
        <v>3.9550000000000001</v>
      </c>
      <c r="AA163">
        <v>0</v>
      </c>
      <c r="AB163">
        <v>0</v>
      </c>
      <c r="AC163">
        <v>0</v>
      </c>
      <c r="AD163">
        <v>332.5</v>
      </c>
      <c r="AE163">
        <v>0</v>
      </c>
      <c r="AF163">
        <v>0</v>
      </c>
      <c r="AG163">
        <v>0</v>
      </c>
      <c r="AH163">
        <v>13.7</v>
      </c>
      <c r="AI163">
        <v>1</v>
      </c>
      <c r="AJ163">
        <v>1</v>
      </c>
      <c r="AK163">
        <v>1</v>
      </c>
      <c r="AL163">
        <v>24.27</v>
      </c>
      <c r="AN163">
        <v>0</v>
      </c>
      <c r="AO163">
        <v>1</v>
      </c>
      <c r="AP163">
        <v>0</v>
      </c>
      <c r="AQ163">
        <v>0</v>
      </c>
      <c r="AR163">
        <v>0</v>
      </c>
      <c r="AS163" t="s">
        <v>3</v>
      </c>
      <c r="AT163">
        <v>3.9550000000000001</v>
      </c>
      <c r="AU163" t="s">
        <v>3</v>
      </c>
      <c r="AV163">
        <v>1</v>
      </c>
      <c r="AW163">
        <v>2</v>
      </c>
      <c r="AX163">
        <v>46298726</v>
      </c>
      <c r="AY163">
        <v>1</v>
      </c>
      <c r="AZ163">
        <v>0</v>
      </c>
      <c r="BA163">
        <v>167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Y163*Source!I47</f>
        <v>31.64</v>
      </c>
      <c r="CY163">
        <f t="shared" si="31"/>
        <v>332.5</v>
      </c>
      <c r="CZ163">
        <f t="shared" si="32"/>
        <v>13.7</v>
      </c>
      <c r="DA163">
        <f t="shared" si="33"/>
        <v>24.27</v>
      </c>
      <c r="DB163">
        <f t="shared" si="29"/>
        <v>54.18</v>
      </c>
      <c r="DC163">
        <f t="shared" si="30"/>
        <v>0</v>
      </c>
    </row>
    <row r="164" spans="1:107">
      <c r="A164">
        <f>ROW(Source!A47)</f>
        <v>47</v>
      </c>
      <c r="B164">
        <v>46295511</v>
      </c>
      <c r="C164">
        <v>46298713</v>
      </c>
      <c r="D164">
        <v>9913300</v>
      </c>
      <c r="E164">
        <v>1</v>
      </c>
      <c r="F164">
        <v>1</v>
      </c>
      <c r="G164">
        <v>1</v>
      </c>
      <c r="H164">
        <v>1</v>
      </c>
      <c r="I164" t="s">
        <v>682</v>
      </c>
      <c r="J164" t="s">
        <v>3</v>
      </c>
      <c r="K164" t="s">
        <v>683</v>
      </c>
      <c r="L164">
        <v>1191</v>
      </c>
      <c r="N164">
        <v>1013</v>
      </c>
      <c r="O164" t="s">
        <v>455</v>
      </c>
      <c r="P164" t="s">
        <v>455</v>
      </c>
      <c r="Q164">
        <v>1</v>
      </c>
      <c r="W164">
        <v>0</v>
      </c>
      <c r="X164">
        <v>1664261621</v>
      </c>
      <c r="Y164">
        <v>0.79100000000000004</v>
      </c>
      <c r="AA164">
        <v>0</v>
      </c>
      <c r="AB164">
        <v>0</v>
      </c>
      <c r="AC164">
        <v>0</v>
      </c>
      <c r="AD164">
        <v>299.49</v>
      </c>
      <c r="AE164">
        <v>0</v>
      </c>
      <c r="AF164">
        <v>0</v>
      </c>
      <c r="AG164">
        <v>0</v>
      </c>
      <c r="AH164">
        <v>12.34</v>
      </c>
      <c r="AI164">
        <v>1</v>
      </c>
      <c r="AJ164">
        <v>1</v>
      </c>
      <c r="AK164">
        <v>1</v>
      </c>
      <c r="AL164">
        <v>24.27</v>
      </c>
      <c r="AN164">
        <v>0</v>
      </c>
      <c r="AO164">
        <v>1</v>
      </c>
      <c r="AP164">
        <v>0</v>
      </c>
      <c r="AQ164">
        <v>0</v>
      </c>
      <c r="AR164">
        <v>0</v>
      </c>
      <c r="AS164" t="s">
        <v>3</v>
      </c>
      <c r="AT164">
        <v>0.79100000000000004</v>
      </c>
      <c r="AU164" t="s">
        <v>3</v>
      </c>
      <c r="AV164">
        <v>1</v>
      </c>
      <c r="AW164">
        <v>2</v>
      </c>
      <c r="AX164">
        <v>46298727</v>
      </c>
      <c r="AY164">
        <v>1</v>
      </c>
      <c r="AZ164">
        <v>0</v>
      </c>
      <c r="BA164">
        <v>168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Y164*Source!I47</f>
        <v>6.3280000000000003</v>
      </c>
      <c r="CY164">
        <f t="shared" si="31"/>
        <v>299.49</v>
      </c>
      <c r="CZ164">
        <f t="shared" si="32"/>
        <v>12.34</v>
      </c>
      <c r="DA164">
        <f t="shared" si="33"/>
        <v>24.27</v>
      </c>
      <c r="DB164">
        <f t="shared" si="29"/>
        <v>9.76</v>
      </c>
      <c r="DC164">
        <f t="shared" si="30"/>
        <v>0</v>
      </c>
    </row>
    <row r="165" spans="1:107">
      <c r="A165">
        <f>ROW(Source!A47)</f>
        <v>47</v>
      </c>
      <c r="B165">
        <v>46295511</v>
      </c>
      <c r="C165">
        <v>46298713</v>
      </c>
      <c r="D165">
        <v>9908954</v>
      </c>
      <c r="E165">
        <v>1</v>
      </c>
      <c r="F165">
        <v>1</v>
      </c>
      <c r="G165">
        <v>1</v>
      </c>
      <c r="H165">
        <v>1</v>
      </c>
      <c r="I165" t="s">
        <v>684</v>
      </c>
      <c r="J165" t="s">
        <v>3</v>
      </c>
      <c r="K165" t="s">
        <v>685</v>
      </c>
      <c r="L165">
        <v>1191</v>
      </c>
      <c r="N165">
        <v>1013</v>
      </c>
      <c r="O165" t="s">
        <v>455</v>
      </c>
      <c r="P165" t="s">
        <v>455</v>
      </c>
      <c r="Q165">
        <v>1</v>
      </c>
      <c r="W165">
        <v>0</v>
      </c>
      <c r="X165">
        <v>-1838362858</v>
      </c>
      <c r="Y165">
        <v>1.5820000000000001</v>
      </c>
      <c r="AA165">
        <v>0</v>
      </c>
      <c r="AB165">
        <v>0</v>
      </c>
      <c r="AC165">
        <v>0</v>
      </c>
      <c r="AD165">
        <v>399.48</v>
      </c>
      <c r="AE165">
        <v>0</v>
      </c>
      <c r="AF165">
        <v>0</v>
      </c>
      <c r="AG165">
        <v>0</v>
      </c>
      <c r="AH165">
        <v>16.46</v>
      </c>
      <c r="AI165">
        <v>1</v>
      </c>
      <c r="AJ165">
        <v>1</v>
      </c>
      <c r="AK165">
        <v>1</v>
      </c>
      <c r="AL165">
        <v>24.27</v>
      </c>
      <c r="AN165">
        <v>0</v>
      </c>
      <c r="AO165">
        <v>1</v>
      </c>
      <c r="AP165">
        <v>0</v>
      </c>
      <c r="AQ165">
        <v>0</v>
      </c>
      <c r="AR165">
        <v>0</v>
      </c>
      <c r="AS165" t="s">
        <v>3</v>
      </c>
      <c r="AT165">
        <v>1.5820000000000001</v>
      </c>
      <c r="AU165" t="s">
        <v>3</v>
      </c>
      <c r="AV165">
        <v>1</v>
      </c>
      <c r="AW165">
        <v>2</v>
      </c>
      <c r="AX165">
        <v>46298728</v>
      </c>
      <c r="AY165">
        <v>1</v>
      </c>
      <c r="AZ165">
        <v>0</v>
      </c>
      <c r="BA165">
        <v>169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Y165*Source!I47</f>
        <v>12.656000000000001</v>
      </c>
      <c r="CY165">
        <f t="shared" si="31"/>
        <v>399.48</v>
      </c>
      <c r="CZ165">
        <f t="shared" si="32"/>
        <v>16.46</v>
      </c>
      <c r="DA165">
        <f t="shared" si="33"/>
        <v>24.27</v>
      </c>
      <c r="DB165">
        <f t="shared" si="29"/>
        <v>26.04</v>
      </c>
      <c r="DC165">
        <f t="shared" si="30"/>
        <v>0</v>
      </c>
    </row>
    <row r="293" spans="9:9">
      <c r="I293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R169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ROW(Source!A28)</f>
        <v>28</v>
      </c>
      <c r="B1">
        <v>46296666</v>
      </c>
      <c r="C1">
        <v>46296665</v>
      </c>
      <c r="D1">
        <v>9915060</v>
      </c>
      <c r="E1">
        <v>1</v>
      </c>
      <c r="F1">
        <v>1</v>
      </c>
      <c r="G1">
        <v>1</v>
      </c>
      <c r="H1">
        <v>1</v>
      </c>
      <c r="I1" t="s">
        <v>453</v>
      </c>
      <c r="J1" t="s">
        <v>3</v>
      </c>
      <c r="K1" t="s">
        <v>454</v>
      </c>
      <c r="L1">
        <v>1191</v>
      </c>
      <c r="N1">
        <v>1013</v>
      </c>
      <c r="O1" t="s">
        <v>455</v>
      </c>
      <c r="P1" t="s">
        <v>455</v>
      </c>
      <c r="Q1">
        <v>1</v>
      </c>
      <c r="X1">
        <v>8</v>
      </c>
      <c r="Y1">
        <v>0</v>
      </c>
      <c r="Z1">
        <v>0</v>
      </c>
      <c r="AA1">
        <v>0</v>
      </c>
      <c r="AB1">
        <v>8.82</v>
      </c>
      <c r="AC1">
        <v>0</v>
      </c>
      <c r="AD1">
        <v>1</v>
      </c>
      <c r="AE1">
        <v>1</v>
      </c>
      <c r="AF1" t="s">
        <v>3</v>
      </c>
      <c r="AG1">
        <v>8</v>
      </c>
      <c r="AH1">
        <v>2</v>
      </c>
      <c r="AI1">
        <v>46296666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ROW(Source!A28)</f>
        <v>28</v>
      </c>
      <c r="B2">
        <v>46296667</v>
      </c>
      <c r="C2">
        <v>46296665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25</v>
      </c>
      <c r="J2" t="s">
        <v>3</v>
      </c>
      <c r="K2" t="s">
        <v>456</v>
      </c>
      <c r="L2">
        <v>608254</v>
      </c>
      <c r="N2">
        <v>1013</v>
      </c>
      <c r="O2" t="s">
        <v>457</v>
      </c>
      <c r="P2" t="s">
        <v>457</v>
      </c>
      <c r="Q2">
        <v>1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0</v>
      </c>
      <c r="AH2">
        <v>2</v>
      </c>
      <c r="AI2">
        <v>46296667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ROW(Source!A28)</f>
        <v>28</v>
      </c>
      <c r="B3">
        <v>46296668</v>
      </c>
      <c r="C3">
        <v>46296665</v>
      </c>
      <c r="D3">
        <v>19548931</v>
      </c>
      <c r="E3">
        <v>1</v>
      </c>
      <c r="F3">
        <v>1</v>
      </c>
      <c r="G3">
        <v>1</v>
      </c>
      <c r="H3">
        <v>3</v>
      </c>
      <c r="I3" t="s">
        <v>458</v>
      </c>
      <c r="J3" t="s">
        <v>459</v>
      </c>
      <c r="K3" t="s">
        <v>460</v>
      </c>
      <c r="L3">
        <v>1346</v>
      </c>
      <c r="N3">
        <v>1009</v>
      </c>
      <c r="O3" t="s">
        <v>461</v>
      </c>
      <c r="P3" t="s">
        <v>461</v>
      </c>
      <c r="Q3">
        <v>1</v>
      </c>
      <c r="X3">
        <v>5.0000000000000001E-4</v>
      </c>
      <c r="Y3">
        <v>150.03</v>
      </c>
      <c r="Z3">
        <v>0</v>
      </c>
      <c r="AA3">
        <v>0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5.0000000000000001E-4</v>
      </c>
      <c r="AH3">
        <v>2</v>
      </c>
      <c r="AI3">
        <v>46296668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ROW(Source!A28)</f>
        <v>28</v>
      </c>
      <c r="B4">
        <v>46296669</v>
      </c>
      <c r="C4">
        <v>46296665</v>
      </c>
      <c r="D4">
        <v>19560835</v>
      </c>
      <c r="E4">
        <v>1</v>
      </c>
      <c r="F4">
        <v>1</v>
      </c>
      <c r="G4">
        <v>1</v>
      </c>
      <c r="H4">
        <v>3</v>
      </c>
      <c r="I4" t="s">
        <v>462</v>
      </c>
      <c r="J4" t="s">
        <v>463</v>
      </c>
      <c r="K4" t="s">
        <v>464</v>
      </c>
      <c r="L4">
        <v>1355</v>
      </c>
      <c r="N4">
        <v>1010</v>
      </c>
      <c r="O4" t="s">
        <v>68</v>
      </c>
      <c r="P4" t="s">
        <v>68</v>
      </c>
      <c r="Q4">
        <v>100</v>
      </c>
      <c r="X4">
        <v>0.02</v>
      </c>
      <c r="Y4">
        <v>6.6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0.02</v>
      </c>
      <c r="AH4">
        <v>2</v>
      </c>
      <c r="AI4">
        <v>46296669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ROW(Source!A28)</f>
        <v>28</v>
      </c>
      <c r="B5">
        <v>46296670</v>
      </c>
      <c r="C5">
        <v>46296665</v>
      </c>
      <c r="D5">
        <v>19597931</v>
      </c>
      <c r="E5">
        <v>1</v>
      </c>
      <c r="F5">
        <v>1</v>
      </c>
      <c r="G5">
        <v>1</v>
      </c>
      <c r="H5">
        <v>3</v>
      </c>
      <c r="I5" t="s">
        <v>465</v>
      </c>
      <c r="J5" t="s">
        <v>466</v>
      </c>
      <c r="K5" t="s">
        <v>467</v>
      </c>
      <c r="L5">
        <v>1346</v>
      </c>
      <c r="N5">
        <v>1009</v>
      </c>
      <c r="O5" t="s">
        <v>461</v>
      </c>
      <c r="P5" t="s">
        <v>461</v>
      </c>
      <c r="Q5">
        <v>1</v>
      </c>
      <c r="X5">
        <v>6.0000000000000001E-3</v>
      </c>
      <c r="Y5">
        <v>65.739999999999995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6.0000000000000001E-3</v>
      </c>
      <c r="AH5">
        <v>2</v>
      </c>
      <c r="AI5">
        <v>46296670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ROW(Source!A28)</f>
        <v>28</v>
      </c>
      <c r="B6">
        <v>46296671</v>
      </c>
      <c r="C6">
        <v>46296665</v>
      </c>
      <c r="D6">
        <v>19603288</v>
      </c>
      <c r="E6">
        <v>1</v>
      </c>
      <c r="F6">
        <v>1</v>
      </c>
      <c r="G6">
        <v>1</v>
      </c>
      <c r="H6">
        <v>3</v>
      </c>
      <c r="I6" t="s">
        <v>468</v>
      </c>
      <c r="J6" t="s">
        <v>469</v>
      </c>
      <c r="K6" t="s">
        <v>470</v>
      </c>
      <c r="L6">
        <v>1354</v>
      </c>
      <c r="N6">
        <v>1010</v>
      </c>
      <c r="O6" t="s">
        <v>199</v>
      </c>
      <c r="P6" t="s">
        <v>199</v>
      </c>
      <c r="Q6">
        <v>1</v>
      </c>
      <c r="X6">
        <v>2</v>
      </c>
      <c r="Y6">
        <v>6.93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2</v>
      </c>
      <c r="AH6">
        <v>2</v>
      </c>
      <c r="AI6">
        <v>46296671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ROW(Source!A28)</f>
        <v>28</v>
      </c>
      <c r="B7">
        <v>46296672</v>
      </c>
      <c r="C7">
        <v>46296665</v>
      </c>
      <c r="D7">
        <v>19677443</v>
      </c>
      <c r="E7">
        <v>1</v>
      </c>
      <c r="F7">
        <v>1</v>
      </c>
      <c r="G7">
        <v>1</v>
      </c>
      <c r="H7">
        <v>3</v>
      </c>
      <c r="I7" t="s">
        <v>686</v>
      </c>
      <c r="J7" t="s">
        <v>687</v>
      </c>
      <c r="K7" t="s">
        <v>688</v>
      </c>
      <c r="L7">
        <v>1348</v>
      </c>
      <c r="N7">
        <v>1009</v>
      </c>
      <c r="O7" t="s">
        <v>484</v>
      </c>
      <c r="P7" t="s">
        <v>484</v>
      </c>
      <c r="Q7">
        <v>1000</v>
      </c>
      <c r="X7">
        <v>3.4000000000000002E-2</v>
      </c>
      <c r="Y7">
        <v>0</v>
      </c>
      <c r="Z7">
        <v>0</v>
      </c>
      <c r="AA7">
        <v>0</v>
      </c>
      <c r="AB7">
        <v>0</v>
      </c>
      <c r="AC7">
        <v>1</v>
      </c>
      <c r="AD7">
        <v>0</v>
      </c>
      <c r="AE7">
        <v>0</v>
      </c>
      <c r="AF7" t="s">
        <v>3</v>
      </c>
      <c r="AG7">
        <v>3.4000000000000002E-2</v>
      </c>
      <c r="AH7">
        <v>3</v>
      </c>
      <c r="AI7">
        <v>-1</v>
      </c>
      <c r="AJ7" t="s">
        <v>3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ROW(Source!A28)</f>
        <v>28</v>
      </c>
      <c r="B8">
        <v>46296673</v>
      </c>
      <c r="C8">
        <v>46296665</v>
      </c>
      <c r="D8">
        <v>19677444</v>
      </c>
      <c r="E8">
        <v>1</v>
      </c>
      <c r="F8">
        <v>1</v>
      </c>
      <c r="G8">
        <v>1</v>
      </c>
      <c r="H8">
        <v>3</v>
      </c>
      <c r="I8" t="s">
        <v>471</v>
      </c>
      <c r="J8" t="s">
        <v>472</v>
      </c>
      <c r="K8" t="s">
        <v>473</v>
      </c>
      <c r="L8">
        <v>1374</v>
      </c>
      <c r="N8">
        <v>1013</v>
      </c>
      <c r="O8" t="s">
        <v>474</v>
      </c>
      <c r="P8" t="s">
        <v>474</v>
      </c>
      <c r="Q8">
        <v>1</v>
      </c>
      <c r="X8">
        <v>1.41</v>
      </c>
      <c r="Y8">
        <v>1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1.41</v>
      </c>
      <c r="AH8">
        <v>2</v>
      </c>
      <c r="AI8">
        <v>46296673</v>
      </c>
      <c r="AJ8">
        <v>7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ROW(Source!A29)</f>
        <v>29</v>
      </c>
      <c r="B9">
        <v>46296676</v>
      </c>
      <c r="C9">
        <v>46296675</v>
      </c>
      <c r="D9">
        <v>9915120</v>
      </c>
      <c r="E9">
        <v>1</v>
      </c>
      <c r="F9">
        <v>1</v>
      </c>
      <c r="G9">
        <v>1</v>
      </c>
      <c r="H9">
        <v>1</v>
      </c>
      <c r="I9" t="s">
        <v>475</v>
      </c>
      <c r="J9" t="s">
        <v>3</v>
      </c>
      <c r="K9" t="s">
        <v>476</v>
      </c>
      <c r="L9">
        <v>1191</v>
      </c>
      <c r="N9">
        <v>1013</v>
      </c>
      <c r="O9" t="s">
        <v>455</v>
      </c>
      <c r="P9" t="s">
        <v>455</v>
      </c>
      <c r="Q9">
        <v>1</v>
      </c>
      <c r="X9">
        <v>6.76</v>
      </c>
      <c r="Y9">
        <v>0</v>
      </c>
      <c r="Z9">
        <v>0</v>
      </c>
      <c r="AA9">
        <v>0</v>
      </c>
      <c r="AB9">
        <v>9.35</v>
      </c>
      <c r="AC9">
        <v>0</v>
      </c>
      <c r="AD9">
        <v>1</v>
      </c>
      <c r="AE9">
        <v>1</v>
      </c>
      <c r="AF9" t="s">
        <v>3</v>
      </c>
      <c r="AG9">
        <v>6.76</v>
      </c>
      <c r="AH9">
        <v>2</v>
      </c>
      <c r="AI9">
        <v>46296676</v>
      </c>
      <c r="AJ9">
        <v>8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ROW(Source!A29)</f>
        <v>29</v>
      </c>
      <c r="B10">
        <v>46296677</v>
      </c>
      <c r="C10">
        <v>46296675</v>
      </c>
      <c r="D10">
        <v>121548</v>
      </c>
      <c r="E10">
        <v>1</v>
      </c>
      <c r="F10">
        <v>1</v>
      </c>
      <c r="G10">
        <v>1</v>
      </c>
      <c r="H10">
        <v>1</v>
      </c>
      <c r="I10" t="s">
        <v>25</v>
      </c>
      <c r="J10" t="s">
        <v>3</v>
      </c>
      <c r="K10" t="s">
        <v>456</v>
      </c>
      <c r="L10">
        <v>608254</v>
      </c>
      <c r="N10">
        <v>1013</v>
      </c>
      <c r="O10" t="s">
        <v>457</v>
      </c>
      <c r="P10" t="s">
        <v>457</v>
      </c>
      <c r="Q10">
        <v>1</v>
      </c>
      <c r="X10">
        <v>0.27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2</v>
      </c>
      <c r="AF10" t="s">
        <v>3</v>
      </c>
      <c r="AG10">
        <v>0.27</v>
      </c>
      <c r="AH10">
        <v>2</v>
      </c>
      <c r="AI10">
        <v>46296677</v>
      </c>
      <c r="AJ10">
        <v>9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ROW(Source!A29)</f>
        <v>29</v>
      </c>
      <c r="B11">
        <v>46296678</v>
      </c>
      <c r="C11">
        <v>46296675</v>
      </c>
      <c r="D11">
        <v>19544440</v>
      </c>
      <c r="E11">
        <v>1</v>
      </c>
      <c r="F11">
        <v>1</v>
      </c>
      <c r="G11">
        <v>1</v>
      </c>
      <c r="H11">
        <v>2</v>
      </c>
      <c r="I11" t="s">
        <v>477</v>
      </c>
      <c r="J11" t="s">
        <v>478</v>
      </c>
      <c r="K11" t="s">
        <v>479</v>
      </c>
      <c r="L11">
        <v>1368</v>
      </c>
      <c r="N11">
        <v>1011</v>
      </c>
      <c r="O11" t="s">
        <v>480</v>
      </c>
      <c r="P11" t="s">
        <v>480</v>
      </c>
      <c r="Q11">
        <v>1</v>
      </c>
      <c r="X11">
        <v>0.27</v>
      </c>
      <c r="Y11">
        <v>0</v>
      </c>
      <c r="Z11">
        <v>108.42</v>
      </c>
      <c r="AA11">
        <v>9.7799999999999994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0.27</v>
      </c>
      <c r="AH11">
        <v>2</v>
      </c>
      <c r="AI11">
        <v>46296678</v>
      </c>
      <c r="AJ11">
        <v>10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ROW(Source!A29)</f>
        <v>29</v>
      </c>
      <c r="B12">
        <v>46296679</v>
      </c>
      <c r="C12">
        <v>46296675</v>
      </c>
      <c r="D12">
        <v>19548408</v>
      </c>
      <c r="E12">
        <v>1</v>
      </c>
      <c r="F12">
        <v>1</v>
      </c>
      <c r="G12">
        <v>1</v>
      </c>
      <c r="H12">
        <v>3</v>
      </c>
      <c r="I12" t="s">
        <v>481</v>
      </c>
      <c r="J12" t="s">
        <v>482</v>
      </c>
      <c r="K12" t="s">
        <v>483</v>
      </c>
      <c r="L12">
        <v>1348</v>
      </c>
      <c r="N12">
        <v>1009</v>
      </c>
      <c r="O12" t="s">
        <v>484</v>
      </c>
      <c r="P12" t="s">
        <v>484</v>
      </c>
      <c r="Q12">
        <v>1000</v>
      </c>
      <c r="X12">
        <v>1.1000000000000001E-3</v>
      </c>
      <c r="Y12">
        <v>16039.96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1.1000000000000001E-3</v>
      </c>
      <c r="AH12">
        <v>2</v>
      </c>
      <c r="AI12">
        <v>46296679</v>
      </c>
      <c r="AJ12">
        <v>11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ROW(Source!A29)</f>
        <v>29</v>
      </c>
      <c r="B13">
        <v>46296680</v>
      </c>
      <c r="C13">
        <v>46296675</v>
      </c>
      <c r="D13">
        <v>19595867</v>
      </c>
      <c r="E13">
        <v>1</v>
      </c>
      <c r="F13">
        <v>1</v>
      </c>
      <c r="G13">
        <v>1</v>
      </c>
      <c r="H13">
        <v>3</v>
      </c>
      <c r="I13" t="s">
        <v>485</v>
      </c>
      <c r="J13" t="s">
        <v>486</v>
      </c>
      <c r="K13" t="s">
        <v>487</v>
      </c>
      <c r="L13">
        <v>1477</v>
      </c>
      <c r="N13">
        <v>1013</v>
      </c>
      <c r="O13" t="s">
        <v>488</v>
      </c>
      <c r="P13" t="s">
        <v>489</v>
      </c>
      <c r="Q13">
        <v>1</v>
      </c>
      <c r="X13">
        <v>6.9999999999999999E-4</v>
      </c>
      <c r="Y13">
        <v>12578.78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6.9999999999999999E-4</v>
      </c>
      <c r="AH13">
        <v>2</v>
      </c>
      <c r="AI13">
        <v>46296680</v>
      </c>
      <c r="AJ13">
        <v>12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ROW(Source!A29)</f>
        <v>29</v>
      </c>
      <c r="B14">
        <v>46296681</v>
      </c>
      <c r="C14">
        <v>46296675</v>
      </c>
      <c r="D14">
        <v>19597930</v>
      </c>
      <c r="E14">
        <v>1</v>
      </c>
      <c r="F14">
        <v>1</v>
      </c>
      <c r="G14">
        <v>1</v>
      </c>
      <c r="H14">
        <v>3</v>
      </c>
      <c r="I14" t="s">
        <v>490</v>
      </c>
      <c r="J14" t="s">
        <v>491</v>
      </c>
      <c r="K14" t="s">
        <v>492</v>
      </c>
      <c r="L14">
        <v>1346</v>
      </c>
      <c r="N14">
        <v>1009</v>
      </c>
      <c r="O14" t="s">
        <v>461</v>
      </c>
      <c r="P14" t="s">
        <v>461</v>
      </c>
      <c r="Q14">
        <v>1</v>
      </c>
      <c r="X14">
        <v>3.0000000000000001E-3</v>
      </c>
      <c r="Y14">
        <v>78.510000000000005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3.0000000000000001E-3</v>
      </c>
      <c r="AH14">
        <v>2</v>
      </c>
      <c r="AI14">
        <v>46296681</v>
      </c>
      <c r="AJ14">
        <v>13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ROW(Source!A29)</f>
        <v>29</v>
      </c>
      <c r="B15">
        <v>46296682</v>
      </c>
      <c r="C15">
        <v>46296675</v>
      </c>
      <c r="D15">
        <v>19677444</v>
      </c>
      <c r="E15">
        <v>1</v>
      </c>
      <c r="F15">
        <v>1</v>
      </c>
      <c r="G15">
        <v>1</v>
      </c>
      <c r="H15">
        <v>3</v>
      </c>
      <c r="I15" t="s">
        <v>471</v>
      </c>
      <c r="J15" t="s">
        <v>472</v>
      </c>
      <c r="K15" t="s">
        <v>473</v>
      </c>
      <c r="L15">
        <v>1374</v>
      </c>
      <c r="N15">
        <v>1013</v>
      </c>
      <c r="O15" t="s">
        <v>474</v>
      </c>
      <c r="P15" t="s">
        <v>474</v>
      </c>
      <c r="Q15">
        <v>1</v>
      </c>
      <c r="X15">
        <v>1.26</v>
      </c>
      <c r="Y15">
        <v>1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1.26</v>
      </c>
      <c r="AH15">
        <v>2</v>
      </c>
      <c r="AI15">
        <v>46296682</v>
      </c>
      <c r="AJ15">
        <v>14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ROW(Source!A30)</f>
        <v>30</v>
      </c>
      <c r="B16">
        <v>46296684</v>
      </c>
      <c r="C16">
        <v>46296683</v>
      </c>
      <c r="D16">
        <v>9915005</v>
      </c>
      <c r="E16">
        <v>1</v>
      </c>
      <c r="F16">
        <v>1</v>
      </c>
      <c r="G16">
        <v>1</v>
      </c>
      <c r="H16">
        <v>1</v>
      </c>
      <c r="I16" t="s">
        <v>493</v>
      </c>
      <c r="J16" t="s">
        <v>3</v>
      </c>
      <c r="K16" t="s">
        <v>494</v>
      </c>
      <c r="L16">
        <v>1191</v>
      </c>
      <c r="N16">
        <v>1013</v>
      </c>
      <c r="O16" t="s">
        <v>455</v>
      </c>
      <c r="P16" t="s">
        <v>455</v>
      </c>
      <c r="Q16">
        <v>1</v>
      </c>
      <c r="X16">
        <v>1.03</v>
      </c>
      <c r="Y16">
        <v>0</v>
      </c>
      <c r="Z16">
        <v>0</v>
      </c>
      <c r="AA16">
        <v>0</v>
      </c>
      <c r="AB16">
        <v>8.2899999999999991</v>
      </c>
      <c r="AC16">
        <v>0</v>
      </c>
      <c r="AD16">
        <v>1</v>
      </c>
      <c r="AE16">
        <v>1</v>
      </c>
      <c r="AF16" t="s">
        <v>3</v>
      </c>
      <c r="AG16">
        <v>1.03</v>
      </c>
      <c r="AH16">
        <v>2</v>
      </c>
      <c r="AI16">
        <v>46296684</v>
      </c>
      <c r="AJ16">
        <v>15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ROW(Source!A30)</f>
        <v>30</v>
      </c>
      <c r="B17">
        <v>46296685</v>
      </c>
      <c r="C17">
        <v>46296683</v>
      </c>
      <c r="D17">
        <v>121548</v>
      </c>
      <c r="E17">
        <v>1</v>
      </c>
      <c r="F17">
        <v>1</v>
      </c>
      <c r="G17">
        <v>1</v>
      </c>
      <c r="H17">
        <v>1</v>
      </c>
      <c r="I17" t="s">
        <v>25</v>
      </c>
      <c r="J17" t="s">
        <v>3</v>
      </c>
      <c r="K17" t="s">
        <v>456</v>
      </c>
      <c r="L17">
        <v>608254</v>
      </c>
      <c r="N17">
        <v>1013</v>
      </c>
      <c r="O17" t="s">
        <v>457</v>
      </c>
      <c r="P17" t="s">
        <v>457</v>
      </c>
      <c r="Q17">
        <v>1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2</v>
      </c>
      <c r="AF17" t="s">
        <v>3</v>
      </c>
      <c r="AG17">
        <v>0</v>
      </c>
      <c r="AH17">
        <v>2</v>
      </c>
      <c r="AI17">
        <v>46296685</v>
      </c>
      <c r="AJ17">
        <v>16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ROW(Source!A30)</f>
        <v>30</v>
      </c>
      <c r="B18">
        <v>46296686</v>
      </c>
      <c r="C18">
        <v>46296683</v>
      </c>
      <c r="D18">
        <v>19546220</v>
      </c>
      <c r="E18">
        <v>1</v>
      </c>
      <c r="F18">
        <v>1</v>
      </c>
      <c r="G18">
        <v>1</v>
      </c>
      <c r="H18">
        <v>2</v>
      </c>
      <c r="I18" t="s">
        <v>495</v>
      </c>
      <c r="J18" t="s">
        <v>496</v>
      </c>
      <c r="K18" t="s">
        <v>497</v>
      </c>
      <c r="L18">
        <v>1368</v>
      </c>
      <c r="N18">
        <v>1011</v>
      </c>
      <c r="O18" t="s">
        <v>480</v>
      </c>
      <c r="P18" t="s">
        <v>480</v>
      </c>
      <c r="Q18">
        <v>1</v>
      </c>
      <c r="X18">
        <v>0.16</v>
      </c>
      <c r="Y18">
        <v>0</v>
      </c>
      <c r="Z18">
        <v>80.75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0.16</v>
      </c>
      <c r="AH18">
        <v>2</v>
      </c>
      <c r="AI18">
        <v>46296686</v>
      </c>
      <c r="AJ18">
        <v>17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ROW(Source!A30)</f>
        <v>30</v>
      </c>
      <c r="B19">
        <v>46296687</v>
      </c>
      <c r="C19">
        <v>46296683</v>
      </c>
      <c r="D19">
        <v>19677444</v>
      </c>
      <c r="E19">
        <v>1</v>
      </c>
      <c r="F19">
        <v>1</v>
      </c>
      <c r="G19">
        <v>1</v>
      </c>
      <c r="H19">
        <v>3</v>
      </c>
      <c r="I19" t="s">
        <v>471</v>
      </c>
      <c r="J19" t="s">
        <v>472</v>
      </c>
      <c r="K19" t="s">
        <v>473</v>
      </c>
      <c r="L19">
        <v>1374</v>
      </c>
      <c r="N19">
        <v>1013</v>
      </c>
      <c r="O19" t="s">
        <v>474</v>
      </c>
      <c r="P19" t="s">
        <v>474</v>
      </c>
      <c r="Q19">
        <v>1</v>
      </c>
      <c r="X19">
        <v>0.17</v>
      </c>
      <c r="Y19">
        <v>1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0.17</v>
      </c>
      <c r="AH19">
        <v>2</v>
      </c>
      <c r="AI19">
        <v>46296687</v>
      </c>
      <c r="AJ19">
        <v>18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ROW(Source!A31)</f>
        <v>31</v>
      </c>
      <c r="B20">
        <v>46296689</v>
      </c>
      <c r="C20">
        <v>46296688</v>
      </c>
      <c r="D20">
        <v>9915142</v>
      </c>
      <c r="E20">
        <v>1</v>
      </c>
      <c r="F20">
        <v>1</v>
      </c>
      <c r="G20">
        <v>1</v>
      </c>
      <c r="H20">
        <v>1</v>
      </c>
      <c r="I20" t="s">
        <v>498</v>
      </c>
      <c r="J20" t="s">
        <v>3</v>
      </c>
      <c r="K20" t="s">
        <v>499</v>
      </c>
      <c r="L20">
        <v>1191</v>
      </c>
      <c r="N20">
        <v>1013</v>
      </c>
      <c r="O20" t="s">
        <v>455</v>
      </c>
      <c r="P20" t="s">
        <v>455</v>
      </c>
      <c r="Q20">
        <v>1</v>
      </c>
      <c r="X20">
        <v>10.1</v>
      </c>
      <c r="Y20">
        <v>0</v>
      </c>
      <c r="Z20">
        <v>0</v>
      </c>
      <c r="AA20">
        <v>0</v>
      </c>
      <c r="AB20">
        <v>10.78</v>
      </c>
      <c r="AC20">
        <v>0</v>
      </c>
      <c r="AD20">
        <v>1</v>
      </c>
      <c r="AE20">
        <v>1</v>
      </c>
      <c r="AF20" t="s">
        <v>3</v>
      </c>
      <c r="AG20">
        <v>10.1</v>
      </c>
      <c r="AH20">
        <v>2</v>
      </c>
      <c r="AI20">
        <v>46296689</v>
      </c>
      <c r="AJ20">
        <v>19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ROW(Source!A31)</f>
        <v>31</v>
      </c>
      <c r="B21">
        <v>46296690</v>
      </c>
      <c r="C21">
        <v>46296688</v>
      </c>
      <c r="D21">
        <v>121548</v>
      </c>
      <c r="E21">
        <v>1</v>
      </c>
      <c r="F21">
        <v>1</v>
      </c>
      <c r="G21">
        <v>1</v>
      </c>
      <c r="H21">
        <v>1</v>
      </c>
      <c r="I21" t="s">
        <v>25</v>
      </c>
      <c r="J21" t="s">
        <v>3</v>
      </c>
      <c r="K21" t="s">
        <v>456</v>
      </c>
      <c r="L21">
        <v>608254</v>
      </c>
      <c r="N21">
        <v>1013</v>
      </c>
      <c r="O21" t="s">
        <v>457</v>
      </c>
      <c r="P21" t="s">
        <v>457</v>
      </c>
      <c r="Q21">
        <v>1</v>
      </c>
      <c r="X21">
        <v>0.44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2</v>
      </c>
      <c r="AF21" t="s">
        <v>3</v>
      </c>
      <c r="AG21">
        <v>0.44</v>
      </c>
      <c r="AH21">
        <v>2</v>
      </c>
      <c r="AI21">
        <v>46296690</v>
      </c>
      <c r="AJ21">
        <v>20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ROW(Source!A31)</f>
        <v>31</v>
      </c>
      <c r="B22">
        <v>46296691</v>
      </c>
      <c r="C22">
        <v>46296688</v>
      </c>
      <c r="D22">
        <v>19544440</v>
      </c>
      <c r="E22">
        <v>1</v>
      </c>
      <c r="F22">
        <v>1</v>
      </c>
      <c r="G22">
        <v>1</v>
      </c>
      <c r="H22">
        <v>2</v>
      </c>
      <c r="I22" t="s">
        <v>477</v>
      </c>
      <c r="J22" t="s">
        <v>478</v>
      </c>
      <c r="K22" t="s">
        <v>479</v>
      </c>
      <c r="L22">
        <v>1368</v>
      </c>
      <c r="N22">
        <v>1011</v>
      </c>
      <c r="O22" t="s">
        <v>480</v>
      </c>
      <c r="P22" t="s">
        <v>480</v>
      </c>
      <c r="Q22">
        <v>1</v>
      </c>
      <c r="X22">
        <v>0.44</v>
      </c>
      <c r="Y22">
        <v>0</v>
      </c>
      <c r="Z22">
        <v>108.42</v>
      </c>
      <c r="AA22">
        <v>9.7799999999999994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0.44</v>
      </c>
      <c r="AH22">
        <v>2</v>
      </c>
      <c r="AI22">
        <v>46296691</v>
      </c>
      <c r="AJ22">
        <v>21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ROW(Source!A31)</f>
        <v>31</v>
      </c>
      <c r="B23">
        <v>46296692</v>
      </c>
      <c r="C23">
        <v>46296688</v>
      </c>
      <c r="D23">
        <v>19548575</v>
      </c>
      <c r="E23">
        <v>1</v>
      </c>
      <c r="F23">
        <v>1</v>
      </c>
      <c r="G23">
        <v>1</v>
      </c>
      <c r="H23">
        <v>3</v>
      </c>
      <c r="I23" t="s">
        <v>500</v>
      </c>
      <c r="J23" t="s">
        <v>501</v>
      </c>
      <c r="K23" t="s">
        <v>502</v>
      </c>
      <c r="L23">
        <v>1346</v>
      </c>
      <c r="N23">
        <v>1009</v>
      </c>
      <c r="O23" t="s">
        <v>461</v>
      </c>
      <c r="P23" t="s">
        <v>461</v>
      </c>
      <c r="Q23">
        <v>1</v>
      </c>
      <c r="X23">
        <v>0.03</v>
      </c>
      <c r="Y23">
        <v>35.93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0.03</v>
      </c>
      <c r="AH23">
        <v>2</v>
      </c>
      <c r="AI23">
        <v>46296692</v>
      </c>
      <c r="AJ23">
        <v>22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ROW(Source!A31)</f>
        <v>31</v>
      </c>
      <c r="B24">
        <v>46296693</v>
      </c>
      <c r="C24">
        <v>46296688</v>
      </c>
      <c r="D24">
        <v>19548828</v>
      </c>
      <c r="E24">
        <v>1</v>
      </c>
      <c r="F24">
        <v>1</v>
      </c>
      <c r="G24">
        <v>1</v>
      </c>
      <c r="H24">
        <v>3</v>
      </c>
      <c r="I24" t="s">
        <v>503</v>
      </c>
      <c r="J24" t="s">
        <v>504</v>
      </c>
      <c r="K24" t="s">
        <v>505</v>
      </c>
      <c r="L24">
        <v>1348</v>
      </c>
      <c r="N24">
        <v>1009</v>
      </c>
      <c r="O24" t="s">
        <v>484</v>
      </c>
      <c r="P24" t="s">
        <v>484</v>
      </c>
      <c r="Q24">
        <v>1000</v>
      </c>
      <c r="X24">
        <v>2.0000000000000002E-5</v>
      </c>
      <c r="Y24">
        <v>16382.16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2.0000000000000002E-5</v>
      </c>
      <c r="AH24">
        <v>2</v>
      </c>
      <c r="AI24">
        <v>46296693</v>
      </c>
      <c r="AJ24">
        <v>23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ROW(Source!A31)</f>
        <v>31</v>
      </c>
      <c r="B25">
        <v>46296694</v>
      </c>
      <c r="C25">
        <v>46296688</v>
      </c>
      <c r="D25">
        <v>19548832</v>
      </c>
      <c r="E25">
        <v>1</v>
      </c>
      <c r="F25">
        <v>1</v>
      </c>
      <c r="G25">
        <v>1</v>
      </c>
      <c r="H25">
        <v>3</v>
      </c>
      <c r="I25" t="s">
        <v>506</v>
      </c>
      <c r="J25" t="s">
        <v>507</v>
      </c>
      <c r="K25" t="s">
        <v>508</v>
      </c>
      <c r="L25">
        <v>1346</v>
      </c>
      <c r="N25">
        <v>1009</v>
      </c>
      <c r="O25" t="s">
        <v>461</v>
      </c>
      <c r="P25" t="s">
        <v>461</v>
      </c>
      <c r="Q25">
        <v>1</v>
      </c>
      <c r="X25">
        <v>0.01</v>
      </c>
      <c r="Y25">
        <v>11.79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0.01</v>
      </c>
      <c r="AH25">
        <v>2</v>
      </c>
      <c r="AI25">
        <v>46296694</v>
      </c>
      <c r="AJ25">
        <v>24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ROW(Source!A31)</f>
        <v>31</v>
      </c>
      <c r="B26">
        <v>46296695</v>
      </c>
      <c r="C26">
        <v>46296688</v>
      </c>
      <c r="D26">
        <v>19548844</v>
      </c>
      <c r="E26">
        <v>1</v>
      </c>
      <c r="F26">
        <v>1</v>
      </c>
      <c r="G26">
        <v>1</v>
      </c>
      <c r="H26">
        <v>3</v>
      </c>
      <c r="I26" t="s">
        <v>509</v>
      </c>
      <c r="J26" t="s">
        <v>510</v>
      </c>
      <c r="K26" t="s">
        <v>511</v>
      </c>
      <c r="L26">
        <v>1346</v>
      </c>
      <c r="N26">
        <v>1009</v>
      </c>
      <c r="O26" t="s">
        <v>461</v>
      </c>
      <c r="P26" t="s">
        <v>461</v>
      </c>
      <c r="Q26">
        <v>1</v>
      </c>
      <c r="X26">
        <v>0.3</v>
      </c>
      <c r="Y26">
        <v>8.84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0.3</v>
      </c>
      <c r="AH26">
        <v>2</v>
      </c>
      <c r="AI26">
        <v>46296695</v>
      </c>
      <c r="AJ26">
        <v>25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ROW(Source!A31)</f>
        <v>31</v>
      </c>
      <c r="B27">
        <v>46296696</v>
      </c>
      <c r="C27">
        <v>46296688</v>
      </c>
      <c r="D27">
        <v>19549038</v>
      </c>
      <c r="E27">
        <v>1</v>
      </c>
      <c r="F27">
        <v>1</v>
      </c>
      <c r="G27">
        <v>1</v>
      </c>
      <c r="H27">
        <v>3</v>
      </c>
      <c r="I27" t="s">
        <v>512</v>
      </c>
      <c r="J27" t="s">
        <v>513</v>
      </c>
      <c r="K27" t="s">
        <v>514</v>
      </c>
      <c r="L27">
        <v>1358</v>
      </c>
      <c r="N27">
        <v>1010</v>
      </c>
      <c r="O27" t="s">
        <v>515</v>
      </c>
      <c r="P27" t="s">
        <v>515</v>
      </c>
      <c r="Q27">
        <v>10</v>
      </c>
      <c r="X27">
        <v>1</v>
      </c>
      <c r="Y27">
        <v>7.6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1</v>
      </c>
      <c r="AH27">
        <v>2</v>
      </c>
      <c r="AI27">
        <v>46296696</v>
      </c>
      <c r="AJ27">
        <v>26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ROW(Source!A31)</f>
        <v>31</v>
      </c>
      <c r="B28">
        <v>46296697</v>
      </c>
      <c r="C28">
        <v>46296688</v>
      </c>
      <c r="D28">
        <v>19549317</v>
      </c>
      <c r="E28">
        <v>1</v>
      </c>
      <c r="F28">
        <v>1</v>
      </c>
      <c r="G28">
        <v>1</v>
      </c>
      <c r="H28">
        <v>3</v>
      </c>
      <c r="I28" t="s">
        <v>516</v>
      </c>
      <c r="J28" t="s">
        <v>517</v>
      </c>
      <c r="K28" t="s">
        <v>518</v>
      </c>
      <c r="L28">
        <v>1346</v>
      </c>
      <c r="N28">
        <v>1009</v>
      </c>
      <c r="O28" t="s">
        <v>461</v>
      </c>
      <c r="P28" t="s">
        <v>461</v>
      </c>
      <c r="Q28">
        <v>1</v>
      </c>
      <c r="X28">
        <v>0.02</v>
      </c>
      <c r="Y28">
        <v>109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0.02</v>
      </c>
      <c r="AH28">
        <v>2</v>
      </c>
      <c r="AI28">
        <v>46296697</v>
      </c>
      <c r="AJ28">
        <v>27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ROW(Source!A31)</f>
        <v>31</v>
      </c>
      <c r="B29">
        <v>46296698</v>
      </c>
      <c r="C29">
        <v>46296688</v>
      </c>
      <c r="D29">
        <v>19560363</v>
      </c>
      <c r="E29">
        <v>1</v>
      </c>
      <c r="F29">
        <v>1</v>
      </c>
      <c r="G29">
        <v>1</v>
      </c>
      <c r="H29">
        <v>3</v>
      </c>
      <c r="I29" t="s">
        <v>519</v>
      </c>
      <c r="J29" t="s">
        <v>520</v>
      </c>
      <c r="K29" t="s">
        <v>521</v>
      </c>
      <c r="L29">
        <v>1346</v>
      </c>
      <c r="N29">
        <v>1009</v>
      </c>
      <c r="O29" t="s">
        <v>461</v>
      </c>
      <c r="P29" t="s">
        <v>461</v>
      </c>
      <c r="Q29">
        <v>1</v>
      </c>
      <c r="X29">
        <v>0.02</v>
      </c>
      <c r="Y29">
        <v>24.35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0.02</v>
      </c>
      <c r="AH29">
        <v>2</v>
      </c>
      <c r="AI29">
        <v>46296698</v>
      </c>
      <c r="AJ29">
        <v>28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ROW(Source!A31)</f>
        <v>31</v>
      </c>
      <c r="B30">
        <v>46296699</v>
      </c>
      <c r="C30">
        <v>46296688</v>
      </c>
      <c r="D30">
        <v>19589921</v>
      </c>
      <c r="E30">
        <v>1</v>
      </c>
      <c r="F30">
        <v>1</v>
      </c>
      <c r="G30">
        <v>1</v>
      </c>
      <c r="H30">
        <v>3</v>
      </c>
      <c r="I30" t="s">
        <v>522</v>
      </c>
      <c r="J30" t="s">
        <v>523</v>
      </c>
      <c r="K30" t="s">
        <v>524</v>
      </c>
      <c r="L30">
        <v>1348</v>
      </c>
      <c r="N30">
        <v>1009</v>
      </c>
      <c r="O30" t="s">
        <v>484</v>
      </c>
      <c r="P30" t="s">
        <v>484</v>
      </c>
      <c r="Q30">
        <v>1000</v>
      </c>
      <c r="X30">
        <v>2.9999999999999997E-4</v>
      </c>
      <c r="Y30">
        <v>871.6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2.9999999999999997E-4</v>
      </c>
      <c r="AH30">
        <v>2</v>
      </c>
      <c r="AI30">
        <v>46296699</v>
      </c>
      <c r="AJ30">
        <v>29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ROW(Source!A31)</f>
        <v>31</v>
      </c>
      <c r="B31">
        <v>46296700</v>
      </c>
      <c r="C31">
        <v>46296688</v>
      </c>
      <c r="D31">
        <v>19597424</v>
      </c>
      <c r="E31">
        <v>1</v>
      </c>
      <c r="F31">
        <v>1</v>
      </c>
      <c r="G31">
        <v>1</v>
      </c>
      <c r="H31">
        <v>3</v>
      </c>
      <c r="I31" t="s">
        <v>525</v>
      </c>
      <c r="J31" t="s">
        <v>526</v>
      </c>
      <c r="K31" t="s">
        <v>527</v>
      </c>
      <c r="L31">
        <v>1348</v>
      </c>
      <c r="N31">
        <v>1009</v>
      </c>
      <c r="O31" t="s">
        <v>484</v>
      </c>
      <c r="P31" t="s">
        <v>484</v>
      </c>
      <c r="Q31">
        <v>1000</v>
      </c>
      <c r="X31">
        <v>1E-4</v>
      </c>
      <c r="Y31">
        <v>44795.3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1E-4</v>
      </c>
      <c r="AH31">
        <v>2</v>
      </c>
      <c r="AI31">
        <v>46296700</v>
      </c>
      <c r="AJ31">
        <v>30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ROW(Source!A31)</f>
        <v>31</v>
      </c>
      <c r="B32">
        <v>46296701</v>
      </c>
      <c r="C32">
        <v>46296688</v>
      </c>
      <c r="D32">
        <v>19597930</v>
      </c>
      <c r="E32">
        <v>1</v>
      </c>
      <c r="F32">
        <v>1</v>
      </c>
      <c r="G32">
        <v>1</v>
      </c>
      <c r="H32">
        <v>3</v>
      </c>
      <c r="I32" t="s">
        <v>490</v>
      </c>
      <c r="J32" t="s">
        <v>491</v>
      </c>
      <c r="K32" t="s">
        <v>492</v>
      </c>
      <c r="L32">
        <v>1346</v>
      </c>
      <c r="N32">
        <v>1009</v>
      </c>
      <c r="O32" t="s">
        <v>461</v>
      </c>
      <c r="P32" t="s">
        <v>461</v>
      </c>
      <c r="Q32">
        <v>1</v>
      </c>
      <c r="X32">
        <v>0.06</v>
      </c>
      <c r="Y32">
        <v>78.510000000000005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0.06</v>
      </c>
      <c r="AH32">
        <v>2</v>
      </c>
      <c r="AI32">
        <v>46296701</v>
      </c>
      <c r="AJ32">
        <v>31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ROW(Source!A31)</f>
        <v>31</v>
      </c>
      <c r="B33">
        <v>46296702</v>
      </c>
      <c r="C33">
        <v>46296688</v>
      </c>
      <c r="D33">
        <v>19598309</v>
      </c>
      <c r="E33">
        <v>1</v>
      </c>
      <c r="F33">
        <v>1</v>
      </c>
      <c r="G33">
        <v>1</v>
      </c>
      <c r="H33">
        <v>3</v>
      </c>
      <c r="I33" t="s">
        <v>528</v>
      </c>
      <c r="J33" t="s">
        <v>529</v>
      </c>
      <c r="K33" t="s">
        <v>530</v>
      </c>
      <c r="L33">
        <v>1346</v>
      </c>
      <c r="N33">
        <v>1009</v>
      </c>
      <c r="O33" t="s">
        <v>461</v>
      </c>
      <c r="P33" t="s">
        <v>461</v>
      </c>
      <c r="Q33">
        <v>1</v>
      </c>
      <c r="X33">
        <v>0.08</v>
      </c>
      <c r="Y33">
        <v>45.78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0.08</v>
      </c>
      <c r="AH33">
        <v>2</v>
      </c>
      <c r="AI33">
        <v>46296702</v>
      </c>
      <c r="AJ33">
        <v>32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ROW(Source!A31)</f>
        <v>31</v>
      </c>
      <c r="B34">
        <v>46296703</v>
      </c>
      <c r="C34">
        <v>46296688</v>
      </c>
      <c r="D34">
        <v>19603287</v>
      </c>
      <c r="E34">
        <v>1</v>
      </c>
      <c r="F34">
        <v>1</v>
      </c>
      <c r="G34">
        <v>1</v>
      </c>
      <c r="H34">
        <v>3</v>
      </c>
      <c r="I34" t="s">
        <v>531</v>
      </c>
      <c r="J34" t="s">
        <v>532</v>
      </c>
      <c r="K34" t="s">
        <v>533</v>
      </c>
      <c r="L34">
        <v>1354</v>
      </c>
      <c r="N34">
        <v>1010</v>
      </c>
      <c r="O34" t="s">
        <v>199</v>
      </c>
      <c r="P34" t="s">
        <v>199</v>
      </c>
      <c r="Q34">
        <v>1</v>
      </c>
      <c r="X34">
        <v>10</v>
      </c>
      <c r="Y34">
        <v>2.4300000000000002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10</v>
      </c>
      <c r="AH34">
        <v>2</v>
      </c>
      <c r="AI34">
        <v>46296703</v>
      </c>
      <c r="AJ34">
        <v>33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ROW(Source!A31)</f>
        <v>31</v>
      </c>
      <c r="B35">
        <v>46296704</v>
      </c>
      <c r="C35">
        <v>46296688</v>
      </c>
      <c r="D35">
        <v>19677443</v>
      </c>
      <c r="E35">
        <v>1</v>
      </c>
      <c r="F35">
        <v>1</v>
      </c>
      <c r="G35">
        <v>1</v>
      </c>
      <c r="H35">
        <v>3</v>
      </c>
      <c r="I35" t="s">
        <v>686</v>
      </c>
      <c r="J35" t="s">
        <v>687</v>
      </c>
      <c r="K35" t="s">
        <v>688</v>
      </c>
      <c r="L35">
        <v>1348</v>
      </c>
      <c r="N35">
        <v>1009</v>
      </c>
      <c r="O35" t="s">
        <v>484</v>
      </c>
      <c r="P35" t="s">
        <v>484</v>
      </c>
      <c r="Q35">
        <v>1000</v>
      </c>
      <c r="X35">
        <v>1E-3</v>
      </c>
      <c r="Y35">
        <v>0</v>
      </c>
      <c r="Z35">
        <v>0</v>
      </c>
      <c r="AA35">
        <v>0</v>
      </c>
      <c r="AB35">
        <v>0</v>
      </c>
      <c r="AC35">
        <v>1</v>
      </c>
      <c r="AD35">
        <v>0</v>
      </c>
      <c r="AE35">
        <v>0</v>
      </c>
      <c r="AF35" t="s">
        <v>3</v>
      </c>
      <c r="AG35">
        <v>1E-3</v>
      </c>
      <c r="AH35">
        <v>3</v>
      </c>
      <c r="AI35">
        <v>-1</v>
      </c>
      <c r="AJ35" t="s">
        <v>3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ROW(Source!A31)</f>
        <v>31</v>
      </c>
      <c r="B36">
        <v>46296705</v>
      </c>
      <c r="C36">
        <v>46296688</v>
      </c>
      <c r="D36">
        <v>19677444</v>
      </c>
      <c r="E36">
        <v>1</v>
      </c>
      <c r="F36">
        <v>1</v>
      </c>
      <c r="G36">
        <v>1</v>
      </c>
      <c r="H36">
        <v>3</v>
      </c>
      <c r="I36" t="s">
        <v>471</v>
      </c>
      <c r="J36" t="s">
        <v>472</v>
      </c>
      <c r="K36" t="s">
        <v>473</v>
      </c>
      <c r="L36">
        <v>1374</v>
      </c>
      <c r="N36">
        <v>1013</v>
      </c>
      <c r="O36" t="s">
        <v>474</v>
      </c>
      <c r="P36" t="s">
        <v>474</v>
      </c>
      <c r="Q36">
        <v>1</v>
      </c>
      <c r="X36">
        <v>2.1800000000000002</v>
      </c>
      <c r="Y36">
        <v>1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2.1800000000000002</v>
      </c>
      <c r="AH36">
        <v>2</v>
      </c>
      <c r="AI36">
        <v>46296705</v>
      </c>
      <c r="AJ36">
        <v>34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ROW(Source!A32)</f>
        <v>32</v>
      </c>
      <c r="B37">
        <v>46296708</v>
      </c>
      <c r="C37">
        <v>46296707</v>
      </c>
      <c r="D37">
        <v>9915120</v>
      </c>
      <c r="E37">
        <v>1</v>
      </c>
      <c r="F37">
        <v>1</v>
      </c>
      <c r="G37">
        <v>1</v>
      </c>
      <c r="H37">
        <v>1</v>
      </c>
      <c r="I37" t="s">
        <v>475</v>
      </c>
      <c r="J37" t="s">
        <v>3</v>
      </c>
      <c r="K37" t="s">
        <v>476</v>
      </c>
      <c r="L37">
        <v>1191</v>
      </c>
      <c r="N37">
        <v>1013</v>
      </c>
      <c r="O37" t="s">
        <v>455</v>
      </c>
      <c r="P37" t="s">
        <v>455</v>
      </c>
      <c r="Q37">
        <v>1</v>
      </c>
      <c r="X37">
        <v>2.06</v>
      </c>
      <c r="Y37">
        <v>0</v>
      </c>
      <c r="Z37">
        <v>0</v>
      </c>
      <c r="AA37">
        <v>0</v>
      </c>
      <c r="AB37">
        <v>9.35</v>
      </c>
      <c r="AC37">
        <v>0</v>
      </c>
      <c r="AD37">
        <v>1</v>
      </c>
      <c r="AE37">
        <v>1</v>
      </c>
      <c r="AF37" t="s">
        <v>3</v>
      </c>
      <c r="AG37">
        <v>2.06</v>
      </c>
      <c r="AH37">
        <v>2</v>
      </c>
      <c r="AI37">
        <v>46296708</v>
      </c>
      <c r="AJ37">
        <v>35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ROW(Source!A32)</f>
        <v>32</v>
      </c>
      <c r="B38">
        <v>46296709</v>
      </c>
      <c r="C38">
        <v>46296707</v>
      </c>
      <c r="D38">
        <v>121548</v>
      </c>
      <c r="E38">
        <v>1</v>
      </c>
      <c r="F38">
        <v>1</v>
      </c>
      <c r="G38">
        <v>1</v>
      </c>
      <c r="H38">
        <v>1</v>
      </c>
      <c r="I38" t="s">
        <v>25</v>
      </c>
      <c r="J38" t="s">
        <v>3</v>
      </c>
      <c r="K38" t="s">
        <v>456</v>
      </c>
      <c r="L38">
        <v>608254</v>
      </c>
      <c r="N38">
        <v>1013</v>
      </c>
      <c r="O38" t="s">
        <v>457</v>
      </c>
      <c r="P38" t="s">
        <v>457</v>
      </c>
      <c r="Q38">
        <v>1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2</v>
      </c>
      <c r="AF38" t="s">
        <v>3</v>
      </c>
      <c r="AG38">
        <v>0</v>
      </c>
      <c r="AH38">
        <v>2</v>
      </c>
      <c r="AI38">
        <v>46296709</v>
      </c>
      <c r="AJ38">
        <v>36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ROW(Source!A32)</f>
        <v>32</v>
      </c>
      <c r="B39">
        <v>46296710</v>
      </c>
      <c r="C39">
        <v>46296707</v>
      </c>
      <c r="D39">
        <v>19547673</v>
      </c>
      <c r="E39">
        <v>1</v>
      </c>
      <c r="F39">
        <v>1</v>
      </c>
      <c r="G39">
        <v>1</v>
      </c>
      <c r="H39">
        <v>3</v>
      </c>
      <c r="I39" t="s">
        <v>534</v>
      </c>
      <c r="J39" t="s">
        <v>535</v>
      </c>
      <c r="K39" t="s">
        <v>536</v>
      </c>
      <c r="L39">
        <v>1348</v>
      </c>
      <c r="N39">
        <v>1009</v>
      </c>
      <c r="O39" t="s">
        <v>484</v>
      </c>
      <c r="P39" t="s">
        <v>484</v>
      </c>
      <c r="Q39">
        <v>1000</v>
      </c>
      <c r="X39">
        <v>1.1E-4</v>
      </c>
      <c r="Y39">
        <v>8379.2999999999993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1.1E-4</v>
      </c>
      <c r="AH39">
        <v>2</v>
      </c>
      <c r="AI39">
        <v>46296710</v>
      </c>
      <c r="AJ39">
        <v>37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ROW(Source!A32)</f>
        <v>32</v>
      </c>
      <c r="B40">
        <v>46296711</v>
      </c>
      <c r="C40">
        <v>46296707</v>
      </c>
      <c r="D40">
        <v>19549112</v>
      </c>
      <c r="E40">
        <v>1</v>
      </c>
      <c r="F40">
        <v>1</v>
      </c>
      <c r="G40">
        <v>1</v>
      </c>
      <c r="H40">
        <v>3</v>
      </c>
      <c r="I40" t="s">
        <v>537</v>
      </c>
      <c r="J40" t="s">
        <v>538</v>
      </c>
      <c r="K40" t="s">
        <v>539</v>
      </c>
      <c r="L40">
        <v>1348</v>
      </c>
      <c r="N40">
        <v>1009</v>
      </c>
      <c r="O40" t="s">
        <v>484</v>
      </c>
      <c r="P40" t="s">
        <v>484</v>
      </c>
      <c r="Q40">
        <v>1000</v>
      </c>
      <c r="X40">
        <v>1E-3</v>
      </c>
      <c r="Y40">
        <v>8023.68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1E-3</v>
      </c>
      <c r="AH40">
        <v>2</v>
      </c>
      <c r="AI40">
        <v>46296711</v>
      </c>
      <c r="AJ40">
        <v>38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ROW(Source!A32)</f>
        <v>32</v>
      </c>
      <c r="B41">
        <v>46296712</v>
      </c>
      <c r="C41">
        <v>46296707</v>
      </c>
      <c r="D41">
        <v>19590644</v>
      </c>
      <c r="E41">
        <v>1</v>
      </c>
      <c r="F41">
        <v>1</v>
      </c>
      <c r="G41">
        <v>1</v>
      </c>
      <c r="H41">
        <v>3</v>
      </c>
      <c r="I41" t="s">
        <v>540</v>
      </c>
      <c r="J41" t="s">
        <v>541</v>
      </c>
      <c r="K41" t="s">
        <v>542</v>
      </c>
      <c r="L41">
        <v>1346</v>
      </c>
      <c r="N41">
        <v>1009</v>
      </c>
      <c r="O41" t="s">
        <v>461</v>
      </c>
      <c r="P41" t="s">
        <v>461</v>
      </c>
      <c r="Q41">
        <v>1</v>
      </c>
      <c r="X41">
        <v>2.8</v>
      </c>
      <c r="Y41">
        <v>15.08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2.8</v>
      </c>
      <c r="AH41">
        <v>2</v>
      </c>
      <c r="AI41">
        <v>46296712</v>
      </c>
      <c r="AJ41">
        <v>39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ROW(Source!A32)</f>
        <v>32</v>
      </c>
      <c r="B42">
        <v>46296713</v>
      </c>
      <c r="C42">
        <v>46296707</v>
      </c>
      <c r="D42">
        <v>19597898</v>
      </c>
      <c r="E42">
        <v>1</v>
      </c>
      <c r="F42">
        <v>1</v>
      </c>
      <c r="G42">
        <v>1</v>
      </c>
      <c r="H42">
        <v>3</v>
      </c>
      <c r="I42" t="s">
        <v>543</v>
      </c>
      <c r="J42" t="s">
        <v>544</v>
      </c>
      <c r="K42" t="s">
        <v>545</v>
      </c>
      <c r="L42">
        <v>1348</v>
      </c>
      <c r="N42">
        <v>1009</v>
      </c>
      <c r="O42" t="s">
        <v>484</v>
      </c>
      <c r="P42" t="s">
        <v>484</v>
      </c>
      <c r="Q42">
        <v>1000</v>
      </c>
      <c r="X42">
        <v>3.0000000000000001E-5</v>
      </c>
      <c r="Y42">
        <v>49204.74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3.0000000000000001E-5</v>
      </c>
      <c r="AH42">
        <v>2</v>
      </c>
      <c r="AI42">
        <v>46296713</v>
      </c>
      <c r="AJ42">
        <v>40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ROW(Source!A32)</f>
        <v>32</v>
      </c>
      <c r="B43">
        <v>46296714</v>
      </c>
      <c r="C43">
        <v>46296707</v>
      </c>
      <c r="D43">
        <v>19677444</v>
      </c>
      <c r="E43">
        <v>1</v>
      </c>
      <c r="F43">
        <v>1</v>
      </c>
      <c r="G43">
        <v>1</v>
      </c>
      <c r="H43">
        <v>3</v>
      </c>
      <c r="I43" t="s">
        <v>471</v>
      </c>
      <c r="J43" t="s">
        <v>472</v>
      </c>
      <c r="K43" t="s">
        <v>473</v>
      </c>
      <c r="L43">
        <v>1374</v>
      </c>
      <c r="N43">
        <v>1013</v>
      </c>
      <c r="O43" t="s">
        <v>474</v>
      </c>
      <c r="P43" t="s">
        <v>474</v>
      </c>
      <c r="Q43">
        <v>1</v>
      </c>
      <c r="X43">
        <v>0.39</v>
      </c>
      <c r="Y43">
        <v>1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0.39</v>
      </c>
      <c r="AH43">
        <v>2</v>
      </c>
      <c r="AI43">
        <v>46296714</v>
      </c>
      <c r="AJ43">
        <v>41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ROW(Source!A33)</f>
        <v>33</v>
      </c>
      <c r="B44">
        <v>46296716</v>
      </c>
      <c r="C44">
        <v>46296715</v>
      </c>
      <c r="D44">
        <v>9915321</v>
      </c>
      <c r="E44">
        <v>1</v>
      </c>
      <c r="F44">
        <v>1</v>
      </c>
      <c r="G44">
        <v>1</v>
      </c>
      <c r="H44">
        <v>1</v>
      </c>
      <c r="I44" t="s">
        <v>546</v>
      </c>
      <c r="J44" t="s">
        <v>3</v>
      </c>
      <c r="K44" t="s">
        <v>547</v>
      </c>
      <c r="L44">
        <v>1191</v>
      </c>
      <c r="N44">
        <v>1013</v>
      </c>
      <c r="O44" t="s">
        <v>455</v>
      </c>
      <c r="P44" t="s">
        <v>455</v>
      </c>
      <c r="Q44">
        <v>1</v>
      </c>
      <c r="X44">
        <v>3.11</v>
      </c>
      <c r="Y44">
        <v>0</v>
      </c>
      <c r="Z44">
        <v>0</v>
      </c>
      <c r="AA44">
        <v>0</v>
      </c>
      <c r="AB44">
        <v>10.64</v>
      </c>
      <c r="AC44">
        <v>0</v>
      </c>
      <c r="AD44">
        <v>1</v>
      </c>
      <c r="AE44">
        <v>1</v>
      </c>
      <c r="AF44" t="s">
        <v>3</v>
      </c>
      <c r="AG44">
        <v>3.11</v>
      </c>
      <c r="AH44">
        <v>2</v>
      </c>
      <c r="AI44">
        <v>46296716</v>
      </c>
      <c r="AJ44">
        <v>42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ROW(Source!A33)</f>
        <v>33</v>
      </c>
      <c r="B45">
        <v>46296717</v>
      </c>
      <c r="C45">
        <v>46296715</v>
      </c>
      <c r="D45">
        <v>121548</v>
      </c>
      <c r="E45">
        <v>1</v>
      </c>
      <c r="F45">
        <v>1</v>
      </c>
      <c r="G45">
        <v>1</v>
      </c>
      <c r="H45">
        <v>1</v>
      </c>
      <c r="I45" t="s">
        <v>25</v>
      </c>
      <c r="J45" t="s">
        <v>3</v>
      </c>
      <c r="K45" t="s">
        <v>456</v>
      </c>
      <c r="L45">
        <v>608254</v>
      </c>
      <c r="N45">
        <v>1013</v>
      </c>
      <c r="O45" t="s">
        <v>457</v>
      </c>
      <c r="P45" t="s">
        <v>457</v>
      </c>
      <c r="Q45">
        <v>1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2</v>
      </c>
      <c r="AF45" t="s">
        <v>3</v>
      </c>
      <c r="AG45">
        <v>0</v>
      </c>
      <c r="AH45">
        <v>2</v>
      </c>
      <c r="AI45">
        <v>46296717</v>
      </c>
      <c r="AJ45">
        <v>43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ROW(Source!A33)</f>
        <v>33</v>
      </c>
      <c r="B46">
        <v>46296718</v>
      </c>
      <c r="C46">
        <v>46296715</v>
      </c>
      <c r="D46">
        <v>19545172</v>
      </c>
      <c r="E46">
        <v>1</v>
      </c>
      <c r="F46">
        <v>1</v>
      </c>
      <c r="G46">
        <v>1</v>
      </c>
      <c r="H46">
        <v>2</v>
      </c>
      <c r="I46" t="s">
        <v>548</v>
      </c>
      <c r="J46" t="s">
        <v>549</v>
      </c>
      <c r="K46" t="s">
        <v>550</v>
      </c>
      <c r="L46">
        <v>1368</v>
      </c>
      <c r="N46">
        <v>1011</v>
      </c>
      <c r="O46" t="s">
        <v>480</v>
      </c>
      <c r="P46" t="s">
        <v>480</v>
      </c>
      <c r="Q46">
        <v>1</v>
      </c>
      <c r="X46">
        <v>0.26</v>
      </c>
      <c r="Y46">
        <v>0</v>
      </c>
      <c r="Z46">
        <v>3.61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0.26</v>
      </c>
      <c r="AH46">
        <v>2</v>
      </c>
      <c r="AI46">
        <v>46296718</v>
      </c>
      <c r="AJ46">
        <v>44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ROW(Source!A33)</f>
        <v>33</v>
      </c>
      <c r="B47">
        <v>46296719</v>
      </c>
      <c r="C47">
        <v>46296715</v>
      </c>
      <c r="D47">
        <v>19545973</v>
      </c>
      <c r="E47">
        <v>1</v>
      </c>
      <c r="F47">
        <v>1</v>
      </c>
      <c r="G47">
        <v>1</v>
      </c>
      <c r="H47">
        <v>2</v>
      </c>
      <c r="I47" t="s">
        <v>551</v>
      </c>
      <c r="J47" t="s">
        <v>552</v>
      </c>
      <c r="K47" t="s">
        <v>553</v>
      </c>
      <c r="L47">
        <v>1368</v>
      </c>
      <c r="N47">
        <v>1011</v>
      </c>
      <c r="O47" t="s">
        <v>480</v>
      </c>
      <c r="P47" t="s">
        <v>480</v>
      </c>
      <c r="Q47">
        <v>1</v>
      </c>
      <c r="X47">
        <v>0.35</v>
      </c>
      <c r="Y47">
        <v>0</v>
      </c>
      <c r="Z47">
        <v>26.43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0.35</v>
      </c>
      <c r="AH47">
        <v>2</v>
      </c>
      <c r="AI47">
        <v>46296719</v>
      </c>
      <c r="AJ47">
        <v>45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ROW(Source!A33)</f>
        <v>33</v>
      </c>
      <c r="B48">
        <v>46296720</v>
      </c>
      <c r="C48">
        <v>46296715</v>
      </c>
      <c r="D48">
        <v>19549037</v>
      </c>
      <c r="E48">
        <v>1</v>
      </c>
      <c r="F48">
        <v>1</v>
      </c>
      <c r="G48">
        <v>1</v>
      </c>
      <c r="H48">
        <v>3</v>
      </c>
      <c r="I48" t="s">
        <v>554</v>
      </c>
      <c r="J48" t="s">
        <v>555</v>
      </c>
      <c r="K48" t="s">
        <v>556</v>
      </c>
      <c r="L48">
        <v>1358</v>
      </c>
      <c r="N48">
        <v>1010</v>
      </c>
      <c r="O48" t="s">
        <v>515</v>
      </c>
      <c r="P48" t="s">
        <v>515</v>
      </c>
      <c r="Q48">
        <v>10</v>
      </c>
      <c r="X48">
        <v>0.4</v>
      </c>
      <c r="Y48">
        <v>2.7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0.4</v>
      </c>
      <c r="AH48">
        <v>2</v>
      </c>
      <c r="AI48">
        <v>46296720</v>
      </c>
      <c r="AJ48">
        <v>46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ROW(Source!A33)</f>
        <v>33</v>
      </c>
      <c r="B49">
        <v>46296721</v>
      </c>
      <c r="C49">
        <v>46296715</v>
      </c>
      <c r="D49">
        <v>19677444</v>
      </c>
      <c r="E49">
        <v>1</v>
      </c>
      <c r="F49">
        <v>1</v>
      </c>
      <c r="G49">
        <v>1</v>
      </c>
      <c r="H49">
        <v>3</v>
      </c>
      <c r="I49" t="s">
        <v>471</v>
      </c>
      <c r="J49" t="s">
        <v>472</v>
      </c>
      <c r="K49" t="s">
        <v>473</v>
      </c>
      <c r="L49">
        <v>1374</v>
      </c>
      <c r="N49">
        <v>1013</v>
      </c>
      <c r="O49" t="s">
        <v>474</v>
      </c>
      <c r="P49" t="s">
        <v>474</v>
      </c>
      <c r="Q49">
        <v>1</v>
      </c>
      <c r="X49">
        <v>0.66</v>
      </c>
      <c r="Y49">
        <v>1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0.66</v>
      </c>
      <c r="AH49">
        <v>2</v>
      </c>
      <c r="AI49">
        <v>46296721</v>
      </c>
      <c r="AJ49">
        <v>47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ROW(Source!A34)</f>
        <v>34</v>
      </c>
      <c r="B50">
        <v>46296723</v>
      </c>
      <c r="C50">
        <v>46296722</v>
      </c>
      <c r="D50">
        <v>9915120</v>
      </c>
      <c r="E50">
        <v>1</v>
      </c>
      <c r="F50">
        <v>1</v>
      </c>
      <c r="G50">
        <v>1</v>
      </c>
      <c r="H50">
        <v>1</v>
      </c>
      <c r="I50" t="s">
        <v>475</v>
      </c>
      <c r="J50" t="s">
        <v>3</v>
      </c>
      <c r="K50" t="s">
        <v>476</v>
      </c>
      <c r="L50">
        <v>1191</v>
      </c>
      <c r="N50">
        <v>1013</v>
      </c>
      <c r="O50" t="s">
        <v>455</v>
      </c>
      <c r="P50" t="s">
        <v>455</v>
      </c>
      <c r="Q50">
        <v>1</v>
      </c>
      <c r="X50">
        <v>42.5</v>
      </c>
      <c r="Y50">
        <v>0</v>
      </c>
      <c r="Z50">
        <v>0</v>
      </c>
      <c r="AA50">
        <v>0</v>
      </c>
      <c r="AB50">
        <v>9.35</v>
      </c>
      <c r="AC50">
        <v>0</v>
      </c>
      <c r="AD50">
        <v>1</v>
      </c>
      <c r="AE50">
        <v>1</v>
      </c>
      <c r="AF50" t="s">
        <v>3</v>
      </c>
      <c r="AG50">
        <v>42.5</v>
      </c>
      <c r="AH50">
        <v>2</v>
      </c>
      <c r="AI50">
        <v>46296723</v>
      </c>
      <c r="AJ50">
        <v>48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ROW(Source!A34)</f>
        <v>34</v>
      </c>
      <c r="B51">
        <v>46296724</v>
      </c>
      <c r="C51">
        <v>46296722</v>
      </c>
      <c r="D51">
        <v>121548</v>
      </c>
      <c r="E51">
        <v>1</v>
      </c>
      <c r="F51">
        <v>1</v>
      </c>
      <c r="G51">
        <v>1</v>
      </c>
      <c r="H51">
        <v>1</v>
      </c>
      <c r="I51" t="s">
        <v>25</v>
      </c>
      <c r="J51" t="s">
        <v>3</v>
      </c>
      <c r="K51" t="s">
        <v>456</v>
      </c>
      <c r="L51">
        <v>608254</v>
      </c>
      <c r="N51">
        <v>1013</v>
      </c>
      <c r="O51" t="s">
        <v>457</v>
      </c>
      <c r="P51" t="s">
        <v>457</v>
      </c>
      <c r="Q51">
        <v>1</v>
      </c>
      <c r="X51">
        <v>2.13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2</v>
      </c>
      <c r="AF51" t="s">
        <v>3</v>
      </c>
      <c r="AG51">
        <v>2.13</v>
      </c>
      <c r="AH51">
        <v>2</v>
      </c>
      <c r="AI51">
        <v>46296724</v>
      </c>
      <c r="AJ51">
        <v>49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ROW(Source!A34)</f>
        <v>34</v>
      </c>
      <c r="B52">
        <v>46296725</v>
      </c>
      <c r="C52">
        <v>46296722</v>
      </c>
      <c r="D52">
        <v>19544440</v>
      </c>
      <c r="E52">
        <v>1</v>
      </c>
      <c r="F52">
        <v>1</v>
      </c>
      <c r="G52">
        <v>1</v>
      </c>
      <c r="H52">
        <v>2</v>
      </c>
      <c r="I52" t="s">
        <v>477</v>
      </c>
      <c r="J52" t="s">
        <v>478</v>
      </c>
      <c r="K52" t="s">
        <v>479</v>
      </c>
      <c r="L52">
        <v>1368</v>
      </c>
      <c r="N52">
        <v>1011</v>
      </c>
      <c r="O52" t="s">
        <v>480</v>
      </c>
      <c r="P52" t="s">
        <v>480</v>
      </c>
      <c r="Q52">
        <v>1</v>
      </c>
      <c r="X52">
        <v>2.13</v>
      </c>
      <c r="Y52">
        <v>0</v>
      </c>
      <c r="Z52">
        <v>108.42</v>
      </c>
      <c r="AA52">
        <v>9.7799999999999994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2.13</v>
      </c>
      <c r="AH52">
        <v>2</v>
      </c>
      <c r="AI52">
        <v>46296725</v>
      </c>
      <c r="AJ52">
        <v>50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ROW(Source!A34)</f>
        <v>34</v>
      </c>
      <c r="B53">
        <v>46296726</v>
      </c>
      <c r="C53">
        <v>46296722</v>
      </c>
      <c r="D53">
        <v>19548931</v>
      </c>
      <c r="E53">
        <v>1</v>
      </c>
      <c r="F53">
        <v>1</v>
      </c>
      <c r="G53">
        <v>1</v>
      </c>
      <c r="H53">
        <v>3</v>
      </c>
      <c r="I53" t="s">
        <v>458</v>
      </c>
      <c r="J53" t="s">
        <v>459</v>
      </c>
      <c r="K53" t="s">
        <v>460</v>
      </c>
      <c r="L53">
        <v>1346</v>
      </c>
      <c r="N53">
        <v>1009</v>
      </c>
      <c r="O53" t="s">
        <v>461</v>
      </c>
      <c r="P53" t="s">
        <v>461</v>
      </c>
      <c r="Q53">
        <v>1</v>
      </c>
      <c r="X53">
        <v>7.4999999999999997E-2</v>
      </c>
      <c r="Y53">
        <v>150.03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3</v>
      </c>
      <c r="AG53">
        <v>7.4999999999999997E-2</v>
      </c>
      <c r="AH53">
        <v>2</v>
      </c>
      <c r="AI53">
        <v>46296726</v>
      </c>
      <c r="AJ53">
        <v>51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ROW(Source!A34)</f>
        <v>34</v>
      </c>
      <c r="B54">
        <v>46296727</v>
      </c>
      <c r="C54">
        <v>46296722</v>
      </c>
      <c r="D54">
        <v>19549317</v>
      </c>
      <c r="E54">
        <v>1</v>
      </c>
      <c r="F54">
        <v>1</v>
      </c>
      <c r="G54">
        <v>1</v>
      </c>
      <c r="H54">
        <v>3</v>
      </c>
      <c r="I54" t="s">
        <v>516</v>
      </c>
      <c r="J54" t="s">
        <v>517</v>
      </c>
      <c r="K54" t="s">
        <v>518</v>
      </c>
      <c r="L54">
        <v>1346</v>
      </c>
      <c r="N54">
        <v>1009</v>
      </c>
      <c r="O54" t="s">
        <v>461</v>
      </c>
      <c r="P54" t="s">
        <v>461</v>
      </c>
      <c r="Q54">
        <v>1</v>
      </c>
      <c r="X54">
        <v>5.5E-2</v>
      </c>
      <c r="Y54">
        <v>109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3</v>
      </c>
      <c r="AG54">
        <v>5.5E-2</v>
      </c>
      <c r="AH54">
        <v>2</v>
      </c>
      <c r="AI54">
        <v>46296727</v>
      </c>
      <c r="AJ54">
        <v>52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ROW(Source!A34)</f>
        <v>34</v>
      </c>
      <c r="B55">
        <v>46296728</v>
      </c>
      <c r="C55">
        <v>46296722</v>
      </c>
      <c r="D55">
        <v>19560835</v>
      </c>
      <c r="E55">
        <v>1</v>
      </c>
      <c r="F55">
        <v>1</v>
      </c>
      <c r="G55">
        <v>1</v>
      </c>
      <c r="H55">
        <v>3</v>
      </c>
      <c r="I55" t="s">
        <v>462</v>
      </c>
      <c r="J55" t="s">
        <v>463</v>
      </c>
      <c r="K55" t="s">
        <v>464</v>
      </c>
      <c r="L55">
        <v>1355</v>
      </c>
      <c r="N55">
        <v>1010</v>
      </c>
      <c r="O55" t="s">
        <v>68</v>
      </c>
      <c r="P55" t="s">
        <v>68</v>
      </c>
      <c r="Q55">
        <v>100</v>
      </c>
      <c r="X55">
        <v>0.35</v>
      </c>
      <c r="Y55">
        <v>6.6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3</v>
      </c>
      <c r="AG55">
        <v>0.35</v>
      </c>
      <c r="AH55">
        <v>2</v>
      </c>
      <c r="AI55">
        <v>46296728</v>
      </c>
      <c r="AJ55">
        <v>53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ROW(Source!A34)</f>
        <v>34</v>
      </c>
      <c r="B56">
        <v>46296729</v>
      </c>
      <c r="C56">
        <v>46296722</v>
      </c>
      <c r="D56">
        <v>19590651</v>
      </c>
      <c r="E56">
        <v>1</v>
      </c>
      <c r="F56">
        <v>1</v>
      </c>
      <c r="G56">
        <v>1</v>
      </c>
      <c r="H56">
        <v>3</v>
      </c>
      <c r="I56" t="s">
        <v>557</v>
      </c>
      <c r="J56" t="s">
        <v>558</v>
      </c>
      <c r="K56" t="s">
        <v>559</v>
      </c>
      <c r="L56">
        <v>1383</v>
      </c>
      <c r="N56">
        <v>1013</v>
      </c>
      <c r="O56" t="s">
        <v>560</v>
      </c>
      <c r="P56" t="s">
        <v>560</v>
      </c>
      <c r="Q56">
        <v>1</v>
      </c>
      <c r="X56">
        <v>0.4</v>
      </c>
      <c r="Y56">
        <v>0.51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3</v>
      </c>
      <c r="AG56">
        <v>0.4</v>
      </c>
      <c r="AH56">
        <v>2</v>
      </c>
      <c r="AI56">
        <v>46296729</v>
      </c>
      <c r="AJ56">
        <v>54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ROW(Source!A34)</f>
        <v>34</v>
      </c>
      <c r="B57">
        <v>46296730</v>
      </c>
      <c r="C57">
        <v>46296722</v>
      </c>
      <c r="D57">
        <v>19597931</v>
      </c>
      <c r="E57">
        <v>1</v>
      </c>
      <c r="F57">
        <v>1</v>
      </c>
      <c r="G57">
        <v>1</v>
      </c>
      <c r="H57">
        <v>3</v>
      </c>
      <c r="I57" t="s">
        <v>465</v>
      </c>
      <c r="J57" t="s">
        <v>466</v>
      </c>
      <c r="K57" t="s">
        <v>467</v>
      </c>
      <c r="L57">
        <v>1346</v>
      </c>
      <c r="N57">
        <v>1009</v>
      </c>
      <c r="O57" t="s">
        <v>461</v>
      </c>
      <c r="P57" t="s">
        <v>461</v>
      </c>
      <c r="Q57">
        <v>1</v>
      </c>
      <c r="X57">
        <v>0.1</v>
      </c>
      <c r="Y57">
        <v>65.739999999999995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3</v>
      </c>
      <c r="AG57">
        <v>0.1</v>
      </c>
      <c r="AH57">
        <v>2</v>
      </c>
      <c r="AI57">
        <v>46296730</v>
      </c>
      <c r="AJ57">
        <v>55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ROW(Source!A34)</f>
        <v>34</v>
      </c>
      <c r="B58">
        <v>46296731</v>
      </c>
      <c r="C58">
        <v>46296722</v>
      </c>
      <c r="D58">
        <v>19677443</v>
      </c>
      <c r="E58">
        <v>1</v>
      </c>
      <c r="F58">
        <v>1</v>
      </c>
      <c r="G58">
        <v>1</v>
      </c>
      <c r="H58">
        <v>3</v>
      </c>
      <c r="I58" t="s">
        <v>686</v>
      </c>
      <c r="J58" t="s">
        <v>687</v>
      </c>
      <c r="K58" t="s">
        <v>688</v>
      </c>
      <c r="L58">
        <v>1348</v>
      </c>
      <c r="N58">
        <v>1009</v>
      </c>
      <c r="O58" t="s">
        <v>484</v>
      </c>
      <c r="P58" t="s">
        <v>484</v>
      </c>
      <c r="Q58">
        <v>1000</v>
      </c>
      <c r="X58">
        <v>0.15</v>
      </c>
      <c r="Y58">
        <v>0</v>
      </c>
      <c r="Z58">
        <v>0</v>
      </c>
      <c r="AA58">
        <v>0</v>
      </c>
      <c r="AB58">
        <v>0</v>
      </c>
      <c r="AC58">
        <v>1</v>
      </c>
      <c r="AD58">
        <v>0</v>
      </c>
      <c r="AE58">
        <v>0</v>
      </c>
      <c r="AF58" t="s">
        <v>3</v>
      </c>
      <c r="AG58">
        <v>0.15</v>
      </c>
      <c r="AH58">
        <v>3</v>
      </c>
      <c r="AI58">
        <v>-1</v>
      </c>
      <c r="AJ58" t="s">
        <v>3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ROW(Source!A34)</f>
        <v>34</v>
      </c>
      <c r="B59">
        <v>46296732</v>
      </c>
      <c r="C59">
        <v>46296722</v>
      </c>
      <c r="D59">
        <v>19677444</v>
      </c>
      <c r="E59">
        <v>1</v>
      </c>
      <c r="F59">
        <v>1</v>
      </c>
      <c r="G59">
        <v>1</v>
      </c>
      <c r="H59">
        <v>3</v>
      </c>
      <c r="I59" t="s">
        <v>471</v>
      </c>
      <c r="J59" t="s">
        <v>472</v>
      </c>
      <c r="K59" t="s">
        <v>473</v>
      </c>
      <c r="L59">
        <v>1374</v>
      </c>
      <c r="N59">
        <v>1013</v>
      </c>
      <c r="O59" t="s">
        <v>474</v>
      </c>
      <c r="P59" t="s">
        <v>474</v>
      </c>
      <c r="Q59">
        <v>1</v>
      </c>
      <c r="X59">
        <v>7.95</v>
      </c>
      <c r="Y59">
        <v>1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7.95</v>
      </c>
      <c r="AH59">
        <v>2</v>
      </c>
      <c r="AI59">
        <v>46296732</v>
      </c>
      <c r="AJ59">
        <v>56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ROW(Source!A35)</f>
        <v>35</v>
      </c>
      <c r="B60">
        <v>46296735</v>
      </c>
      <c r="C60">
        <v>46296734</v>
      </c>
      <c r="D60">
        <v>9915005</v>
      </c>
      <c r="E60">
        <v>1</v>
      </c>
      <c r="F60">
        <v>1</v>
      </c>
      <c r="G60">
        <v>1</v>
      </c>
      <c r="H60">
        <v>1</v>
      </c>
      <c r="I60" t="s">
        <v>493</v>
      </c>
      <c r="J60" t="s">
        <v>3</v>
      </c>
      <c r="K60" t="s">
        <v>494</v>
      </c>
      <c r="L60">
        <v>1191</v>
      </c>
      <c r="N60">
        <v>1013</v>
      </c>
      <c r="O60" t="s">
        <v>455</v>
      </c>
      <c r="P60" t="s">
        <v>455</v>
      </c>
      <c r="Q60">
        <v>1</v>
      </c>
      <c r="X60">
        <v>4</v>
      </c>
      <c r="Y60">
        <v>0</v>
      </c>
      <c r="Z60">
        <v>0</v>
      </c>
      <c r="AA60">
        <v>0</v>
      </c>
      <c r="AB60">
        <v>8.2899999999999991</v>
      </c>
      <c r="AC60">
        <v>0</v>
      </c>
      <c r="AD60">
        <v>1</v>
      </c>
      <c r="AE60">
        <v>1</v>
      </c>
      <c r="AF60" t="s">
        <v>3</v>
      </c>
      <c r="AG60">
        <v>4</v>
      </c>
      <c r="AH60">
        <v>2</v>
      </c>
      <c r="AI60">
        <v>46296735</v>
      </c>
      <c r="AJ60">
        <v>57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ROW(Source!A35)</f>
        <v>35</v>
      </c>
      <c r="B61">
        <v>46296736</v>
      </c>
      <c r="C61">
        <v>46296734</v>
      </c>
      <c r="D61">
        <v>121548</v>
      </c>
      <c r="E61">
        <v>1</v>
      </c>
      <c r="F61">
        <v>1</v>
      </c>
      <c r="G61">
        <v>1</v>
      </c>
      <c r="H61">
        <v>1</v>
      </c>
      <c r="I61" t="s">
        <v>25</v>
      </c>
      <c r="J61" t="s">
        <v>3</v>
      </c>
      <c r="K61" t="s">
        <v>456</v>
      </c>
      <c r="L61">
        <v>608254</v>
      </c>
      <c r="N61">
        <v>1013</v>
      </c>
      <c r="O61" t="s">
        <v>457</v>
      </c>
      <c r="P61" t="s">
        <v>457</v>
      </c>
      <c r="Q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2</v>
      </c>
      <c r="AF61" t="s">
        <v>3</v>
      </c>
      <c r="AG61">
        <v>0</v>
      </c>
      <c r="AH61">
        <v>2</v>
      </c>
      <c r="AI61">
        <v>46296736</v>
      </c>
      <c r="AJ61">
        <v>58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ROW(Source!A35)</f>
        <v>35</v>
      </c>
      <c r="B62">
        <v>46296737</v>
      </c>
      <c r="C62">
        <v>46296734</v>
      </c>
      <c r="D62">
        <v>19548575</v>
      </c>
      <c r="E62">
        <v>1</v>
      </c>
      <c r="F62">
        <v>1</v>
      </c>
      <c r="G62">
        <v>1</v>
      </c>
      <c r="H62">
        <v>3</v>
      </c>
      <c r="I62" t="s">
        <v>500</v>
      </c>
      <c r="J62" t="s">
        <v>501</v>
      </c>
      <c r="K62" t="s">
        <v>502</v>
      </c>
      <c r="L62">
        <v>1346</v>
      </c>
      <c r="N62">
        <v>1009</v>
      </c>
      <c r="O62" t="s">
        <v>461</v>
      </c>
      <c r="P62" t="s">
        <v>461</v>
      </c>
      <c r="Q62">
        <v>1</v>
      </c>
      <c r="X62">
        <v>0.01</v>
      </c>
      <c r="Y62">
        <v>35.93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0.01</v>
      </c>
      <c r="AH62">
        <v>2</v>
      </c>
      <c r="AI62">
        <v>46296737</v>
      </c>
      <c r="AJ62">
        <v>59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ROW(Source!A35)</f>
        <v>35</v>
      </c>
      <c r="B63">
        <v>46296738</v>
      </c>
      <c r="C63">
        <v>46296734</v>
      </c>
      <c r="D63">
        <v>19548931</v>
      </c>
      <c r="E63">
        <v>1</v>
      </c>
      <c r="F63">
        <v>1</v>
      </c>
      <c r="G63">
        <v>1</v>
      </c>
      <c r="H63">
        <v>3</v>
      </c>
      <c r="I63" t="s">
        <v>458</v>
      </c>
      <c r="J63" t="s">
        <v>459</v>
      </c>
      <c r="K63" t="s">
        <v>460</v>
      </c>
      <c r="L63">
        <v>1346</v>
      </c>
      <c r="N63">
        <v>1009</v>
      </c>
      <c r="O63" t="s">
        <v>461</v>
      </c>
      <c r="P63" t="s">
        <v>461</v>
      </c>
      <c r="Q63">
        <v>1</v>
      </c>
      <c r="X63">
        <v>0.01</v>
      </c>
      <c r="Y63">
        <v>150.03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3</v>
      </c>
      <c r="AG63">
        <v>0.01</v>
      </c>
      <c r="AH63">
        <v>2</v>
      </c>
      <c r="AI63">
        <v>46296738</v>
      </c>
      <c r="AJ63">
        <v>60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ROW(Source!A35)</f>
        <v>35</v>
      </c>
      <c r="B64">
        <v>46296739</v>
      </c>
      <c r="C64">
        <v>46296734</v>
      </c>
      <c r="D64">
        <v>19549317</v>
      </c>
      <c r="E64">
        <v>1</v>
      </c>
      <c r="F64">
        <v>1</v>
      </c>
      <c r="G64">
        <v>1</v>
      </c>
      <c r="H64">
        <v>3</v>
      </c>
      <c r="I64" t="s">
        <v>516</v>
      </c>
      <c r="J64" t="s">
        <v>517</v>
      </c>
      <c r="K64" t="s">
        <v>518</v>
      </c>
      <c r="L64">
        <v>1346</v>
      </c>
      <c r="N64">
        <v>1009</v>
      </c>
      <c r="O64" t="s">
        <v>461</v>
      </c>
      <c r="P64" t="s">
        <v>461</v>
      </c>
      <c r="Q64">
        <v>1</v>
      </c>
      <c r="X64">
        <v>5.0000000000000001E-3</v>
      </c>
      <c r="Y64">
        <v>109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3</v>
      </c>
      <c r="AG64">
        <v>5.0000000000000001E-3</v>
      </c>
      <c r="AH64">
        <v>2</v>
      </c>
      <c r="AI64">
        <v>46296739</v>
      </c>
      <c r="AJ64">
        <v>61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ROW(Source!A35)</f>
        <v>35</v>
      </c>
      <c r="B65">
        <v>46296740</v>
      </c>
      <c r="C65">
        <v>46296734</v>
      </c>
      <c r="D65">
        <v>19560835</v>
      </c>
      <c r="E65">
        <v>1</v>
      </c>
      <c r="F65">
        <v>1</v>
      </c>
      <c r="G65">
        <v>1</v>
      </c>
      <c r="H65">
        <v>3</v>
      </c>
      <c r="I65" t="s">
        <v>462</v>
      </c>
      <c r="J65" t="s">
        <v>463</v>
      </c>
      <c r="K65" t="s">
        <v>464</v>
      </c>
      <c r="L65">
        <v>1355</v>
      </c>
      <c r="N65">
        <v>1010</v>
      </c>
      <c r="O65" t="s">
        <v>68</v>
      </c>
      <c r="P65" t="s">
        <v>68</v>
      </c>
      <c r="Q65">
        <v>100</v>
      </c>
      <c r="X65">
        <v>0.06</v>
      </c>
      <c r="Y65">
        <v>6.6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0.06</v>
      </c>
      <c r="AH65">
        <v>2</v>
      </c>
      <c r="AI65">
        <v>46296740</v>
      </c>
      <c r="AJ65">
        <v>62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ROW(Source!A35)</f>
        <v>35</v>
      </c>
      <c r="B66">
        <v>46296741</v>
      </c>
      <c r="C66">
        <v>46296734</v>
      </c>
      <c r="D66">
        <v>19590651</v>
      </c>
      <c r="E66">
        <v>1</v>
      </c>
      <c r="F66">
        <v>1</v>
      </c>
      <c r="G66">
        <v>1</v>
      </c>
      <c r="H66">
        <v>3</v>
      </c>
      <c r="I66" t="s">
        <v>557</v>
      </c>
      <c r="J66" t="s">
        <v>558</v>
      </c>
      <c r="K66" t="s">
        <v>559</v>
      </c>
      <c r="L66">
        <v>1383</v>
      </c>
      <c r="N66">
        <v>1013</v>
      </c>
      <c r="O66" t="s">
        <v>560</v>
      </c>
      <c r="P66" t="s">
        <v>560</v>
      </c>
      <c r="Q66">
        <v>1</v>
      </c>
      <c r="X66">
        <v>0.06</v>
      </c>
      <c r="Y66">
        <v>0.51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0.06</v>
      </c>
      <c r="AH66">
        <v>2</v>
      </c>
      <c r="AI66">
        <v>46296741</v>
      </c>
      <c r="AJ66">
        <v>63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ROW(Source!A35)</f>
        <v>35</v>
      </c>
      <c r="B67">
        <v>46296742</v>
      </c>
      <c r="C67">
        <v>46296734</v>
      </c>
      <c r="D67">
        <v>19597930</v>
      </c>
      <c r="E67">
        <v>1</v>
      </c>
      <c r="F67">
        <v>1</v>
      </c>
      <c r="G67">
        <v>1</v>
      </c>
      <c r="H67">
        <v>3</v>
      </c>
      <c r="I67" t="s">
        <v>490</v>
      </c>
      <c r="J67" t="s">
        <v>491</v>
      </c>
      <c r="K67" t="s">
        <v>492</v>
      </c>
      <c r="L67">
        <v>1346</v>
      </c>
      <c r="N67">
        <v>1009</v>
      </c>
      <c r="O67" t="s">
        <v>461</v>
      </c>
      <c r="P67" t="s">
        <v>461</v>
      </c>
      <c r="Q67">
        <v>1</v>
      </c>
      <c r="X67">
        <v>0.01</v>
      </c>
      <c r="Y67">
        <v>78.510000000000005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0.01</v>
      </c>
      <c r="AH67">
        <v>2</v>
      </c>
      <c r="AI67">
        <v>46296742</v>
      </c>
      <c r="AJ67">
        <v>64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ROW(Source!A35)</f>
        <v>35</v>
      </c>
      <c r="B68">
        <v>46296743</v>
      </c>
      <c r="C68">
        <v>46296734</v>
      </c>
      <c r="D68">
        <v>19604088</v>
      </c>
      <c r="E68">
        <v>1</v>
      </c>
      <c r="F68">
        <v>1</v>
      </c>
      <c r="G68">
        <v>1</v>
      </c>
      <c r="H68">
        <v>3</v>
      </c>
      <c r="I68" t="s">
        <v>561</v>
      </c>
      <c r="J68" t="s">
        <v>562</v>
      </c>
      <c r="K68" t="s">
        <v>563</v>
      </c>
      <c r="L68">
        <v>1346</v>
      </c>
      <c r="N68">
        <v>1009</v>
      </c>
      <c r="O68" t="s">
        <v>461</v>
      </c>
      <c r="P68" t="s">
        <v>461</v>
      </c>
      <c r="Q68">
        <v>1</v>
      </c>
      <c r="X68">
        <v>0.05</v>
      </c>
      <c r="Y68">
        <v>56.8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0.05</v>
      </c>
      <c r="AH68">
        <v>2</v>
      </c>
      <c r="AI68">
        <v>46296743</v>
      </c>
      <c r="AJ68">
        <v>65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ROW(Source!A35)</f>
        <v>35</v>
      </c>
      <c r="B69">
        <v>46296744</v>
      </c>
      <c r="C69">
        <v>46296734</v>
      </c>
      <c r="D69">
        <v>19677443</v>
      </c>
      <c r="E69">
        <v>1</v>
      </c>
      <c r="F69">
        <v>1</v>
      </c>
      <c r="G69">
        <v>1</v>
      </c>
      <c r="H69">
        <v>3</v>
      </c>
      <c r="I69" t="s">
        <v>686</v>
      </c>
      <c r="J69" t="s">
        <v>687</v>
      </c>
      <c r="K69" t="s">
        <v>688</v>
      </c>
      <c r="L69">
        <v>1348</v>
      </c>
      <c r="N69">
        <v>1009</v>
      </c>
      <c r="O69" t="s">
        <v>484</v>
      </c>
      <c r="P69" t="s">
        <v>484</v>
      </c>
      <c r="Q69">
        <v>1000</v>
      </c>
      <c r="X69">
        <v>1E-3</v>
      </c>
      <c r="Y69">
        <v>0</v>
      </c>
      <c r="Z69">
        <v>0</v>
      </c>
      <c r="AA69">
        <v>0</v>
      </c>
      <c r="AB69">
        <v>0</v>
      </c>
      <c r="AC69">
        <v>1</v>
      </c>
      <c r="AD69">
        <v>0</v>
      </c>
      <c r="AE69">
        <v>0</v>
      </c>
      <c r="AF69" t="s">
        <v>3</v>
      </c>
      <c r="AG69">
        <v>1E-3</v>
      </c>
      <c r="AH69">
        <v>3</v>
      </c>
      <c r="AI69">
        <v>-1</v>
      </c>
      <c r="AJ69" t="s">
        <v>3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ROW(Source!A35)</f>
        <v>35</v>
      </c>
      <c r="B70">
        <v>46296745</v>
      </c>
      <c r="C70">
        <v>46296734</v>
      </c>
      <c r="D70">
        <v>19677444</v>
      </c>
      <c r="E70">
        <v>1</v>
      </c>
      <c r="F70">
        <v>1</v>
      </c>
      <c r="G70">
        <v>1</v>
      </c>
      <c r="H70">
        <v>3</v>
      </c>
      <c r="I70" t="s">
        <v>471</v>
      </c>
      <c r="J70" t="s">
        <v>472</v>
      </c>
      <c r="K70" t="s">
        <v>473</v>
      </c>
      <c r="L70">
        <v>1374</v>
      </c>
      <c r="N70">
        <v>1013</v>
      </c>
      <c r="O70" t="s">
        <v>474</v>
      </c>
      <c r="P70" t="s">
        <v>474</v>
      </c>
      <c r="Q70">
        <v>1</v>
      </c>
      <c r="X70">
        <v>0.66</v>
      </c>
      <c r="Y70">
        <v>1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3</v>
      </c>
      <c r="AG70">
        <v>0.66</v>
      </c>
      <c r="AH70">
        <v>2</v>
      </c>
      <c r="AI70">
        <v>46296745</v>
      </c>
      <c r="AJ70">
        <v>66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ROW(Source!A36)</f>
        <v>36</v>
      </c>
      <c r="B71">
        <v>46296748</v>
      </c>
      <c r="C71">
        <v>46296747</v>
      </c>
      <c r="D71">
        <v>9915018</v>
      </c>
      <c r="E71">
        <v>1</v>
      </c>
      <c r="F71">
        <v>1</v>
      </c>
      <c r="G71">
        <v>1</v>
      </c>
      <c r="H71">
        <v>1</v>
      </c>
      <c r="I71" t="s">
        <v>564</v>
      </c>
      <c r="J71" t="s">
        <v>3</v>
      </c>
      <c r="K71" t="s">
        <v>565</v>
      </c>
      <c r="L71">
        <v>1191</v>
      </c>
      <c r="N71">
        <v>1013</v>
      </c>
      <c r="O71" t="s">
        <v>455</v>
      </c>
      <c r="P71" t="s">
        <v>455</v>
      </c>
      <c r="Q71">
        <v>1</v>
      </c>
      <c r="X71">
        <v>34.56</v>
      </c>
      <c r="Y71">
        <v>0</v>
      </c>
      <c r="Z71">
        <v>0</v>
      </c>
      <c r="AA71">
        <v>0</v>
      </c>
      <c r="AB71">
        <v>9.64</v>
      </c>
      <c r="AC71">
        <v>0</v>
      </c>
      <c r="AD71">
        <v>1</v>
      </c>
      <c r="AE71">
        <v>1</v>
      </c>
      <c r="AF71" t="s">
        <v>3</v>
      </c>
      <c r="AG71">
        <v>34.56</v>
      </c>
      <c r="AH71">
        <v>2</v>
      </c>
      <c r="AI71">
        <v>46296748</v>
      </c>
      <c r="AJ71">
        <v>67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ROW(Source!A36)</f>
        <v>36</v>
      </c>
      <c r="B72">
        <v>46296749</v>
      </c>
      <c r="C72">
        <v>46296747</v>
      </c>
      <c r="D72">
        <v>121548</v>
      </c>
      <c r="E72">
        <v>1</v>
      </c>
      <c r="F72">
        <v>1</v>
      </c>
      <c r="G72">
        <v>1</v>
      </c>
      <c r="H72">
        <v>1</v>
      </c>
      <c r="I72" t="s">
        <v>25</v>
      </c>
      <c r="J72" t="s">
        <v>3</v>
      </c>
      <c r="K72" t="s">
        <v>456</v>
      </c>
      <c r="L72">
        <v>608254</v>
      </c>
      <c r="N72">
        <v>1013</v>
      </c>
      <c r="O72" t="s">
        <v>457</v>
      </c>
      <c r="P72" t="s">
        <v>457</v>
      </c>
      <c r="Q72">
        <v>1</v>
      </c>
      <c r="X72">
        <v>0.03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2</v>
      </c>
      <c r="AF72" t="s">
        <v>3</v>
      </c>
      <c r="AG72">
        <v>0.03</v>
      </c>
      <c r="AH72">
        <v>2</v>
      </c>
      <c r="AI72">
        <v>46296749</v>
      </c>
      <c r="AJ72">
        <v>68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ROW(Source!A36)</f>
        <v>36</v>
      </c>
      <c r="B73">
        <v>46296750</v>
      </c>
      <c r="C73">
        <v>46296747</v>
      </c>
      <c r="D73">
        <v>19544357</v>
      </c>
      <c r="E73">
        <v>1</v>
      </c>
      <c r="F73">
        <v>1</v>
      </c>
      <c r="G73">
        <v>1</v>
      </c>
      <c r="H73">
        <v>2</v>
      </c>
      <c r="I73" t="s">
        <v>566</v>
      </c>
      <c r="J73" t="s">
        <v>567</v>
      </c>
      <c r="K73" t="s">
        <v>568</v>
      </c>
      <c r="L73">
        <v>1368</v>
      </c>
      <c r="N73">
        <v>1011</v>
      </c>
      <c r="O73" t="s">
        <v>480</v>
      </c>
      <c r="P73" t="s">
        <v>480</v>
      </c>
      <c r="Q73">
        <v>1</v>
      </c>
      <c r="X73">
        <v>0.03</v>
      </c>
      <c r="Y73">
        <v>0</v>
      </c>
      <c r="Z73">
        <v>156.72</v>
      </c>
      <c r="AA73">
        <v>13.12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0.03</v>
      </c>
      <c r="AH73">
        <v>2</v>
      </c>
      <c r="AI73">
        <v>46296750</v>
      </c>
      <c r="AJ73">
        <v>69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ROW(Source!A36)</f>
        <v>36</v>
      </c>
      <c r="B74">
        <v>46296751</v>
      </c>
      <c r="C74">
        <v>46296747</v>
      </c>
      <c r="D74">
        <v>19545907</v>
      </c>
      <c r="E74">
        <v>1</v>
      </c>
      <c r="F74">
        <v>1</v>
      </c>
      <c r="G74">
        <v>1</v>
      </c>
      <c r="H74">
        <v>2</v>
      </c>
      <c r="I74" t="s">
        <v>569</v>
      </c>
      <c r="J74" t="s">
        <v>570</v>
      </c>
      <c r="K74" t="s">
        <v>571</v>
      </c>
      <c r="L74">
        <v>1368</v>
      </c>
      <c r="N74">
        <v>1011</v>
      </c>
      <c r="O74" t="s">
        <v>480</v>
      </c>
      <c r="P74" t="s">
        <v>480</v>
      </c>
      <c r="Q74">
        <v>1</v>
      </c>
      <c r="X74">
        <v>4.0999999999999996</v>
      </c>
      <c r="Y74">
        <v>0</v>
      </c>
      <c r="Z74">
        <v>2.44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4.0999999999999996</v>
      </c>
      <c r="AH74">
        <v>2</v>
      </c>
      <c r="AI74">
        <v>46296751</v>
      </c>
      <c r="AJ74">
        <v>70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ROW(Source!A36)</f>
        <v>36</v>
      </c>
      <c r="B75">
        <v>46296752</v>
      </c>
      <c r="C75">
        <v>46296747</v>
      </c>
      <c r="D75">
        <v>19546220</v>
      </c>
      <c r="E75">
        <v>1</v>
      </c>
      <c r="F75">
        <v>1</v>
      </c>
      <c r="G75">
        <v>1</v>
      </c>
      <c r="H75">
        <v>2</v>
      </c>
      <c r="I75" t="s">
        <v>495</v>
      </c>
      <c r="J75" t="s">
        <v>496</v>
      </c>
      <c r="K75" t="s">
        <v>497</v>
      </c>
      <c r="L75">
        <v>1368</v>
      </c>
      <c r="N75">
        <v>1011</v>
      </c>
      <c r="O75" t="s">
        <v>480</v>
      </c>
      <c r="P75" t="s">
        <v>480</v>
      </c>
      <c r="Q75">
        <v>1</v>
      </c>
      <c r="X75">
        <v>0.02</v>
      </c>
      <c r="Y75">
        <v>0</v>
      </c>
      <c r="Z75">
        <v>80.75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0.02</v>
      </c>
      <c r="AH75">
        <v>2</v>
      </c>
      <c r="AI75">
        <v>46296752</v>
      </c>
      <c r="AJ75">
        <v>71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ROW(Source!A36)</f>
        <v>36</v>
      </c>
      <c r="B76">
        <v>46296753</v>
      </c>
      <c r="C76">
        <v>46296747</v>
      </c>
      <c r="D76">
        <v>19548404</v>
      </c>
      <c r="E76">
        <v>1</v>
      </c>
      <c r="F76">
        <v>1</v>
      </c>
      <c r="G76">
        <v>1</v>
      </c>
      <c r="H76">
        <v>3</v>
      </c>
      <c r="I76" t="s">
        <v>572</v>
      </c>
      <c r="J76" t="s">
        <v>573</v>
      </c>
      <c r="K76" t="s">
        <v>574</v>
      </c>
      <c r="L76">
        <v>1348</v>
      </c>
      <c r="N76">
        <v>1009</v>
      </c>
      <c r="O76" t="s">
        <v>484</v>
      </c>
      <c r="P76" t="s">
        <v>484</v>
      </c>
      <c r="Q76">
        <v>1000</v>
      </c>
      <c r="X76">
        <v>1.6000000000000001E-4</v>
      </c>
      <c r="Y76">
        <v>27819.29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1.6000000000000001E-4</v>
      </c>
      <c r="AH76">
        <v>2</v>
      </c>
      <c r="AI76">
        <v>46296753</v>
      </c>
      <c r="AJ76">
        <v>72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ROW(Source!A36)</f>
        <v>36</v>
      </c>
      <c r="B77">
        <v>46296754</v>
      </c>
      <c r="C77">
        <v>46296747</v>
      </c>
      <c r="D77">
        <v>19548408</v>
      </c>
      <c r="E77">
        <v>1</v>
      </c>
      <c r="F77">
        <v>1</v>
      </c>
      <c r="G77">
        <v>1</v>
      </c>
      <c r="H77">
        <v>3</v>
      </c>
      <c r="I77" t="s">
        <v>481</v>
      </c>
      <c r="J77" t="s">
        <v>482</v>
      </c>
      <c r="K77" t="s">
        <v>483</v>
      </c>
      <c r="L77">
        <v>1348</v>
      </c>
      <c r="N77">
        <v>1009</v>
      </c>
      <c r="O77" t="s">
        <v>484</v>
      </c>
      <c r="P77" t="s">
        <v>484</v>
      </c>
      <c r="Q77">
        <v>1000</v>
      </c>
      <c r="X77">
        <v>2.9999999999999997E-4</v>
      </c>
      <c r="Y77">
        <v>16039.96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3</v>
      </c>
      <c r="AG77">
        <v>2.9999999999999997E-4</v>
      </c>
      <c r="AH77">
        <v>2</v>
      </c>
      <c r="AI77">
        <v>46296754</v>
      </c>
      <c r="AJ77">
        <v>73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ROW(Source!A36)</f>
        <v>36</v>
      </c>
      <c r="B78">
        <v>46296755</v>
      </c>
      <c r="C78">
        <v>46296747</v>
      </c>
      <c r="D78">
        <v>19549323</v>
      </c>
      <c r="E78">
        <v>1</v>
      </c>
      <c r="F78">
        <v>1</v>
      </c>
      <c r="G78">
        <v>1</v>
      </c>
      <c r="H78">
        <v>3</v>
      </c>
      <c r="I78" t="s">
        <v>575</v>
      </c>
      <c r="J78" t="s">
        <v>576</v>
      </c>
      <c r="K78" t="s">
        <v>577</v>
      </c>
      <c r="L78">
        <v>1346</v>
      </c>
      <c r="N78">
        <v>1009</v>
      </c>
      <c r="O78" t="s">
        <v>461</v>
      </c>
      <c r="P78" t="s">
        <v>461</v>
      </c>
      <c r="Q78">
        <v>1</v>
      </c>
      <c r="X78">
        <v>0.11</v>
      </c>
      <c r="Y78">
        <v>36.29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3</v>
      </c>
      <c r="AG78">
        <v>0.11</v>
      </c>
      <c r="AH78">
        <v>2</v>
      </c>
      <c r="AI78">
        <v>46296755</v>
      </c>
      <c r="AJ78">
        <v>74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ROW(Source!A36)</f>
        <v>36</v>
      </c>
      <c r="B79">
        <v>46296756</v>
      </c>
      <c r="C79">
        <v>46296747</v>
      </c>
      <c r="D79">
        <v>19550672</v>
      </c>
      <c r="E79">
        <v>1</v>
      </c>
      <c r="F79">
        <v>1</v>
      </c>
      <c r="G79">
        <v>1</v>
      </c>
      <c r="H79">
        <v>3</v>
      </c>
      <c r="I79" t="s">
        <v>578</v>
      </c>
      <c r="J79" t="s">
        <v>579</v>
      </c>
      <c r="K79" t="s">
        <v>580</v>
      </c>
      <c r="L79">
        <v>1355</v>
      </c>
      <c r="N79">
        <v>1010</v>
      </c>
      <c r="O79" t="s">
        <v>68</v>
      </c>
      <c r="P79" t="s">
        <v>68</v>
      </c>
      <c r="Q79">
        <v>100</v>
      </c>
      <c r="X79">
        <v>1.02</v>
      </c>
      <c r="Y79">
        <v>86.86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3</v>
      </c>
      <c r="AG79">
        <v>1.02</v>
      </c>
      <c r="AH79">
        <v>2</v>
      </c>
      <c r="AI79">
        <v>46296756</v>
      </c>
      <c r="AJ79">
        <v>75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ROW(Source!A36)</f>
        <v>36</v>
      </c>
      <c r="B80">
        <v>46296757</v>
      </c>
      <c r="C80">
        <v>46296747</v>
      </c>
      <c r="D80">
        <v>19677444</v>
      </c>
      <c r="E80">
        <v>1</v>
      </c>
      <c r="F80">
        <v>1</v>
      </c>
      <c r="G80">
        <v>1</v>
      </c>
      <c r="H80">
        <v>3</v>
      </c>
      <c r="I80" t="s">
        <v>471</v>
      </c>
      <c r="J80" t="s">
        <v>472</v>
      </c>
      <c r="K80" t="s">
        <v>473</v>
      </c>
      <c r="L80">
        <v>1374</v>
      </c>
      <c r="N80">
        <v>1013</v>
      </c>
      <c r="O80" t="s">
        <v>474</v>
      </c>
      <c r="P80" t="s">
        <v>474</v>
      </c>
      <c r="Q80">
        <v>1</v>
      </c>
      <c r="X80">
        <v>6.66</v>
      </c>
      <c r="Y80">
        <v>1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6.66</v>
      </c>
      <c r="AH80">
        <v>2</v>
      </c>
      <c r="AI80">
        <v>46296757</v>
      </c>
      <c r="AJ80">
        <v>76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ROW(Source!A37)</f>
        <v>37</v>
      </c>
      <c r="B81">
        <v>46296759</v>
      </c>
      <c r="C81">
        <v>46296758</v>
      </c>
      <c r="D81">
        <v>9915142</v>
      </c>
      <c r="E81">
        <v>1</v>
      </c>
      <c r="F81">
        <v>1</v>
      </c>
      <c r="G81">
        <v>1</v>
      </c>
      <c r="H81">
        <v>1</v>
      </c>
      <c r="I81" t="s">
        <v>498</v>
      </c>
      <c r="J81" t="s">
        <v>3</v>
      </c>
      <c r="K81" t="s">
        <v>499</v>
      </c>
      <c r="L81">
        <v>1191</v>
      </c>
      <c r="N81">
        <v>1013</v>
      </c>
      <c r="O81" t="s">
        <v>455</v>
      </c>
      <c r="P81" t="s">
        <v>455</v>
      </c>
      <c r="Q81">
        <v>1</v>
      </c>
      <c r="X81">
        <v>10</v>
      </c>
      <c r="Y81">
        <v>0</v>
      </c>
      <c r="Z81">
        <v>0</v>
      </c>
      <c r="AA81">
        <v>0</v>
      </c>
      <c r="AB81">
        <v>10.78</v>
      </c>
      <c r="AC81">
        <v>0</v>
      </c>
      <c r="AD81">
        <v>1</v>
      </c>
      <c r="AE81">
        <v>1</v>
      </c>
      <c r="AF81" t="s">
        <v>3</v>
      </c>
      <c r="AG81">
        <v>10</v>
      </c>
      <c r="AH81">
        <v>2</v>
      </c>
      <c r="AI81">
        <v>46296759</v>
      </c>
      <c r="AJ81">
        <v>77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ROW(Source!A37)</f>
        <v>37</v>
      </c>
      <c r="B82">
        <v>46296760</v>
      </c>
      <c r="C82">
        <v>46296758</v>
      </c>
      <c r="D82">
        <v>121548</v>
      </c>
      <c r="E82">
        <v>1</v>
      </c>
      <c r="F82">
        <v>1</v>
      </c>
      <c r="G82">
        <v>1</v>
      </c>
      <c r="H82">
        <v>1</v>
      </c>
      <c r="I82" t="s">
        <v>25</v>
      </c>
      <c r="J82" t="s">
        <v>3</v>
      </c>
      <c r="K82" t="s">
        <v>456</v>
      </c>
      <c r="L82">
        <v>608254</v>
      </c>
      <c r="N82">
        <v>1013</v>
      </c>
      <c r="O82" t="s">
        <v>457</v>
      </c>
      <c r="P82" t="s">
        <v>457</v>
      </c>
      <c r="Q82">
        <v>1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2</v>
      </c>
      <c r="AF82" t="s">
        <v>3</v>
      </c>
      <c r="AG82">
        <v>0</v>
      </c>
      <c r="AH82">
        <v>2</v>
      </c>
      <c r="AI82">
        <v>46296760</v>
      </c>
      <c r="AJ82">
        <v>78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ROW(Source!A37)</f>
        <v>37</v>
      </c>
      <c r="B83">
        <v>46296761</v>
      </c>
      <c r="C83">
        <v>46296758</v>
      </c>
      <c r="D83">
        <v>19548931</v>
      </c>
      <c r="E83">
        <v>1</v>
      </c>
      <c r="F83">
        <v>1</v>
      </c>
      <c r="G83">
        <v>1</v>
      </c>
      <c r="H83">
        <v>3</v>
      </c>
      <c r="I83" t="s">
        <v>458</v>
      </c>
      <c r="J83" t="s">
        <v>459</v>
      </c>
      <c r="K83" t="s">
        <v>460</v>
      </c>
      <c r="L83">
        <v>1346</v>
      </c>
      <c r="N83">
        <v>1009</v>
      </c>
      <c r="O83" t="s">
        <v>461</v>
      </c>
      <c r="P83" t="s">
        <v>461</v>
      </c>
      <c r="Q83">
        <v>1</v>
      </c>
      <c r="X83">
        <v>8.0000000000000002E-3</v>
      </c>
      <c r="Y83">
        <v>150.03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3</v>
      </c>
      <c r="AG83">
        <v>8.0000000000000002E-3</v>
      </c>
      <c r="AH83">
        <v>2</v>
      </c>
      <c r="AI83">
        <v>46296761</v>
      </c>
      <c r="AJ83">
        <v>79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ROW(Source!A37)</f>
        <v>37</v>
      </c>
      <c r="B84">
        <v>46296762</v>
      </c>
      <c r="C84">
        <v>46296758</v>
      </c>
      <c r="D84">
        <v>19549279</v>
      </c>
      <c r="E84">
        <v>1</v>
      </c>
      <c r="F84">
        <v>1</v>
      </c>
      <c r="G84">
        <v>1</v>
      </c>
      <c r="H84">
        <v>3</v>
      </c>
      <c r="I84" t="s">
        <v>581</v>
      </c>
      <c r="J84" t="s">
        <v>582</v>
      </c>
      <c r="K84" t="s">
        <v>583</v>
      </c>
      <c r="L84">
        <v>1348</v>
      </c>
      <c r="N84">
        <v>1009</v>
      </c>
      <c r="O84" t="s">
        <v>484</v>
      </c>
      <c r="P84" t="s">
        <v>484</v>
      </c>
      <c r="Q84">
        <v>1000</v>
      </c>
      <c r="X84">
        <v>1.0000000000000001E-5</v>
      </c>
      <c r="Y84">
        <v>61349.04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1.0000000000000001E-5</v>
      </c>
      <c r="AH84">
        <v>2</v>
      </c>
      <c r="AI84">
        <v>46296762</v>
      </c>
      <c r="AJ84">
        <v>80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ROW(Source!A37)</f>
        <v>37</v>
      </c>
      <c r="B85">
        <v>46296763</v>
      </c>
      <c r="C85">
        <v>46296758</v>
      </c>
      <c r="D85">
        <v>19597931</v>
      </c>
      <c r="E85">
        <v>1</v>
      </c>
      <c r="F85">
        <v>1</v>
      </c>
      <c r="G85">
        <v>1</v>
      </c>
      <c r="H85">
        <v>3</v>
      </c>
      <c r="I85" t="s">
        <v>465</v>
      </c>
      <c r="J85" t="s">
        <v>466</v>
      </c>
      <c r="K85" t="s">
        <v>467</v>
      </c>
      <c r="L85">
        <v>1346</v>
      </c>
      <c r="N85">
        <v>1009</v>
      </c>
      <c r="O85" t="s">
        <v>461</v>
      </c>
      <c r="P85" t="s">
        <v>461</v>
      </c>
      <c r="Q85">
        <v>1</v>
      </c>
      <c r="X85">
        <v>0.03</v>
      </c>
      <c r="Y85">
        <v>65.739999999999995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0.03</v>
      </c>
      <c r="AH85">
        <v>2</v>
      </c>
      <c r="AI85">
        <v>46296763</v>
      </c>
      <c r="AJ85">
        <v>81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ROW(Source!A37)</f>
        <v>37</v>
      </c>
      <c r="B86">
        <v>46296764</v>
      </c>
      <c r="C86">
        <v>46296758</v>
      </c>
      <c r="D86">
        <v>19677444</v>
      </c>
      <c r="E86">
        <v>1</v>
      </c>
      <c r="F86">
        <v>1</v>
      </c>
      <c r="G86">
        <v>1</v>
      </c>
      <c r="H86">
        <v>3</v>
      </c>
      <c r="I86" t="s">
        <v>471</v>
      </c>
      <c r="J86" t="s">
        <v>472</v>
      </c>
      <c r="K86" t="s">
        <v>473</v>
      </c>
      <c r="L86">
        <v>1374</v>
      </c>
      <c r="N86">
        <v>1013</v>
      </c>
      <c r="O86" t="s">
        <v>474</v>
      </c>
      <c r="P86" t="s">
        <v>474</v>
      </c>
      <c r="Q86">
        <v>1</v>
      </c>
      <c r="X86">
        <v>2.16</v>
      </c>
      <c r="Y86">
        <v>1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2.16</v>
      </c>
      <c r="AH86">
        <v>2</v>
      </c>
      <c r="AI86">
        <v>46296764</v>
      </c>
      <c r="AJ86">
        <v>82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ROW(Source!A38)</f>
        <v>38</v>
      </c>
      <c r="B87">
        <v>46296766</v>
      </c>
      <c r="C87">
        <v>46296765</v>
      </c>
      <c r="D87">
        <v>9915089</v>
      </c>
      <c r="E87">
        <v>1</v>
      </c>
      <c r="F87">
        <v>1</v>
      </c>
      <c r="G87">
        <v>1</v>
      </c>
      <c r="H87">
        <v>1</v>
      </c>
      <c r="I87" t="s">
        <v>584</v>
      </c>
      <c r="J87" t="s">
        <v>3</v>
      </c>
      <c r="K87" t="s">
        <v>585</v>
      </c>
      <c r="L87">
        <v>1191</v>
      </c>
      <c r="N87">
        <v>1013</v>
      </c>
      <c r="O87" t="s">
        <v>455</v>
      </c>
      <c r="P87" t="s">
        <v>455</v>
      </c>
      <c r="Q87">
        <v>1</v>
      </c>
      <c r="X87">
        <v>110</v>
      </c>
      <c r="Y87">
        <v>0</v>
      </c>
      <c r="Z87">
        <v>0</v>
      </c>
      <c r="AA87">
        <v>0</v>
      </c>
      <c r="AB87">
        <v>9.14</v>
      </c>
      <c r="AC87">
        <v>0</v>
      </c>
      <c r="AD87">
        <v>1</v>
      </c>
      <c r="AE87">
        <v>1</v>
      </c>
      <c r="AF87" t="s">
        <v>3</v>
      </c>
      <c r="AG87">
        <v>110</v>
      </c>
      <c r="AH87">
        <v>2</v>
      </c>
      <c r="AI87">
        <v>46296766</v>
      </c>
      <c r="AJ87">
        <v>83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ROW(Source!A38)</f>
        <v>38</v>
      </c>
      <c r="B88">
        <v>46296767</v>
      </c>
      <c r="C88">
        <v>46296765</v>
      </c>
      <c r="D88">
        <v>121548</v>
      </c>
      <c r="E88">
        <v>1</v>
      </c>
      <c r="F88">
        <v>1</v>
      </c>
      <c r="G88">
        <v>1</v>
      </c>
      <c r="H88">
        <v>1</v>
      </c>
      <c r="I88" t="s">
        <v>25</v>
      </c>
      <c r="J88" t="s">
        <v>3</v>
      </c>
      <c r="K88" t="s">
        <v>456</v>
      </c>
      <c r="L88">
        <v>608254</v>
      </c>
      <c r="N88">
        <v>1013</v>
      </c>
      <c r="O88" t="s">
        <v>457</v>
      </c>
      <c r="P88" t="s">
        <v>457</v>
      </c>
      <c r="Q88">
        <v>1</v>
      </c>
      <c r="X88">
        <v>1.9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2</v>
      </c>
      <c r="AF88" t="s">
        <v>3</v>
      </c>
      <c r="AG88">
        <v>1.9</v>
      </c>
      <c r="AH88">
        <v>2</v>
      </c>
      <c r="AI88">
        <v>46296767</v>
      </c>
      <c r="AJ88">
        <v>84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ROW(Source!A38)</f>
        <v>38</v>
      </c>
      <c r="B89">
        <v>46296768</v>
      </c>
      <c r="C89">
        <v>46296765</v>
      </c>
      <c r="D89">
        <v>19544357</v>
      </c>
      <c r="E89">
        <v>1</v>
      </c>
      <c r="F89">
        <v>1</v>
      </c>
      <c r="G89">
        <v>1</v>
      </c>
      <c r="H89">
        <v>2</v>
      </c>
      <c r="I89" t="s">
        <v>566</v>
      </c>
      <c r="J89" t="s">
        <v>567</v>
      </c>
      <c r="K89" t="s">
        <v>568</v>
      </c>
      <c r="L89">
        <v>1368</v>
      </c>
      <c r="N89">
        <v>1011</v>
      </c>
      <c r="O89" t="s">
        <v>480</v>
      </c>
      <c r="P89" t="s">
        <v>480</v>
      </c>
      <c r="Q89">
        <v>1</v>
      </c>
      <c r="X89">
        <v>1.1000000000000001</v>
      </c>
      <c r="Y89">
        <v>0</v>
      </c>
      <c r="Z89">
        <v>156.72</v>
      </c>
      <c r="AA89">
        <v>13.12</v>
      </c>
      <c r="AB89">
        <v>0</v>
      </c>
      <c r="AC89">
        <v>0</v>
      </c>
      <c r="AD89">
        <v>1</v>
      </c>
      <c r="AE89">
        <v>0</v>
      </c>
      <c r="AF89" t="s">
        <v>3</v>
      </c>
      <c r="AG89">
        <v>1.1000000000000001</v>
      </c>
      <c r="AH89">
        <v>2</v>
      </c>
      <c r="AI89">
        <v>46296768</v>
      </c>
      <c r="AJ89">
        <v>85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ROW(Source!A38)</f>
        <v>38</v>
      </c>
      <c r="B90">
        <v>46296769</v>
      </c>
      <c r="C90">
        <v>46296765</v>
      </c>
      <c r="D90">
        <v>19544565</v>
      </c>
      <c r="E90">
        <v>1</v>
      </c>
      <c r="F90">
        <v>1</v>
      </c>
      <c r="G90">
        <v>1</v>
      </c>
      <c r="H90">
        <v>2</v>
      </c>
      <c r="I90" t="s">
        <v>586</v>
      </c>
      <c r="J90" t="s">
        <v>587</v>
      </c>
      <c r="K90" t="s">
        <v>588</v>
      </c>
      <c r="L90">
        <v>1368</v>
      </c>
      <c r="N90">
        <v>1011</v>
      </c>
      <c r="O90" t="s">
        <v>480</v>
      </c>
      <c r="P90" t="s">
        <v>480</v>
      </c>
      <c r="Q90">
        <v>1</v>
      </c>
      <c r="X90">
        <v>43</v>
      </c>
      <c r="Y90">
        <v>0</v>
      </c>
      <c r="Z90">
        <v>45.55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3</v>
      </c>
      <c r="AG90">
        <v>43</v>
      </c>
      <c r="AH90">
        <v>2</v>
      </c>
      <c r="AI90">
        <v>46296769</v>
      </c>
      <c r="AJ90">
        <v>86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ROW(Source!A38)</f>
        <v>38</v>
      </c>
      <c r="B91">
        <v>46296770</v>
      </c>
      <c r="C91">
        <v>46296765</v>
      </c>
      <c r="D91">
        <v>19544574</v>
      </c>
      <c r="E91">
        <v>1</v>
      </c>
      <c r="F91">
        <v>1</v>
      </c>
      <c r="G91">
        <v>1</v>
      </c>
      <c r="H91">
        <v>2</v>
      </c>
      <c r="I91" t="s">
        <v>589</v>
      </c>
      <c r="J91" t="s">
        <v>590</v>
      </c>
      <c r="K91" t="s">
        <v>591</v>
      </c>
      <c r="L91">
        <v>1368</v>
      </c>
      <c r="N91">
        <v>1011</v>
      </c>
      <c r="O91" t="s">
        <v>480</v>
      </c>
      <c r="P91" t="s">
        <v>480</v>
      </c>
      <c r="Q91">
        <v>1</v>
      </c>
      <c r="X91">
        <v>0.9</v>
      </c>
      <c r="Y91">
        <v>0</v>
      </c>
      <c r="Z91">
        <v>1.58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3</v>
      </c>
      <c r="AG91">
        <v>0.9</v>
      </c>
      <c r="AH91">
        <v>2</v>
      </c>
      <c r="AI91">
        <v>46296770</v>
      </c>
      <c r="AJ91">
        <v>87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ROW(Source!A38)</f>
        <v>38</v>
      </c>
      <c r="B92">
        <v>46296771</v>
      </c>
      <c r="C92">
        <v>46296765</v>
      </c>
      <c r="D92">
        <v>19545907</v>
      </c>
      <c r="E92">
        <v>1</v>
      </c>
      <c r="F92">
        <v>1</v>
      </c>
      <c r="G92">
        <v>1</v>
      </c>
      <c r="H92">
        <v>2</v>
      </c>
      <c r="I92" t="s">
        <v>569</v>
      </c>
      <c r="J92" t="s">
        <v>570</v>
      </c>
      <c r="K92" t="s">
        <v>571</v>
      </c>
      <c r="L92">
        <v>1368</v>
      </c>
      <c r="N92">
        <v>1011</v>
      </c>
      <c r="O92" t="s">
        <v>480</v>
      </c>
      <c r="P92" t="s">
        <v>480</v>
      </c>
      <c r="Q92">
        <v>1</v>
      </c>
      <c r="X92">
        <v>0.3</v>
      </c>
      <c r="Y92">
        <v>0</v>
      </c>
      <c r="Z92">
        <v>2.44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3</v>
      </c>
      <c r="AG92">
        <v>0.3</v>
      </c>
      <c r="AH92">
        <v>2</v>
      </c>
      <c r="AI92">
        <v>46296771</v>
      </c>
      <c r="AJ92">
        <v>88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ROW(Source!A38)</f>
        <v>38</v>
      </c>
      <c r="B93">
        <v>46296772</v>
      </c>
      <c r="C93">
        <v>46296765</v>
      </c>
      <c r="D93">
        <v>19545912</v>
      </c>
      <c r="E93">
        <v>1</v>
      </c>
      <c r="F93">
        <v>1</v>
      </c>
      <c r="G93">
        <v>1</v>
      </c>
      <c r="H93">
        <v>2</v>
      </c>
      <c r="I93" t="s">
        <v>592</v>
      </c>
      <c r="J93" t="s">
        <v>593</v>
      </c>
      <c r="K93" t="s">
        <v>594</v>
      </c>
      <c r="L93">
        <v>1368</v>
      </c>
      <c r="N93">
        <v>1011</v>
      </c>
      <c r="O93" t="s">
        <v>480</v>
      </c>
      <c r="P93" t="s">
        <v>480</v>
      </c>
      <c r="Q93">
        <v>1</v>
      </c>
      <c r="X93">
        <v>0.4</v>
      </c>
      <c r="Y93">
        <v>0</v>
      </c>
      <c r="Z93">
        <v>6.71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3</v>
      </c>
      <c r="AG93">
        <v>0.4</v>
      </c>
      <c r="AH93">
        <v>2</v>
      </c>
      <c r="AI93">
        <v>46296772</v>
      </c>
      <c r="AJ93">
        <v>89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ROW(Source!A38)</f>
        <v>38</v>
      </c>
      <c r="B94">
        <v>46296773</v>
      </c>
      <c r="C94">
        <v>46296765</v>
      </c>
      <c r="D94">
        <v>19545937</v>
      </c>
      <c r="E94">
        <v>1</v>
      </c>
      <c r="F94">
        <v>1</v>
      </c>
      <c r="G94">
        <v>1</v>
      </c>
      <c r="H94">
        <v>2</v>
      </c>
      <c r="I94" t="s">
        <v>595</v>
      </c>
      <c r="J94" t="s">
        <v>596</v>
      </c>
      <c r="K94" t="s">
        <v>597</v>
      </c>
      <c r="L94">
        <v>1368</v>
      </c>
      <c r="N94">
        <v>1011</v>
      </c>
      <c r="O94" t="s">
        <v>480</v>
      </c>
      <c r="P94" t="s">
        <v>480</v>
      </c>
      <c r="Q94">
        <v>1</v>
      </c>
      <c r="X94">
        <v>2.4</v>
      </c>
      <c r="Y94">
        <v>0</v>
      </c>
      <c r="Z94">
        <v>2.87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3</v>
      </c>
      <c r="AG94">
        <v>2.4</v>
      </c>
      <c r="AH94">
        <v>2</v>
      </c>
      <c r="AI94">
        <v>46296773</v>
      </c>
      <c r="AJ94">
        <v>90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ROW(Source!A38)</f>
        <v>38</v>
      </c>
      <c r="B95">
        <v>46296774</v>
      </c>
      <c r="C95">
        <v>46296765</v>
      </c>
      <c r="D95">
        <v>19546061</v>
      </c>
      <c r="E95">
        <v>1</v>
      </c>
      <c r="F95">
        <v>1</v>
      </c>
      <c r="G95">
        <v>1</v>
      </c>
      <c r="H95">
        <v>2</v>
      </c>
      <c r="I95" t="s">
        <v>598</v>
      </c>
      <c r="J95" t="s">
        <v>599</v>
      </c>
      <c r="K95" t="s">
        <v>600</v>
      </c>
      <c r="L95">
        <v>1368</v>
      </c>
      <c r="N95">
        <v>1011</v>
      </c>
      <c r="O95" t="s">
        <v>480</v>
      </c>
      <c r="P95" t="s">
        <v>480</v>
      </c>
      <c r="Q95">
        <v>1</v>
      </c>
      <c r="X95">
        <v>0.8</v>
      </c>
      <c r="Y95">
        <v>0</v>
      </c>
      <c r="Z95">
        <v>17</v>
      </c>
      <c r="AA95">
        <v>9.7799999999999994</v>
      </c>
      <c r="AB95">
        <v>0</v>
      </c>
      <c r="AC95">
        <v>0</v>
      </c>
      <c r="AD95">
        <v>1</v>
      </c>
      <c r="AE95">
        <v>0</v>
      </c>
      <c r="AF95" t="s">
        <v>3</v>
      </c>
      <c r="AG95">
        <v>0.8</v>
      </c>
      <c r="AH95">
        <v>2</v>
      </c>
      <c r="AI95">
        <v>46296774</v>
      </c>
      <c r="AJ95">
        <v>91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ROW(Source!A38)</f>
        <v>38</v>
      </c>
      <c r="B96">
        <v>46296775</v>
      </c>
      <c r="C96">
        <v>46296765</v>
      </c>
      <c r="D96">
        <v>19546221</v>
      </c>
      <c r="E96">
        <v>1</v>
      </c>
      <c r="F96">
        <v>1</v>
      </c>
      <c r="G96">
        <v>1</v>
      </c>
      <c r="H96">
        <v>2</v>
      </c>
      <c r="I96" t="s">
        <v>601</v>
      </c>
      <c r="J96" t="s">
        <v>602</v>
      </c>
      <c r="K96" t="s">
        <v>603</v>
      </c>
      <c r="L96">
        <v>1368</v>
      </c>
      <c r="N96">
        <v>1011</v>
      </c>
      <c r="O96" t="s">
        <v>480</v>
      </c>
      <c r="P96" t="s">
        <v>480</v>
      </c>
      <c r="Q96">
        <v>1</v>
      </c>
      <c r="X96">
        <v>0.5</v>
      </c>
      <c r="Y96">
        <v>0</v>
      </c>
      <c r="Z96">
        <v>104.4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0.5</v>
      </c>
      <c r="AH96">
        <v>2</v>
      </c>
      <c r="AI96">
        <v>46296775</v>
      </c>
      <c r="AJ96">
        <v>92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ROW(Source!A38)</f>
        <v>38</v>
      </c>
      <c r="B97">
        <v>46296776</v>
      </c>
      <c r="C97">
        <v>46296765</v>
      </c>
      <c r="D97">
        <v>19547377</v>
      </c>
      <c r="E97">
        <v>1</v>
      </c>
      <c r="F97">
        <v>1</v>
      </c>
      <c r="G97">
        <v>1</v>
      </c>
      <c r="H97">
        <v>3</v>
      </c>
      <c r="I97" t="s">
        <v>604</v>
      </c>
      <c r="J97" t="s">
        <v>605</v>
      </c>
      <c r="K97" t="s">
        <v>606</v>
      </c>
      <c r="L97">
        <v>1339</v>
      </c>
      <c r="N97">
        <v>1007</v>
      </c>
      <c r="O97" t="s">
        <v>607</v>
      </c>
      <c r="P97" t="s">
        <v>607</v>
      </c>
      <c r="Q97">
        <v>1</v>
      </c>
      <c r="X97">
        <v>0.6</v>
      </c>
      <c r="Y97">
        <v>6.85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3</v>
      </c>
      <c r="AG97">
        <v>0.6</v>
      </c>
      <c r="AH97">
        <v>2</v>
      </c>
      <c r="AI97">
        <v>46296776</v>
      </c>
      <c r="AJ97">
        <v>93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ROW(Source!A38)</f>
        <v>38</v>
      </c>
      <c r="B98">
        <v>46296777</v>
      </c>
      <c r="C98">
        <v>46296765</v>
      </c>
      <c r="D98">
        <v>19548162</v>
      </c>
      <c r="E98">
        <v>1</v>
      </c>
      <c r="F98">
        <v>1</v>
      </c>
      <c r="G98">
        <v>1</v>
      </c>
      <c r="H98">
        <v>3</v>
      </c>
      <c r="I98" t="s">
        <v>608</v>
      </c>
      <c r="J98" t="s">
        <v>609</v>
      </c>
      <c r="K98" t="s">
        <v>610</v>
      </c>
      <c r="L98">
        <v>1348</v>
      </c>
      <c r="N98">
        <v>1009</v>
      </c>
      <c r="O98" t="s">
        <v>484</v>
      </c>
      <c r="P98" t="s">
        <v>484</v>
      </c>
      <c r="Q98">
        <v>1000</v>
      </c>
      <c r="X98">
        <v>1.06</v>
      </c>
      <c r="Y98">
        <v>7896.33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3</v>
      </c>
      <c r="AG98">
        <v>1.06</v>
      </c>
      <c r="AH98">
        <v>2</v>
      </c>
      <c r="AI98">
        <v>46296777</v>
      </c>
      <c r="AJ98">
        <v>94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ROW(Source!A38)</f>
        <v>38</v>
      </c>
      <c r="B99">
        <v>46296778</v>
      </c>
      <c r="C99">
        <v>46296765</v>
      </c>
      <c r="D99">
        <v>19548442</v>
      </c>
      <c r="E99">
        <v>1</v>
      </c>
      <c r="F99">
        <v>1</v>
      </c>
      <c r="G99">
        <v>1</v>
      </c>
      <c r="H99">
        <v>3</v>
      </c>
      <c r="I99" t="s">
        <v>611</v>
      </c>
      <c r="J99" t="s">
        <v>612</v>
      </c>
      <c r="K99" t="s">
        <v>613</v>
      </c>
      <c r="L99">
        <v>1348</v>
      </c>
      <c r="N99">
        <v>1009</v>
      </c>
      <c r="O99" t="s">
        <v>484</v>
      </c>
      <c r="P99" t="s">
        <v>484</v>
      </c>
      <c r="Q99">
        <v>1000</v>
      </c>
      <c r="X99">
        <v>1.9E-2</v>
      </c>
      <c r="Y99">
        <v>13271.52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3</v>
      </c>
      <c r="AG99">
        <v>1.9E-2</v>
      </c>
      <c r="AH99">
        <v>2</v>
      </c>
      <c r="AI99">
        <v>46296778</v>
      </c>
      <c r="AJ99">
        <v>95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ROW(Source!A38)</f>
        <v>38</v>
      </c>
      <c r="B100">
        <v>46296779</v>
      </c>
      <c r="C100">
        <v>46296765</v>
      </c>
      <c r="D100">
        <v>19549105</v>
      </c>
      <c r="E100">
        <v>1</v>
      </c>
      <c r="F100">
        <v>1</v>
      </c>
      <c r="G100">
        <v>1</v>
      </c>
      <c r="H100">
        <v>3</v>
      </c>
      <c r="I100" t="s">
        <v>614</v>
      </c>
      <c r="J100" t="s">
        <v>615</v>
      </c>
      <c r="K100" t="s">
        <v>616</v>
      </c>
      <c r="L100">
        <v>1346</v>
      </c>
      <c r="N100">
        <v>1009</v>
      </c>
      <c r="O100" t="s">
        <v>461</v>
      </c>
      <c r="P100" t="s">
        <v>461</v>
      </c>
      <c r="Q100">
        <v>1</v>
      </c>
      <c r="X100">
        <v>0.2</v>
      </c>
      <c r="Y100">
        <v>4.16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3</v>
      </c>
      <c r="AG100">
        <v>0.2</v>
      </c>
      <c r="AH100">
        <v>2</v>
      </c>
      <c r="AI100">
        <v>46296779</v>
      </c>
      <c r="AJ100">
        <v>96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ROW(Source!A38)</f>
        <v>38</v>
      </c>
      <c r="B101">
        <v>46296780</v>
      </c>
      <c r="C101">
        <v>46296765</v>
      </c>
      <c r="D101">
        <v>19677444</v>
      </c>
      <c r="E101">
        <v>1</v>
      </c>
      <c r="F101">
        <v>1</v>
      </c>
      <c r="G101">
        <v>1</v>
      </c>
      <c r="H101">
        <v>3</v>
      </c>
      <c r="I101" t="s">
        <v>471</v>
      </c>
      <c r="J101" t="s">
        <v>472</v>
      </c>
      <c r="K101" t="s">
        <v>473</v>
      </c>
      <c r="L101">
        <v>1374</v>
      </c>
      <c r="N101">
        <v>1013</v>
      </c>
      <c r="O101" t="s">
        <v>474</v>
      </c>
      <c r="P101" t="s">
        <v>474</v>
      </c>
      <c r="Q101">
        <v>1</v>
      </c>
      <c r="X101">
        <v>20.11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3</v>
      </c>
      <c r="AG101">
        <v>20.11</v>
      </c>
      <c r="AH101">
        <v>2</v>
      </c>
      <c r="AI101">
        <v>46296780</v>
      </c>
      <c r="AJ101">
        <v>97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ROW(Source!A39)</f>
        <v>39</v>
      </c>
      <c r="B102">
        <v>46296798</v>
      </c>
      <c r="C102">
        <v>46296797</v>
      </c>
      <c r="D102">
        <v>9915120</v>
      </c>
      <c r="E102">
        <v>1</v>
      </c>
      <c r="F102">
        <v>1</v>
      </c>
      <c r="G102">
        <v>1</v>
      </c>
      <c r="H102">
        <v>1</v>
      </c>
      <c r="I102" t="s">
        <v>475</v>
      </c>
      <c r="J102" t="s">
        <v>3</v>
      </c>
      <c r="K102" t="s">
        <v>476</v>
      </c>
      <c r="L102">
        <v>1191</v>
      </c>
      <c r="N102">
        <v>1013</v>
      </c>
      <c r="O102" t="s">
        <v>455</v>
      </c>
      <c r="P102" t="s">
        <v>455</v>
      </c>
      <c r="Q102">
        <v>1</v>
      </c>
      <c r="X102">
        <v>62.2</v>
      </c>
      <c r="Y102">
        <v>0</v>
      </c>
      <c r="Z102">
        <v>0</v>
      </c>
      <c r="AA102">
        <v>0</v>
      </c>
      <c r="AB102">
        <v>9.35</v>
      </c>
      <c r="AC102">
        <v>0</v>
      </c>
      <c r="AD102">
        <v>1</v>
      </c>
      <c r="AE102">
        <v>1</v>
      </c>
      <c r="AF102" t="s">
        <v>3</v>
      </c>
      <c r="AG102">
        <v>62.2</v>
      </c>
      <c r="AH102">
        <v>2</v>
      </c>
      <c r="AI102">
        <v>46296798</v>
      </c>
      <c r="AJ102">
        <v>98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ROW(Source!A39)</f>
        <v>39</v>
      </c>
      <c r="B103">
        <v>46296799</v>
      </c>
      <c r="C103">
        <v>46296797</v>
      </c>
      <c r="D103">
        <v>121548</v>
      </c>
      <c r="E103">
        <v>1</v>
      </c>
      <c r="F103">
        <v>1</v>
      </c>
      <c r="G103">
        <v>1</v>
      </c>
      <c r="H103">
        <v>1</v>
      </c>
      <c r="I103" t="s">
        <v>25</v>
      </c>
      <c r="J103" t="s">
        <v>3</v>
      </c>
      <c r="K103" t="s">
        <v>456</v>
      </c>
      <c r="L103">
        <v>608254</v>
      </c>
      <c r="N103">
        <v>1013</v>
      </c>
      <c r="O103" t="s">
        <v>457</v>
      </c>
      <c r="P103" t="s">
        <v>457</v>
      </c>
      <c r="Q103">
        <v>1</v>
      </c>
      <c r="X103">
        <v>1.74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2</v>
      </c>
      <c r="AF103" t="s">
        <v>3</v>
      </c>
      <c r="AG103">
        <v>1.74</v>
      </c>
      <c r="AH103">
        <v>2</v>
      </c>
      <c r="AI103">
        <v>46296799</v>
      </c>
      <c r="AJ103">
        <v>99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ROW(Source!A39)</f>
        <v>39</v>
      </c>
      <c r="B104">
        <v>46296800</v>
      </c>
      <c r="C104">
        <v>46296797</v>
      </c>
      <c r="D104">
        <v>19544357</v>
      </c>
      <c r="E104">
        <v>1</v>
      </c>
      <c r="F104">
        <v>1</v>
      </c>
      <c r="G104">
        <v>1</v>
      </c>
      <c r="H104">
        <v>2</v>
      </c>
      <c r="I104" t="s">
        <v>566</v>
      </c>
      <c r="J104" t="s">
        <v>567</v>
      </c>
      <c r="K104" t="s">
        <v>568</v>
      </c>
      <c r="L104">
        <v>1368</v>
      </c>
      <c r="N104">
        <v>1011</v>
      </c>
      <c r="O104" t="s">
        <v>480</v>
      </c>
      <c r="P104" t="s">
        <v>480</v>
      </c>
      <c r="Q104">
        <v>1</v>
      </c>
      <c r="X104">
        <v>1.74</v>
      </c>
      <c r="Y104">
        <v>0</v>
      </c>
      <c r="Z104">
        <v>156.72</v>
      </c>
      <c r="AA104">
        <v>13.12</v>
      </c>
      <c r="AB104">
        <v>0</v>
      </c>
      <c r="AC104">
        <v>0</v>
      </c>
      <c r="AD104">
        <v>1</v>
      </c>
      <c r="AE104">
        <v>0</v>
      </c>
      <c r="AF104" t="s">
        <v>3</v>
      </c>
      <c r="AG104">
        <v>1.74</v>
      </c>
      <c r="AH104">
        <v>2</v>
      </c>
      <c r="AI104">
        <v>46296800</v>
      </c>
      <c r="AJ104">
        <v>100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>
      <c r="A105">
        <f>ROW(Source!A39)</f>
        <v>39</v>
      </c>
      <c r="B105">
        <v>46296801</v>
      </c>
      <c r="C105">
        <v>46296797</v>
      </c>
      <c r="D105">
        <v>19544572</v>
      </c>
      <c r="E105">
        <v>1</v>
      </c>
      <c r="F105">
        <v>1</v>
      </c>
      <c r="G105">
        <v>1</v>
      </c>
      <c r="H105">
        <v>2</v>
      </c>
      <c r="I105" t="s">
        <v>617</v>
      </c>
      <c r="J105" t="s">
        <v>618</v>
      </c>
      <c r="K105" t="s">
        <v>619</v>
      </c>
      <c r="L105">
        <v>1368</v>
      </c>
      <c r="N105">
        <v>1011</v>
      </c>
      <c r="O105" t="s">
        <v>480</v>
      </c>
      <c r="P105" t="s">
        <v>480</v>
      </c>
      <c r="Q105">
        <v>1</v>
      </c>
      <c r="X105">
        <v>15.1</v>
      </c>
      <c r="Y105">
        <v>0</v>
      </c>
      <c r="Z105">
        <v>11.22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3</v>
      </c>
      <c r="AG105">
        <v>15.1</v>
      </c>
      <c r="AH105">
        <v>2</v>
      </c>
      <c r="AI105">
        <v>46296801</v>
      </c>
      <c r="AJ105">
        <v>101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>
      <c r="A106">
        <f>ROW(Source!A39)</f>
        <v>39</v>
      </c>
      <c r="B106">
        <v>46296802</v>
      </c>
      <c r="C106">
        <v>46296797</v>
      </c>
      <c r="D106">
        <v>19546220</v>
      </c>
      <c r="E106">
        <v>1</v>
      </c>
      <c r="F106">
        <v>1</v>
      </c>
      <c r="G106">
        <v>1</v>
      </c>
      <c r="H106">
        <v>2</v>
      </c>
      <c r="I106" t="s">
        <v>495</v>
      </c>
      <c r="J106" t="s">
        <v>496</v>
      </c>
      <c r="K106" t="s">
        <v>497</v>
      </c>
      <c r="L106">
        <v>1368</v>
      </c>
      <c r="N106">
        <v>1011</v>
      </c>
      <c r="O106" t="s">
        <v>480</v>
      </c>
      <c r="P106" t="s">
        <v>480</v>
      </c>
      <c r="Q106">
        <v>1</v>
      </c>
      <c r="X106">
        <v>1.74</v>
      </c>
      <c r="Y106">
        <v>0</v>
      </c>
      <c r="Z106">
        <v>80.75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1.74</v>
      </c>
      <c r="AH106">
        <v>2</v>
      </c>
      <c r="AI106">
        <v>46296802</v>
      </c>
      <c r="AJ106">
        <v>102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>
      <c r="A107">
        <f>ROW(Source!A39)</f>
        <v>39</v>
      </c>
      <c r="B107">
        <v>46296803</v>
      </c>
      <c r="C107">
        <v>46296797</v>
      </c>
      <c r="D107">
        <v>19548238</v>
      </c>
      <c r="E107">
        <v>1</v>
      </c>
      <c r="F107">
        <v>1</v>
      </c>
      <c r="G107">
        <v>1</v>
      </c>
      <c r="H107">
        <v>3</v>
      </c>
      <c r="I107" t="s">
        <v>620</v>
      </c>
      <c r="J107" t="s">
        <v>621</v>
      </c>
      <c r="K107" t="s">
        <v>622</v>
      </c>
      <c r="L107">
        <v>1348</v>
      </c>
      <c r="N107">
        <v>1009</v>
      </c>
      <c r="O107" t="s">
        <v>484</v>
      </c>
      <c r="P107" t="s">
        <v>484</v>
      </c>
      <c r="Q107">
        <v>1000</v>
      </c>
      <c r="X107">
        <v>0.18</v>
      </c>
      <c r="Y107">
        <v>902.56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3</v>
      </c>
      <c r="AG107">
        <v>0.18</v>
      </c>
      <c r="AH107">
        <v>2</v>
      </c>
      <c r="AI107">
        <v>46296803</v>
      </c>
      <c r="AJ107">
        <v>103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>
      <c r="A108">
        <f>ROW(Source!A39)</f>
        <v>39</v>
      </c>
      <c r="B108">
        <v>46296804</v>
      </c>
      <c r="C108">
        <v>46296797</v>
      </c>
      <c r="D108">
        <v>19548632</v>
      </c>
      <c r="E108">
        <v>1</v>
      </c>
      <c r="F108">
        <v>1</v>
      </c>
      <c r="G108">
        <v>1</v>
      </c>
      <c r="H108">
        <v>3</v>
      </c>
      <c r="I108" t="s">
        <v>623</v>
      </c>
      <c r="J108" t="s">
        <v>624</v>
      </c>
      <c r="K108" t="s">
        <v>625</v>
      </c>
      <c r="L108">
        <v>1355</v>
      </c>
      <c r="N108">
        <v>1010</v>
      </c>
      <c r="O108" t="s">
        <v>68</v>
      </c>
      <c r="P108" t="s">
        <v>68</v>
      </c>
      <c r="Q108">
        <v>100</v>
      </c>
      <c r="X108">
        <v>0.8</v>
      </c>
      <c r="Y108">
        <v>111.1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</v>
      </c>
      <c r="AG108">
        <v>0.8</v>
      </c>
      <c r="AH108">
        <v>2</v>
      </c>
      <c r="AI108">
        <v>46296804</v>
      </c>
      <c r="AJ108">
        <v>104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>
      <c r="A109">
        <f>ROW(Source!A39)</f>
        <v>39</v>
      </c>
      <c r="B109">
        <v>46296805</v>
      </c>
      <c r="C109">
        <v>46296797</v>
      </c>
      <c r="D109">
        <v>19548805</v>
      </c>
      <c r="E109">
        <v>1</v>
      </c>
      <c r="F109">
        <v>1</v>
      </c>
      <c r="G109">
        <v>1</v>
      </c>
      <c r="H109">
        <v>3</v>
      </c>
      <c r="I109" t="s">
        <v>626</v>
      </c>
      <c r="J109" t="s">
        <v>627</v>
      </c>
      <c r="K109" t="s">
        <v>628</v>
      </c>
      <c r="L109">
        <v>1346</v>
      </c>
      <c r="N109">
        <v>1009</v>
      </c>
      <c r="O109" t="s">
        <v>461</v>
      </c>
      <c r="P109" t="s">
        <v>461</v>
      </c>
      <c r="Q109">
        <v>1</v>
      </c>
      <c r="X109">
        <v>4.2</v>
      </c>
      <c r="Y109">
        <v>13.75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3</v>
      </c>
      <c r="AG109">
        <v>4.2</v>
      </c>
      <c r="AH109">
        <v>2</v>
      </c>
      <c r="AI109">
        <v>46296805</v>
      </c>
      <c r="AJ109">
        <v>105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>
      <c r="A110">
        <f>ROW(Source!A39)</f>
        <v>39</v>
      </c>
      <c r="B110">
        <v>46296806</v>
      </c>
      <c r="C110">
        <v>46296797</v>
      </c>
      <c r="D110">
        <v>19548844</v>
      </c>
      <c r="E110">
        <v>1</v>
      </c>
      <c r="F110">
        <v>1</v>
      </c>
      <c r="G110">
        <v>1</v>
      </c>
      <c r="H110">
        <v>3</v>
      </c>
      <c r="I110" t="s">
        <v>509</v>
      </c>
      <c r="J110" t="s">
        <v>510</v>
      </c>
      <c r="K110" t="s">
        <v>511</v>
      </c>
      <c r="L110">
        <v>1346</v>
      </c>
      <c r="N110">
        <v>1009</v>
      </c>
      <c r="O110" t="s">
        <v>461</v>
      </c>
      <c r="P110" t="s">
        <v>461</v>
      </c>
      <c r="Q110">
        <v>1</v>
      </c>
      <c r="X110">
        <v>27</v>
      </c>
      <c r="Y110">
        <v>8.84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3</v>
      </c>
      <c r="AG110">
        <v>27</v>
      </c>
      <c r="AH110">
        <v>2</v>
      </c>
      <c r="AI110">
        <v>46296806</v>
      </c>
      <c r="AJ110">
        <v>106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>
      <c r="A111">
        <f>ROW(Source!A39)</f>
        <v>39</v>
      </c>
      <c r="B111">
        <v>46296807</v>
      </c>
      <c r="C111">
        <v>46296797</v>
      </c>
      <c r="D111">
        <v>19566615</v>
      </c>
      <c r="E111">
        <v>1</v>
      </c>
      <c r="F111">
        <v>1</v>
      </c>
      <c r="G111">
        <v>1</v>
      </c>
      <c r="H111">
        <v>3</v>
      </c>
      <c r="I111" t="s">
        <v>629</v>
      </c>
      <c r="J111" t="s">
        <v>630</v>
      </c>
      <c r="K111" t="s">
        <v>631</v>
      </c>
      <c r="L111">
        <v>1348</v>
      </c>
      <c r="N111">
        <v>1009</v>
      </c>
      <c r="O111" t="s">
        <v>484</v>
      </c>
      <c r="P111" t="s">
        <v>484</v>
      </c>
      <c r="Q111">
        <v>1000</v>
      </c>
      <c r="X111">
        <v>1</v>
      </c>
      <c r="Y111">
        <v>11615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3</v>
      </c>
      <c r="AG111">
        <v>1</v>
      </c>
      <c r="AH111">
        <v>2</v>
      </c>
      <c r="AI111">
        <v>46296807</v>
      </c>
      <c r="AJ111">
        <v>107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>
      <c r="A112">
        <f>ROW(Source!A39)</f>
        <v>39</v>
      </c>
      <c r="B112">
        <v>46296808</v>
      </c>
      <c r="C112">
        <v>46296797</v>
      </c>
      <c r="D112">
        <v>19590188</v>
      </c>
      <c r="E112">
        <v>1</v>
      </c>
      <c r="F112">
        <v>1</v>
      </c>
      <c r="G112">
        <v>1</v>
      </c>
      <c r="H112">
        <v>3</v>
      </c>
      <c r="I112" t="s">
        <v>632</v>
      </c>
      <c r="J112" t="s">
        <v>633</v>
      </c>
      <c r="K112" t="s">
        <v>634</v>
      </c>
      <c r="L112">
        <v>1339</v>
      </c>
      <c r="N112">
        <v>1007</v>
      </c>
      <c r="O112" t="s">
        <v>607</v>
      </c>
      <c r="P112" t="s">
        <v>607</v>
      </c>
      <c r="Q112">
        <v>1</v>
      </c>
      <c r="X112">
        <v>0.15</v>
      </c>
      <c r="Y112">
        <v>113.04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3</v>
      </c>
      <c r="AG112">
        <v>0.15</v>
      </c>
      <c r="AH112">
        <v>2</v>
      </c>
      <c r="AI112">
        <v>46296808</v>
      </c>
      <c r="AJ112">
        <v>108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>
      <c r="A113">
        <f>ROW(Source!A39)</f>
        <v>39</v>
      </c>
      <c r="B113">
        <v>46296809</v>
      </c>
      <c r="C113">
        <v>46296797</v>
      </c>
      <c r="D113">
        <v>19677444</v>
      </c>
      <c r="E113">
        <v>1</v>
      </c>
      <c r="F113">
        <v>1</v>
      </c>
      <c r="G113">
        <v>1</v>
      </c>
      <c r="H113">
        <v>3</v>
      </c>
      <c r="I113" t="s">
        <v>471</v>
      </c>
      <c r="J113" t="s">
        <v>472</v>
      </c>
      <c r="K113" t="s">
        <v>473</v>
      </c>
      <c r="L113">
        <v>1374</v>
      </c>
      <c r="N113">
        <v>1013</v>
      </c>
      <c r="O113" t="s">
        <v>474</v>
      </c>
      <c r="P113" t="s">
        <v>474</v>
      </c>
      <c r="Q113">
        <v>1</v>
      </c>
      <c r="X113">
        <v>11.63</v>
      </c>
      <c r="Y113">
        <v>1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3</v>
      </c>
      <c r="AG113">
        <v>11.63</v>
      </c>
      <c r="AH113">
        <v>2</v>
      </c>
      <c r="AI113">
        <v>46296809</v>
      </c>
      <c r="AJ113">
        <v>109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>
      <c r="A114">
        <f>ROW(Source!A40)</f>
        <v>40</v>
      </c>
      <c r="B114">
        <v>46296782</v>
      </c>
      <c r="C114">
        <v>46296781</v>
      </c>
      <c r="D114">
        <v>9915089</v>
      </c>
      <c r="E114">
        <v>1</v>
      </c>
      <c r="F114">
        <v>1</v>
      </c>
      <c r="G114">
        <v>1</v>
      </c>
      <c r="H114">
        <v>1</v>
      </c>
      <c r="I114" t="s">
        <v>584</v>
      </c>
      <c r="J114" t="s">
        <v>3</v>
      </c>
      <c r="K114" t="s">
        <v>585</v>
      </c>
      <c r="L114">
        <v>1191</v>
      </c>
      <c r="N114">
        <v>1013</v>
      </c>
      <c r="O114" t="s">
        <v>455</v>
      </c>
      <c r="P114" t="s">
        <v>455</v>
      </c>
      <c r="Q114">
        <v>1</v>
      </c>
      <c r="X114">
        <v>27.76</v>
      </c>
      <c r="Y114">
        <v>0</v>
      </c>
      <c r="Z114">
        <v>0</v>
      </c>
      <c r="AA114">
        <v>0</v>
      </c>
      <c r="AB114">
        <v>9.14</v>
      </c>
      <c r="AC114">
        <v>0</v>
      </c>
      <c r="AD114">
        <v>1</v>
      </c>
      <c r="AE114">
        <v>1</v>
      </c>
      <c r="AF114" t="s">
        <v>3</v>
      </c>
      <c r="AG114">
        <v>27.76</v>
      </c>
      <c r="AH114">
        <v>2</v>
      </c>
      <c r="AI114">
        <v>46296782</v>
      </c>
      <c r="AJ114">
        <v>110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>
      <c r="A115">
        <f>ROW(Source!A40)</f>
        <v>40</v>
      </c>
      <c r="B115">
        <v>46296783</v>
      </c>
      <c r="C115">
        <v>46296781</v>
      </c>
      <c r="D115">
        <v>121548</v>
      </c>
      <c r="E115">
        <v>1</v>
      </c>
      <c r="F115">
        <v>1</v>
      </c>
      <c r="G115">
        <v>1</v>
      </c>
      <c r="H115">
        <v>1</v>
      </c>
      <c r="I115" t="s">
        <v>25</v>
      </c>
      <c r="J115" t="s">
        <v>3</v>
      </c>
      <c r="K115" t="s">
        <v>456</v>
      </c>
      <c r="L115">
        <v>608254</v>
      </c>
      <c r="N115">
        <v>1013</v>
      </c>
      <c r="O115" t="s">
        <v>457</v>
      </c>
      <c r="P115" t="s">
        <v>457</v>
      </c>
      <c r="Q115">
        <v>1</v>
      </c>
      <c r="X115">
        <v>0.18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2</v>
      </c>
      <c r="AF115" t="s">
        <v>3</v>
      </c>
      <c r="AG115">
        <v>0.18</v>
      </c>
      <c r="AH115">
        <v>2</v>
      </c>
      <c r="AI115">
        <v>46296783</v>
      </c>
      <c r="AJ115">
        <v>111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>
      <c r="A116">
        <f>ROW(Source!A40)</f>
        <v>40</v>
      </c>
      <c r="B116">
        <v>46296784</v>
      </c>
      <c r="C116">
        <v>46296781</v>
      </c>
      <c r="D116">
        <v>19544357</v>
      </c>
      <c r="E116">
        <v>1</v>
      </c>
      <c r="F116">
        <v>1</v>
      </c>
      <c r="G116">
        <v>1</v>
      </c>
      <c r="H116">
        <v>2</v>
      </c>
      <c r="I116" t="s">
        <v>566</v>
      </c>
      <c r="J116" t="s">
        <v>567</v>
      </c>
      <c r="K116" t="s">
        <v>568</v>
      </c>
      <c r="L116">
        <v>1368</v>
      </c>
      <c r="N116">
        <v>1011</v>
      </c>
      <c r="O116" t="s">
        <v>480</v>
      </c>
      <c r="P116" t="s">
        <v>480</v>
      </c>
      <c r="Q116">
        <v>1</v>
      </c>
      <c r="X116">
        <v>0.18</v>
      </c>
      <c r="Y116">
        <v>0</v>
      </c>
      <c r="Z116">
        <v>156.72</v>
      </c>
      <c r="AA116">
        <v>13.12</v>
      </c>
      <c r="AB116">
        <v>0</v>
      </c>
      <c r="AC116">
        <v>0</v>
      </c>
      <c r="AD116">
        <v>1</v>
      </c>
      <c r="AE116">
        <v>0</v>
      </c>
      <c r="AF116" t="s">
        <v>3</v>
      </c>
      <c r="AG116">
        <v>0.18</v>
      </c>
      <c r="AH116">
        <v>2</v>
      </c>
      <c r="AI116">
        <v>46296784</v>
      </c>
      <c r="AJ116">
        <v>112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>
      <c r="A117">
        <f>ROW(Source!A40)</f>
        <v>40</v>
      </c>
      <c r="B117">
        <v>46296785</v>
      </c>
      <c r="C117">
        <v>46296781</v>
      </c>
      <c r="D117">
        <v>19544572</v>
      </c>
      <c r="E117">
        <v>1</v>
      </c>
      <c r="F117">
        <v>1</v>
      </c>
      <c r="G117">
        <v>1</v>
      </c>
      <c r="H117">
        <v>2</v>
      </c>
      <c r="I117" t="s">
        <v>617</v>
      </c>
      <c r="J117" t="s">
        <v>618</v>
      </c>
      <c r="K117" t="s">
        <v>619</v>
      </c>
      <c r="L117">
        <v>1368</v>
      </c>
      <c r="N117">
        <v>1011</v>
      </c>
      <c r="O117" t="s">
        <v>480</v>
      </c>
      <c r="P117" t="s">
        <v>480</v>
      </c>
      <c r="Q117">
        <v>1</v>
      </c>
      <c r="X117">
        <v>14.32</v>
      </c>
      <c r="Y117">
        <v>0</v>
      </c>
      <c r="Z117">
        <v>11.22</v>
      </c>
      <c r="AA117">
        <v>0</v>
      </c>
      <c r="AB117">
        <v>0</v>
      </c>
      <c r="AC117">
        <v>0</v>
      </c>
      <c r="AD117">
        <v>1</v>
      </c>
      <c r="AE117">
        <v>0</v>
      </c>
      <c r="AF117" t="s">
        <v>3</v>
      </c>
      <c r="AG117">
        <v>14.32</v>
      </c>
      <c r="AH117">
        <v>2</v>
      </c>
      <c r="AI117">
        <v>46296785</v>
      </c>
      <c r="AJ117">
        <v>113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>
      <c r="A118">
        <f>ROW(Source!A40)</f>
        <v>40</v>
      </c>
      <c r="B118">
        <v>46296786</v>
      </c>
      <c r="C118">
        <v>46296781</v>
      </c>
      <c r="D118">
        <v>19545971</v>
      </c>
      <c r="E118">
        <v>1</v>
      </c>
      <c r="F118">
        <v>1</v>
      </c>
      <c r="G118">
        <v>1</v>
      </c>
      <c r="H118">
        <v>2</v>
      </c>
      <c r="I118" t="s">
        <v>635</v>
      </c>
      <c r="J118" t="s">
        <v>636</v>
      </c>
      <c r="K118" t="s">
        <v>637</v>
      </c>
      <c r="L118">
        <v>1368</v>
      </c>
      <c r="N118">
        <v>1011</v>
      </c>
      <c r="O118" t="s">
        <v>480</v>
      </c>
      <c r="P118" t="s">
        <v>480</v>
      </c>
      <c r="Q118">
        <v>1</v>
      </c>
      <c r="X118">
        <v>3.55</v>
      </c>
      <c r="Y118">
        <v>0</v>
      </c>
      <c r="Z118">
        <v>2.5</v>
      </c>
      <c r="AA118">
        <v>0</v>
      </c>
      <c r="AB118">
        <v>0</v>
      </c>
      <c r="AC118">
        <v>0</v>
      </c>
      <c r="AD118">
        <v>1</v>
      </c>
      <c r="AE118">
        <v>0</v>
      </c>
      <c r="AF118" t="s">
        <v>3</v>
      </c>
      <c r="AG118">
        <v>3.55</v>
      </c>
      <c r="AH118">
        <v>2</v>
      </c>
      <c r="AI118">
        <v>46296786</v>
      </c>
      <c r="AJ118">
        <v>114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>
      <c r="A119">
        <f>ROW(Source!A40)</f>
        <v>40</v>
      </c>
      <c r="B119">
        <v>46296787</v>
      </c>
      <c r="C119">
        <v>46296781</v>
      </c>
      <c r="D119">
        <v>19546220</v>
      </c>
      <c r="E119">
        <v>1</v>
      </c>
      <c r="F119">
        <v>1</v>
      </c>
      <c r="G119">
        <v>1</v>
      </c>
      <c r="H119">
        <v>2</v>
      </c>
      <c r="I119" t="s">
        <v>495</v>
      </c>
      <c r="J119" t="s">
        <v>496</v>
      </c>
      <c r="K119" t="s">
        <v>497</v>
      </c>
      <c r="L119">
        <v>1368</v>
      </c>
      <c r="N119">
        <v>1011</v>
      </c>
      <c r="O119" t="s">
        <v>480</v>
      </c>
      <c r="P119" t="s">
        <v>480</v>
      </c>
      <c r="Q119">
        <v>1</v>
      </c>
      <c r="X119">
        <v>0.18</v>
      </c>
      <c r="Y119">
        <v>0</v>
      </c>
      <c r="Z119">
        <v>80.75</v>
      </c>
      <c r="AA119">
        <v>0</v>
      </c>
      <c r="AB119">
        <v>0</v>
      </c>
      <c r="AC119">
        <v>0</v>
      </c>
      <c r="AD119">
        <v>1</v>
      </c>
      <c r="AE119">
        <v>0</v>
      </c>
      <c r="AF119" t="s">
        <v>3</v>
      </c>
      <c r="AG119">
        <v>0.18</v>
      </c>
      <c r="AH119">
        <v>2</v>
      </c>
      <c r="AI119">
        <v>46296787</v>
      </c>
      <c r="AJ119">
        <v>115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>
      <c r="A120">
        <f>ROW(Source!A40)</f>
        <v>40</v>
      </c>
      <c r="B120">
        <v>46296788</v>
      </c>
      <c r="C120">
        <v>46296781</v>
      </c>
      <c r="D120">
        <v>19547177</v>
      </c>
      <c r="E120">
        <v>1</v>
      </c>
      <c r="F120">
        <v>1</v>
      </c>
      <c r="G120">
        <v>1</v>
      </c>
      <c r="H120">
        <v>3</v>
      </c>
      <c r="I120" t="s">
        <v>638</v>
      </c>
      <c r="J120" t="s">
        <v>639</v>
      </c>
      <c r="K120" t="s">
        <v>640</v>
      </c>
      <c r="L120">
        <v>1348</v>
      </c>
      <c r="N120">
        <v>1009</v>
      </c>
      <c r="O120" t="s">
        <v>484</v>
      </c>
      <c r="P120" t="s">
        <v>484</v>
      </c>
      <c r="Q120">
        <v>1000</v>
      </c>
      <c r="X120">
        <v>2.1800000000000001E-3</v>
      </c>
      <c r="Y120">
        <v>10862.71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</v>
      </c>
      <c r="AG120">
        <v>2.1800000000000001E-3</v>
      </c>
      <c r="AH120">
        <v>2</v>
      </c>
      <c r="AI120">
        <v>46296788</v>
      </c>
      <c r="AJ120">
        <v>116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>
      <c r="A121">
        <f>ROW(Source!A40)</f>
        <v>40</v>
      </c>
      <c r="B121">
        <v>46296789</v>
      </c>
      <c r="C121">
        <v>46296781</v>
      </c>
      <c r="D121">
        <v>19548658</v>
      </c>
      <c r="E121">
        <v>1</v>
      </c>
      <c r="F121">
        <v>1</v>
      </c>
      <c r="G121">
        <v>1</v>
      </c>
      <c r="H121">
        <v>3</v>
      </c>
      <c r="I121" t="s">
        <v>641</v>
      </c>
      <c r="J121" t="s">
        <v>642</v>
      </c>
      <c r="K121" t="s">
        <v>643</v>
      </c>
      <c r="L121">
        <v>1348</v>
      </c>
      <c r="N121">
        <v>1009</v>
      </c>
      <c r="O121" t="s">
        <v>484</v>
      </c>
      <c r="P121" t="s">
        <v>484</v>
      </c>
      <c r="Q121">
        <v>1000</v>
      </c>
      <c r="X121">
        <v>5.1499999999999997E-2</v>
      </c>
      <c r="Y121">
        <v>6374.01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3</v>
      </c>
      <c r="AG121">
        <v>5.1499999999999997E-2</v>
      </c>
      <c r="AH121">
        <v>2</v>
      </c>
      <c r="AI121">
        <v>46296789</v>
      </c>
      <c r="AJ121">
        <v>117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>
      <c r="A122">
        <f>ROW(Source!A40)</f>
        <v>40</v>
      </c>
      <c r="B122">
        <v>46296790</v>
      </c>
      <c r="C122">
        <v>46296781</v>
      </c>
      <c r="D122">
        <v>19548805</v>
      </c>
      <c r="E122">
        <v>1</v>
      </c>
      <c r="F122">
        <v>1</v>
      </c>
      <c r="G122">
        <v>1</v>
      </c>
      <c r="H122">
        <v>3</v>
      </c>
      <c r="I122" t="s">
        <v>626</v>
      </c>
      <c r="J122" t="s">
        <v>627</v>
      </c>
      <c r="K122" t="s">
        <v>628</v>
      </c>
      <c r="L122">
        <v>1346</v>
      </c>
      <c r="N122">
        <v>1009</v>
      </c>
      <c r="O122" t="s">
        <v>461</v>
      </c>
      <c r="P122" t="s">
        <v>461</v>
      </c>
      <c r="Q122">
        <v>1</v>
      </c>
      <c r="X122">
        <v>1.05</v>
      </c>
      <c r="Y122">
        <v>13.75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3</v>
      </c>
      <c r="AG122">
        <v>1.05</v>
      </c>
      <c r="AH122">
        <v>2</v>
      </c>
      <c r="AI122">
        <v>46296790</v>
      </c>
      <c r="AJ122">
        <v>118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>
      <c r="A123">
        <f>ROW(Source!A40)</f>
        <v>40</v>
      </c>
      <c r="B123">
        <v>46296791</v>
      </c>
      <c r="C123">
        <v>46296781</v>
      </c>
      <c r="D123">
        <v>19570933</v>
      </c>
      <c r="E123">
        <v>1</v>
      </c>
      <c r="F123">
        <v>1</v>
      </c>
      <c r="G123">
        <v>1</v>
      </c>
      <c r="H123">
        <v>3</v>
      </c>
      <c r="I123" t="s">
        <v>644</v>
      </c>
      <c r="J123" t="s">
        <v>645</v>
      </c>
      <c r="K123" t="s">
        <v>646</v>
      </c>
      <c r="L123">
        <v>1358</v>
      </c>
      <c r="N123">
        <v>1010</v>
      </c>
      <c r="O123" t="s">
        <v>515</v>
      </c>
      <c r="P123" t="s">
        <v>515</v>
      </c>
      <c r="Q123">
        <v>10</v>
      </c>
      <c r="X123">
        <v>1</v>
      </c>
      <c r="Y123">
        <v>331.34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3</v>
      </c>
      <c r="AG123">
        <v>1</v>
      </c>
      <c r="AH123">
        <v>2</v>
      </c>
      <c r="AI123">
        <v>46296791</v>
      </c>
      <c r="AJ123">
        <v>119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>
      <c r="A124">
        <f>ROW(Source!A40)</f>
        <v>40</v>
      </c>
      <c r="B124">
        <v>46296792</v>
      </c>
      <c r="C124">
        <v>46296781</v>
      </c>
      <c r="D124">
        <v>19603262</v>
      </c>
      <c r="E124">
        <v>1</v>
      </c>
      <c r="F124">
        <v>1</v>
      </c>
      <c r="G124">
        <v>1</v>
      </c>
      <c r="H124">
        <v>3</v>
      </c>
      <c r="I124" t="s">
        <v>647</v>
      </c>
      <c r="J124" t="s">
        <v>648</v>
      </c>
      <c r="K124" t="s">
        <v>649</v>
      </c>
      <c r="L124">
        <v>1354</v>
      </c>
      <c r="N124">
        <v>1010</v>
      </c>
      <c r="O124" t="s">
        <v>199</v>
      </c>
      <c r="P124" t="s">
        <v>199</v>
      </c>
      <c r="Q124">
        <v>1</v>
      </c>
      <c r="X124">
        <v>10</v>
      </c>
      <c r="Y124">
        <v>0.86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3</v>
      </c>
      <c r="AG124">
        <v>10</v>
      </c>
      <c r="AH124">
        <v>2</v>
      </c>
      <c r="AI124">
        <v>46296792</v>
      </c>
      <c r="AJ124">
        <v>120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>
      <c r="A125">
        <f>ROW(Source!A40)</f>
        <v>40</v>
      </c>
      <c r="B125">
        <v>46296793</v>
      </c>
      <c r="C125">
        <v>46296781</v>
      </c>
      <c r="D125">
        <v>19603321</v>
      </c>
      <c r="E125">
        <v>1</v>
      </c>
      <c r="F125">
        <v>1</v>
      </c>
      <c r="G125">
        <v>1</v>
      </c>
      <c r="H125">
        <v>3</v>
      </c>
      <c r="I125" t="s">
        <v>650</v>
      </c>
      <c r="J125" t="s">
        <v>651</v>
      </c>
      <c r="K125" t="s">
        <v>652</v>
      </c>
      <c r="L125">
        <v>1354</v>
      </c>
      <c r="N125">
        <v>1010</v>
      </c>
      <c r="O125" t="s">
        <v>199</v>
      </c>
      <c r="P125" t="s">
        <v>199</v>
      </c>
      <c r="Q125">
        <v>1</v>
      </c>
      <c r="X125">
        <v>5</v>
      </c>
      <c r="Y125">
        <v>4.6500000000000004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3</v>
      </c>
      <c r="AG125">
        <v>5</v>
      </c>
      <c r="AH125">
        <v>2</v>
      </c>
      <c r="AI125">
        <v>46296793</v>
      </c>
      <c r="AJ125">
        <v>121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>
      <c r="A126">
        <f>ROW(Source!A40)</f>
        <v>40</v>
      </c>
      <c r="B126">
        <v>46296794</v>
      </c>
      <c r="C126">
        <v>46296781</v>
      </c>
      <c r="D126">
        <v>19604011</v>
      </c>
      <c r="E126">
        <v>1</v>
      </c>
      <c r="F126">
        <v>1</v>
      </c>
      <c r="G126">
        <v>1</v>
      </c>
      <c r="H126">
        <v>3</v>
      </c>
      <c r="I126" t="s">
        <v>653</v>
      </c>
      <c r="J126" t="s">
        <v>654</v>
      </c>
      <c r="K126" t="s">
        <v>655</v>
      </c>
      <c r="L126">
        <v>1354</v>
      </c>
      <c r="N126">
        <v>1010</v>
      </c>
      <c r="O126" t="s">
        <v>199</v>
      </c>
      <c r="P126" t="s">
        <v>199</v>
      </c>
      <c r="Q126">
        <v>1</v>
      </c>
      <c r="X126">
        <v>10</v>
      </c>
      <c r="Y126">
        <v>0.32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3</v>
      </c>
      <c r="AG126">
        <v>10</v>
      </c>
      <c r="AH126">
        <v>2</v>
      </c>
      <c r="AI126">
        <v>46296794</v>
      </c>
      <c r="AJ126">
        <v>122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>
      <c r="A127">
        <f>ROW(Source!A40)</f>
        <v>40</v>
      </c>
      <c r="B127">
        <v>46296795</v>
      </c>
      <c r="C127">
        <v>46296781</v>
      </c>
      <c r="D127">
        <v>19677444</v>
      </c>
      <c r="E127">
        <v>1</v>
      </c>
      <c r="F127">
        <v>1</v>
      </c>
      <c r="G127">
        <v>1</v>
      </c>
      <c r="H127">
        <v>3</v>
      </c>
      <c r="I127" t="s">
        <v>471</v>
      </c>
      <c r="J127" t="s">
        <v>472</v>
      </c>
      <c r="K127" t="s">
        <v>473</v>
      </c>
      <c r="L127">
        <v>1374</v>
      </c>
      <c r="N127">
        <v>1013</v>
      </c>
      <c r="O127" t="s">
        <v>474</v>
      </c>
      <c r="P127" t="s">
        <v>474</v>
      </c>
      <c r="Q127">
        <v>1</v>
      </c>
      <c r="X127">
        <v>5.07</v>
      </c>
      <c r="Y127">
        <v>1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3</v>
      </c>
      <c r="AG127">
        <v>5.07</v>
      </c>
      <c r="AH127">
        <v>2</v>
      </c>
      <c r="AI127">
        <v>46296795</v>
      </c>
      <c r="AJ127">
        <v>123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>
      <c r="A128">
        <f>ROW(Source!A41)</f>
        <v>41</v>
      </c>
      <c r="B128">
        <v>46296810</v>
      </c>
      <c r="C128">
        <v>46296796</v>
      </c>
      <c r="D128">
        <v>9915089</v>
      </c>
      <c r="E128">
        <v>1</v>
      </c>
      <c r="F128">
        <v>1</v>
      </c>
      <c r="G128">
        <v>1</v>
      </c>
      <c r="H128">
        <v>1</v>
      </c>
      <c r="I128" t="s">
        <v>584</v>
      </c>
      <c r="J128" t="s">
        <v>3</v>
      </c>
      <c r="K128" t="s">
        <v>585</v>
      </c>
      <c r="L128">
        <v>1191</v>
      </c>
      <c r="N128">
        <v>1013</v>
      </c>
      <c r="O128" t="s">
        <v>455</v>
      </c>
      <c r="P128" t="s">
        <v>455</v>
      </c>
      <c r="Q128">
        <v>1</v>
      </c>
      <c r="X128">
        <v>5.39</v>
      </c>
      <c r="Y128">
        <v>0</v>
      </c>
      <c r="Z128">
        <v>0</v>
      </c>
      <c r="AA128">
        <v>0</v>
      </c>
      <c r="AB128">
        <v>9.14</v>
      </c>
      <c r="AC128">
        <v>0</v>
      </c>
      <c r="AD128">
        <v>1</v>
      </c>
      <c r="AE128">
        <v>1</v>
      </c>
      <c r="AF128" t="s">
        <v>3</v>
      </c>
      <c r="AG128">
        <v>5.39</v>
      </c>
      <c r="AH128">
        <v>2</v>
      </c>
      <c r="AI128">
        <v>46296810</v>
      </c>
      <c r="AJ128">
        <v>124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>
      <c r="A129">
        <f>ROW(Source!A41)</f>
        <v>41</v>
      </c>
      <c r="B129">
        <v>46296811</v>
      </c>
      <c r="C129">
        <v>46296796</v>
      </c>
      <c r="D129">
        <v>121548</v>
      </c>
      <c r="E129">
        <v>1</v>
      </c>
      <c r="F129">
        <v>1</v>
      </c>
      <c r="G129">
        <v>1</v>
      </c>
      <c r="H129">
        <v>1</v>
      </c>
      <c r="I129" t="s">
        <v>25</v>
      </c>
      <c r="J129" t="s">
        <v>3</v>
      </c>
      <c r="K129" t="s">
        <v>456</v>
      </c>
      <c r="L129">
        <v>608254</v>
      </c>
      <c r="N129">
        <v>1013</v>
      </c>
      <c r="O129" t="s">
        <v>457</v>
      </c>
      <c r="P129" t="s">
        <v>457</v>
      </c>
      <c r="Q129">
        <v>1</v>
      </c>
      <c r="X129">
        <v>0.02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1</v>
      </c>
      <c r="AE129">
        <v>2</v>
      </c>
      <c r="AF129" t="s">
        <v>3</v>
      </c>
      <c r="AG129">
        <v>0.02</v>
      </c>
      <c r="AH129">
        <v>2</v>
      </c>
      <c r="AI129">
        <v>46296811</v>
      </c>
      <c r="AJ129">
        <v>125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>
      <c r="A130">
        <f>ROW(Source!A41)</f>
        <v>41</v>
      </c>
      <c r="B130">
        <v>46296812</v>
      </c>
      <c r="C130">
        <v>46296796</v>
      </c>
      <c r="D130">
        <v>19544357</v>
      </c>
      <c r="E130">
        <v>1</v>
      </c>
      <c r="F130">
        <v>1</v>
      </c>
      <c r="G130">
        <v>1</v>
      </c>
      <c r="H130">
        <v>2</v>
      </c>
      <c r="I130" t="s">
        <v>566</v>
      </c>
      <c r="J130" t="s">
        <v>567</v>
      </c>
      <c r="K130" t="s">
        <v>568</v>
      </c>
      <c r="L130">
        <v>1368</v>
      </c>
      <c r="N130">
        <v>1011</v>
      </c>
      <c r="O130" t="s">
        <v>480</v>
      </c>
      <c r="P130" t="s">
        <v>480</v>
      </c>
      <c r="Q130">
        <v>1</v>
      </c>
      <c r="X130">
        <v>0.02</v>
      </c>
      <c r="Y130">
        <v>0</v>
      </c>
      <c r="Z130">
        <v>156.72</v>
      </c>
      <c r="AA130">
        <v>13.12</v>
      </c>
      <c r="AB130">
        <v>0</v>
      </c>
      <c r="AC130">
        <v>0</v>
      </c>
      <c r="AD130">
        <v>1</v>
      </c>
      <c r="AE130">
        <v>0</v>
      </c>
      <c r="AF130" t="s">
        <v>3</v>
      </c>
      <c r="AG130">
        <v>0.02</v>
      </c>
      <c r="AH130">
        <v>2</v>
      </c>
      <c r="AI130">
        <v>46296812</v>
      </c>
      <c r="AJ130">
        <v>126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>
      <c r="A131">
        <f>ROW(Source!A41)</f>
        <v>41</v>
      </c>
      <c r="B131">
        <v>46296813</v>
      </c>
      <c r="C131">
        <v>46296796</v>
      </c>
      <c r="D131">
        <v>19546220</v>
      </c>
      <c r="E131">
        <v>1</v>
      </c>
      <c r="F131">
        <v>1</v>
      </c>
      <c r="G131">
        <v>1</v>
      </c>
      <c r="H131">
        <v>2</v>
      </c>
      <c r="I131" t="s">
        <v>495</v>
      </c>
      <c r="J131" t="s">
        <v>496</v>
      </c>
      <c r="K131" t="s">
        <v>497</v>
      </c>
      <c r="L131">
        <v>1368</v>
      </c>
      <c r="N131">
        <v>1011</v>
      </c>
      <c r="O131" t="s">
        <v>480</v>
      </c>
      <c r="P131" t="s">
        <v>480</v>
      </c>
      <c r="Q131">
        <v>1</v>
      </c>
      <c r="X131">
        <v>0.02</v>
      </c>
      <c r="Y131">
        <v>0</v>
      </c>
      <c r="Z131">
        <v>80.75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3</v>
      </c>
      <c r="AG131">
        <v>0.02</v>
      </c>
      <c r="AH131">
        <v>2</v>
      </c>
      <c r="AI131">
        <v>46296813</v>
      </c>
      <c r="AJ131">
        <v>127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>
      <c r="A132">
        <f>ROW(Source!A41)</f>
        <v>41</v>
      </c>
      <c r="B132">
        <v>46296814</v>
      </c>
      <c r="C132">
        <v>46296796</v>
      </c>
      <c r="D132">
        <v>19548666</v>
      </c>
      <c r="E132">
        <v>1</v>
      </c>
      <c r="F132">
        <v>1</v>
      </c>
      <c r="G132">
        <v>1</v>
      </c>
      <c r="H132">
        <v>3</v>
      </c>
      <c r="I132" t="s">
        <v>656</v>
      </c>
      <c r="J132" t="s">
        <v>657</v>
      </c>
      <c r="K132" t="s">
        <v>658</v>
      </c>
      <c r="L132">
        <v>1348</v>
      </c>
      <c r="N132">
        <v>1009</v>
      </c>
      <c r="O132" t="s">
        <v>484</v>
      </c>
      <c r="P132" t="s">
        <v>484</v>
      </c>
      <c r="Q132">
        <v>1000</v>
      </c>
      <c r="X132">
        <v>5.9999999999999995E-4</v>
      </c>
      <c r="Y132">
        <v>13203.61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5.9999999999999995E-4</v>
      </c>
      <c r="AH132">
        <v>2</v>
      </c>
      <c r="AI132">
        <v>46296814</v>
      </c>
      <c r="AJ132">
        <v>128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>
      <c r="A133">
        <f>ROW(Source!A41)</f>
        <v>41</v>
      </c>
      <c r="B133">
        <v>46296815</v>
      </c>
      <c r="C133">
        <v>46296796</v>
      </c>
      <c r="D133">
        <v>19548984</v>
      </c>
      <c r="E133">
        <v>1</v>
      </c>
      <c r="F133">
        <v>1</v>
      </c>
      <c r="G133">
        <v>1</v>
      </c>
      <c r="H133">
        <v>3</v>
      </c>
      <c r="I133" t="s">
        <v>659</v>
      </c>
      <c r="J133" t="s">
        <v>660</v>
      </c>
      <c r="K133" t="s">
        <v>661</v>
      </c>
      <c r="L133">
        <v>1346</v>
      </c>
      <c r="N133">
        <v>1009</v>
      </c>
      <c r="O133" t="s">
        <v>461</v>
      </c>
      <c r="P133" t="s">
        <v>461</v>
      </c>
      <c r="Q133">
        <v>1</v>
      </c>
      <c r="X133">
        <v>0.02</v>
      </c>
      <c r="Y133">
        <v>28.89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0</v>
      </c>
      <c r="AF133" t="s">
        <v>3</v>
      </c>
      <c r="AG133">
        <v>0.02</v>
      </c>
      <c r="AH133">
        <v>2</v>
      </c>
      <c r="AI133">
        <v>46296815</v>
      </c>
      <c r="AJ133">
        <v>129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>
      <c r="A134">
        <f>ROW(Source!A41)</f>
        <v>41</v>
      </c>
      <c r="B134">
        <v>46296816</v>
      </c>
      <c r="C134">
        <v>46296796</v>
      </c>
      <c r="D134">
        <v>19549323</v>
      </c>
      <c r="E134">
        <v>1</v>
      </c>
      <c r="F134">
        <v>1</v>
      </c>
      <c r="G134">
        <v>1</v>
      </c>
      <c r="H134">
        <v>3</v>
      </c>
      <c r="I134" t="s">
        <v>575</v>
      </c>
      <c r="J134" t="s">
        <v>576</v>
      </c>
      <c r="K134" t="s">
        <v>577</v>
      </c>
      <c r="L134">
        <v>1346</v>
      </c>
      <c r="N134">
        <v>1009</v>
      </c>
      <c r="O134" t="s">
        <v>461</v>
      </c>
      <c r="P134" t="s">
        <v>461</v>
      </c>
      <c r="Q134">
        <v>1</v>
      </c>
      <c r="X134">
        <v>0.16</v>
      </c>
      <c r="Y134">
        <v>36.29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3</v>
      </c>
      <c r="AG134">
        <v>0.16</v>
      </c>
      <c r="AH134">
        <v>2</v>
      </c>
      <c r="AI134">
        <v>46296816</v>
      </c>
      <c r="AJ134">
        <v>130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>
      <c r="A135">
        <f>ROW(Source!A41)</f>
        <v>41</v>
      </c>
      <c r="B135">
        <v>46296817</v>
      </c>
      <c r="C135">
        <v>46296796</v>
      </c>
      <c r="D135">
        <v>19604006</v>
      </c>
      <c r="E135">
        <v>1</v>
      </c>
      <c r="F135">
        <v>1</v>
      </c>
      <c r="G135">
        <v>1</v>
      </c>
      <c r="H135">
        <v>3</v>
      </c>
      <c r="I135" t="s">
        <v>662</v>
      </c>
      <c r="J135" t="s">
        <v>663</v>
      </c>
      <c r="K135" t="s">
        <v>664</v>
      </c>
      <c r="L135">
        <v>1356</v>
      </c>
      <c r="N135">
        <v>1010</v>
      </c>
      <c r="O135" t="s">
        <v>665</v>
      </c>
      <c r="P135" t="s">
        <v>665</v>
      </c>
      <c r="Q135">
        <v>1000</v>
      </c>
      <c r="X135">
        <v>1.2200000000000001E-2</v>
      </c>
      <c r="Y135">
        <v>142.1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3</v>
      </c>
      <c r="AG135">
        <v>1.2200000000000001E-2</v>
      </c>
      <c r="AH135">
        <v>2</v>
      </c>
      <c r="AI135">
        <v>46296817</v>
      </c>
      <c r="AJ135">
        <v>131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>
      <c r="A136">
        <f>ROW(Source!A41)</f>
        <v>41</v>
      </c>
      <c r="B136">
        <v>46296818</v>
      </c>
      <c r="C136">
        <v>46296796</v>
      </c>
      <c r="D136">
        <v>19604860</v>
      </c>
      <c r="E136">
        <v>1</v>
      </c>
      <c r="F136">
        <v>1</v>
      </c>
      <c r="G136">
        <v>1</v>
      </c>
      <c r="H136">
        <v>3</v>
      </c>
      <c r="I136" t="s">
        <v>666</v>
      </c>
      <c r="J136" t="s">
        <v>667</v>
      </c>
      <c r="K136" t="s">
        <v>668</v>
      </c>
      <c r="L136">
        <v>1354</v>
      </c>
      <c r="N136">
        <v>1010</v>
      </c>
      <c r="O136" t="s">
        <v>199</v>
      </c>
      <c r="P136" t="s">
        <v>199</v>
      </c>
      <c r="Q136">
        <v>1</v>
      </c>
      <c r="X136">
        <v>5</v>
      </c>
      <c r="Y136">
        <v>1.1599999999999999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3</v>
      </c>
      <c r="AG136">
        <v>5</v>
      </c>
      <c r="AH136">
        <v>2</v>
      </c>
      <c r="AI136">
        <v>46296818</v>
      </c>
      <c r="AJ136">
        <v>132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>
      <c r="A137">
        <f>ROW(Source!A41)</f>
        <v>41</v>
      </c>
      <c r="B137">
        <v>46296819</v>
      </c>
      <c r="C137">
        <v>46296796</v>
      </c>
      <c r="D137">
        <v>19677444</v>
      </c>
      <c r="E137">
        <v>1</v>
      </c>
      <c r="F137">
        <v>1</v>
      </c>
      <c r="G137">
        <v>1</v>
      </c>
      <c r="H137">
        <v>3</v>
      </c>
      <c r="I137" t="s">
        <v>471</v>
      </c>
      <c r="J137" t="s">
        <v>472</v>
      </c>
      <c r="K137" t="s">
        <v>473</v>
      </c>
      <c r="L137">
        <v>1374</v>
      </c>
      <c r="N137">
        <v>1013</v>
      </c>
      <c r="O137" t="s">
        <v>474</v>
      </c>
      <c r="P137" t="s">
        <v>474</v>
      </c>
      <c r="Q137">
        <v>1</v>
      </c>
      <c r="X137">
        <v>0.99</v>
      </c>
      <c r="Y137">
        <v>1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3</v>
      </c>
      <c r="AG137">
        <v>0.99</v>
      </c>
      <c r="AH137">
        <v>2</v>
      </c>
      <c r="AI137">
        <v>46296819</v>
      </c>
      <c r="AJ137">
        <v>133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>
      <c r="A138">
        <f>ROW(Source!A42)</f>
        <v>42</v>
      </c>
      <c r="B138">
        <v>46296821</v>
      </c>
      <c r="C138">
        <v>46296820</v>
      </c>
      <c r="D138">
        <v>9915089</v>
      </c>
      <c r="E138">
        <v>1</v>
      </c>
      <c r="F138">
        <v>1</v>
      </c>
      <c r="G138">
        <v>1</v>
      </c>
      <c r="H138">
        <v>1</v>
      </c>
      <c r="I138" t="s">
        <v>584</v>
      </c>
      <c r="J138" t="s">
        <v>3</v>
      </c>
      <c r="K138" t="s">
        <v>585</v>
      </c>
      <c r="L138">
        <v>1191</v>
      </c>
      <c r="N138">
        <v>1013</v>
      </c>
      <c r="O138" t="s">
        <v>455</v>
      </c>
      <c r="P138" t="s">
        <v>455</v>
      </c>
      <c r="Q138">
        <v>1</v>
      </c>
      <c r="X138">
        <v>2.06</v>
      </c>
      <c r="Y138">
        <v>0</v>
      </c>
      <c r="Z138">
        <v>0</v>
      </c>
      <c r="AA138">
        <v>0</v>
      </c>
      <c r="AB138">
        <v>9.14</v>
      </c>
      <c r="AC138">
        <v>0</v>
      </c>
      <c r="AD138">
        <v>1</v>
      </c>
      <c r="AE138">
        <v>1</v>
      </c>
      <c r="AF138" t="s">
        <v>3</v>
      </c>
      <c r="AG138">
        <v>2.06</v>
      </c>
      <c r="AH138">
        <v>2</v>
      </c>
      <c r="AI138">
        <v>46296821</v>
      </c>
      <c r="AJ138">
        <v>134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>
      <c r="A139">
        <f>ROW(Source!A42)</f>
        <v>42</v>
      </c>
      <c r="B139">
        <v>46296822</v>
      </c>
      <c r="C139">
        <v>46296820</v>
      </c>
      <c r="D139">
        <v>121548</v>
      </c>
      <c r="E139">
        <v>1</v>
      </c>
      <c r="F139">
        <v>1</v>
      </c>
      <c r="G139">
        <v>1</v>
      </c>
      <c r="H139">
        <v>1</v>
      </c>
      <c r="I139" t="s">
        <v>25</v>
      </c>
      <c r="J139" t="s">
        <v>3</v>
      </c>
      <c r="K139" t="s">
        <v>456</v>
      </c>
      <c r="L139">
        <v>608254</v>
      </c>
      <c r="N139">
        <v>1013</v>
      </c>
      <c r="O139" t="s">
        <v>457</v>
      </c>
      <c r="P139" t="s">
        <v>457</v>
      </c>
      <c r="Q139">
        <v>1</v>
      </c>
      <c r="X139">
        <v>0.02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2</v>
      </c>
      <c r="AF139" t="s">
        <v>3</v>
      </c>
      <c r="AG139">
        <v>0.02</v>
      </c>
      <c r="AH139">
        <v>2</v>
      </c>
      <c r="AI139">
        <v>46296822</v>
      </c>
      <c r="AJ139">
        <v>135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>
      <c r="A140">
        <f>ROW(Source!A42)</f>
        <v>42</v>
      </c>
      <c r="B140">
        <v>46296823</v>
      </c>
      <c r="C140">
        <v>46296820</v>
      </c>
      <c r="D140">
        <v>19544357</v>
      </c>
      <c r="E140">
        <v>1</v>
      </c>
      <c r="F140">
        <v>1</v>
      </c>
      <c r="G140">
        <v>1</v>
      </c>
      <c r="H140">
        <v>2</v>
      </c>
      <c r="I140" t="s">
        <v>566</v>
      </c>
      <c r="J140" t="s">
        <v>567</v>
      </c>
      <c r="K140" t="s">
        <v>568</v>
      </c>
      <c r="L140">
        <v>1368</v>
      </c>
      <c r="N140">
        <v>1011</v>
      </c>
      <c r="O140" t="s">
        <v>480</v>
      </c>
      <c r="P140" t="s">
        <v>480</v>
      </c>
      <c r="Q140">
        <v>1</v>
      </c>
      <c r="X140">
        <v>0.02</v>
      </c>
      <c r="Y140">
        <v>0</v>
      </c>
      <c r="Z140">
        <v>156.72</v>
      </c>
      <c r="AA140">
        <v>13.12</v>
      </c>
      <c r="AB140">
        <v>0</v>
      </c>
      <c r="AC140">
        <v>0</v>
      </c>
      <c r="AD140">
        <v>1</v>
      </c>
      <c r="AE140">
        <v>0</v>
      </c>
      <c r="AF140" t="s">
        <v>3</v>
      </c>
      <c r="AG140">
        <v>0.02</v>
      </c>
      <c r="AH140">
        <v>2</v>
      </c>
      <c r="AI140">
        <v>46296823</v>
      </c>
      <c r="AJ140">
        <v>136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>
      <c r="A141">
        <f>ROW(Source!A42)</f>
        <v>42</v>
      </c>
      <c r="B141">
        <v>46296824</v>
      </c>
      <c r="C141">
        <v>46296820</v>
      </c>
      <c r="D141">
        <v>19546220</v>
      </c>
      <c r="E141">
        <v>1</v>
      </c>
      <c r="F141">
        <v>1</v>
      </c>
      <c r="G141">
        <v>1</v>
      </c>
      <c r="H141">
        <v>2</v>
      </c>
      <c r="I141" t="s">
        <v>495</v>
      </c>
      <c r="J141" t="s">
        <v>496</v>
      </c>
      <c r="K141" t="s">
        <v>497</v>
      </c>
      <c r="L141">
        <v>1368</v>
      </c>
      <c r="N141">
        <v>1011</v>
      </c>
      <c r="O141" t="s">
        <v>480</v>
      </c>
      <c r="P141" t="s">
        <v>480</v>
      </c>
      <c r="Q141">
        <v>1</v>
      </c>
      <c r="X141">
        <v>0.02</v>
      </c>
      <c r="Y141">
        <v>0</v>
      </c>
      <c r="Z141">
        <v>80.75</v>
      </c>
      <c r="AA141">
        <v>0</v>
      </c>
      <c r="AB141">
        <v>0</v>
      </c>
      <c r="AC141">
        <v>0</v>
      </c>
      <c r="AD141">
        <v>1</v>
      </c>
      <c r="AE141">
        <v>0</v>
      </c>
      <c r="AF141" t="s">
        <v>3</v>
      </c>
      <c r="AG141">
        <v>0.02</v>
      </c>
      <c r="AH141">
        <v>2</v>
      </c>
      <c r="AI141">
        <v>46296824</v>
      </c>
      <c r="AJ141">
        <v>137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>
      <c r="A142">
        <f>ROW(Source!A42)</f>
        <v>42</v>
      </c>
      <c r="B142">
        <v>46296825</v>
      </c>
      <c r="C142">
        <v>46296820</v>
      </c>
      <c r="D142">
        <v>19548984</v>
      </c>
      <c r="E142">
        <v>1</v>
      </c>
      <c r="F142">
        <v>1</v>
      </c>
      <c r="G142">
        <v>1</v>
      </c>
      <c r="H142">
        <v>3</v>
      </c>
      <c r="I142" t="s">
        <v>659</v>
      </c>
      <c r="J142" t="s">
        <v>660</v>
      </c>
      <c r="K142" t="s">
        <v>661</v>
      </c>
      <c r="L142">
        <v>1346</v>
      </c>
      <c r="N142">
        <v>1009</v>
      </c>
      <c r="O142" t="s">
        <v>461</v>
      </c>
      <c r="P142" t="s">
        <v>461</v>
      </c>
      <c r="Q142">
        <v>1</v>
      </c>
      <c r="X142">
        <v>0.05</v>
      </c>
      <c r="Y142">
        <v>28.89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0</v>
      </c>
      <c r="AF142" t="s">
        <v>3</v>
      </c>
      <c r="AG142">
        <v>0.05</v>
      </c>
      <c r="AH142">
        <v>2</v>
      </c>
      <c r="AI142">
        <v>46296825</v>
      </c>
      <c r="AJ142">
        <v>138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>
      <c r="A143">
        <f>ROW(Source!A42)</f>
        <v>42</v>
      </c>
      <c r="B143">
        <v>46296826</v>
      </c>
      <c r="C143">
        <v>46296820</v>
      </c>
      <c r="D143">
        <v>19549302</v>
      </c>
      <c r="E143">
        <v>1</v>
      </c>
      <c r="F143">
        <v>1</v>
      </c>
      <c r="G143">
        <v>1</v>
      </c>
      <c r="H143">
        <v>3</v>
      </c>
      <c r="I143" t="s">
        <v>669</v>
      </c>
      <c r="J143" t="s">
        <v>670</v>
      </c>
      <c r="K143" t="s">
        <v>671</v>
      </c>
      <c r="L143">
        <v>1308</v>
      </c>
      <c r="N143">
        <v>1003</v>
      </c>
      <c r="O143" t="s">
        <v>92</v>
      </c>
      <c r="P143" t="s">
        <v>92</v>
      </c>
      <c r="Q143">
        <v>100</v>
      </c>
      <c r="X143">
        <v>5.5E-2</v>
      </c>
      <c r="Y143">
        <v>115.45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3</v>
      </c>
      <c r="AG143">
        <v>5.5E-2</v>
      </c>
      <c r="AH143">
        <v>2</v>
      </c>
      <c r="AI143">
        <v>46296826</v>
      </c>
      <c r="AJ143">
        <v>139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>
      <c r="A144">
        <f>ROW(Source!A42)</f>
        <v>42</v>
      </c>
      <c r="B144">
        <v>46296827</v>
      </c>
      <c r="C144">
        <v>46296820</v>
      </c>
      <c r="D144">
        <v>19549323</v>
      </c>
      <c r="E144">
        <v>1</v>
      </c>
      <c r="F144">
        <v>1</v>
      </c>
      <c r="G144">
        <v>1</v>
      </c>
      <c r="H144">
        <v>3</v>
      </c>
      <c r="I144" t="s">
        <v>575</v>
      </c>
      <c r="J144" t="s">
        <v>576</v>
      </c>
      <c r="K144" t="s">
        <v>577</v>
      </c>
      <c r="L144">
        <v>1346</v>
      </c>
      <c r="N144">
        <v>1009</v>
      </c>
      <c r="O144" t="s">
        <v>461</v>
      </c>
      <c r="P144" t="s">
        <v>461</v>
      </c>
      <c r="Q144">
        <v>1</v>
      </c>
      <c r="X144">
        <v>0.16</v>
      </c>
      <c r="Y144">
        <v>36.29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0.16</v>
      </c>
      <c r="AH144">
        <v>2</v>
      </c>
      <c r="AI144">
        <v>46296827</v>
      </c>
      <c r="AJ144">
        <v>140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>
      <c r="A145">
        <f>ROW(Source!A42)</f>
        <v>42</v>
      </c>
      <c r="B145">
        <v>46296828</v>
      </c>
      <c r="C145">
        <v>46296820</v>
      </c>
      <c r="D145">
        <v>19677444</v>
      </c>
      <c r="E145">
        <v>1</v>
      </c>
      <c r="F145">
        <v>1</v>
      </c>
      <c r="G145">
        <v>1</v>
      </c>
      <c r="H145">
        <v>3</v>
      </c>
      <c r="I145" t="s">
        <v>471</v>
      </c>
      <c r="J145" t="s">
        <v>472</v>
      </c>
      <c r="K145" t="s">
        <v>473</v>
      </c>
      <c r="L145">
        <v>1374</v>
      </c>
      <c r="N145">
        <v>1013</v>
      </c>
      <c r="O145" t="s">
        <v>474</v>
      </c>
      <c r="P145" t="s">
        <v>474</v>
      </c>
      <c r="Q145">
        <v>1</v>
      </c>
      <c r="X145">
        <v>0.38</v>
      </c>
      <c r="Y145">
        <v>1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 t="s">
        <v>3</v>
      </c>
      <c r="AG145">
        <v>0.38</v>
      </c>
      <c r="AH145">
        <v>2</v>
      </c>
      <c r="AI145">
        <v>46296828</v>
      </c>
      <c r="AJ145">
        <v>141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>
      <c r="A146">
        <f>ROW(Source!A43)</f>
        <v>43</v>
      </c>
      <c r="B146">
        <v>46296830</v>
      </c>
      <c r="C146">
        <v>46296829</v>
      </c>
      <c r="D146">
        <v>9915089</v>
      </c>
      <c r="E146">
        <v>1</v>
      </c>
      <c r="F146">
        <v>1</v>
      </c>
      <c r="G146">
        <v>1</v>
      </c>
      <c r="H146">
        <v>1</v>
      </c>
      <c r="I146" t="s">
        <v>584</v>
      </c>
      <c r="J146" t="s">
        <v>3</v>
      </c>
      <c r="K146" t="s">
        <v>585</v>
      </c>
      <c r="L146">
        <v>1191</v>
      </c>
      <c r="N146">
        <v>1013</v>
      </c>
      <c r="O146" t="s">
        <v>455</v>
      </c>
      <c r="P146" t="s">
        <v>455</v>
      </c>
      <c r="Q146">
        <v>1</v>
      </c>
      <c r="X146">
        <v>25.36</v>
      </c>
      <c r="Y146">
        <v>0</v>
      </c>
      <c r="Z146">
        <v>0</v>
      </c>
      <c r="AA146">
        <v>0</v>
      </c>
      <c r="AB146">
        <v>9.14</v>
      </c>
      <c r="AC146">
        <v>0</v>
      </c>
      <c r="AD146">
        <v>1</v>
      </c>
      <c r="AE146">
        <v>1</v>
      </c>
      <c r="AF146" t="s">
        <v>3</v>
      </c>
      <c r="AG146">
        <v>25.36</v>
      </c>
      <c r="AH146">
        <v>2</v>
      </c>
      <c r="AI146">
        <v>46296830</v>
      </c>
      <c r="AJ146">
        <v>142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>
      <c r="A147">
        <f>ROW(Source!A43)</f>
        <v>43</v>
      </c>
      <c r="B147">
        <v>46296831</v>
      </c>
      <c r="C147">
        <v>46296829</v>
      </c>
      <c r="D147">
        <v>121548</v>
      </c>
      <c r="E147">
        <v>1</v>
      </c>
      <c r="F147">
        <v>1</v>
      </c>
      <c r="G147">
        <v>1</v>
      </c>
      <c r="H147">
        <v>1</v>
      </c>
      <c r="I147" t="s">
        <v>25</v>
      </c>
      <c r="J147" t="s">
        <v>3</v>
      </c>
      <c r="K147" t="s">
        <v>456</v>
      </c>
      <c r="L147">
        <v>608254</v>
      </c>
      <c r="N147">
        <v>1013</v>
      </c>
      <c r="O147" t="s">
        <v>457</v>
      </c>
      <c r="P147" t="s">
        <v>457</v>
      </c>
      <c r="Q147">
        <v>1</v>
      </c>
      <c r="X147">
        <v>6.94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1</v>
      </c>
      <c r="AE147">
        <v>2</v>
      </c>
      <c r="AF147" t="s">
        <v>3</v>
      </c>
      <c r="AG147">
        <v>6.94</v>
      </c>
      <c r="AH147">
        <v>2</v>
      </c>
      <c r="AI147">
        <v>46296831</v>
      </c>
      <c r="AJ147">
        <v>143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>
      <c r="A148">
        <f>ROW(Source!A43)</f>
        <v>43</v>
      </c>
      <c r="B148">
        <v>46296832</v>
      </c>
      <c r="C148">
        <v>46296829</v>
      </c>
      <c r="D148">
        <v>19544357</v>
      </c>
      <c r="E148">
        <v>1</v>
      </c>
      <c r="F148">
        <v>1</v>
      </c>
      <c r="G148">
        <v>1</v>
      </c>
      <c r="H148">
        <v>2</v>
      </c>
      <c r="I148" t="s">
        <v>566</v>
      </c>
      <c r="J148" t="s">
        <v>567</v>
      </c>
      <c r="K148" t="s">
        <v>568</v>
      </c>
      <c r="L148">
        <v>1368</v>
      </c>
      <c r="N148">
        <v>1011</v>
      </c>
      <c r="O148" t="s">
        <v>480</v>
      </c>
      <c r="P148" t="s">
        <v>480</v>
      </c>
      <c r="Q148">
        <v>1</v>
      </c>
      <c r="X148">
        <v>0.1</v>
      </c>
      <c r="Y148">
        <v>0</v>
      </c>
      <c r="Z148">
        <v>156.72</v>
      </c>
      <c r="AA148">
        <v>13.12</v>
      </c>
      <c r="AB148">
        <v>0</v>
      </c>
      <c r="AC148">
        <v>0</v>
      </c>
      <c r="AD148">
        <v>1</v>
      </c>
      <c r="AE148">
        <v>0</v>
      </c>
      <c r="AF148" t="s">
        <v>3</v>
      </c>
      <c r="AG148">
        <v>0.1</v>
      </c>
      <c r="AH148">
        <v>2</v>
      </c>
      <c r="AI148">
        <v>46296832</v>
      </c>
      <c r="AJ148">
        <v>144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>
      <c r="A149">
        <f>ROW(Source!A43)</f>
        <v>43</v>
      </c>
      <c r="B149">
        <v>46296833</v>
      </c>
      <c r="C149">
        <v>46296829</v>
      </c>
      <c r="D149">
        <v>19544493</v>
      </c>
      <c r="E149">
        <v>1</v>
      </c>
      <c r="F149">
        <v>1</v>
      </c>
      <c r="G149">
        <v>1</v>
      </c>
      <c r="H149">
        <v>2</v>
      </c>
      <c r="I149" t="s">
        <v>672</v>
      </c>
      <c r="J149" t="s">
        <v>673</v>
      </c>
      <c r="K149" t="s">
        <v>674</v>
      </c>
      <c r="L149">
        <v>1368</v>
      </c>
      <c r="N149">
        <v>1011</v>
      </c>
      <c r="O149" t="s">
        <v>480</v>
      </c>
      <c r="P149" t="s">
        <v>480</v>
      </c>
      <c r="Q149">
        <v>1</v>
      </c>
      <c r="X149">
        <v>6.84</v>
      </c>
      <c r="Y149">
        <v>0</v>
      </c>
      <c r="Z149">
        <v>35.58</v>
      </c>
      <c r="AA149">
        <v>9.7799999999999994</v>
      </c>
      <c r="AB149">
        <v>0</v>
      </c>
      <c r="AC149">
        <v>0</v>
      </c>
      <c r="AD149">
        <v>1</v>
      </c>
      <c r="AE149">
        <v>0</v>
      </c>
      <c r="AF149" t="s">
        <v>3</v>
      </c>
      <c r="AG149">
        <v>6.84</v>
      </c>
      <c r="AH149">
        <v>2</v>
      </c>
      <c r="AI149">
        <v>46296833</v>
      </c>
      <c r="AJ149">
        <v>145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>
      <c r="A150">
        <f>ROW(Source!A43)</f>
        <v>43</v>
      </c>
      <c r="B150">
        <v>46296834</v>
      </c>
      <c r="C150">
        <v>46296829</v>
      </c>
      <c r="D150">
        <v>19544572</v>
      </c>
      <c r="E150">
        <v>1</v>
      </c>
      <c r="F150">
        <v>1</v>
      </c>
      <c r="G150">
        <v>1</v>
      </c>
      <c r="H150">
        <v>2</v>
      </c>
      <c r="I150" t="s">
        <v>617</v>
      </c>
      <c r="J150" t="s">
        <v>618</v>
      </c>
      <c r="K150" t="s">
        <v>619</v>
      </c>
      <c r="L150">
        <v>1368</v>
      </c>
      <c r="N150">
        <v>1011</v>
      </c>
      <c r="O150" t="s">
        <v>480</v>
      </c>
      <c r="P150" t="s">
        <v>480</v>
      </c>
      <c r="Q150">
        <v>1</v>
      </c>
      <c r="X150">
        <v>2.54</v>
      </c>
      <c r="Y150">
        <v>0</v>
      </c>
      <c r="Z150">
        <v>11.22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3</v>
      </c>
      <c r="AG150">
        <v>2.54</v>
      </c>
      <c r="AH150">
        <v>2</v>
      </c>
      <c r="AI150">
        <v>46296834</v>
      </c>
      <c r="AJ150">
        <v>146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>
      <c r="A151">
        <f>ROW(Source!A43)</f>
        <v>43</v>
      </c>
      <c r="B151">
        <v>46296835</v>
      </c>
      <c r="C151">
        <v>46296829</v>
      </c>
      <c r="D151">
        <v>19545971</v>
      </c>
      <c r="E151">
        <v>1</v>
      </c>
      <c r="F151">
        <v>1</v>
      </c>
      <c r="G151">
        <v>1</v>
      </c>
      <c r="H151">
        <v>2</v>
      </c>
      <c r="I151" t="s">
        <v>635</v>
      </c>
      <c r="J151" t="s">
        <v>636</v>
      </c>
      <c r="K151" t="s">
        <v>637</v>
      </c>
      <c r="L151">
        <v>1368</v>
      </c>
      <c r="N151">
        <v>1011</v>
      </c>
      <c r="O151" t="s">
        <v>480</v>
      </c>
      <c r="P151" t="s">
        <v>480</v>
      </c>
      <c r="Q151">
        <v>1</v>
      </c>
      <c r="X151">
        <v>1.73</v>
      </c>
      <c r="Y151">
        <v>0</v>
      </c>
      <c r="Z151">
        <v>2.5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3</v>
      </c>
      <c r="AG151">
        <v>1.73</v>
      </c>
      <c r="AH151">
        <v>2</v>
      </c>
      <c r="AI151">
        <v>46296835</v>
      </c>
      <c r="AJ151">
        <v>147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>
      <c r="A152">
        <f>ROW(Source!A43)</f>
        <v>43</v>
      </c>
      <c r="B152">
        <v>46296836</v>
      </c>
      <c r="C152">
        <v>46296829</v>
      </c>
      <c r="D152">
        <v>19546220</v>
      </c>
      <c r="E152">
        <v>1</v>
      </c>
      <c r="F152">
        <v>1</v>
      </c>
      <c r="G152">
        <v>1</v>
      </c>
      <c r="H152">
        <v>2</v>
      </c>
      <c r="I152" t="s">
        <v>495</v>
      </c>
      <c r="J152" t="s">
        <v>496</v>
      </c>
      <c r="K152" t="s">
        <v>497</v>
      </c>
      <c r="L152">
        <v>1368</v>
      </c>
      <c r="N152">
        <v>1011</v>
      </c>
      <c r="O152" t="s">
        <v>480</v>
      </c>
      <c r="P152" t="s">
        <v>480</v>
      </c>
      <c r="Q152">
        <v>1</v>
      </c>
      <c r="X152">
        <v>0.1</v>
      </c>
      <c r="Y152">
        <v>0</v>
      </c>
      <c r="Z152">
        <v>80.75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3</v>
      </c>
      <c r="AG152">
        <v>0.1</v>
      </c>
      <c r="AH152">
        <v>2</v>
      </c>
      <c r="AI152">
        <v>46296836</v>
      </c>
      <c r="AJ152">
        <v>148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>
      <c r="A153">
        <f>ROW(Source!A43)</f>
        <v>43</v>
      </c>
      <c r="B153">
        <v>46296837</v>
      </c>
      <c r="C153">
        <v>46296829</v>
      </c>
      <c r="D153">
        <v>19548805</v>
      </c>
      <c r="E153">
        <v>1</v>
      </c>
      <c r="F153">
        <v>1</v>
      </c>
      <c r="G153">
        <v>1</v>
      </c>
      <c r="H153">
        <v>3</v>
      </c>
      <c r="I153" t="s">
        <v>626</v>
      </c>
      <c r="J153" t="s">
        <v>627</v>
      </c>
      <c r="K153" t="s">
        <v>628</v>
      </c>
      <c r="L153">
        <v>1346</v>
      </c>
      <c r="N153">
        <v>1009</v>
      </c>
      <c r="O153" t="s">
        <v>461</v>
      </c>
      <c r="P153" t="s">
        <v>461</v>
      </c>
      <c r="Q153">
        <v>1</v>
      </c>
      <c r="X153">
        <v>6.84</v>
      </c>
      <c r="Y153">
        <v>13.75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0</v>
      </c>
      <c r="AF153" t="s">
        <v>3</v>
      </c>
      <c r="AG153">
        <v>6.84</v>
      </c>
      <c r="AH153">
        <v>2</v>
      </c>
      <c r="AI153">
        <v>46296837</v>
      </c>
      <c r="AJ153">
        <v>149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>
      <c r="A154">
        <f>ROW(Source!A43)</f>
        <v>43</v>
      </c>
      <c r="B154">
        <v>46296838</v>
      </c>
      <c r="C154">
        <v>46296829</v>
      </c>
      <c r="D154">
        <v>19548844</v>
      </c>
      <c r="E154">
        <v>1</v>
      </c>
      <c r="F154">
        <v>1</v>
      </c>
      <c r="G154">
        <v>1</v>
      </c>
      <c r="H154">
        <v>3</v>
      </c>
      <c r="I154" t="s">
        <v>509</v>
      </c>
      <c r="J154" t="s">
        <v>510</v>
      </c>
      <c r="K154" t="s">
        <v>511</v>
      </c>
      <c r="L154">
        <v>1346</v>
      </c>
      <c r="N154">
        <v>1009</v>
      </c>
      <c r="O154" t="s">
        <v>461</v>
      </c>
      <c r="P154" t="s">
        <v>461</v>
      </c>
      <c r="Q154">
        <v>1</v>
      </c>
      <c r="X154">
        <v>0.8</v>
      </c>
      <c r="Y154">
        <v>8.84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3</v>
      </c>
      <c r="AG154">
        <v>0.8</v>
      </c>
      <c r="AH154">
        <v>2</v>
      </c>
      <c r="AI154">
        <v>46296838</v>
      </c>
      <c r="AJ154">
        <v>150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>
      <c r="A155">
        <f>ROW(Source!A43)</f>
        <v>43</v>
      </c>
      <c r="B155">
        <v>46296839</v>
      </c>
      <c r="C155">
        <v>46296829</v>
      </c>
      <c r="D155">
        <v>19550672</v>
      </c>
      <c r="E155">
        <v>1</v>
      </c>
      <c r="F155">
        <v>1</v>
      </c>
      <c r="G155">
        <v>1</v>
      </c>
      <c r="H155">
        <v>3</v>
      </c>
      <c r="I155" t="s">
        <v>578</v>
      </c>
      <c r="J155" t="s">
        <v>579</v>
      </c>
      <c r="K155" t="s">
        <v>580</v>
      </c>
      <c r="L155">
        <v>1355</v>
      </c>
      <c r="N155">
        <v>1010</v>
      </c>
      <c r="O155" t="s">
        <v>68</v>
      </c>
      <c r="P155" t="s">
        <v>68</v>
      </c>
      <c r="Q155">
        <v>100</v>
      </c>
      <c r="X155">
        <v>0.4</v>
      </c>
      <c r="Y155">
        <v>86.86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3</v>
      </c>
      <c r="AG155">
        <v>0.4</v>
      </c>
      <c r="AH155">
        <v>2</v>
      </c>
      <c r="AI155">
        <v>46296839</v>
      </c>
      <c r="AJ155">
        <v>151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>
      <c r="A156">
        <f>ROW(Source!A43)</f>
        <v>43</v>
      </c>
      <c r="B156">
        <v>46296840</v>
      </c>
      <c r="C156">
        <v>46296829</v>
      </c>
      <c r="D156">
        <v>19604727</v>
      </c>
      <c r="E156">
        <v>1</v>
      </c>
      <c r="F156">
        <v>1</v>
      </c>
      <c r="G156">
        <v>1</v>
      </c>
      <c r="H156">
        <v>3</v>
      </c>
      <c r="I156" t="s">
        <v>675</v>
      </c>
      <c r="J156" t="s">
        <v>676</v>
      </c>
      <c r="K156" t="s">
        <v>677</v>
      </c>
      <c r="L156">
        <v>1354</v>
      </c>
      <c r="N156">
        <v>1010</v>
      </c>
      <c r="O156" t="s">
        <v>199</v>
      </c>
      <c r="P156" t="s">
        <v>199</v>
      </c>
      <c r="Q156">
        <v>1</v>
      </c>
      <c r="X156">
        <v>11</v>
      </c>
      <c r="Y156">
        <v>6.48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3</v>
      </c>
      <c r="AG156">
        <v>11</v>
      </c>
      <c r="AH156">
        <v>2</v>
      </c>
      <c r="AI156">
        <v>46296840</v>
      </c>
      <c r="AJ156">
        <v>152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>
      <c r="A157">
        <f>ROW(Source!A43)</f>
        <v>43</v>
      </c>
      <c r="B157">
        <v>46296841</v>
      </c>
      <c r="C157">
        <v>46296829</v>
      </c>
      <c r="D157">
        <v>19677444</v>
      </c>
      <c r="E157">
        <v>1</v>
      </c>
      <c r="F157">
        <v>1</v>
      </c>
      <c r="G157">
        <v>1</v>
      </c>
      <c r="H157">
        <v>3</v>
      </c>
      <c r="I157" t="s">
        <v>471</v>
      </c>
      <c r="J157" t="s">
        <v>472</v>
      </c>
      <c r="K157" t="s">
        <v>473</v>
      </c>
      <c r="L157">
        <v>1374</v>
      </c>
      <c r="N157">
        <v>1013</v>
      </c>
      <c r="O157" t="s">
        <v>474</v>
      </c>
      <c r="P157" t="s">
        <v>474</v>
      </c>
      <c r="Q157">
        <v>1</v>
      </c>
      <c r="X157">
        <v>4.6399999999999997</v>
      </c>
      <c r="Y157">
        <v>1</v>
      </c>
      <c r="Z157">
        <v>0</v>
      </c>
      <c r="AA157">
        <v>0</v>
      </c>
      <c r="AB157">
        <v>0</v>
      </c>
      <c r="AC157">
        <v>0</v>
      </c>
      <c r="AD157">
        <v>1</v>
      </c>
      <c r="AE157">
        <v>0</v>
      </c>
      <c r="AF157" t="s">
        <v>3</v>
      </c>
      <c r="AG157">
        <v>4.6399999999999997</v>
      </c>
      <c r="AH157">
        <v>2</v>
      </c>
      <c r="AI157">
        <v>46296841</v>
      </c>
      <c r="AJ157">
        <v>153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>
      <c r="A158">
        <f>ROW(Source!A44)</f>
        <v>44</v>
      </c>
      <c r="B158">
        <v>46298740</v>
      </c>
      <c r="C158">
        <v>46298737</v>
      </c>
      <c r="D158">
        <v>9915005</v>
      </c>
      <c r="E158">
        <v>1</v>
      </c>
      <c r="F158">
        <v>1</v>
      </c>
      <c r="G158">
        <v>1</v>
      </c>
      <c r="H158">
        <v>1</v>
      </c>
      <c r="I158" t="s">
        <v>493</v>
      </c>
      <c r="J158" t="s">
        <v>3</v>
      </c>
      <c r="K158" t="s">
        <v>494</v>
      </c>
      <c r="L158">
        <v>1191</v>
      </c>
      <c r="N158">
        <v>1013</v>
      </c>
      <c r="O158" t="s">
        <v>455</v>
      </c>
      <c r="P158" t="s">
        <v>455</v>
      </c>
      <c r="Q158">
        <v>1</v>
      </c>
      <c r="X158">
        <v>3.09</v>
      </c>
      <c r="Y158">
        <v>0</v>
      </c>
      <c r="Z158">
        <v>0</v>
      </c>
      <c r="AA158">
        <v>0</v>
      </c>
      <c r="AB158">
        <v>8.2899999999999991</v>
      </c>
      <c r="AC158">
        <v>0</v>
      </c>
      <c r="AD158">
        <v>1</v>
      </c>
      <c r="AE158">
        <v>1</v>
      </c>
      <c r="AF158" t="s">
        <v>3</v>
      </c>
      <c r="AG158">
        <v>3.09</v>
      </c>
      <c r="AH158">
        <v>2</v>
      </c>
      <c r="AI158">
        <v>46298738</v>
      </c>
      <c r="AJ158">
        <v>154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>
      <c r="A159">
        <f>ROW(Source!A44)</f>
        <v>44</v>
      </c>
      <c r="B159">
        <v>46298741</v>
      </c>
      <c r="C159">
        <v>46298737</v>
      </c>
      <c r="D159">
        <v>121548</v>
      </c>
      <c r="E159">
        <v>1</v>
      </c>
      <c r="F159">
        <v>1</v>
      </c>
      <c r="G159">
        <v>1</v>
      </c>
      <c r="H159">
        <v>1</v>
      </c>
      <c r="I159" t="s">
        <v>25</v>
      </c>
      <c r="J159" t="s">
        <v>3</v>
      </c>
      <c r="K159" t="s">
        <v>456</v>
      </c>
      <c r="L159">
        <v>608254</v>
      </c>
      <c r="N159">
        <v>1013</v>
      </c>
      <c r="O159" t="s">
        <v>457</v>
      </c>
      <c r="P159" t="s">
        <v>457</v>
      </c>
      <c r="Q159">
        <v>1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2</v>
      </c>
      <c r="AF159" t="s">
        <v>3</v>
      </c>
      <c r="AG159">
        <v>0</v>
      </c>
      <c r="AH159">
        <v>2</v>
      </c>
      <c r="AI159">
        <v>46298739</v>
      </c>
      <c r="AJ159">
        <v>155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>
      <c r="A160">
        <f>ROW(Source!A46)</f>
        <v>46</v>
      </c>
      <c r="B160">
        <v>46298708</v>
      </c>
      <c r="C160">
        <v>46298707</v>
      </c>
      <c r="D160">
        <v>121548</v>
      </c>
      <c r="E160">
        <v>1</v>
      </c>
      <c r="F160">
        <v>1</v>
      </c>
      <c r="G160">
        <v>1</v>
      </c>
      <c r="H160">
        <v>1</v>
      </c>
      <c r="I160" t="s">
        <v>25</v>
      </c>
      <c r="J160" t="s">
        <v>3</v>
      </c>
      <c r="K160" t="s">
        <v>456</v>
      </c>
      <c r="L160">
        <v>608254</v>
      </c>
      <c r="N160">
        <v>1013</v>
      </c>
      <c r="O160" t="s">
        <v>457</v>
      </c>
      <c r="P160" t="s">
        <v>457</v>
      </c>
      <c r="Q160">
        <v>1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2</v>
      </c>
      <c r="AF160" t="s">
        <v>3</v>
      </c>
      <c r="AG160">
        <v>0</v>
      </c>
      <c r="AH160">
        <v>2</v>
      </c>
      <c r="AI160">
        <v>46298708</v>
      </c>
      <c r="AJ160">
        <v>156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>
      <c r="A161">
        <f>ROW(Source!A46)</f>
        <v>46</v>
      </c>
      <c r="B161">
        <v>46298709</v>
      </c>
      <c r="C161">
        <v>46298707</v>
      </c>
      <c r="D161">
        <v>9908901</v>
      </c>
      <c r="E161">
        <v>1</v>
      </c>
      <c r="F161">
        <v>1</v>
      </c>
      <c r="G161">
        <v>1</v>
      </c>
      <c r="H161">
        <v>1</v>
      </c>
      <c r="I161" t="s">
        <v>678</v>
      </c>
      <c r="J161" t="s">
        <v>3</v>
      </c>
      <c r="K161" t="s">
        <v>679</v>
      </c>
      <c r="L161">
        <v>1191</v>
      </c>
      <c r="N161">
        <v>1013</v>
      </c>
      <c r="O161" t="s">
        <v>455</v>
      </c>
      <c r="P161" t="s">
        <v>455</v>
      </c>
      <c r="Q161">
        <v>1</v>
      </c>
      <c r="X161">
        <v>66</v>
      </c>
      <c r="Y161">
        <v>0</v>
      </c>
      <c r="Z161">
        <v>0</v>
      </c>
      <c r="AA161">
        <v>0</v>
      </c>
      <c r="AB161">
        <v>15.06</v>
      </c>
      <c r="AC161">
        <v>0</v>
      </c>
      <c r="AD161">
        <v>1</v>
      </c>
      <c r="AE161">
        <v>1</v>
      </c>
      <c r="AF161" t="s">
        <v>3</v>
      </c>
      <c r="AG161">
        <v>66</v>
      </c>
      <c r="AH161">
        <v>2</v>
      </c>
      <c r="AI161">
        <v>46298709</v>
      </c>
      <c r="AJ161">
        <v>157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>
      <c r="A162">
        <f>ROW(Source!A46)</f>
        <v>46</v>
      </c>
      <c r="B162">
        <v>46298710</v>
      </c>
      <c r="C162">
        <v>46298707</v>
      </c>
      <c r="D162">
        <v>9908867</v>
      </c>
      <c r="E162">
        <v>1</v>
      </c>
      <c r="F162">
        <v>1</v>
      </c>
      <c r="G162">
        <v>1</v>
      </c>
      <c r="H162">
        <v>1</v>
      </c>
      <c r="I162" t="s">
        <v>680</v>
      </c>
      <c r="J162" t="s">
        <v>3</v>
      </c>
      <c r="K162" t="s">
        <v>681</v>
      </c>
      <c r="L162">
        <v>1191</v>
      </c>
      <c r="N162">
        <v>1013</v>
      </c>
      <c r="O162" t="s">
        <v>455</v>
      </c>
      <c r="P162" t="s">
        <v>455</v>
      </c>
      <c r="Q162">
        <v>1</v>
      </c>
      <c r="X162">
        <v>165</v>
      </c>
      <c r="Y162">
        <v>0</v>
      </c>
      <c r="Z162">
        <v>0</v>
      </c>
      <c r="AA162">
        <v>0</v>
      </c>
      <c r="AB162">
        <v>13.7</v>
      </c>
      <c r="AC162">
        <v>0</v>
      </c>
      <c r="AD162">
        <v>1</v>
      </c>
      <c r="AE162">
        <v>1</v>
      </c>
      <c r="AF162" t="s">
        <v>3</v>
      </c>
      <c r="AG162">
        <v>165</v>
      </c>
      <c r="AH162">
        <v>2</v>
      </c>
      <c r="AI162">
        <v>46298710</v>
      </c>
      <c r="AJ162">
        <v>158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>
      <c r="A163">
        <f>ROW(Source!A46)</f>
        <v>46</v>
      </c>
      <c r="B163">
        <v>46298711</v>
      </c>
      <c r="C163">
        <v>46298707</v>
      </c>
      <c r="D163">
        <v>9913300</v>
      </c>
      <c r="E163">
        <v>1</v>
      </c>
      <c r="F163">
        <v>1</v>
      </c>
      <c r="G163">
        <v>1</v>
      </c>
      <c r="H163">
        <v>1</v>
      </c>
      <c r="I163" t="s">
        <v>682</v>
      </c>
      <c r="J163" t="s">
        <v>3</v>
      </c>
      <c r="K163" t="s">
        <v>683</v>
      </c>
      <c r="L163">
        <v>1191</v>
      </c>
      <c r="N163">
        <v>1013</v>
      </c>
      <c r="O163" t="s">
        <v>455</v>
      </c>
      <c r="P163" t="s">
        <v>455</v>
      </c>
      <c r="Q163">
        <v>1</v>
      </c>
      <c r="X163">
        <v>33</v>
      </c>
      <c r="Y163">
        <v>0</v>
      </c>
      <c r="Z163">
        <v>0</v>
      </c>
      <c r="AA163">
        <v>0</v>
      </c>
      <c r="AB163">
        <v>12.34</v>
      </c>
      <c r="AC163">
        <v>0</v>
      </c>
      <c r="AD163">
        <v>1</v>
      </c>
      <c r="AE163">
        <v>1</v>
      </c>
      <c r="AF163" t="s">
        <v>3</v>
      </c>
      <c r="AG163">
        <v>33</v>
      </c>
      <c r="AH163">
        <v>2</v>
      </c>
      <c r="AI163">
        <v>46298711</v>
      </c>
      <c r="AJ163">
        <v>159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>
      <c r="A164">
        <f>ROW(Source!A46)</f>
        <v>46</v>
      </c>
      <c r="B164">
        <v>46298712</v>
      </c>
      <c r="C164">
        <v>46298707</v>
      </c>
      <c r="D164">
        <v>9908954</v>
      </c>
      <c r="E164">
        <v>1</v>
      </c>
      <c r="F164">
        <v>1</v>
      </c>
      <c r="G164">
        <v>1</v>
      </c>
      <c r="H164">
        <v>1</v>
      </c>
      <c r="I164" t="s">
        <v>684</v>
      </c>
      <c r="J164" t="s">
        <v>3</v>
      </c>
      <c r="K164" t="s">
        <v>685</v>
      </c>
      <c r="L164">
        <v>1191</v>
      </c>
      <c r="N164">
        <v>1013</v>
      </c>
      <c r="O164" t="s">
        <v>455</v>
      </c>
      <c r="P164" t="s">
        <v>455</v>
      </c>
      <c r="Q164">
        <v>1</v>
      </c>
      <c r="X164">
        <v>66</v>
      </c>
      <c r="Y164">
        <v>0</v>
      </c>
      <c r="Z164">
        <v>0</v>
      </c>
      <c r="AA164">
        <v>0</v>
      </c>
      <c r="AB164">
        <v>16.46</v>
      </c>
      <c r="AC164">
        <v>0</v>
      </c>
      <c r="AD164">
        <v>1</v>
      </c>
      <c r="AE164">
        <v>1</v>
      </c>
      <c r="AF164" t="s">
        <v>3</v>
      </c>
      <c r="AG164">
        <v>66</v>
      </c>
      <c r="AH164">
        <v>2</v>
      </c>
      <c r="AI164">
        <v>46298712</v>
      </c>
      <c r="AJ164">
        <v>160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>
      <c r="A165">
        <f>ROW(Source!A47)</f>
        <v>47</v>
      </c>
      <c r="B165">
        <v>46298724</v>
      </c>
      <c r="C165">
        <v>46298713</v>
      </c>
      <c r="D165">
        <v>121548</v>
      </c>
      <c r="E165">
        <v>1</v>
      </c>
      <c r="F165">
        <v>1</v>
      </c>
      <c r="G165">
        <v>1</v>
      </c>
      <c r="H165">
        <v>1</v>
      </c>
      <c r="I165" t="s">
        <v>25</v>
      </c>
      <c r="J165" t="s">
        <v>3</v>
      </c>
      <c r="K165" t="s">
        <v>456</v>
      </c>
      <c r="L165">
        <v>608254</v>
      </c>
      <c r="N165">
        <v>1013</v>
      </c>
      <c r="O165" t="s">
        <v>457</v>
      </c>
      <c r="P165" t="s">
        <v>457</v>
      </c>
      <c r="Q165">
        <v>1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2</v>
      </c>
      <c r="AF165" t="s">
        <v>3</v>
      </c>
      <c r="AG165">
        <v>0</v>
      </c>
      <c r="AH165">
        <v>2</v>
      </c>
      <c r="AI165">
        <v>46298724</v>
      </c>
      <c r="AJ165">
        <v>161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>
      <c r="A166">
        <f>ROW(Source!A47)</f>
        <v>47</v>
      </c>
      <c r="B166">
        <v>46298725</v>
      </c>
      <c r="C166">
        <v>46298713</v>
      </c>
      <c r="D166">
        <v>9908901</v>
      </c>
      <c r="E166">
        <v>1</v>
      </c>
      <c r="F166">
        <v>1</v>
      </c>
      <c r="G166">
        <v>1</v>
      </c>
      <c r="H166">
        <v>1</v>
      </c>
      <c r="I166" t="s">
        <v>678</v>
      </c>
      <c r="J166" t="s">
        <v>3</v>
      </c>
      <c r="K166" t="s">
        <v>679</v>
      </c>
      <c r="L166">
        <v>1191</v>
      </c>
      <c r="N166">
        <v>1013</v>
      </c>
      <c r="O166" t="s">
        <v>455</v>
      </c>
      <c r="P166" t="s">
        <v>455</v>
      </c>
      <c r="Q166">
        <v>1</v>
      </c>
      <c r="X166">
        <v>1.5820000000000001</v>
      </c>
      <c r="Y166">
        <v>0</v>
      </c>
      <c r="Z166">
        <v>0</v>
      </c>
      <c r="AA166">
        <v>0</v>
      </c>
      <c r="AB166">
        <v>15.06</v>
      </c>
      <c r="AC166">
        <v>0</v>
      </c>
      <c r="AD166">
        <v>1</v>
      </c>
      <c r="AE166">
        <v>1</v>
      </c>
      <c r="AF166" t="s">
        <v>3</v>
      </c>
      <c r="AG166">
        <v>1.5820000000000001</v>
      </c>
      <c r="AH166">
        <v>2</v>
      </c>
      <c r="AI166">
        <v>46298725</v>
      </c>
      <c r="AJ166">
        <v>162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>
      <c r="A167">
        <f>ROW(Source!A47)</f>
        <v>47</v>
      </c>
      <c r="B167">
        <v>46298726</v>
      </c>
      <c r="C167">
        <v>46298713</v>
      </c>
      <c r="D167">
        <v>9908867</v>
      </c>
      <c r="E167">
        <v>1</v>
      </c>
      <c r="F167">
        <v>1</v>
      </c>
      <c r="G167">
        <v>1</v>
      </c>
      <c r="H167">
        <v>1</v>
      </c>
      <c r="I167" t="s">
        <v>680</v>
      </c>
      <c r="J167" t="s">
        <v>3</v>
      </c>
      <c r="K167" t="s">
        <v>681</v>
      </c>
      <c r="L167">
        <v>1191</v>
      </c>
      <c r="N167">
        <v>1013</v>
      </c>
      <c r="O167" t="s">
        <v>455</v>
      </c>
      <c r="P167" t="s">
        <v>455</v>
      </c>
      <c r="Q167">
        <v>1</v>
      </c>
      <c r="X167">
        <v>3.9550000000000001</v>
      </c>
      <c r="Y167">
        <v>0</v>
      </c>
      <c r="Z167">
        <v>0</v>
      </c>
      <c r="AA167">
        <v>0</v>
      </c>
      <c r="AB167">
        <v>13.7</v>
      </c>
      <c r="AC167">
        <v>0</v>
      </c>
      <c r="AD167">
        <v>1</v>
      </c>
      <c r="AE167">
        <v>1</v>
      </c>
      <c r="AF167" t="s">
        <v>3</v>
      </c>
      <c r="AG167">
        <v>3.9550000000000001</v>
      </c>
      <c r="AH167">
        <v>2</v>
      </c>
      <c r="AI167">
        <v>46298726</v>
      </c>
      <c r="AJ167">
        <v>163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>
      <c r="A168">
        <f>ROW(Source!A47)</f>
        <v>47</v>
      </c>
      <c r="B168">
        <v>46298727</v>
      </c>
      <c r="C168">
        <v>46298713</v>
      </c>
      <c r="D168">
        <v>9913300</v>
      </c>
      <c r="E168">
        <v>1</v>
      </c>
      <c r="F168">
        <v>1</v>
      </c>
      <c r="G168">
        <v>1</v>
      </c>
      <c r="H168">
        <v>1</v>
      </c>
      <c r="I168" t="s">
        <v>682</v>
      </c>
      <c r="J168" t="s">
        <v>3</v>
      </c>
      <c r="K168" t="s">
        <v>683</v>
      </c>
      <c r="L168">
        <v>1191</v>
      </c>
      <c r="N168">
        <v>1013</v>
      </c>
      <c r="O168" t="s">
        <v>455</v>
      </c>
      <c r="P168" t="s">
        <v>455</v>
      </c>
      <c r="Q168">
        <v>1</v>
      </c>
      <c r="X168">
        <v>0.79100000000000004</v>
      </c>
      <c r="Y168">
        <v>0</v>
      </c>
      <c r="Z168">
        <v>0</v>
      </c>
      <c r="AA168">
        <v>0</v>
      </c>
      <c r="AB168">
        <v>12.34</v>
      </c>
      <c r="AC168">
        <v>0</v>
      </c>
      <c r="AD168">
        <v>1</v>
      </c>
      <c r="AE168">
        <v>1</v>
      </c>
      <c r="AF168" t="s">
        <v>3</v>
      </c>
      <c r="AG168">
        <v>0.79100000000000004</v>
      </c>
      <c r="AH168">
        <v>2</v>
      </c>
      <c r="AI168">
        <v>46298727</v>
      </c>
      <c r="AJ168">
        <v>164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>
      <c r="A169">
        <f>ROW(Source!A47)</f>
        <v>47</v>
      </c>
      <c r="B169">
        <v>46298728</v>
      </c>
      <c r="C169">
        <v>46298713</v>
      </c>
      <c r="D169">
        <v>9908954</v>
      </c>
      <c r="E169">
        <v>1</v>
      </c>
      <c r="F169">
        <v>1</v>
      </c>
      <c r="G169">
        <v>1</v>
      </c>
      <c r="H169">
        <v>1</v>
      </c>
      <c r="I169" t="s">
        <v>684</v>
      </c>
      <c r="J169" t="s">
        <v>3</v>
      </c>
      <c r="K169" t="s">
        <v>685</v>
      </c>
      <c r="L169">
        <v>1191</v>
      </c>
      <c r="N169">
        <v>1013</v>
      </c>
      <c r="O169" t="s">
        <v>455</v>
      </c>
      <c r="P169" t="s">
        <v>455</v>
      </c>
      <c r="Q169">
        <v>1</v>
      </c>
      <c r="X169">
        <v>1.5820000000000001</v>
      </c>
      <c r="Y169">
        <v>0</v>
      </c>
      <c r="Z169">
        <v>0</v>
      </c>
      <c r="AA169">
        <v>0</v>
      </c>
      <c r="AB169">
        <v>16.46</v>
      </c>
      <c r="AC169">
        <v>0</v>
      </c>
      <c r="AD169">
        <v>1</v>
      </c>
      <c r="AE169">
        <v>1</v>
      </c>
      <c r="AF169" t="s">
        <v>3</v>
      </c>
      <c r="AG169">
        <v>1.5820000000000001</v>
      </c>
      <c r="AH169">
        <v>2</v>
      </c>
      <c r="AI169">
        <v>46298728</v>
      </c>
      <c r="AJ169">
        <v>165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Смета для ТЕР МО 421пр (12</vt:lpstr>
      <vt:lpstr>Ведомость объемов работ</vt:lpstr>
      <vt:lpstr>Source</vt:lpstr>
      <vt:lpstr>SourceObSm</vt:lpstr>
      <vt:lpstr>SmtRes</vt:lpstr>
      <vt:lpstr>EtalonRes</vt:lpstr>
      <vt:lpstr>'Ведомость объемов работ'!Заголовки_для_печати</vt:lpstr>
      <vt:lpstr>'Смета для ТЕР МО 421пр (12'!Заголовки_для_печати</vt:lpstr>
      <vt:lpstr>'Ведомость объемов работ'!Область_печати</vt:lpstr>
      <vt:lpstr>'Смета для ТЕР МО 421пр (12'!Область_печати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Pauly</dc:creator>
  <cp:lastModifiedBy>Pauly</cp:lastModifiedBy>
  <cp:lastPrinted>2022-06-08T10:30:44Z</cp:lastPrinted>
  <dcterms:created xsi:type="dcterms:W3CDTF">2022-06-08T10:26:08Z</dcterms:created>
  <dcterms:modified xsi:type="dcterms:W3CDTF">2022-06-16T07:21:27Z</dcterms:modified>
</cp:coreProperties>
</file>