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ltyn-Kol@\"/>
    </mc:Choice>
  </mc:AlternateContent>
  <bookViews>
    <workbookView xWindow="0" yWindow="0" windowWidth="16935" windowHeight="7755" activeTab="1"/>
  </bookViews>
  <sheets>
    <sheet name="26500" sheetId="8" r:id="rId1"/>
    <sheet name="26500(2)" sheetId="15" r:id="rId2"/>
  </sheets>
  <externalReferences>
    <externalReference r:id="rId3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5" l="1"/>
  <c r="D12" i="15"/>
  <c r="D11" i="15"/>
  <c r="D10" i="15"/>
  <c r="D9" i="15"/>
  <c r="F15" i="15"/>
  <c r="H14" i="15"/>
  <c r="F10" i="15"/>
  <c r="D14" i="15"/>
  <c r="A4" i="15"/>
  <c r="D16" i="8"/>
  <c r="D66" i="8"/>
  <c r="D69" i="8" s="1"/>
  <c r="D61" i="8"/>
  <c r="D60" i="8"/>
  <c r="D54" i="8"/>
  <c r="D57" i="8" s="1"/>
  <c r="D46" i="8"/>
  <c r="D45" i="8"/>
  <c r="D40" i="8"/>
  <c r="D39" i="8"/>
  <c r="D42" i="8" s="1"/>
  <c r="D32" i="8"/>
  <c r="D30" i="8"/>
  <c r="D33" i="8" s="1"/>
  <c r="D27" i="8"/>
  <c r="D64" i="8"/>
  <c r="D58" i="8"/>
  <c r="D52" i="8"/>
  <c r="N48" i="8"/>
  <c r="D43" i="8"/>
  <c r="D34" i="8" s="1"/>
  <c r="D25" i="8"/>
  <c r="D19" i="8"/>
  <c r="D18" i="8" l="1"/>
  <c r="D53" i="8"/>
  <c r="D63" i="8"/>
  <c r="D51" i="8" s="1"/>
  <c r="D26" i="8"/>
  <c r="D29" i="8"/>
  <c r="D65" i="8"/>
  <c r="D38" i="8"/>
  <c r="D21" i="8"/>
  <c r="D49" i="8"/>
  <c r="D59" i="8" l="1"/>
  <c r="D50" i="8"/>
  <c r="D48" i="8"/>
  <c r="D36" i="8" s="1"/>
  <c r="D17" i="8"/>
  <c r="D20" i="8" l="1"/>
  <c r="D44" i="8"/>
  <c r="D35" i="8" l="1"/>
  <c r="D23" i="8"/>
  <c r="D22" i="8" s="1"/>
</calcChain>
</file>

<file path=xl/sharedStrings.xml><?xml version="1.0" encoding="utf-8"?>
<sst xmlns="http://schemas.openxmlformats.org/spreadsheetml/2006/main" count="163" uniqueCount="80">
  <si>
    <t>Ölçeg birligi</t>
  </si>
  <si>
    <t>Görkezijileri</t>
  </si>
  <si>
    <t>Abadanlaşdyrmanyň umumy meýdany</t>
  </si>
  <si>
    <t>Töleg şertleri</t>
  </si>
  <si>
    <t>%</t>
  </si>
  <si>
    <t>Taslama işleriniň bahasy</t>
  </si>
  <si>
    <t>manat</t>
  </si>
  <si>
    <t>Mobilizasiýa işleriniň bahasy</t>
  </si>
  <si>
    <t>GGI-niň umumy bahasy</t>
  </si>
  <si>
    <t>Enjamlaryň umumy bahasy</t>
  </si>
  <si>
    <t>Mebel we inwentarlarynyň umumy bahasy</t>
  </si>
  <si>
    <t>Gurluşygyň möhleti</t>
  </si>
  <si>
    <t>aý</t>
  </si>
  <si>
    <t>ga</t>
  </si>
  <si>
    <t xml:space="preserve"> -1 m2 bahasy</t>
  </si>
  <si>
    <t xml:space="preserve"> -GGI-niň bahasy</t>
  </si>
  <si>
    <t xml:space="preserve"> -enjamlaryň bahasy</t>
  </si>
  <si>
    <t xml:space="preserve"> -mebel we inwentarlaryň bahasy</t>
  </si>
  <si>
    <t xml:space="preserve"> -umumy bahasy</t>
  </si>
  <si>
    <t>Abadanlaşdyrmanyň 1 m²  bahasy</t>
  </si>
  <si>
    <t>Abadanlaşdyrmanyň umumy bahasy</t>
  </si>
  <si>
    <t>ŞERTNAMA BAHASY</t>
  </si>
  <si>
    <t>Görkezijileriň atlary</t>
  </si>
  <si>
    <t>№</t>
  </si>
  <si>
    <r>
      <t>m</t>
    </r>
    <r>
      <rPr>
        <b/>
        <sz val="14"/>
        <rFont val="Calibri"/>
        <family val="2"/>
        <charset val="204"/>
      </rPr>
      <t>²</t>
    </r>
  </si>
  <si>
    <r>
      <t>m</t>
    </r>
    <r>
      <rPr>
        <sz val="14"/>
        <rFont val="Calibri"/>
        <family val="2"/>
        <charset val="204"/>
      </rPr>
      <t>²</t>
    </r>
  </si>
  <si>
    <t>Tehniki - ykdysady görkezijileri</t>
  </si>
  <si>
    <t>Umumy meýdany</t>
  </si>
  <si>
    <t>Aşgabat şäheriniň demirgazygynda ýerleşýän Altyn kölüň kenarynda dynç alyş zolagynda gurulmaly desgalaryň taslamasyny düzmek we gurmak boýunça</t>
  </si>
  <si>
    <t>Transformator bekedi</t>
  </si>
  <si>
    <t>Gök zolaklar</t>
  </si>
  <si>
    <t>Buýrujynyň ady: Aşgabat şäher häkimligi.</t>
  </si>
  <si>
    <t>Gurluşyk ýerleriniň umumy meýdany</t>
  </si>
  <si>
    <t>Hojalyk binasy (ammar we işgärler otagy)</t>
  </si>
  <si>
    <t>Tehniki desgalaryň umumy meýdany</t>
  </si>
  <si>
    <t>Tehniki desgalaryň 1 m² bahasy</t>
  </si>
  <si>
    <t>Tehniki desgalaryň umumy bahasy</t>
  </si>
  <si>
    <t xml:space="preserve"> 2.1</t>
  </si>
  <si>
    <t xml:space="preserve"> 2.2</t>
  </si>
  <si>
    <t>Suw howdanlary we suw sorujy desgasy</t>
  </si>
  <si>
    <t>Ähli binalaryň we desgalaryň umumy meýdany</t>
  </si>
  <si>
    <t>Ähli binalaryň we desgalaryň 1 m² bahasy</t>
  </si>
  <si>
    <t>Ähli binalaryň we desgalaryň umumy bahasy</t>
  </si>
  <si>
    <t>şol sanda:</t>
  </si>
  <si>
    <t>Ýol we ýodalar (beton)</t>
  </si>
  <si>
    <t>Binanyň umumy meýdany</t>
  </si>
  <si>
    <t>Binanyň 1 m²  bahasy</t>
  </si>
  <si>
    <t>Binanyň umumy bahasy</t>
  </si>
  <si>
    <t xml:space="preserve">500 orunlyk awtoduralga bassyrmalary </t>
  </si>
  <si>
    <t>Desganyň ady: 1 sany 500 orunlyk awtoduralga we seýilgäh.</t>
  </si>
  <si>
    <t>" Uly ada " HK-nyň direktоry</t>
  </si>
  <si>
    <t xml:space="preserve"> A. Piriýew</t>
  </si>
  <si>
    <t>ПРИЛОЖЕНИЕ №1</t>
  </si>
  <si>
    <t xml:space="preserve">№1 GOŞUNDYSY </t>
  </si>
  <si>
    <t>DESLAPDAKY ULALDYLAN BÖLÜNMESI</t>
  </si>
  <si>
    <t>Наименование работ</t>
  </si>
  <si>
    <t>Iş görnüşleriniň ady</t>
  </si>
  <si>
    <t xml:space="preserve">Общая стоимость / Umumy bahasy </t>
  </si>
  <si>
    <t>A</t>
  </si>
  <si>
    <t>ПРОЕКТНО-ИЗЫСКАТЕЛЬНЫЕ РАБОТЫ</t>
  </si>
  <si>
    <t>TASLAMA-GÖZLEG IŞLERI</t>
  </si>
  <si>
    <t>B</t>
  </si>
  <si>
    <t>МОБИЛИЗАЦИЯ</t>
  </si>
  <si>
    <t>GIRIŞME</t>
  </si>
  <si>
    <t>СМР</t>
  </si>
  <si>
    <t>C</t>
  </si>
  <si>
    <t>СТРОИТЕЛЬНЫЕ РАБОТЫ</t>
  </si>
  <si>
    <t>GURLUŞYK IŞLERI</t>
  </si>
  <si>
    <t>D</t>
  </si>
  <si>
    <t xml:space="preserve">E </t>
  </si>
  <si>
    <t>ИТОГО:</t>
  </si>
  <si>
    <t>JEMI:</t>
  </si>
  <si>
    <t>POTRATÇY / ПОДРЯДЧИК</t>
  </si>
  <si>
    <t xml:space="preserve">Индивидуальное предприятие " Улы ада " </t>
  </si>
  <si>
    <t xml:space="preserve"> " Uly ada " hususy kärhanasy</t>
  </si>
  <si>
    <t>ОБОРУДОВАНИЕ</t>
  </si>
  <si>
    <t>МЕБЕЛЬ И ИНВЕНТАРЬ</t>
  </si>
  <si>
    <t>Dalaşgäriň ady: "Uly ada" Hususy Kärhanasy</t>
  </si>
  <si>
    <t>Директор                                                                                                           Пириев А.</t>
  </si>
  <si>
    <t>Direktor                                                                                                              Piriýew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</si>
</sst>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00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Calibri"/>
      <family val="2"/>
      <charset val="204"/>
    </font>
    <font>
      <sz val="14"/>
      <name val="Calibri"/>
      <family val="2"/>
      <charset val="204"/>
    </font>
    <font>
      <sz val="16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3"/>
      <color indexed="8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/>
    <xf numFmtId="0" fontId="9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4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 wrapText="1"/>
    </xf>
    <xf numFmtId="4" fontId="8" fillId="0" borderId="0" xfId="0" applyNumberFormat="1" applyFont="1" applyFill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17" fillId="0" borderId="0" xfId="0" applyNumberFormat="1" applyFont="1" applyFill="1" applyAlignment="1">
      <alignment horizontal="right" vertical="center"/>
    </xf>
    <xf numFmtId="4" fontId="12" fillId="0" borderId="3" xfId="2" applyNumberFormat="1" applyFont="1" applyFill="1" applyBorder="1" applyAlignment="1">
      <alignment horizontal="right" vertical="center" wrapText="1"/>
    </xf>
    <xf numFmtId="4" fontId="12" fillId="0" borderId="1" xfId="2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8" fillId="2" borderId="0" xfId="0" applyNumberFormat="1" applyFont="1" applyFill="1" applyBorder="1" applyAlignment="1">
      <alignment horizontal="right" vertical="center" wrapText="1"/>
    </xf>
    <xf numFmtId="4" fontId="18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/>
    <xf numFmtId="0" fontId="19" fillId="0" borderId="0" xfId="0" applyFont="1"/>
    <xf numFmtId="0" fontId="7" fillId="0" borderId="1" xfId="0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4" fontId="7" fillId="0" borderId="1" xfId="2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21" fillId="0" borderId="0" xfId="0" applyFont="1"/>
    <xf numFmtId="0" fontId="23" fillId="0" borderId="0" xfId="0" applyFont="1" applyFill="1"/>
    <xf numFmtId="0" fontId="0" fillId="0" borderId="0" xfId="0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4" fontId="27" fillId="0" borderId="1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27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4" fontId="28" fillId="0" borderId="1" xfId="0" applyNumberFormat="1" applyFont="1" applyBorder="1" applyAlignment="1">
      <alignment vertical="center"/>
    </xf>
    <xf numFmtId="4" fontId="0" fillId="0" borderId="0" xfId="0" applyNumberFormat="1"/>
    <xf numFmtId="0" fontId="7" fillId="0" borderId="4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10" fontId="7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 wrapText="1"/>
    </xf>
    <xf numFmtId="4" fontId="7" fillId="3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10" fillId="3" borderId="1" xfId="2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8" fillId="0" borderId="1" xfId="2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</cellXfs>
  <cellStyles count="3">
    <cellStyle name="Normal_tehniki-ykdysady görkezijileri" xfId="1"/>
    <cellStyle name="Обычный" xfId="0" builtinId="0"/>
    <cellStyle name="Финансовый" xfId="2" builtin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_\&#1058;&#1069;&#1055;%20%20Dyn&#231;%20aly&#351;%20zolagy%20we%20awtodural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B3" t="str">
            <v>Seýilgäh we 500 orunlyk  awtoduralga</v>
          </cell>
        </row>
        <row r="22">
          <cell r="F22">
            <v>764400</v>
          </cell>
        </row>
        <row r="26">
          <cell r="F26">
            <v>11917906</v>
          </cell>
        </row>
        <row r="27">
          <cell r="F27">
            <v>7750806</v>
          </cell>
        </row>
        <row r="28">
          <cell r="F28">
            <v>13720000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opLeftCell="A31" zoomScaleNormal="100" workbookViewId="0">
      <selection activeCell="A5" sqref="A5:D5"/>
    </sheetView>
  </sheetViews>
  <sheetFormatPr defaultRowHeight="15.75" x14ac:dyDescent="0.25"/>
  <cols>
    <col min="1" max="1" width="5.28515625" style="3" bestFit="1" customWidth="1"/>
    <col min="2" max="2" width="60.7109375" style="3" customWidth="1"/>
    <col min="3" max="3" width="9.85546875" style="4" customWidth="1"/>
    <col min="4" max="4" width="22.7109375" style="31" customWidth="1"/>
    <col min="5" max="5" width="15" style="27" customWidth="1"/>
    <col min="6" max="6" width="9.140625" style="2"/>
    <col min="7" max="7" width="21" style="2" customWidth="1"/>
    <col min="8" max="9" width="9.140625" style="2"/>
    <col min="10" max="11" width="9.140625" style="1"/>
    <col min="14" max="14" width="11.28515625" bestFit="1" customWidth="1"/>
  </cols>
  <sheetData>
    <row r="1" spans="1:11" s="7" customFormat="1" ht="57.75" customHeight="1" x14ac:dyDescent="0.3">
      <c r="A1" s="88" t="s">
        <v>28</v>
      </c>
      <c r="B1" s="88"/>
      <c r="C1" s="88"/>
      <c r="D1" s="88"/>
      <c r="E1" s="24"/>
      <c r="F1" s="5"/>
      <c r="G1" s="5"/>
      <c r="H1" s="5"/>
      <c r="I1" s="5"/>
      <c r="J1" s="6"/>
      <c r="K1" s="6"/>
    </row>
    <row r="2" spans="1:11" s="7" customFormat="1" ht="20.25" x14ac:dyDescent="0.3">
      <c r="A2" s="89" t="s">
        <v>26</v>
      </c>
      <c r="B2" s="89"/>
      <c r="C2" s="89"/>
      <c r="D2" s="89"/>
      <c r="E2" s="24"/>
      <c r="F2" s="5"/>
      <c r="G2" s="5"/>
      <c r="H2" s="5"/>
      <c r="I2" s="5"/>
      <c r="J2" s="6"/>
      <c r="K2" s="6"/>
    </row>
    <row r="3" spans="1:11" s="7" customFormat="1" ht="20.25" x14ac:dyDescent="0.3">
      <c r="A3" s="84"/>
      <c r="B3" s="84"/>
      <c r="C3" s="84"/>
      <c r="D3" s="84"/>
      <c r="E3" s="24"/>
      <c r="F3" s="5"/>
      <c r="G3" s="5"/>
      <c r="H3" s="5"/>
      <c r="I3" s="5"/>
      <c r="J3" s="6"/>
      <c r="K3" s="6"/>
    </row>
    <row r="4" spans="1:11" s="7" customFormat="1" ht="18.75" x14ac:dyDescent="0.3">
      <c r="A4" s="94" t="s">
        <v>49</v>
      </c>
      <c r="B4" s="94"/>
      <c r="C4" s="94"/>
      <c r="D4" s="94"/>
      <c r="E4" s="24"/>
      <c r="F4" s="5"/>
      <c r="G4" s="5"/>
      <c r="H4" s="5"/>
      <c r="I4" s="5"/>
      <c r="J4" s="6"/>
      <c r="K4" s="6"/>
    </row>
    <row r="5" spans="1:11" s="7" customFormat="1" ht="18.75" x14ac:dyDescent="0.3">
      <c r="A5" s="94" t="s">
        <v>31</v>
      </c>
      <c r="B5" s="94"/>
      <c r="C5" s="94"/>
      <c r="D5" s="94"/>
      <c r="E5" s="24"/>
      <c r="F5" s="5"/>
      <c r="G5" s="5"/>
      <c r="H5" s="5"/>
      <c r="I5" s="5"/>
      <c r="J5" s="6"/>
      <c r="K5" s="6"/>
    </row>
    <row r="6" spans="1:11" s="7" customFormat="1" ht="18.75" x14ac:dyDescent="0.3">
      <c r="A6" s="94" t="s">
        <v>77</v>
      </c>
      <c r="B6" s="94"/>
      <c r="C6" s="94"/>
      <c r="D6" s="94"/>
      <c r="E6" s="24"/>
      <c r="F6" s="5"/>
      <c r="G6" s="5"/>
      <c r="H6" s="5"/>
      <c r="I6" s="5"/>
      <c r="J6" s="6"/>
      <c r="K6" s="6"/>
    </row>
    <row r="7" spans="1:11" s="7" customFormat="1" ht="18.75" x14ac:dyDescent="0.3">
      <c r="A7" s="65"/>
      <c r="B7" s="65"/>
      <c r="C7" s="65"/>
      <c r="D7" s="66"/>
      <c r="E7" s="24"/>
      <c r="F7" s="5"/>
      <c r="G7" s="5"/>
      <c r="H7" s="5"/>
      <c r="I7" s="5"/>
      <c r="J7" s="6"/>
      <c r="K7" s="6"/>
    </row>
    <row r="8" spans="1:11" s="7" customFormat="1" ht="37.5" x14ac:dyDescent="0.3">
      <c r="A8" s="8" t="s">
        <v>23</v>
      </c>
      <c r="B8" s="9" t="s">
        <v>22</v>
      </c>
      <c r="C8" s="8" t="s">
        <v>0</v>
      </c>
      <c r="D8" s="67" t="s">
        <v>1</v>
      </c>
      <c r="E8" s="24"/>
      <c r="F8" s="5"/>
      <c r="G8" s="5"/>
      <c r="H8" s="5"/>
      <c r="I8" s="5"/>
      <c r="J8" s="6"/>
      <c r="K8" s="6"/>
    </row>
    <row r="9" spans="1:11" s="7" customFormat="1" ht="18.75" x14ac:dyDescent="0.3">
      <c r="A9" s="92">
        <v>1</v>
      </c>
      <c r="B9" s="45" t="s">
        <v>27</v>
      </c>
      <c r="C9" s="22" t="s">
        <v>13</v>
      </c>
      <c r="D9" s="41">
        <v>12</v>
      </c>
      <c r="E9" s="24"/>
      <c r="F9" s="5"/>
      <c r="G9" s="5"/>
      <c r="H9" s="5"/>
      <c r="I9" s="5"/>
      <c r="J9" s="6"/>
      <c r="K9" s="6"/>
    </row>
    <row r="10" spans="1:11" s="7" customFormat="1" ht="18.75" x14ac:dyDescent="0.3">
      <c r="A10" s="93"/>
      <c r="B10" s="45" t="s">
        <v>32</v>
      </c>
      <c r="C10" s="22" t="s">
        <v>25</v>
      </c>
      <c r="D10" s="41">
        <v>940</v>
      </c>
      <c r="E10" s="24"/>
      <c r="F10" s="5"/>
      <c r="G10" s="5"/>
      <c r="H10" s="5"/>
      <c r="I10" s="5"/>
      <c r="J10" s="6"/>
      <c r="K10" s="6"/>
    </row>
    <row r="11" spans="1:11" s="11" customFormat="1" ht="18.75" x14ac:dyDescent="0.25">
      <c r="A11" s="93"/>
      <c r="B11" s="10" t="s">
        <v>11</v>
      </c>
      <c r="C11" s="8" t="s">
        <v>12</v>
      </c>
      <c r="D11" s="68">
        <v>24</v>
      </c>
      <c r="E11" s="25"/>
    </row>
    <row r="12" spans="1:11" s="11" customFormat="1" ht="18.75" x14ac:dyDescent="0.25">
      <c r="A12" s="93"/>
      <c r="B12" s="10" t="s">
        <v>3</v>
      </c>
      <c r="C12" s="8" t="s">
        <v>4</v>
      </c>
      <c r="D12" s="68">
        <v>25</v>
      </c>
      <c r="E12" s="25"/>
    </row>
    <row r="13" spans="1:11" s="11" customFormat="1" ht="18.75" x14ac:dyDescent="0.25">
      <c r="A13" s="93"/>
      <c r="B13" s="90" t="s">
        <v>5</v>
      </c>
      <c r="C13" s="8" t="s">
        <v>4</v>
      </c>
      <c r="D13" s="69">
        <v>1.4999999999999999E-2</v>
      </c>
      <c r="E13" s="25"/>
    </row>
    <row r="14" spans="1:11" s="11" customFormat="1" ht="18.75" x14ac:dyDescent="0.25">
      <c r="A14" s="93"/>
      <c r="B14" s="91"/>
      <c r="C14" s="18" t="s">
        <v>6</v>
      </c>
      <c r="D14" s="70">
        <v>397500</v>
      </c>
      <c r="E14" s="25"/>
    </row>
    <row r="15" spans="1:11" s="11" customFormat="1" ht="18.75" x14ac:dyDescent="0.25">
      <c r="A15" s="93"/>
      <c r="B15" s="90" t="s">
        <v>7</v>
      </c>
      <c r="C15" s="8" t="s">
        <v>4</v>
      </c>
      <c r="D15" s="69">
        <v>0.01</v>
      </c>
      <c r="E15" s="25"/>
    </row>
    <row r="16" spans="1:11" s="11" customFormat="1" ht="18.75" x14ac:dyDescent="0.25">
      <c r="A16" s="93"/>
      <c r="B16" s="91"/>
      <c r="C16" s="18" t="s">
        <v>6</v>
      </c>
      <c r="D16" s="70">
        <f>265000-2776</f>
        <v>262224</v>
      </c>
      <c r="E16" s="25"/>
    </row>
    <row r="17" spans="1:11" s="11" customFormat="1" ht="18.75" x14ac:dyDescent="0.25">
      <c r="A17" s="93"/>
      <c r="B17" s="12" t="s">
        <v>8</v>
      </c>
      <c r="C17" s="18" t="s">
        <v>6</v>
      </c>
      <c r="D17" s="29">
        <f>+D30+D39+D45+D54+D60+D66</f>
        <v>22702276</v>
      </c>
      <c r="E17" s="25"/>
    </row>
    <row r="18" spans="1:11" s="11" customFormat="1" ht="18.75" x14ac:dyDescent="0.25">
      <c r="A18" s="93"/>
      <c r="B18" s="12" t="s">
        <v>9</v>
      </c>
      <c r="C18" s="18" t="s">
        <v>6</v>
      </c>
      <c r="D18" s="29">
        <f>+D31+D40+D46+D55+D61+D67</f>
        <v>3124000</v>
      </c>
      <c r="E18" s="25"/>
    </row>
    <row r="19" spans="1:11" s="11" customFormat="1" ht="18.75" x14ac:dyDescent="0.25">
      <c r="A19" s="93"/>
      <c r="B19" s="12" t="s">
        <v>10</v>
      </c>
      <c r="C19" s="18" t="s">
        <v>6</v>
      </c>
      <c r="D19" s="29">
        <f>+D32+D41+D47+D56+D62+D68</f>
        <v>14000</v>
      </c>
      <c r="E19" s="25"/>
    </row>
    <row r="20" spans="1:11" s="34" customFormat="1" ht="20.25" x14ac:dyDescent="0.25">
      <c r="A20" s="101" t="s">
        <v>21</v>
      </c>
      <c r="B20" s="102"/>
      <c r="C20" s="71" t="s">
        <v>6</v>
      </c>
      <c r="D20" s="83">
        <f>+D14+D16+D17+D18+D19</f>
        <v>26500000</v>
      </c>
      <c r="E20" s="32"/>
      <c r="F20" s="33"/>
      <c r="G20" s="33"/>
    </row>
    <row r="21" spans="1:11" s="7" customFormat="1" ht="18.75" x14ac:dyDescent="0.3">
      <c r="A21" s="92">
        <v>2</v>
      </c>
      <c r="B21" s="47" t="s">
        <v>40</v>
      </c>
      <c r="C21" s="13" t="s">
        <v>24</v>
      </c>
      <c r="D21" s="14">
        <f>+D25+D34</f>
        <v>940</v>
      </c>
      <c r="E21" s="5"/>
      <c r="F21" s="5"/>
      <c r="G21" s="5"/>
      <c r="H21" s="5"/>
      <c r="I21" s="6"/>
      <c r="J21" s="6"/>
    </row>
    <row r="22" spans="1:11" s="7" customFormat="1" ht="18.75" x14ac:dyDescent="0.3">
      <c r="A22" s="93"/>
      <c r="B22" s="48" t="s">
        <v>41</v>
      </c>
      <c r="C22" s="18" t="s">
        <v>6</v>
      </c>
      <c r="D22" s="30">
        <f>+D23/D21</f>
        <v>2302.127659574468</v>
      </c>
      <c r="E22" s="5"/>
      <c r="F22" s="5"/>
      <c r="G22" s="5"/>
      <c r="H22" s="5"/>
      <c r="I22" s="6"/>
      <c r="J22" s="6"/>
    </row>
    <row r="23" spans="1:11" s="7" customFormat="1" ht="18.75" x14ac:dyDescent="0.3">
      <c r="A23" s="99"/>
      <c r="B23" s="48" t="s">
        <v>42</v>
      </c>
      <c r="C23" s="18" t="s">
        <v>6</v>
      </c>
      <c r="D23" s="30">
        <f>+D27+D36</f>
        <v>2164000</v>
      </c>
      <c r="E23" s="5"/>
      <c r="F23" s="5"/>
      <c r="G23" s="5"/>
      <c r="H23" s="5"/>
      <c r="I23" s="6"/>
      <c r="J23" s="6"/>
    </row>
    <row r="24" spans="1:11" s="51" customFormat="1" x14ac:dyDescent="0.25">
      <c r="A24" s="103" t="s">
        <v>43</v>
      </c>
      <c r="B24" s="104"/>
      <c r="C24" s="104"/>
      <c r="D24" s="105"/>
      <c r="E24" s="49"/>
      <c r="F24" s="49"/>
      <c r="G24" s="49"/>
      <c r="H24" s="50"/>
      <c r="I24" s="50"/>
    </row>
    <row r="25" spans="1:11" s="17" customFormat="1" ht="18.75" x14ac:dyDescent="0.3">
      <c r="A25" s="96" t="s">
        <v>37</v>
      </c>
      <c r="B25" s="45" t="s">
        <v>45</v>
      </c>
      <c r="C25" s="22" t="s">
        <v>25</v>
      </c>
      <c r="D25" s="41">
        <f>+D28</f>
        <v>280</v>
      </c>
      <c r="E25" s="28"/>
      <c r="F25" s="15"/>
      <c r="G25" s="15"/>
      <c r="H25" s="15"/>
      <c r="I25" s="15"/>
      <c r="J25" s="16"/>
      <c r="K25" s="16"/>
    </row>
    <row r="26" spans="1:11" s="17" customFormat="1" ht="18.75" x14ac:dyDescent="0.3">
      <c r="A26" s="97"/>
      <c r="B26" s="46" t="s">
        <v>46</v>
      </c>
      <c r="C26" s="43" t="s">
        <v>6</v>
      </c>
      <c r="D26" s="44">
        <f>+D27/D25</f>
        <v>850</v>
      </c>
      <c r="E26" s="26"/>
      <c r="F26" s="15"/>
      <c r="G26" s="15"/>
      <c r="H26" s="15"/>
      <c r="I26" s="15"/>
      <c r="J26" s="16"/>
      <c r="K26" s="16"/>
    </row>
    <row r="27" spans="1:11" s="17" customFormat="1" ht="18.75" x14ac:dyDescent="0.3">
      <c r="A27" s="98"/>
      <c r="B27" s="46" t="s">
        <v>47</v>
      </c>
      <c r="C27" s="43" t="s">
        <v>6</v>
      </c>
      <c r="D27" s="44">
        <f>+D25*E27</f>
        <v>238000</v>
      </c>
      <c r="E27" s="26">
        <v>850</v>
      </c>
      <c r="F27" s="15"/>
      <c r="G27" s="15"/>
      <c r="H27" s="15"/>
      <c r="I27" s="15"/>
      <c r="J27" s="16"/>
      <c r="K27" s="16"/>
    </row>
    <row r="28" spans="1:11" s="7" customFormat="1" ht="18.75" x14ac:dyDescent="0.3">
      <c r="A28" s="96"/>
      <c r="B28" s="45" t="s">
        <v>33</v>
      </c>
      <c r="C28" s="22" t="s">
        <v>25</v>
      </c>
      <c r="D28" s="41">
        <v>280</v>
      </c>
      <c r="E28" s="24"/>
      <c r="F28" s="5"/>
      <c r="G28" s="5"/>
      <c r="H28" s="5"/>
      <c r="I28" s="5"/>
      <c r="J28" s="6"/>
      <c r="K28" s="6"/>
    </row>
    <row r="29" spans="1:11" s="7" customFormat="1" ht="18.75" x14ac:dyDescent="0.3">
      <c r="A29" s="97"/>
      <c r="B29" s="19" t="s">
        <v>14</v>
      </c>
      <c r="C29" s="72" t="s">
        <v>6</v>
      </c>
      <c r="D29" s="86">
        <f>+D33/D28</f>
        <v>850</v>
      </c>
      <c r="E29" s="24"/>
      <c r="F29" s="5"/>
      <c r="G29" s="5"/>
      <c r="H29" s="5"/>
      <c r="I29" s="5"/>
      <c r="J29" s="6"/>
      <c r="K29" s="6"/>
    </row>
    <row r="30" spans="1:11" s="7" customFormat="1" ht="18.75" x14ac:dyDescent="0.3">
      <c r="A30" s="97"/>
      <c r="B30" s="19" t="s">
        <v>15</v>
      </c>
      <c r="C30" s="72" t="s">
        <v>6</v>
      </c>
      <c r="D30" s="82">
        <f>+D28*E30</f>
        <v>224000</v>
      </c>
      <c r="E30" s="24">
        <v>800</v>
      </c>
      <c r="F30" s="5"/>
      <c r="G30" s="5"/>
      <c r="H30" s="5"/>
      <c r="I30" s="5"/>
      <c r="J30" s="6"/>
      <c r="K30" s="6"/>
    </row>
    <row r="31" spans="1:11" s="7" customFormat="1" ht="18.75" x14ac:dyDescent="0.3">
      <c r="A31" s="97"/>
      <c r="B31" s="19" t="s">
        <v>16</v>
      </c>
      <c r="C31" s="72" t="s">
        <v>6</v>
      </c>
      <c r="D31" s="74">
        <v>0</v>
      </c>
      <c r="E31" s="24"/>
      <c r="F31" s="5"/>
      <c r="G31" s="5"/>
      <c r="H31" s="5"/>
      <c r="I31" s="5"/>
      <c r="J31" s="6"/>
      <c r="K31" s="6"/>
    </row>
    <row r="32" spans="1:11" s="7" customFormat="1" ht="18.75" x14ac:dyDescent="0.3">
      <c r="A32" s="97"/>
      <c r="B32" s="19" t="s">
        <v>17</v>
      </c>
      <c r="C32" s="72" t="s">
        <v>6</v>
      </c>
      <c r="D32" s="82">
        <f>+D28*E32</f>
        <v>14000</v>
      </c>
      <c r="E32" s="24">
        <v>50</v>
      </c>
      <c r="F32" s="5"/>
      <c r="G32" s="5"/>
      <c r="H32" s="5"/>
      <c r="I32" s="5"/>
      <c r="J32" s="6"/>
      <c r="K32" s="6"/>
    </row>
    <row r="33" spans="1:14" s="7" customFormat="1" ht="18.75" x14ac:dyDescent="0.3">
      <c r="A33" s="98"/>
      <c r="B33" s="20" t="s">
        <v>18</v>
      </c>
      <c r="C33" s="75" t="s">
        <v>6</v>
      </c>
      <c r="D33" s="76">
        <f>+D30+D31+D32</f>
        <v>238000</v>
      </c>
      <c r="E33" s="24"/>
      <c r="F33" s="5"/>
      <c r="G33" s="5"/>
      <c r="H33" s="5"/>
      <c r="I33" s="5"/>
      <c r="J33" s="6"/>
      <c r="K33" s="6"/>
    </row>
    <row r="34" spans="1:14" s="7" customFormat="1" ht="18.75" x14ac:dyDescent="0.3">
      <c r="A34" s="96" t="s">
        <v>38</v>
      </c>
      <c r="B34" s="40" t="s">
        <v>34</v>
      </c>
      <c r="C34" s="22" t="s">
        <v>25</v>
      </c>
      <c r="D34" s="41">
        <f>+D37+D43</f>
        <v>660</v>
      </c>
      <c r="E34" s="5"/>
      <c r="F34" s="5"/>
      <c r="G34" s="5"/>
      <c r="H34" s="5"/>
      <c r="I34" s="6"/>
      <c r="J34" s="6"/>
    </row>
    <row r="35" spans="1:14" s="7" customFormat="1" ht="18.75" x14ac:dyDescent="0.3">
      <c r="A35" s="97"/>
      <c r="B35" s="42" t="s">
        <v>35</v>
      </c>
      <c r="C35" s="43" t="s">
        <v>6</v>
      </c>
      <c r="D35" s="44">
        <f>+D36/D34</f>
        <v>2918.181818181818</v>
      </c>
      <c r="E35" s="5"/>
      <c r="F35" s="5"/>
      <c r="G35" s="5"/>
      <c r="H35" s="5"/>
      <c r="I35" s="6"/>
      <c r="J35" s="6"/>
    </row>
    <row r="36" spans="1:14" s="7" customFormat="1" ht="18.75" x14ac:dyDescent="0.3">
      <c r="A36" s="98"/>
      <c r="B36" s="42" t="s">
        <v>36</v>
      </c>
      <c r="C36" s="43" t="s">
        <v>6</v>
      </c>
      <c r="D36" s="44">
        <f>+D42+D48</f>
        <v>1926000</v>
      </c>
      <c r="E36" s="5"/>
      <c r="F36" s="5"/>
      <c r="G36" s="5"/>
      <c r="H36" s="5"/>
      <c r="I36" s="6"/>
      <c r="J36" s="6"/>
    </row>
    <row r="37" spans="1:14" s="7" customFormat="1" ht="18.75" x14ac:dyDescent="0.3">
      <c r="A37" s="96"/>
      <c r="B37" s="45" t="s">
        <v>29</v>
      </c>
      <c r="C37" s="22" t="s">
        <v>25</v>
      </c>
      <c r="D37" s="41">
        <v>180</v>
      </c>
      <c r="E37" s="5"/>
      <c r="F37" s="5"/>
      <c r="G37" s="5"/>
      <c r="H37" s="5"/>
      <c r="I37" s="6"/>
      <c r="J37" s="6"/>
    </row>
    <row r="38" spans="1:14" s="7" customFormat="1" ht="18.75" x14ac:dyDescent="0.3">
      <c r="A38" s="97"/>
      <c r="B38" s="19" t="s">
        <v>14</v>
      </c>
      <c r="C38" s="72" t="s">
        <v>6</v>
      </c>
      <c r="D38" s="73">
        <f>+D42/D37</f>
        <v>7500</v>
      </c>
      <c r="E38" s="5"/>
      <c r="F38" s="5"/>
      <c r="G38" s="5"/>
      <c r="H38" s="5"/>
      <c r="I38" s="6"/>
      <c r="J38" s="6"/>
    </row>
    <row r="39" spans="1:14" s="7" customFormat="1" ht="18.75" x14ac:dyDescent="0.3">
      <c r="A39" s="97"/>
      <c r="B39" s="19" t="s">
        <v>15</v>
      </c>
      <c r="C39" s="72" t="s">
        <v>6</v>
      </c>
      <c r="D39" s="74">
        <f>+D37*E39</f>
        <v>450000</v>
      </c>
      <c r="E39" s="5">
        <v>2500</v>
      </c>
      <c r="F39" s="5"/>
      <c r="G39" s="5"/>
      <c r="H39" s="5"/>
      <c r="I39" s="6"/>
      <c r="J39" s="6"/>
    </row>
    <row r="40" spans="1:14" s="7" customFormat="1" ht="18.75" x14ac:dyDescent="0.3">
      <c r="A40" s="97"/>
      <c r="B40" s="19" t="s">
        <v>16</v>
      </c>
      <c r="C40" s="72" t="s">
        <v>6</v>
      </c>
      <c r="D40" s="74">
        <f>+D37*E40</f>
        <v>900000</v>
      </c>
      <c r="E40" s="5">
        <v>5000</v>
      </c>
      <c r="F40" s="5"/>
      <c r="G40" s="5"/>
      <c r="H40" s="5"/>
      <c r="I40" s="6"/>
      <c r="J40" s="6"/>
    </row>
    <row r="41" spans="1:14" s="7" customFormat="1" ht="18.75" x14ac:dyDescent="0.3">
      <c r="A41" s="97"/>
      <c r="B41" s="19" t="s">
        <v>17</v>
      </c>
      <c r="C41" s="72" t="s">
        <v>6</v>
      </c>
      <c r="D41" s="74">
        <v>0</v>
      </c>
      <c r="E41" s="5"/>
      <c r="F41" s="5"/>
      <c r="G41" s="5"/>
      <c r="H41" s="5"/>
      <c r="I41" s="6"/>
      <c r="J41" s="6"/>
    </row>
    <row r="42" spans="1:14" s="7" customFormat="1" ht="18.75" x14ac:dyDescent="0.3">
      <c r="A42" s="98"/>
      <c r="B42" s="20" t="s">
        <v>18</v>
      </c>
      <c r="C42" s="75" t="s">
        <v>6</v>
      </c>
      <c r="D42" s="76">
        <f>+D39+D40+D41</f>
        <v>1350000</v>
      </c>
      <c r="E42" s="5"/>
      <c r="F42" s="5"/>
      <c r="G42" s="5"/>
      <c r="H42" s="5"/>
      <c r="I42" s="6"/>
      <c r="J42" s="6"/>
    </row>
    <row r="43" spans="1:14" s="7" customFormat="1" ht="18.75" x14ac:dyDescent="0.3">
      <c r="A43" s="96"/>
      <c r="B43" s="45" t="s">
        <v>39</v>
      </c>
      <c r="C43" s="22" t="s">
        <v>25</v>
      </c>
      <c r="D43" s="81">
        <f>480</f>
        <v>480</v>
      </c>
      <c r="E43" s="5"/>
      <c r="F43" s="5"/>
      <c r="G43" s="5"/>
      <c r="H43" s="5"/>
      <c r="I43" s="6"/>
      <c r="J43" s="6"/>
    </row>
    <row r="44" spans="1:14" s="7" customFormat="1" ht="18.75" x14ac:dyDescent="0.3">
      <c r="A44" s="97"/>
      <c r="B44" s="19" t="s">
        <v>14</v>
      </c>
      <c r="C44" s="72" t="s">
        <v>6</v>
      </c>
      <c r="D44" s="73">
        <f>+D48/D43</f>
        <v>1200</v>
      </c>
      <c r="E44" s="5"/>
      <c r="F44" s="5"/>
      <c r="G44" s="5"/>
      <c r="H44" s="5"/>
      <c r="I44" s="6"/>
      <c r="J44" s="6"/>
    </row>
    <row r="45" spans="1:14" s="7" customFormat="1" ht="18.75" x14ac:dyDescent="0.3">
      <c r="A45" s="97"/>
      <c r="B45" s="19" t="s">
        <v>15</v>
      </c>
      <c r="C45" s="72" t="s">
        <v>6</v>
      </c>
      <c r="D45" s="82">
        <f>+D43*E45</f>
        <v>384000</v>
      </c>
      <c r="E45" s="5">
        <v>800</v>
      </c>
      <c r="F45" s="5"/>
      <c r="G45" s="5"/>
      <c r="H45" s="5"/>
      <c r="I45" s="6"/>
      <c r="J45" s="6"/>
    </row>
    <row r="46" spans="1:14" s="7" customFormat="1" ht="18.75" x14ac:dyDescent="0.3">
      <c r="A46" s="97"/>
      <c r="B46" s="19" t="s">
        <v>16</v>
      </c>
      <c r="C46" s="72" t="s">
        <v>6</v>
      </c>
      <c r="D46" s="74">
        <f>+D43*E46</f>
        <v>192000</v>
      </c>
      <c r="E46" s="5">
        <v>400</v>
      </c>
      <c r="F46" s="5"/>
      <c r="G46" s="5"/>
      <c r="H46" s="5"/>
      <c r="I46" s="6"/>
      <c r="J46" s="6"/>
    </row>
    <row r="47" spans="1:14" s="7" customFormat="1" ht="18.75" x14ac:dyDescent="0.3">
      <c r="A47" s="97"/>
      <c r="B47" s="19" t="s">
        <v>17</v>
      </c>
      <c r="C47" s="72" t="s">
        <v>6</v>
      </c>
      <c r="D47" s="74"/>
      <c r="E47" s="5"/>
      <c r="F47" s="5"/>
      <c r="G47" s="5"/>
      <c r="H47" s="5"/>
      <c r="I47" s="6"/>
      <c r="J47" s="6"/>
    </row>
    <row r="48" spans="1:14" s="7" customFormat="1" ht="18.75" x14ac:dyDescent="0.3">
      <c r="A48" s="98"/>
      <c r="B48" s="20" t="s">
        <v>18</v>
      </c>
      <c r="C48" s="75" t="s">
        <v>6</v>
      </c>
      <c r="D48" s="76">
        <f>+D45+D46+D47</f>
        <v>576000</v>
      </c>
      <c r="E48" s="5"/>
      <c r="F48" s="5"/>
      <c r="G48" s="5"/>
      <c r="H48" s="5"/>
      <c r="I48" s="6"/>
      <c r="J48" s="6"/>
      <c r="N48" s="7">
        <f>10*45000*3.5</f>
        <v>1575000</v>
      </c>
    </row>
    <row r="49" spans="1:11" s="17" customFormat="1" ht="18.75" x14ac:dyDescent="0.3">
      <c r="A49" s="92">
        <v>2</v>
      </c>
      <c r="B49" s="23" t="s">
        <v>2</v>
      </c>
      <c r="C49" s="13" t="s">
        <v>24</v>
      </c>
      <c r="D49" s="14">
        <f>+D52+D58+D64</f>
        <v>135060</v>
      </c>
      <c r="E49" s="15"/>
      <c r="F49" s="15"/>
      <c r="G49" s="15"/>
      <c r="H49" s="15"/>
      <c r="I49" s="16"/>
      <c r="J49" s="16"/>
    </row>
    <row r="50" spans="1:11" s="17" customFormat="1" ht="18.75" x14ac:dyDescent="0.3">
      <c r="A50" s="93"/>
      <c r="B50" s="21" t="s">
        <v>19</v>
      </c>
      <c r="C50" s="18" t="s">
        <v>6</v>
      </c>
      <c r="D50" s="30">
        <f>+D51/D49</f>
        <v>175.30191026210574</v>
      </c>
      <c r="E50" s="15"/>
      <c r="F50" s="15"/>
      <c r="G50" s="15"/>
      <c r="H50" s="15"/>
      <c r="I50" s="16"/>
      <c r="J50" s="16"/>
    </row>
    <row r="51" spans="1:11" s="17" customFormat="1" ht="18.75" x14ac:dyDescent="0.3">
      <c r="A51" s="99"/>
      <c r="B51" s="21" t="s">
        <v>20</v>
      </c>
      <c r="C51" s="18" t="s">
        <v>6</v>
      </c>
      <c r="D51" s="30">
        <f>+D57+D63+D69</f>
        <v>23676276</v>
      </c>
      <c r="E51" s="15"/>
      <c r="F51" s="15"/>
      <c r="G51" s="15"/>
      <c r="H51" s="15"/>
      <c r="I51" s="16"/>
      <c r="J51" s="16"/>
    </row>
    <row r="52" spans="1:11" s="7" customFormat="1" ht="18.75" x14ac:dyDescent="0.3">
      <c r="A52" s="96"/>
      <c r="B52" s="45" t="s">
        <v>44</v>
      </c>
      <c r="C52" s="22" t="s">
        <v>25</v>
      </c>
      <c r="D52" s="81">
        <f>71436</f>
        <v>71436</v>
      </c>
      <c r="E52" s="24"/>
      <c r="F52" s="5"/>
      <c r="G52" s="5"/>
      <c r="H52" s="5"/>
      <c r="I52" s="5"/>
      <c r="J52" s="6"/>
      <c r="K52" s="6"/>
    </row>
    <row r="53" spans="1:11" s="7" customFormat="1" ht="18.75" x14ac:dyDescent="0.3">
      <c r="A53" s="97"/>
      <c r="B53" s="19" t="s">
        <v>14</v>
      </c>
      <c r="C53" s="72" t="s">
        <v>6</v>
      </c>
      <c r="D53" s="73">
        <f>+D57/D52</f>
        <v>100</v>
      </c>
      <c r="E53" s="24"/>
      <c r="F53" s="5"/>
      <c r="G53" s="5"/>
      <c r="H53" s="5"/>
      <c r="I53" s="5"/>
      <c r="J53" s="6"/>
      <c r="K53" s="6"/>
    </row>
    <row r="54" spans="1:11" s="7" customFormat="1" ht="18.75" x14ac:dyDescent="0.3">
      <c r="A54" s="97"/>
      <c r="B54" s="19" t="s">
        <v>15</v>
      </c>
      <c r="C54" s="72" t="s">
        <v>6</v>
      </c>
      <c r="D54" s="74">
        <f>+D52*E54</f>
        <v>7143600</v>
      </c>
      <c r="E54" s="24">
        <v>100</v>
      </c>
      <c r="F54" s="5"/>
      <c r="G54" s="5"/>
      <c r="H54" s="5"/>
      <c r="I54" s="5"/>
      <c r="J54" s="6"/>
      <c r="K54" s="6"/>
    </row>
    <row r="55" spans="1:11" s="7" customFormat="1" ht="18.75" x14ac:dyDescent="0.3">
      <c r="A55" s="97"/>
      <c r="B55" s="19" t="s">
        <v>16</v>
      </c>
      <c r="C55" s="72" t="s">
        <v>6</v>
      </c>
      <c r="D55" s="74"/>
      <c r="E55" s="24"/>
      <c r="F55" s="5"/>
      <c r="G55" s="5"/>
      <c r="H55" s="5"/>
      <c r="I55" s="5"/>
      <c r="J55" s="6"/>
      <c r="K55" s="6"/>
    </row>
    <row r="56" spans="1:11" s="7" customFormat="1" ht="18.75" x14ac:dyDescent="0.3">
      <c r="A56" s="97"/>
      <c r="B56" s="19" t="s">
        <v>17</v>
      </c>
      <c r="C56" s="72" t="s">
        <v>6</v>
      </c>
      <c r="D56" s="74"/>
      <c r="E56" s="24"/>
      <c r="F56" s="5"/>
      <c r="G56" s="5"/>
      <c r="H56" s="5"/>
      <c r="I56" s="5"/>
      <c r="J56" s="6"/>
      <c r="K56" s="6"/>
    </row>
    <row r="57" spans="1:11" s="7" customFormat="1" ht="18.75" x14ac:dyDescent="0.3">
      <c r="A57" s="98"/>
      <c r="B57" s="20" t="s">
        <v>18</v>
      </c>
      <c r="C57" s="75" t="s">
        <v>6</v>
      </c>
      <c r="D57" s="76">
        <f>+D54+D55+D56</f>
        <v>7143600</v>
      </c>
      <c r="E57" s="24"/>
      <c r="F57" s="5"/>
      <c r="G57" s="5"/>
      <c r="H57" s="5"/>
      <c r="I57" s="5"/>
      <c r="J57" s="6"/>
      <c r="K57" s="6"/>
    </row>
    <row r="58" spans="1:11" s="7" customFormat="1" ht="18.75" x14ac:dyDescent="0.3">
      <c r="A58" s="96"/>
      <c r="B58" s="45" t="s">
        <v>48</v>
      </c>
      <c r="C58" s="22" t="s">
        <v>25</v>
      </c>
      <c r="D58" s="81">
        <f>16000</f>
        <v>16000</v>
      </c>
      <c r="E58" s="24"/>
      <c r="F58" s="5"/>
      <c r="G58" s="5"/>
      <c r="H58" s="5"/>
      <c r="I58" s="5"/>
      <c r="J58" s="6"/>
      <c r="K58" s="6"/>
    </row>
    <row r="59" spans="1:11" s="7" customFormat="1" ht="18.75" x14ac:dyDescent="0.3">
      <c r="A59" s="97"/>
      <c r="B59" s="19" t="s">
        <v>14</v>
      </c>
      <c r="C59" s="72" t="s">
        <v>6</v>
      </c>
      <c r="D59" s="73">
        <f>+D63/D58</f>
        <v>627</v>
      </c>
      <c r="E59" s="24"/>
      <c r="F59" s="5"/>
      <c r="G59" s="5"/>
      <c r="H59" s="5"/>
      <c r="I59" s="5"/>
      <c r="J59" s="6"/>
      <c r="K59" s="6"/>
    </row>
    <row r="60" spans="1:11" s="7" customFormat="1" ht="18.75" x14ac:dyDescent="0.3">
      <c r="A60" s="97"/>
      <c r="B60" s="19" t="s">
        <v>15</v>
      </c>
      <c r="C60" s="72" t="s">
        <v>6</v>
      </c>
      <c r="D60" s="74">
        <f>+D58*E60</f>
        <v>8000000</v>
      </c>
      <c r="E60" s="24">
        <v>500</v>
      </c>
      <c r="F60" s="5"/>
      <c r="G60" s="5"/>
      <c r="H60" s="5"/>
      <c r="I60" s="5"/>
      <c r="J60" s="6"/>
      <c r="K60" s="6"/>
    </row>
    <row r="61" spans="1:11" s="7" customFormat="1" ht="18.75" x14ac:dyDescent="0.3">
      <c r="A61" s="97"/>
      <c r="B61" s="19" t="s">
        <v>16</v>
      </c>
      <c r="C61" s="72" t="s">
        <v>6</v>
      </c>
      <c r="D61" s="74">
        <f>+D58*E61</f>
        <v>2032000</v>
      </c>
      <c r="E61" s="24">
        <v>127</v>
      </c>
      <c r="F61" s="5"/>
      <c r="G61" s="5"/>
      <c r="H61" s="5"/>
      <c r="I61" s="5"/>
      <c r="J61" s="6"/>
      <c r="K61" s="6"/>
    </row>
    <row r="62" spans="1:11" s="7" customFormat="1" ht="18.75" x14ac:dyDescent="0.3">
      <c r="A62" s="97"/>
      <c r="B62" s="19" t="s">
        <v>17</v>
      </c>
      <c r="C62" s="72" t="s">
        <v>6</v>
      </c>
      <c r="D62" s="74">
        <v>0</v>
      </c>
      <c r="E62" s="24"/>
      <c r="F62" s="5"/>
      <c r="G62" s="5"/>
      <c r="H62" s="5"/>
      <c r="I62" s="5"/>
      <c r="J62" s="6"/>
      <c r="K62" s="6"/>
    </row>
    <row r="63" spans="1:11" s="7" customFormat="1" ht="18.75" x14ac:dyDescent="0.3">
      <c r="A63" s="98"/>
      <c r="B63" s="20" t="s">
        <v>18</v>
      </c>
      <c r="C63" s="75" t="s">
        <v>6</v>
      </c>
      <c r="D63" s="76">
        <f>+D60+D61+D62</f>
        <v>10032000</v>
      </c>
      <c r="E63" s="24"/>
      <c r="F63" s="5"/>
      <c r="G63" s="5"/>
      <c r="H63" s="5"/>
      <c r="I63" s="5"/>
      <c r="J63" s="6"/>
      <c r="K63" s="6"/>
    </row>
    <row r="64" spans="1:11" s="7" customFormat="1" ht="18.75" x14ac:dyDescent="0.3">
      <c r="A64" s="96"/>
      <c r="B64" s="45" t="s">
        <v>30</v>
      </c>
      <c r="C64" s="22" t="s">
        <v>25</v>
      </c>
      <c r="D64" s="81">
        <f>47624</f>
        <v>47624</v>
      </c>
      <c r="E64" s="24"/>
      <c r="F64" s="5"/>
      <c r="G64" s="5"/>
      <c r="H64" s="5"/>
      <c r="I64" s="5"/>
      <c r="J64" s="6"/>
      <c r="K64" s="6"/>
    </row>
    <row r="65" spans="1:11" s="7" customFormat="1" ht="18.75" x14ac:dyDescent="0.3">
      <c r="A65" s="97"/>
      <c r="B65" s="19" t="s">
        <v>14</v>
      </c>
      <c r="C65" s="72" t="s">
        <v>6</v>
      </c>
      <c r="D65" s="73">
        <f>+D69/D64</f>
        <v>136.5</v>
      </c>
      <c r="E65" s="24"/>
      <c r="F65" s="5"/>
      <c r="G65" s="5"/>
      <c r="H65" s="5"/>
      <c r="I65" s="5"/>
      <c r="J65" s="6"/>
      <c r="K65" s="6"/>
    </row>
    <row r="66" spans="1:11" s="7" customFormat="1" ht="18.75" x14ac:dyDescent="0.3">
      <c r="A66" s="97"/>
      <c r="B66" s="19" t="s">
        <v>15</v>
      </c>
      <c r="C66" s="72" t="s">
        <v>6</v>
      </c>
      <c r="D66" s="74">
        <f>+D64*E66</f>
        <v>6500676</v>
      </c>
      <c r="E66" s="24">
        <v>136.5</v>
      </c>
      <c r="F66" s="5"/>
      <c r="G66" s="5"/>
      <c r="H66" s="5"/>
      <c r="I66" s="5"/>
      <c r="J66" s="6"/>
      <c r="K66" s="6"/>
    </row>
    <row r="67" spans="1:11" s="7" customFormat="1" ht="18.75" x14ac:dyDescent="0.3">
      <c r="A67" s="97"/>
      <c r="B67" s="19" t="s">
        <v>16</v>
      </c>
      <c r="C67" s="72" t="s">
        <v>6</v>
      </c>
      <c r="D67" s="74">
        <v>0</v>
      </c>
      <c r="E67" s="24"/>
      <c r="F67" s="5"/>
      <c r="G67" s="5"/>
      <c r="H67" s="5"/>
      <c r="I67" s="5"/>
      <c r="J67" s="6"/>
      <c r="K67" s="6"/>
    </row>
    <row r="68" spans="1:11" s="7" customFormat="1" ht="18.75" x14ac:dyDescent="0.3">
      <c r="A68" s="97"/>
      <c r="B68" s="19" t="s">
        <v>17</v>
      </c>
      <c r="C68" s="72" t="s">
        <v>6</v>
      </c>
      <c r="D68" s="74">
        <v>0</v>
      </c>
      <c r="E68" s="24"/>
      <c r="F68" s="5"/>
      <c r="G68" s="5"/>
      <c r="H68" s="5"/>
      <c r="I68" s="5"/>
      <c r="J68" s="6"/>
      <c r="K68" s="6"/>
    </row>
    <row r="69" spans="1:11" s="7" customFormat="1" ht="18.75" x14ac:dyDescent="0.3">
      <c r="A69" s="98"/>
      <c r="B69" s="20" t="s">
        <v>18</v>
      </c>
      <c r="C69" s="75" t="s">
        <v>6</v>
      </c>
      <c r="D69" s="76">
        <f>+D66+D67+D68</f>
        <v>6500676</v>
      </c>
      <c r="E69" s="24"/>
      <c r="F69" s="5"/>
      <c r="G69" s="5"/>
      <c r="H69" s="5"/>
      <c r="I69" s="5"/>
      <c r="J69" s="6"/>
      <c r="K69" s="6"/>
    </row>
    <row r="70" spans="1:11" x14ac:dyDescent="0.25">
      <c r="A70" s="77"/>
      <c r="B70" s="77"/>
      <c r="C70" s="78"/>
      <c r="D70" s="79"/>
    </row>
    <row r="71" spans="1:11" x14ac:dyDescent="0.25">
      <c r="A71" s="77"/>
      <c r="B71" s="77"/>
      <c r="C71" s="78"/>
      <c r="D71" s="79"/>
    </row>
    <row r="72" spans="1:11" s="39" customFormat="1" ht="18.75" x14ac:dyDescent="0.3">
      <c r="A72" s="80"/>
      <c r="B72" s="80"/>
      <c r="C72" s="80"/>
      <c r="D72" s="80"/>
      <c r="E72" s="37"/>
      <c r="F72" s="37"/>
      <c r="G72" s="37"/>
      <c r="H72" s="37"/>
      <c r="I72" s="37"/>
      <c r="J72" s="38"/>
      <c r="K72" s="38"/>
    </row>
    <row r="73" spans="1:11" s="52" customFormat="1" ht="16.5" x14ac:dyDescent="0.25">
      <c r="A73" s="100" t="s">
        <v>50</v>
      </c>
      <c r="B73" s="100"/>
      <c r="C73" s="100" t="s">
        <v>51</v>
      </c>
      <c r="D73" s="100"/>
    </row>
    <row r="74" spans="1:11" x14ac:dyDescent="0.25">
      <c r="A74" s="77"/>
      <c r="B74" s="77"/>
      <c r="C74" s="78"/>
      <c r="D74" s="79"/>
    </row>
    <row r="75" spans="1:11" s="39" customFormat="1" ht="18.75" x14ac:dyDescent="0.3">
      <c r="A75" s="35"/>
      <c r="B75" s="36"/>
      <c r="C75" s="95"/>
      <c r="D75" s="95"/>
      <c r="E75" s="37"/>
      <c r="F75" s="37"/>
      <c r="G75" s="37"/>
      <c r="H75" s="37"/>
      <c r="I75" s="37"/>
      <c r="J75" s="38"/>
      <c r="K75" s="38"/>
    </row>
  </sheetData>
  <mergeCells count="23">
    <mergeCell ref="A34:A36"/>
    <mergeCell ref="A1:D1"/>
    <mergeCell ref="A2:D2"/>
    <mergeCell ref="A4:D4"/>
    <mergeCell ref="A5:D5"/>
    <mergeCell ref="A6:D6"/>
    <mergeCell ref="A9:A19"/>
    <mergeCell ref="B13:B14"/>
    <mergeCell ref="B15:B16"/>
    <mergeCell ref="A20:B20"/>
    <mergeCell ref="A21:A23"/>
    <mergeCell ref="A24:D24"/>
    <mergeCell ref="A25:A27"/>
    <mergeCell ref="A28:A33"/>
    <mergeCell ref="A73:B73"/>
    <mergeCell ref="C73:D73"/>
    <mergeCell ref="C75:D75"/>
    <mergeCell ref="A37:A42"/>
    <mergeCell ref="A43:A48"/>
    <mergeCell ref="A49:A51"/>
    <mergeCell ref="A52:A57"/>
    <mergeCell ref="A58:A63"/>
    <mergeCell ref="A64:A69"/>
  </mergeCells>
  <pageMargins left="0.2" right="0.2" top="0.56000000000000005" bottom="0.2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D10" sqref="D10"/>
    </sheetView>
  </sheetViews>
  <sheetFormatPr defaultRowHeight="15" x14ac:dyDescent="0.25"/>
  <cols>
    <col min="2" max="3" width="56.28515625" customWidth="1"/>
    <col min="4" max="4" width="17.7109375" customWidth="1"/>
    <col min="5" max="5" width="12.28515625" customWidth="1"/>
    <col min="6" max="6" width="14.85546875" customWidth="1"/>
    <col min="8" max="8" width="13.28515625" customWidth="1"/>
    <col min="11" max="11" width="28" customWidth="1"/>
  </cols>
  <sheetData>
    <row r="1" spans="1:8" x14ac:dyDescent="0.25">
      <c r="A1" s="53"/>
      <c r="B1" s="53"/>
      <c r="C1" s="106" t="s">
        <v>52</v>
      </c>
      <c r="D1" s="106"/>
      <c r="E1" s="53"/>
      <c r="F1" s="53"/>
      <c r="G1" s="53"/>
    </row>
    <row r="2" spans="1:8" x14ac:dyDescent="0.25">
      <c r="A2" s="53"/>
      <c r="B2" s="53"/>
      <c r="C2" s="106" t="s">
        <v>53</v>
      </c>
      <c r="D2" s="106"/>
      <c r="E2" s="53"/>
      <c r="F2" s="53"/>
      <c r="G2" s="53"/>
    </row>
    <row r="3" spans="1:8" x14ac:dyDescent="0.25">
      <c r="A3" s="53"/>
      <c r="B3" s="53"/>
      <c r="C3" s="53"/>
      <c r="D3" s="53"/>
      <c r="E3" s="53"/>
      <c r="F3" s="53"/>
      <c r="G3" s="53"/>
    </row>
    <row r="4" spans="1:8" ht="17.25" x14ac:dyDescent="0.25">
      <c r="A4" s="107" t="str">
        <f>[1]Лист1!B3</f>
        <v>Seýilgäh we 500 orunlyk  awtoduralga</v>
      </c>
      <c r="B4" s="107"/>
      <c r="C4" s="107"/>
      <c r="D4" s="107"/>
      <c r="E4" s="53"/>
      <c r="F4" s="53"/>
      <c r="G4" s="53"/>
    </row>
    <row r="5" spans="1:8" ht="18.75" x14ac:dyDescent="0.25">
      <c r="A5" s="108" t="s">
        <v>54</v>
      </c>
      <c r="B5" s="108"/>
      <c r="C5" s="108"/>
      <c r="D5" s="108"/>
      <c r="E5" s="53"/>
      <c r="F5" s="53"/>
      <c r="G5" s="53"/>
    </row>
    <row r="6" spans="1:8" x14ac:dyDescent="0.25">
      <c r="A6" s="53"/>
      <c r="B6" s="53"/>
      <c r="C6" s="53"/>
      <c r="D6" s="53"/>
      <c r="E6" s="53"/>
      <c r="F6" s="53"/>
      <c r="G6" s="53"/>
    </row>
    <row r="7" spans="1:8" x14ac:dyDescent="0.25">
      <c r="A7" s="53"/>
      <c r="B7" s="53"/>
      <c r="C7" s="53"/>
      <c r="D7" s="85" t="s">
        <v>6</v>
      </c>
      <c r="E7" s="53"/>
      <c r="F7" s="53"/>
      <c r="G7" s="53"/>
    </row>
    <row r="8" spans="1:8" ht="30" x14ac:dyDescent="0.25">
      <c r="A8" s="54" t="s">
        <v>23</v>
      </c>
      <c r="B8" s="54" t="s">
        <v>55</v>
      </c>
      <c r="C8" s="54" t="s">
        <v>56</v>
      </c>
      <c r="D8" s="55" t="s">
        <v>57</v>
      </c>
      <c r="E8" s="53"/>
      <c r="F8" s="53"/>
      <c r="G8" s="53"/>
    </row>
    <row r="9" spans="1:8" ht="15.75" x14ac:dyDescent="0.25">
      <c r="A9" s="56" t="s">
        <v>58</v>
      </c>
      <c r="B9" s="57" t="s">
        <v>59</v>
      </c>
      <c r="C9" s="57" t="s">
        <v>60</v>
      </c>
      <c r="D9" s="58">
        <f>'26500'!D14</f>
        <v>397500</v>
      </c>
      <c r="E9" s="53">
        <v>1.2500000000000001E-2</v>
      </c>
      <c r="F9" s="53"/>
      <c r="G9" s="53"/>
    </row>
    <row r="10" spans="1:8" ht="15.75" x14ac:dyDescent="0.25">
      <c r="A10" s="56" t="s">
        <v>61</v>
      </c>
      <c r="B10" s="57" t="s">
        <v>62</v>
      </c>
      <c r="C10" s="57" t="s">
        <v>63</v>
      </c>
      <c r="D10" s="58">
        <f>'26500'!D16</f>
        <v>262224</v>
      </c>
      <c r="E10" s="59">
        <v>1.4999999999999999E-2</v>
      </c>
      <c r="F10" s="60">
        <f>[1]Лист1!F22+[1]Лист1!F26+[1]Лист1!F27+[1]Лист1!F28</f>
        <v>34153112</v>
      </c>
      <c r="G10" s="53" t="s">
        <v>64</v>
      </c>
    </row>
    <row r="11" spans="1:8" ht="15.75" x14ac:dyDescent="0.25">
      <c r="A11" s="56" t="s">
        <v>65</v>
      </c>
      <c r="B11" s="57" t="s">
        <v>66</v>
      </c>
      <c r="C11" s="57" t="s">
        <v>67</v>
      </c>
      <c r="D11" s="58">
        <f>'26500'!D17</f>
        <v>22702276</v>
      </c>
      <c r="E11" s="59">
        <v>0.4</v>
      </c>
      <c r="F11" s="53"/>
      <c r="G11" s="53"/>
    </row>
    <row r="12" spans="1:8" ht="18.75" x14ac:dyDescent="0.25">
      <c r="A12" s="56" t="s">
        <v>68</v>
      </c>
      <c r="B12" s="57" t="s">
        <v>75</v>
      </c>
      <c r="C12" s="10" t="s">
        <v>9</v>
      </c>
      <c r="D12" s="58">
        <f>'26500'!D18</f>
        <v>3124000</v>
      </c>
      <c r="E12" s="53">
        <v>0.06</v>
      </c>
      <c r="F12" s="53"/>
      <c r="G12" s="53"/>
    </row>
    <row r="13" spans="1:8" ht="18.75" x14ac:dyDescent="0.25">
      <c r="A13" s="56" t="s">
        <v>69</v>
      </c>
      <c r="B13" s="57" t="s">
        <v>76</v>
      </c>
      <c r="C13" s="10" t="s">
        <v>10</v>
      </c>
      <c r="D13" s="58">
        <f>'26500'!D19</f>
        <v>14000</v>
      </c>
      <c r="E13" s="53">
        <v>7.0000000000000007E-2</v>
      </c>
      <c r="F13" s="53"/>
      <c r="G13" s="53"/>
    </row>
    <row r="14" spans="1:8" ht="15.75" x14ac:dyDescent="0.25">
      <c r="A14" s="61"/>
      <c r="B14" s="62" t="s">
        <v>70</v>
      </c>
      <c r="C14" s="62" t="s">
        <v>71</v>
      </c>
      <c r="D14" s="63">
        <f>SUM(D9:D13)</f>
        <v>26500000</v>
      </c>
      <c r="E14" s="60"/>
      <c r="F14" s="60"/>
      <c r="G14" s="53"/>
      <c r="H14" t="e">
        <f>#REF!/10000</f>
        <v>#REF!</v>
      </c>
    </row>
    <row r="15" spans="1:8" x14ac:dyDescent="0.25">
      <c r="A15" s="53"/>
      <c r="B15" s="53"/>
      <c r="C15" s="53"/>
      <c r="D15" s="53"/>
      <c r="E15" s="53"/>
      <c r="F15" s="60" t="e">
        <f>#REF!</f>
        <v>#REF!</v>
      </c>
      <c r="G15" s="53"/>
    </row>
    <row r="16" spans="1:8" x14ac:dyDescent="0.25">
      <c r="A16" s="109" t="s">
        <v>72</v>
      </c>
      <c r="B16" s="109"/>
      <c r="E16" s="53"/>
      <c r="F16" s="53"/>
      <c r="G16" s="53"/>
    </row>
    <row r="17" spans="1:8" x14ac:dyDescent="0.25">
      <c r="A17" s="109" t="s">
        <v>73</v>
      </c>
      <c r="B17" s="109"/>
      <c r="E17" s="53"/>
      <c r="F17" s="53"/>
      <c r="G17" s="53"/>
      <c r="H17" s="64"/>
    </row>
    <row r="18" spans="1:8" x14ac:dyDescent="0.25">
      <c r="A18" s="109" t="s">
        <v>74</v>
      </c>
      <c r="B18" s="109"/>
      <c r="E18" s="53"/>
      <c r="F18" s="53"/>
      <c r="G18" s="53"/>
    </row>
    <row r="19" spans="1:8" x14ac:dyDescent="0.25">
      <c r="A19" s="87"/>
      <c r="B19" s="87"/>
      <c r="E19" s="53"/>
      <c r="F19" s="53"/>
      <c r="G19" s="53"/>
    </row>
    <row r="20" spans="1:8" x14ac:dyDescent="0.25">
      <c r="A20" s="109" t="s">
        <v>78</v>
      </c>
      <c r="B20" s="109"/>
      <c r="E20" s="53"/>
      <c r="F20" s="53"/>
      <c r="G20" s="53"/>
    </row>
    <row r="21" spans="1:8" x14ac:dyDescent="0.25">
      <c r="A21" s="109" t="s">
        <v>79</v>
      </c>
      <c r="B21" s="109"/>
      <c r="E21" s="53"/>
      <c r="F21" s="53"/>
      <c r="G21" s="53"/>
    </row>
    <row r="22" spans="1:8" x14ac:dyDescent="0.25">
      <c r="A22" s="53"/>
      <c r="B22" s="53"/>
      <c r="C22" s="53"/>
      <c r="D22" s="53"/>
      <c r="E22" s="53"/>
      <c r="F22" s="53"/>
      <c r="G22" s="53"/>
    </row>
    <row r="23" spans="1:8" x14ac:dyDescent="0.25">
      <c r="A23" s="53"/>
      <c r="B23" s="53"/>
      <c r="C23" s="53"/>
      <c r="D23" s="53"/>
      <c r="E23" s="53"/>
      <c r="F23" s="53"/>
      <c r="G23" s="53"/>
    </row>
    <row r="24" spans="1:8" x14ac:dyDescent="0.25">
      <c r="A24" s="53"/>
      <c r="B24" s="53"/>
      <c r="C24" s="53"/>
      <c r="D24" s="53"/>
      <c r="E24" s="53"/>
      <c r="F24" s="53"/>
      <c r="G24" s="53"/>
    </row>
  </sheetData>
  <mergeCells count="9">
    <mergeCell ref="A21:B21"/>
    <mergeCell ref="A17:B17"/>
    <mergeCell ref="A18:B18"/>
    <mergeCell ref="A20:B20"/>
    <mergeCell ref="C1:D1"/>
    <mergeCell ref="C2:D2"/>
    <mergeCell ref="A4:D4"/>
    <mergeCell ref="A5:D5"/>
    <mergeCell ref="A16:B1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26500</vt:lpstr>
      <vt:lpstr>26500(2)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2021-10-27T08:49:55Z</cp:lastPrinted>
  <dcterms:created xsi:type="dcterms:W3CDTF">2019-08-30T05:54:27Z</dcterms:created>
  <dcterms:modified xsi:type="dcterms:W3CDTF">2021-11-13T05:38:39Z</dcterms:modified>
</cp:coreProperties>
</file>