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0" windowHeight="1125" activeTab="2"/>
  </bookViews>
  <sheets>
    <sheet name="Смета 12 гр. по ФЕР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по ФЕР'!$26:$26</definedName>
    <definedName name="_xlnm.Print_Area" localSheetId="0">'Смета 12 гр. по ФЕР'!$A$1:$L$356</definedName>
  </definedNames>
  <calcPr calcId="124519"/>
</workbook>
</file>

<file path=xl/calcChain.xml><?xml version="1.0" encoding="utf-8"?>
<calcChain xmlns="http://schemas.openxmlformats.org/spreadsheetml/2006/main">
  <c r="I354" i="5"/>
  <c r="I351"/>
  <c r="D354"/>
  <c r="D351"/>
  <c r="C348"/>
  <c r="C347"/>
  <c r="C345"/>
  <c r="C344"/>
  <c r="C343"/>
  <c r="C342"/>
  <c r="J341"/>
  <c r="C341"/>
  <c r="J340"/>
  <c r="C340"/>
  <c r="C339"/>
  <c r="J338"/>
  <c r="C338"/>
  <c r="J337"/>
  <c r="C337"/>
  <c r="C336"/>
  <c r="J335"/>
  <c r="C335"/>
  <c r="J334"/>
  <c r="C334"/>
  <c r="J333"/>
  <c r="C333"/>
  <c r="J332"/>
  <c r="C332"/>
  <c r="C331"/>
  <c r="C330"/>
  <c r="C329"/>
  <c r="C328"/>
  <c r="C327"/>
  <c r="J326"/>
  <c r="C326"/>
  <c r="J325"/>
  <c r="C325"/>
  <c r="C324"/>
  <c r="J323"/>
  <c r="C323"/>
  <c r="J322"/>
  <c r="C322"/>
  <c r="C321"/>
  <c r="J320"/>
  <c r="C320"/>
  <c r="J319"/>
  <c r="C319"/>
  <c r="J318"/>
  <c r="C318"/>
  <c r="J317"/>
  <c r="C317"/>
  <c r="C316"/>
  <c r="C315"/>
  <c r="C314"/>
  <c r="C313"/>
  <c r="C312"/>
  <c r="Z309"/>
  <c r="Y309"/>
  <c r="X309"/>
  <c r="G308"/>
  <c r="E308"/>
  <c r="J307"/>
  <c r="E307"/>
  <c r="J306"/>
  <c r="E306"/>
  <c r="J305"/>
  <c r="G305"/>
  <c r="F305"/>
  <c r="J304"/>
  <c r="G304"/>
  <c r="F304"/>
  <c r="J303"/>
  <c r="G303"/>
  <c r="F303"/>
  <c r="F301"/>
  <c r="D301"/>
  <c r="I301"/>
  <c r="C301"/>
  <c r="B301"/>
  <c r="A301"/>
  <c r="Z300"/>
  <c r="Y300"/>
  <c r="X300"/>
  <c r="G299"/>
  <c r="E299"/>
  <c r="J298"/>
  <c r="E298"/>
  <c r="J297"/>
  <c r="E297"/>
  <c r="J296"/>
  <c r="G296"/>
  <c r="F296"/>
  <c r="J295"/>
  <c r="G295"/>
  <c r="F295"/>
  <c r="J294"/>
  <c r="G294"/>
  <c r="F294"/>
  <c r="F292"/>
  <c r="D292"/>
  <c r="I292"/>
  <c r="C292"/>
  <c r="B292"/>
  <c r="A292"/>
  <c r="Z291"/>
  <c r="Y291"/>
  <c r="X291"/>
  <c r="G290"/>
  <c r="E290"/>
  <c r="J289"/>
  <c r="E289"/>
  <c r="J288"/>
  <c r="E288"/>
  <c r="J287"/>
  <c r="G287"/>
  <c r="F287"/>
  <c r="J286"/>
  <c r="G286"/>
  <c r="F286"/>
  <c r="J285"/>
  <c r="G285"/>
  <c r="F285"/>
  <c r="F283"/>
  <c r="D283"/>
  <c r="I283"/>
  <c r="C283"/>
  <c r="B283"/>
  <c r="A283"/>
  <c r="Z282"/>
  <c r="Y282"/>
  <c r="X282"/>
  <c r="J281"/>
  <c r="E281"/>
  <c r="J280"/>
  <c r="E280"/>
  <c r="J279"/>
  <c r="G279"/>
  <c r="F279"/>
  <c r="J278"/>
  <c r="G278"/>
  <c r="F278"/>
  <c r="F276"/>
  <c r="D276"/>
  <c r="I276"/>
  <c r="C276"/>
  <c r="B276"/>
  <c r="A276"/>
  <c r="Z275"/>
  <c r="Y275"/>
  <c r="X275"/>
  <c r="G274"/>
  <c r="E274"/>
  <c r="J273"/>
  <c r="E273"/>
  <c r="J272"/>
  <c r="E272"/>
  <c r="J271"/>
  <c r="G271"/>
  <c r="F271"/>
  <c r="F269"/>
  <c r="D269"/>
  <c r="I269"/>
  <c r="C269"/>
  <c r="B269"/>
  <c r="A269"/>
  <c r="Z268"/>
  <c r="Y268"/>
  <c r="X268"/>
  <c r="J267"/>
  <c r="E267"/>
  <c r="J266"/>
  <c r="E266"/>
  <c r="J265"/>
  <c r="G265"/>
  <c r="F265"/>
  <c r="J264"/>
  <c r="G264"/>
  <c r="F264"/>
  <c r="F262"/>
  <c r="D262"/>
  <c r="I262"/>
  <c r="C262"/>
  <c r="B262"/>
  <c r="A262"/>
  <c r="Z261"/>
  <c r="Y261"/>
  <c r="X261"/>
  <c r="J260"/>
  <c r="G260"/>
  <c r="F260"/>
  <c r="E260"/>
  <c r="D260"/>
  <c r="I260"/>
  <c r="C260"/>
  <c r="B260"/>
  <c r="A260"/>
  <c r="Z259"/>
  <c r="Y259"/>
  <c r="X259"/>
  <c r="J258"/>
  <c r="G258"/>
  <c r="F258"/>
  <c r="E258"/>
  <c r="D258"/>
  <c r="I258"/>
  <c r="A258"/>
  <c r="Z257"/>
  <c r="Y257"/>
  <c r="X257"/>
  <c r="G256"/>
  <c r="E256"/>
  <c r="J255"/>
  <c r="E255"/>
  <c r="J254"/>
  <c r="E254"/>
  <c r="J253"/>
  <c r="G253"/>
  <c r="F253"/>
  <c r="J252"/>
  <c r="G252"/>
  <c r="F252"/>
  <c r="J251"/>
  <c r="G251"/>
  <c r="F251"/>
  <c r="J250"/>
  <c r="G250"/>
  <c r="F250"/>
  <c r="F249"/>
  <c r="E249"/>
  <c r="D249"/>
  <c r="I249"/>
  <c r="C249"/>
  <c r="B249"/>
  <c r="A249"/>
  <c r="Z248"/>
  <c r="Y248"/>
  <c r="X248"/>
  <c r="J247"/>
  <c r="G247"/>
  <c r="F247"/>
  <c r="E247"/>
  <c r="D247"/>
  <c r="I247"/>
  <c r="A247"/>
  <c r="Z246"/>
  <c r="Y246"/>
  <c r="X246"/>
  <c r="J245"/>
  <c r="G245"/>
  <c r="F245"/>
  <c r="E245"/>
  <c r="D245"/>
  <c r="I245"/>
  <c r="A245"/>
  <c r="Z244"/>
  <c r="Y244"/>
  <c r="X244"/>
  <c r="J243"/>
  <c r="G243"/>
  <c r="F243"/>
  <c r="E243"/>
  <c r="D243"/>
  <c r="I243"/>
  <c r="C243"/>
  <c r="B243"/>
  <c r="A243"/>
  <c r="Z242"/>
  <c r="Y242"/>
  <c r="X242"/>
  <c r="G241"/>
  <c r="E241"/>
  <c r="J240"/>
  <c r="E240"/>
  <c r="J239"/>
  <c r="E239"/>
  <c r="J238"/>
  <c r="G238"/>
  <c r="F238"/>
  <c r="J237"/>
  <c r="G237"/>
  <c r="F237"/>
  <c r="F236"/>
  <c r="E236"/>
  <c r="D236"/>
  <c r="I236"/>
  <c r="C236"/>
  <c r="B236"/>
  <c r="A236"/>
  <c r="Z235"/>
  <c r="Y235"/>
  <c r="W235"/>
  <c r="J234"/>
  <c r="G234"/>
  <c r="F234"/>
  <c r="E234"/>
  <c r="D234"/>
  <c r="I234"/>
  <c r="C234"/>
  <c r="B234"/>
  <c r="A234"/>
  <c r="Z233"/>
  <c r="Y233"/>
  <c r="W233"/>
  <c r="G232"/>
  <c r="E232"/>
  <c r="J231"/>
  <c r="E231"/>
  <c r="J230"/>
  <c r="E230"/>
  <c r="J229"/>
  <c r="G229"/>
  <c r="F229"/>
  <c r="J228"/>
  <c r="G228"/>
  <c r="F228"/>
  <c r="J227"/>
  <c r="G227"/>
  <c r="F227"/>
  <c r="J226"/>
  <c r="G226"/>
  <c r="F226"/>
  <c r="F224"/>
  <c r="D224"/>
  <c r="I224"/>
  <c r="C224"/>
  <c r="B224"/>
  <c r="A224"/>
  <c r="Z223"/>
  <c r="Y223"/>
  <c r="W223"/>
  <c r="J222"/>
  <c r="G222"/>
  <c r="F222"/>
  <c r="E222"/>
  <c r="D222"/>
  <c r="I222"/>
  <c r="C222"/>
  <c r="B222"/>
  <c r="A222"/>
  <c r="Z221"/>
  <c r="Y221"/>
  <c r="W221"/>
  <c r="J220"/>
  <c r="G220"/>
  <c r="F220"/>
  <c r="E220"/>
  <c r="D220"/>
  <c r="I220"/>
  <c r="C220"/>
  <c r="B220"/>
  <c r="A220"/>
  <c r="Z219"/>
  <c r="Y219"/>
  <c r="W219"/>
  <c r="J218"/>
  <c r="G218"/>
  <c r="F218"/>
  <c r="E218"/>
  <c r="D218"/>
  <c r="I218"/>
  <c r="C218"/>
  <c r="B218"/>
  <c r="A218"/>
  <c r="Z217"/>
  <c r="Y217"/>
  <c r="W217"/>
  <c r="G216"/>
  <c r="E216"/>
  <c r="J215"/>
  <c r="E215"/>
  <c r="J214"/>
  <c r="E214"/>
  <c r="J213"/>
  <c r="G213"/>
  <c r="F213"/>
  <c r="J212"/>
  <c r="G212"/>
  <c r="F212"/>
  <c r="J211"/>
  <c r="G211"/>
  <c r="F211"/>
  <c r="J210"/>
  <c r="G210"/>
  <c r="F210"/>
  <c r="F208"/>
  <c r="D208"/>
  <c r="I208"/>
  <c r="C208"/>
  <c r="B208"/>
  <c r="A208"/>
  <c r="Z207"/>
  <c r="Y207"/>
  <c r="W207"/>
  <c r="J205"/>
  <c r="G205"/>
  <c r="F205"/>
  <c r="D205"/>
  <c r="I205"/>
  <c r="C205"/>
  <c r="B205"/>
  <c r="A205"/>
  <c r="Z204"/>
  <c r="Y204"/>
  <c r="W204"/>
  <c r="J203"/>
  <c r="G203"/>
  <c r="F203"/>
  <c r="E203"/>
  <c r="D203"/>
  <c r="I203"/>
  <c r="A203"/>
  <c r="Z202"/>
  <c r="Y202"/>
  <c r="W202"/>
  <c r="J201"/>
  <c r="G201"/>
  <c r="F201"/>
  <c r="E201"/>
  <c r="D201"/>
  <c r="I201"/>
  <c r="A201"/>
  <c r="Z200"/>
  <c r="Y200"/>
  <c r="W200"/>
  <c r="G199"/>
  <c r="E199"/>
  <c r="J198"/>
  <c r="E198"/>
  <c r="J197"/>
  <c r="E197"/>
  <c r="J196"/>
  <c r="G196"/>
  <c r="F196"/>
  <c r="J195"/>
  <c r="G195"/>
  <c r="F195"/>
  <c r="J194"/>
  <c r="G194"/>
  <c r="F194"/>
  <c r="J193"/>
  <c r="G193"/>
  <c r="F193"/>
  <c r="F191"/>
  <c r="D191"/>
  <c r="I191"/>
  <c r="C191"/>
  <c r="B191"/>
  <c r="A191"/>
  <c r="Z190"/>
  <c r="Y190"/>
  <c r="W190"/>
  <c r="J189"/>
  <c r="G189"/>
  <c r="F189"/>
  <c r="E189"/>
  <c r="D189"/>
  <c r="I189"/>
  <c r="A189"/>
  <c r="Z188"/>
  <c r="Y188"/>
  <c r="W188"/>
  <c r="J187"/>
  <c r="G187"/>
  <c r="F187"/>
  <c r="E187"/>
  <c r="D187"/>
  <c r="I187"/>
  <c r="A187"/>
  <c r="Z186"/>
  <c r="Y186"/>
  <c r="W186"/>
  <c r="J185"/>
  <c r="G185"/>
  <c r="F185"/>
  <c r="E185"/>
  <c r="D185"/>
  <c r="I185"/>
  <c r="A185"/>
  <c r="Z184"/>
  <c r="Y184"/>
  <c r="W184"/>
  <c r="J183"/>
  <c r="G183"/>
  <c r="F183"/>
  <c r="E183"/>
  <c r="D183"/>
  <c r="I183"/>
  <c r="A183"/>
  <c r="Z182"/>
  <c r="Y182"/>
  <c r="W182"/>
  <c r="J181"/>
  <c r="G181"/>
  <c r="F181"/>
  <c r="E181"/>
  <c r="D181"/>
  <c r="I181"/>
  <c r="A181"/>
  <c r="Z180"/>
  <c r="Y180"/>
  <c r="W180"/>
  <c r="G179"/>
  <c r="E179"/>
  <c r="J178"/>
  <c r="E178"/>
  <c r="J177"/>
  <c r="E177"/>
  <c r="J176"/>
  <c r="G176"/>
  <c r="F176"/>
  <c r="J175"/>
  <c r="G175"/>
  <c r="F175"/>
  <c r="F173"/>
  <c r="D173"/>
  <c r="I173"/>
  <c r="C173"/>
  <c r="B173"/>
  <c r="A173"/>
  <c r="Z172"/>
  <c r="Y172"/>
  <c r="W172"/>
  <c r="J171"/>
  <c r="G171"/>
  <c r="F171"/>
  <c r="E171"/>
  <c r="D171"/>
  <c r="I171"/>
  <c r="A171"/>
  <c r="Z170"/>
  <c r="Y170"/>
  <c r="W170"/>
  <c r="J169"/>
  <c r="G169"/>
  <c r="F169"/>
  <c r="E169"/>
  <c r="D169"/>
  <c r="I169"/>
  <c r="A169"/>
  <c r="Z168"/>
  <c r="Y168"/>
  <c r="W168"/>
  <c r="J167"/>
  <c r="G167"/>
  <c r="F167"/>
  <c r="E167"/>
  <c r="D167"/>
  <c r="I167"/>
  <c r="A167"/>
  <c r="Z166"/>
  <c r="Y166"/>
  <c r="W166"/>
  <c r="J165"/>
  <c r="G165"/>
  <c r="F165"/>
  <c r="E165"/>
  <c r="D165"/>
  <c r="I165"/>
  <c r="A165"/>
  <c r="Z164"/>
  <c r="Y164"/>
  <c r="W164"/>
  <c r="G163"/>
  <c r="E163"/>
  <c r="J162"/>
  <c r="E162"/>
  <c r="J161"/>
  <c r="E161"/>
  <c r="J160"/>
  <c r="G160"/>
  <c r="F160"/>
  <c r="J159"/>
  <c r="G159"/>
  <c r="F159"/>
  <c r="J158"/>
  <c r="G158"/>
  <c r="F158"/>
  <c r="F157"/>
  <c r="E157"/>
  <c r="D157"/>
  <c r="I157"/>
  <c r="C157"/>
  <c r="B157"/>
  <c r="A157"/>
  <c r="Z156"/>
  <c r="Y156"/>
  <c r="W156"/>
  <c r="J155"/>
  <c r="G155"/>
  <c r="F155"/>
  <c r="E155"/>
  <c r="D155"/>
  <c r="I155"/>
  <c r="A155"/>
  <c r="Z154"/>
  <c r="Y154"/>
  <c r="W154"/>
  <c r="G153"/>
  <c r="E153"/>
  <c r="J152"/>
  <c r="E152"/>
  <c r="J151"/>
  <c r="E151"/>
  <c r="J150"/>
  <c r="G150"/>
  <c r="F150"/>
  <c r="J149"/>
  <c r="G149"/>
  <c r="F149"/>
  <c r="F148"/>
  <c r="E148"/>
  <c r="D148"/>
  <c r="I148"/>
  <c r="C148"/>
  <c r="B148"/>
  <c r="A148"/>
  <c r="Z147"/>
  <c r="Y147"/>
  <c r="W147"/>
  <c r="J146"/>
  <c r="G146"/>
  <c r="F146"/>
  <c r="E146"/>
  <c r="D146"/>
  <c r="I146"/>
  <c r="A146"/>
  <c r="Z145"/>
  <c r="Y145"/>
  <c r="W145"/>
  <c r="G144"/>
  <c r="E144"/>
  <c r="J143"/>
  <c r="E143"/>
  <c r="J142"/>
  <c r="E142"/>
  <c r="J141"/>
  <c r="G141"/>
  <c r="F141"/>
  <c r="J140"/>
  <c r="G140"/>
  <c r="F140"/>
  <c r="F139"/>
  <c r="E139"/>
  <c r="D139"/>
  <c r="I139"/>
  <c r="C139"/>
  <c r="B139"/>
  <c r="A139"/>
  <c r="Z138"/>
  <c r="Y138"/>
  <c r="W138"/>
  <c r="J137"/>
  <c r="G137"/>
  <c r="F137"/>
  <c r="E137"/>
  <c r="D137"/>
  <c r="I137"/>
  <c r="A137"/>
  <c r="Z136"/>
  <c r="Y136"/>
  <c r="W136"/>
  <c r="J135"/>
  <c r="G135"/>
  <c r="F135"/>
  <c r="D135"/>
  <c r="I135"/>
  <c r="A135"/>
  <c r="Z134"/>
  <c r="Y134"/>
  <c r="W134"/>
  <c r="G133"/>
  <c r="E133"/>
  <c r="J132"/>
  <c r="E132"/>
  <c r="J131"/>
  <c r="E131"/>
  <c r="J130"/>
  <c r="G130"/>
  <c r="F130"/>
  <c r="J129"/>
  <c r="G129"/>
  <c r="F129"/>
  <c r="J128"/>
  <c r="G128"/>
  <c r="F128"/>
  <c r="J127"/>
  <c r="G127"/>
  <c r="F127"/>
  <c r="F125"/>
  <c r="D125"/>
  <c r="I125"/>
  <c r="C125"/>
  <c r="B125"/>
  <c r="A125"/>
  <c r="Z124"/>
  <c r="Y124"/>
  <c r="W124"/>
  <c r="J123"/>
  <c r="G123"/>
  <c r="F123"/>
  <c r="E123"/>
  <c r="D123"/>
  <c r="I123"/>
  <c r="A123"/>
  <c r="Z122"/>
  <c r="Y122"/>
  <c r="W122"/>
  <c r="J121"/>
  <c r="G121"/>
  <c r="F121"/>
  <c r="D121"/>
  <c r="I121"/>
  <c r="A121"/>
  <c r="Z120"/>
  <c r="Y120"/>
  <c r="W120"/>
  <c r="G119"/>
  <c r="E119"/>
  <c r="J118"/>
  <c r="E118"/>
  <c r="J117"/>
  <c r="E117"/>
  <c r="J116"/>
  <c r="G116"/>
  <c r="F116"/>
  <c r="J115"/>
  <c r="G115"/>
  <c r="F115"/>
  <c r="J114"/>
  <c r="G114"/>
  <c r="F114"/>
  <c r="J113"/>
  <c r="G113"/>
  <c r="F113"/>
  <c r="F112"/>
  <c r="E112"/>
  <c r="D112"/>
  <c r="I112"/>
  <c r="C112"/>
  <c r="B112"/>
  <c r="A112"/>
  <c r="Z111"/>
  <c r="Y111"/>
  <c r="W111"/>
  <c r="J110"/>
  <c r="G110"/>
  <c r="F110"/>
  <c r="D110"/>
  <c r="I110"/>
  <c r="A110"/>
  <c r="Z109"/>
  <c r="Y109"/>
  <c r="W109"/>
  <c r="J108"/>
  <c r="G108"/>
  <c r="F108"/>
  <c r="D108"/>
  <c r="I108"/>
  <c r="A108"/>
  <c r="Z107"/>
  <c r="Y107"/>
  <c r="W107"/>
  <c r="J106"/>
  <c r="G106"/>
  <c r="F106"/>
  <c r="D106"/>
  <c r="I106"/>
  <c r="A106"/>
  <c r="Z105"/>
  <c r="Y105"/>
  <c r="W105"/>
  <c r="G104"/>
  <c r="E104"/>
  <c r="J103"/>
  <c r="E103"/>
  <c r="J102"/>
  <c r="E102"/>
  <c r="J101"/>
  <c r="G101"/>
  <c r="F101"/>
  <c r="J100"/>
  <c r="G100"/>
  <c r="F100"/>
  <c r="J99"/>
  <c r="G99"/>
  <c r="F99"/>
  <c r="F98"/>
  <c r="E98"/>
  <c r="D98"/>
  <c r="I98"/>
  <c r="C98"/>
  <c r="B98"/>
  <c r="A98"/>
  <c r="Z97"/>
  <c r="Y97"/>
  <c r="W97"/>
  <c r="J96"/>
  <c r="G96"/>
  <c r="F96"/>
  <c r="D96"/>
  <c r="I96"/>
  <c r="A96"/>
  <c r="Z95"/>
  <c r="Y95"/>
  <c r="X95"/>
  <c r="J94"/>
  <c r="G94"/>
  <c r="F94"/>
  <c r="D94"/>
  <c r="I94"/>
  <c r="A94"/>
  <c r="Z93"/>
  <c r="Y93"/>
  <c r="W93"/>
  <c r="J92"/>
  <c r="G92"/>
  <c r="F92"/>
  <c r="D92"/>
  <c r="I92"/>
  <c r="A92"/>
  <c r="Z91"/>
  <c r="Y91"/>
  <c r="W91"/>
  <c r="G90"/>
  <c r="E90"/>
  <c r="J89"/>
  <c r="E89"/>
  <c r="J88"/>
  <c r="E88"/>
  <c r="J87"/>
  <c r="G87"/>
  <c r="F87"/>
  <c r="J86"/>
  <c r="G86"/>
  <c r="F86"/>
  <c r="J85"/>
  <c r="G85"/>
  <c r="F85"/>
  <c r="F84"/>
  <c r="E84"/>
  <c r="D84"/>
  <c r="I84"/>
  <c r="C84"/>
  <c r="B84"/>
  <c r="A84"/>
  <c r="Z83"/>
  <c r="Y83"/>
  <c r="W83"/>
  <c r="J82"/>
  <c r="G82"/>
  <c r="F82"/>
  <c r="D82"/>
  <c r="I82"/>
  <c r="A82"/>
  <c r="Z81"/>
  <c r="Y81"/>
  <c r="W81"/>
  <c r="G80"/>
  <c r="E80"/>
  <c r="J79"/>
  <c r="E79"/>
  <c r="J78"/>
  <c r="E78"/>
  <c r="J77"/>
  <c r="G77"/>
  <c r="F77"/>
  <c r="J76"/>
  <c r="G76"/>
  <c r="F76"/>
  <c r="J75"/>
  <c r="G75"/>
  <c r="F75"/>
  <c r="F74"/>
  <c r="E74"/>
  <c r="D74"/>
  <c r="I74"/>
  <c r="C74"/>
  <c r="B74"/>
  <c r="A74"/>
  <c r="Z73"/>
  <c r="Y73"/>
  <c r="W73"/>
  <c r="J72"/>
  <c r="G72"/>
  <c r="F72"/>
  <c r="D72"/>
  <c r="I72"/>
  <c r="A72"/>
  <c r="Z71"/>
  <c r="Y71"/>
  <c r="W71"/>
  <c r="J70"/>
  <c r="G70"/>
  <c r="F70"/>
  <c r="D70"/>
  <c r="I70"/>
  <c r="A70"/>
  <c r="Z69"/>
  <c r="Y69"/>
  <c r="W69"/>
  <c r="J68"/>
  <c r="G68"/>
  <c r="F68"/>
  <c r="D68"/>
  <c r="I68"/>
  <c r="A68"/>
  <c r="Z67"/>
  <c r="Y67"/>
  <c r="W67"/>
  <c r="G66"/>
  <c r="E66"/>
  <c r="J65"/>
  <c r="E65"/>
  <c r="J64"/>
  <c r="E64"/>
  <c r="J63"/>
  <c r="G63"/>
  <c r="F63"/>
  <c r="J62"/>
  <c r="G62"/>
  <c r="F62"/>
  <c r="J61"/>
  <c r="G61"/>
  <c r="F61"/>
  <c r="F60"/>
  <c r="E60"/>
  <c r="D60"/>
  <c r="I60"/>
  <c r="C60"/>
  <c r="B60"/>
  <c r="A60"/>
  <c r="Z59"/>
  <c r="Y59"/>
  <c r="W59"/>
  <c r="J58"/>
  <c r="G58"/>
  <c r="F58"/>
  <c r="D58"/>
  <c r="I58"/>
  <c r="A58"/>
  <c r="Z57"/>
  <c r="Y57"/>
  <c r="W57"/>
  <c r="G56"/>
  <c r="E56"/>
  <c r="J55"/>
  <c r="E55"/>
  <c r="J54"/>
  <c r="E54"/>
  <c r="J53"/>
  <c r="G53"/>
  <c r="F53"/>
  <c r="J52"/>
  <c r="G52"/>
  <c r="F52"/>
  <c r="J51"/>
  <c r="G51"/>
  <c r="F51"/>
  <c r="J50"/>
  <c r="G50"/>
  <c r="F50"/>
  <c r="F49"/>
  <c r="E49"/>
  <c r="D49"/>
  <c r="I49"/>
  <c r="C49"/>
  <c r="B49"/>
  <c r="A49"/>
  <c r="Z48"/>
  <c r="Y48"/>
  <c r="W48"/>
  <c r="J47"/>
  <c r="G47"/>
  <c r="F47"/>
  <c r="E47"/>
  <c r="D47"/>
  <c r="I47"/>
  <c r="A47"/>
  <c r="Z46"/>
  <c r="Y46"/>
  <c r="W46"/>
  <c r="J45"/>
  <c r="G45"/>
  <c r="F45"/>
  <c r="D45"/>
  <c r="I45"/>
  <c r="A45"/>
  <c r="Z44"/>
  <c r="Y44"/>
  <c r="W44"/>
  <c r="J43"/>
  <c r="G43"/>
  <c r="F43"/>
  <c r="D43"/>
  <c r="I43"/>
  <c r="A43"/>
  <c r="Z42"/>
  <c r="Y42"/>
  <c r="W42"/>
  <c r="J41"/>
  <c r="G41"/>
  <c r="F41"/>
  <c r="D41"/>
  <c r="I41"/>
  <c r="A41"/>
  <c r="Z40"/>
  <c r="Y40"/>
  <c r="W40"/>
  <c r="J39"/>
  <c r="G39"/>
  <c r="F39"/>
  <c r="D39"/>
  <c r="I39"/>
  <c r="A39"/>
  <c r="Z38"/>
  <c r="Y38"/>
  <c r="W38"/>
  <c r="J37"/>
  <c r="G37"/>
  <c r="F37"/>
  <c r="D37"/>
  <c r="I37"/>
  <c r="A37"/>
  <c r="Z36"/>
  <c r="Y36"/>
  <c r="W36"/>
  <c r="J35"/>
  <c r="G35"/>
  <c r="F35"/>
  <c r="D35"/>
  <c r="I35"/>
  <c r="A35"/>
  <c r="Z34"/>
  <c r="Y34"/>
  <c r="W34"/>
  <c r="G33"/>
  <c r="E33"/>
  <c r="J32"/>
  <c r="E32"/>
  <c r="J31"/>
  <c r="E31"/>
  <c r="J30"/>
  <c r="G30"/>
  <c r="F30"/>
  <c r="J29"/>
  <c r="G29"/>
  <c r="F29"/>
  <c r="J28"/>
  <c r="G28"/>
  <c r="F28"/>
  <c r="F27"/>
  <c r="E27"/>
  <c r="D27"/>
  <c r="I27"/>
  <c r="C27"/>
  <c r="B27"/>
  <c r="A27"/>
  <c r="H5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1" i="3"/>
  <c r="CY1"/>
  <c r="CZ1"/>
  <c r="DA1"/>
  <c r="A2"/>
  <c r="CY2"/>
  <c r="CZ2"/>
  <c r="DA2"/>
  <c r="A3"/>
  <c r="CY3"/>
  <c r="CZ3"/>
  <c r="DA3"/>
  <c r="A4"/>
  <c r="CY4"/>
  <c r="CZ4"/>
  <c r="DA4"/>
  <c r="A5"/>
  <c r="CY5"/>
  <c r="CZ5"/>
  <c r="DA5"/>
  <c r="A6"/>
  <c r="CY6"/>
  <c r="CZ6"/>
  <c r="DA6"/>
  <c r="A7"/>
  <c r="CY7"/>
  <c r="CZ7"/>
  <c r="DA7"/>
  <c r="A8"/>
  <c r="CY8"/>
  <c r="CZ8"/>
  <c r="DA8"/>
  <c r="A9"/>
  <c r="CY9"/>
  <c r="CZ9"/>
  <c r="DA9"/>
  <c r="A10"/>
  <c r="CY10"/>
  <c r="CZ10"/>
  <c r="DA10"/>
  <c r="A11"/>
  <c r="CY11"/>
  <c r="CZ11"/>
  <c r="DA11"/>
  <c r="A12"/>
  <c r="CY12"/>
  <c r="CZ12"/>
  <c r="DA12"/>
  <c r="A13"/>
  <c r="CY13"/>
  <c r="CZ13"/>
  <c r="DA13"/>
  <c r="A14"/>
  <c r="CY14"/>
  <c r="CZ14"/>
  <c r="DA14"/>
  <c r="A15"/>
  <c r="CY15"/>
  <c r="CZ15"/>
  <c r="DA15"/>
  <c r="A16"/>
  <c r="CX16"/>
  <c r="CY16"/>
  <c r="CZ16"/>
  <c r="DA16"/>
  <c r="A17"/>
  <c r="CX17"/>
  <c r="CY17"/>
  <c r="CZ17"/>
  <c r="DA17"/>
  <c r="A18"/>
  <c r="CX18"/>
  <c r="CY18"/>
  <c r="CZ18"/>
  <c r="DA18"/>
  <c r="A19"/>
  <c r="CX19"/>
  <c r="CY19"/>
  <c r="CZ19"/>
  <c r="DA19"/>
  <c r="A20"/>
  <c r="CX20"/>
  <c r="CY20"/>
  <c r="CZ20"/>
  <c r="DA20"/>
  <c r="A21"/>
  <c r="CX21"/>
  <c r="CY21"/>
  <c r="CZ21"/>
  <c r="DA21"/>
  <c r="A22"/>
  <c r="CX22"/>
  <c r="CY22"/>
  <c r="CZ22"/>
  <c r="DA22"/>
  <c r="A23"/>
  <c r="CX23"/>
  <c r="CY23"/>
  <c r="CZ23"/>
  <c r="DA23"/>
  <c r="A24"/>
  <c r="CX24"/>
  <c r="CY24"/>
  <c r="CZ24"/>
  <c r="DA24"/>
  <c r="A25"/>
  <c r="CX25"/>
  <c r="CY25"/>
  <c r="CZ25"/>
  <c r="DA25"/>
  <c r="A26"/>
  <c r="CX26"/>
  <c r="CY26"/>
  <c r="CZ26"/>
  <c r="DA26"/>
  <c r="A27"/>
  <c r="CX27"/>
  <c r="CY27"/>
  <c r="CZ27"/>
  <c r="DA27"/>
  <c r="A28"/>
  <c r="CX28"/>
  <c r="CY28"/>
  <c r="CZ28"/>
  <c r="DA28"/>
  <c r="A29"/>
  <c r="CX29"/>
  <c r="CY29"/>
  <c r="CZ29"/>
  <c r="DA29"/>
  <c r="A30"/>
  <c r="CX30"/>
  <c r="CY30"/>
  <c r="CZ30"/>
  <c r="DA30"/>
  <c r="A31"/>
  <c r="CX31"/>
  <c r="CY31"/>
  <c r="CZ31"/>
  <c r="DA31"/>
  <c r="A32"/>
  <c r="CX32"/>
  <c r="CY32"/>
  <c r="CZ32"/>
  <c r="DA32"/>
  <c r="A33"/>
  <c r="CX33"/>
  <c r="CY33"/>
  <c r="CZ33"/>
  <c r="DA33"/>
  <c r="A34"/>
  <c r="CX34"/>
  <c r="CY34"/>
  <c r="CZ34"/>
  <c r="DA34"/>
  <c r="A35"/>
  <c r="CX35"/>
  <c r="CY35"/>
  <c r="CZ35"/>
  <c r="DA35"/>
  <c r="A36"/>
  <c r="CX36"/>
  <c r="CY36"/>
  <c r="CZ36"/>
  <c r="DA36"/>
  <c r="A37"/>
  <c r="CX37"/>
  <c r="CY37"/>
  <c r="CZ37"/>
  <c r="DA37"/>
  <c r="A38"/>
  <c r="CX38"/>
  <c r="CY38"/>
  <c r="CZ38"/>
  <c r="DA38"/>
  <c r="A39"/>
  <c r="CX39"/>
  <c r="CY39"/>
  <c r="CZ39"/>
  <c r="DA39"/>
  <c r="A40"/>
  <c r="CX40"/>
  <c r="CY40"/>
  <c r="CZ40"/>
  <c r="DA40"/>
  <c r="A41"/>
  <c r="CY41"/>
  <c r="CZ41"/>
  <c r="DA41"/>
  <c r="A42"/>
  <c r="CY42"/>
  <c r="CZ42"/>
  <c r="DA42"/>
  <c r="A43"/>
  <c r="CY43"/>
  <c r="CZ43"/>
  <c r="DA43"/>
  <c r="A44"/>
  <c r="CY44"/>
  <c r="CZ44"/>
  <c r="DA44"/>
  <c r="A45"/>
  <c r="CY45"/>
  <c r="CZ45"/>
  <c r="DA45"/>
  <c r="A46"/>
  <c r="CY46"/>
  <c r="CZ46"/>
  <c r="DA46"/>
  <c r="A47"/>
  <c r="CY47"/>
  <c r="CZ47"/>
  <c r="DA47"/>
  <c r="A48"/>
  <c r="CY48"/>
  <c r="CZ48"/>
  <c r="DA48"/>
  <c r="A49"/>
  <c r="CY49"/>
  <c r="CZ49"/>
  <c r="DA49"/>
  <c r="A50"/>
  <c r="CY50"/>
  <c r="CZ50"/>
  <c r="DA50"/>
  <c r="A51"/>
  <c r="CY51"/>
  <c r="CZ51"/>
  <c r="DA51"/>
  <c r="A52"/>
  <c r="CY52"/>
  <c r="CZ52"/>
  <c r="DA52"/>
  <c r="A53"/>
  <c r="CY53"/>
  <c r="CZ53"/>
  <c r="DA53"/>
  <c r="A54"/>
  <c r="CY54"/>
  <c r="CZ54"/>
  <c r="DA54"/>
  <c r="A55"/>
  <c r="CY55"/>
  <c r="CZ55"/>
  <c r="DA55"/>
  <c r="A56"/>
  <c r="CY56"/>
  <c r="CZ56"/>
  <c r="DA56"/>
  <c r="A57"/>
  <c r="CX57"/>
  <c r="CY57"/>
  <c r="CZ57"/>
  <c r="DA57"/>
  <c r="A58"/>
  <c r="CX58"/>
  <c r="CY58"/>
  <c r="CZ58"/>
  <c r="DA58"/>
  <c r="A59"/>
  <c r="CX59"/>
  <c r="CY59"/>
  <c r="CZ59"/>
  <c r="DA59"/>
  <c r="A60"/>
  <c r="CX60"/>
  <c r="CY60"/>
  <c r="CZ60"/>
  <c r="DA60"/>
  <c r="A61"/>
  <c r="CX61"/>
  <c r="CY61"/>
  <c r="CZ61"/>
  <c r="DA61"/>
  <c r="A62"/>
  <c r="CX62"/>
  <c r="CY62"/>
  <c r="CZ62"/>
  <c r="DA62"/>
  <c r="A63"/>
  <c r="CX63"/>
  <c r="CY63"/>
  <c r="CZ63"/>
  <c r="DA63"/>
  <c r="A64"/>
  <c r="CX64"/>
  <c r="CY64"/>
  <c r="CZ64"/>
  <c r="DA64"/>
  <c r="A65"/>
  <c r="CX65"/>
  <c r="CY65"/>
  <c r="CZ65"/>
  <c r="DA65"/>
  <c r="A66"/>
  <c r="CX66"/>
  <c r="CY66"/>
  <c r="CZ66"/>
  <c r="DA66"/>
  <c r="A67"/>
  <c r="CX67"/>
  <c r="CY67"/>
  <c r="CZ67"/>
  <c r="DA67"/>
  <c r="A68"/>
  <c r="CX68"/>
  <c r="CY68"/>
  <c r="CZ68"/>
  <c r="DA68"/>
  <c r="A69"/>
  <c r="CX69"/>
  <c r="CY69"/>
  <c r="CZ69"/>
  <c r="DA69"/>
  <c r="A70"/>
  <c r="CX70"/>
  <c r="CY70"/>
  <c r="CZ70"/>
  <c r="DA70"/>
  <c r="A71"/>
  <c r="CX71"/>
  <c r="CY71"/>
  <c r="CZ71"/>
  <c r="DA71"/>
  <c r="A72"/>
  <c r="CX72"/>
  <c r="CY72"/>
  <c r="CZ72"/>
  <c r="DA72"/>
  <c r="A73"/>
  <c r="CX73"/>
  <c r="CY73"/>
  <c r="CZ73"/>
  <c r="DA73"/>
  <c r="A74"/>
  <c r="CX74"/>
  <c r="CY74"/>
  <c r="CZ74"/>
  <c r="DA74"/>
  <c r="A75"/>
  <c r="CX75"/>
  <c r="CY75"/>
  <c r="CZ75"/>
  <c r="DA75"/>
  <c r="A76"/>
  <c r="CX76"/>
  <c r="CY76"/>
  <c r="CZ76"/>
  <c r="DA76"/>
  <c r="A77"/>
  <c r="CX77"/>
  <c r="CY77"/>
  <c r="CZ77"/>
  <c r="DA77"/>
  <c r="A78"/>
  <c r="CX78"/>
  <c r="CY78"/>
  <c r="CZ78"/>
  <c r="DA78"/>
  <c r="A79"/>
  <c r="CX79"/>
  <c r="CY79"/>
  <c r="CZ79"/>
  <c r="DA79"/>
  <c r="A80"/>
  <c r="CX80"/>
  <c r="CY80"/>
  <c r="CZ80"/>
  <c r="DA80"/>
  <c r="A81"/>
  <c r="CX81"/>
  <c r="CY81"/>
  <c r="CZ81"/>
  <c r="DA81"/>
  <c r="A82"/>
  <c r="CX82"/>
  <c r="CY82"/>
  <c r="CZ82"/>
  <c r="DA82"/>
  <c r="A83"/>
  <c r="CX83"/>
  <c r="CY83"/>
  <c r="CZ83"/>
  <c r="DA83"/>
  <c r="A84"/>
  <c r="CX84"/>
  <c r="CY84"/>
  <c r="CZ84"/>
  <c r="DA84"/>
  <c r="A85"/>
  <c r="CX85"/>
  <c r="CY85"/>
  <c r="CZ85"/>
  <c r="DA85"/>
  <c r="A86"/>
  <c r="CX86"/>
  <c r="CY86"/>
  <c r="CZ86"/>
  <c r="DA86"/>
  <c r="A87"/>
  <c r="CX87"/>
  <c r="CY87"/>
  <c r="CZ87"/>
  <c r="DA87"/>
  <c r="A88"/>
  <c r="CX88"/>
  <c r="CY88"/>
  <c r="CZ88"/>
  <c r="DA88"/>
  <c r="A89"/>
  <c r="CX89"/>
  <c r="CY89"/>
  <c r="CZ89"/>
  <c r="DA89"/>
  <c r="A90"/>
  <c r="CX90"/>
  <c r="CY90"/>
  <c r="CZ90"/>
  <c r="DA90"/>
  <c r="A91"/>
  <c r="CX91"/>
  <c r="CY91"/>
  <c r="CZ91"/>
  <c r="DA91"/>
  <c r="A92"/>
  <c r="CX92"/>
  <c r="CY92"/>
  <c r="CZ92"/>
  <c r="DA92"/>
  <c r="A93"/>
  <c r="CX93"/>
  <c r="CY93"/>
  <c r="CZ93"/>
  <c r="DA93"/>
  <c r="A94"/>
  <c r="CX94"/>
  <c r="CY94"/>
  <c r="CZ94"/>
  <c r="DA94"/>
  <c r="A95"/>
  <c r="CX95"/>
  <c r="CY95"/>
  <c r="CZ95"/>
  <c r="DA95"/>
  <c r="A96"/>
  <c r="CX96"/>
  <c r="CY96"/>
  <c r="CZ96"/>
  <c r="DA96"/>
  <c r="A97"/>
  <c r="CX97"/>
  <c r="CY97"/>
  <c r="CZ97"/>
  <c r="DA97"/>
  <c r="A98"/>
  <c r="CX98"/>
  <c r="CY98"/>
  <c r="CZ98"/>
  <c r="DA98"/>
  <c r="A99"/>
  <c r="CY99"/>
  <c r="CZ99"/>
  <c r="DA99"/>
  <c r="A100"/>
  <c r="CY100"/>
  <c r="CZ100"/>
  <c r="DA100"/>
  <c r="A101"/>
  <c r="CY101"/>
  <c r="CZ101"/>
  <c r="DA101"/>
  <c r="A102"/>
  <c r="CY102"/>
  <c r="CZ102"/>
  <c r="DA102"/>
  <c r="A103"/>
  <c r="CY103"/>
  <c r="CZ103"/>
  <c r="DA103"/>
  <c r="A104"/>
  <c r="CY104"/>
  <c r="CZ104"/>
  <c r="DA104"/>
  <c r="A105"/>
  <c r="CY105"/>
  <c r="CZ105"/>
  <c r="DA105"/>
  <c r="A106"/>
  <c r="CY106"/>
  <c r="CZ106"/>
  <c r="DA106"/>
  <c r="A107"/>
  <c r="CY107"/>
  <c r="CZ107"/>
  <c r="DA107"/>
  <c r="A108"/>
  <c r="CY108"/>
  <c r="CZ108"/>
  <c r="DA108"/>
  <c r="A109"/>
  <c r="CY109"/>
  <c r="CZ109"/>
  <c r="DA109"/>
  <c r="A110"/>
  <c r="CY110"/>
  <c r="CZ110"/>
  <c r="DA110"/>
  <c r="A111"/>
  <c r="CY111"/>
  <c r="CZ111"/>
  <c r="DA111"/>
  <c r="A112"/>
  <c r="CX112"/>
  <c r="CY112"/>
  <c r="CZ112"/>
  <c r="DA112"/>
  <c r="A113"/>
  <c r="CX113"/>
  <c r="CY113"/>
  <c r="CZ113"/>
  <c r="DA113"/>
  <c r="A114"/>
  <c r="CX114"/>
  <c r="CY114"/>
  <c r="CZ114"/>
  <c r="DA114"/>
  <c r="A115"/>
  <c r="CX115"/>
  <c r="CY115"/>
  <c r="CZ115"/>
  <c r="DA115"/>
  <c r="A116"/>
  <c r="CX116"/>
  <c r="CY116"/>
  <c r="CZ116"/>
  <c r="DA116"/>
  <c r="A117"/>
  <c r="CX117"/>
  <c r="CY117"/>
  <c r="CZ117"/>
  <c r="DA117"/>
  <c r="A118"/>
  <c r="CX118"/>
  <c r="CY118"/>
  <c r="CZ118"/>
  <c r="DA118"/>
  <c r="A119"/>
  <c r="CX119"/>
  <c r="CY119"/>
  <c r="CZ119"/>
  <c r="DA119"/>
  <c r="A120"/>
  <c r="CX120"/>
  <c r="CY120"/>
  <c r="CZ120"/>
  <c r="DA120"/>
  <c r="A121"/>
  <c r="CX121"/>
  <c r="CY121"/>
  <c r="CZ121"/>
  <c r="DA121"/>
  <c r="A122"/>
  <c r="CX122"/>
  <c r="CY122"/>
  <c r="CZ122"/>
  <c r="DA122"/>
  <c r="A123"/>
  <c r="CX123"/>
  <c r="CY123"/>
  <c r="CZ123"/>
  <c r="DA123"/>
  <c r="A124"/>
  <c r="CY124"/>
  <c r="CZ124"/>
  <c r="DA124"/>
  <c r="A125"/>
  <c r="CY125"/>
  <c r="CZ125"/>
  <c r="DA125"/>
  <c r="A126"/>
  <c r="CY126"/>
  <c r="CZ126"/>
  <c r="DA126"/>
  <c r="A127"/>
  <c r="CY127"/>
  <c r="CZ127"/>
  <c r="DA127"/>
  <c r="A128"/>
  <c r="CY128"/>
  <c r="CZ128"/>
  <c r="DA128"/>
  <c r="A129"/>
  <c r="CY129"/>
  <c r="CZ129"/>
  <c r="DA129"/>
  <c r="A130"/>
  <c r="CY130"/>
  <c r="CZ130"/>
  <c r="DA130"/>
  <c r="A131"/>
  <c r="CY131"/>
  <c r="CZ131"/>
  <c r="DA131"/>
  <c r="A132"/>
  <c r="CY132"/>
  <c r="CZ132"/>
  <c r="DA132"/>
  <c r="A133"/>
  <c r="CY133"/>
  <c r="CZ133"/>
  <c r="DA133"/>
  <c r="A134"/>
  <c r="CY134"/>
  <c r="CZ134"/>
  <c r="DA134"/>
  <c r="A135"/>
  <c r="CY135"/>
  <c r="CZ135"/>
  <c r="DA135"/>
  <c r="A136"/>
  <c r="CX136"/>
  <c r="CY136"/>
  <c r="CZ136"/>
  <c r="DA136"/>
  <c r="A137"/>
  <c r="CX137"/>
  <c r="CY137"/>
  <c r="CZ137"/>
  <c r="DA137"/>
  <c r="A138"/>
  <c r="CX138"/>
  <c r="CY138"/>
  <c r="CZ138"/>
  <c r="DA138"/>
  <c r="A139"/>
  <c r="CX139"/>
  <c r="CY139"/>
  <c r="CZ139"/>
  <c r="DA139"/>
  <c r="A140"/>
  <c r="CX140"/>
  <c r="CY140"/>
  <c r="CZ140"/>
  <c r="DA140"/>
  <c r="A141"/>
  <c r="CX141"/>
  <c r="CY141"/>
  <c r="CZ141"/>
  <c r="DA141"/>
  <c r="A142"/>
  <c r="CX142"/>
  <c r="CY142"/>
  <c r="CZ142"/>
  <c r="DA142"/>
  <c r="A143"/>
  <c r="CX143"/>
  <c r="CY143"/>
  <c r="CZ143"/>
  <c r="DA143"/>
  <c r="A144"/>
  <c r="CX144"/>
  <c r="CY144"/>
  <c r="CZ144"/>
  <c r="DA144"/>
  <c r="A145"/>
  <c r="CX145"/>
  <c r="CY145"/>
  <c r="CZ145"/>
  <c r="DA145"/>
  <c r="A146"/>
  <c r="CX146"/>
  <c r="CY146"/>
  <c r="CZ146"/>
  <c r="DA146"/>
  <c r="A147"/>
  <c r="CX147"/>
  <c r="CY147"/>
  <c r="CZ147"/>
  <c r="DA147"/>
  <c r="A148"/>
  <c r="CX148"/>
  <c r="CY148"/>
  <c r="CZ148"/>
  <c r="DA148"/>
  <c r="A149"/>
  <c r="CX149"/>
  <c r="CY149"/>
  <c r="CZ149"/>
  <c r="DA149"/>
  <c r="A150"/>
  <c r="CX150"/>
  <c r="CY150"/>
  <c r="CZ150"/>
  <c r="DA150"/>
  <c r="A151"/>
  <c r="CX151"/>
  <c r="CY151"/>
  <c r="CZ151"/>
  <c r="DA151"/>
  <c r="A152"/>
  <c r="CX152"/>
  <c r="CY152"/>
  <c r="CZ152"/>
  <c r="DA152"/>
  <c r="A153"/>
  <c r="CX153"/>
  <c r="CY153"/>
  <c r="CZ153"/>
  <c r="DA153"/>
  <c r="A154"/>
  <c r="CX154"/>
  <c r="CY154"/>
  <c r="CZ154"/>
  <c r="DA154"/>
  <c r="A155"/>
  <c r="CY155"/>
  <c r="CZ155"/>
  <c r="DA155"/>
  <c r="A156"/>
  <c r="CY156"/>
  <c r="CZ156"/>
  <c r="DA156"/>
  <c r="A157"/>
  <c r="CY157"/>
  <c r="CZ157"/>
  <c r="DA157"/>
  <c r="A158"/>
  <c r="CY158"/>
  <c r="CZ158"/>
  <c r="DA158"/>
  <c r="A159"/>
  <c r="CY159"/>
  <c r="CZ159"/>
  <c r="DA159"/>
  <c r="A160"/>
  <c r="CY160"/>
  <c r="CZ160"/>
  <c r="DA160"/>
  <c r="A161"/>
  <c r="CY161"/>
  <c r="CZ161"/>
  <c r="DA161"/>
  <c r="A162"/>
  <c r="CY162"/>
  <c r="CZ162"/>
  <c r="DA162"/>
  <c r="A163"/>
  <c r="CY163"/>
  <c r="CZ163"/>
  <c r="DA163"/>
  <c r="A164"/>
  <c r="CY164"/>
  <c r="CZ164"/>
  <c r="DA164"/>
  <c r="A165"/>
  <c r="CY165"/>
  <c r="CZ165"/>
  <c r="DA165"/>
  <c r="A166"/>
  <c r="CY166"/>
  <c r="CZ166"/>
  <c r="DA166"/>
  <c r="A167"/>
  <c r="CY167"/>
  <c r="CZ167"/>
  <c r="DA167"/>
  <c r="A168"/>
  <c r="CY168"/>
  <c r="CZ168"/>
  <c r="DA168"/>
  <c r="A169"/>
  <c r="CY169"/>
  <c r="CZ169"/>
  <c r="DA169"/>
  <c r="A170"/>
  <c r="CY170"/>
  <c r="CZ170"/>
  <c r="DA170"/>
  <c r="A171"/>
  <c r="CY171"/>
  <c r="CZ171"/>
  <c r="DA171"/>
  <c r="A172"/>
  <c r="CX172"/>
  <c r="CY172"/>
  <c r="CZ172"/>
  <c r="DA172"/>
  <c r="A173"/>
  <c r="CX173"/>
  <c r="CY173"/>
  <c r="CZ173"/>
  <c r="DA173"/>
  <c r="A174"/>
  <c r="CX174"/>
  <c r="CY174"/>
  <c r="CZ174"/>
  <c r="DA174"/>
  <c r="A175"/>
  <c r="CX175"/>
  <c r="CY175"/>
  <c r="CZ175"/>
  <c r="DA175"/>
  <c r="A176"/>
  <c r="CX176"/>
  <c r="CY176"/>
  <c r="CZ176"/>
  <c r="DA176"/>
  <c r="A177"/>
  <c r="CX177"/>
  <c r="CY177"/>
  <c r="CZ177"/>
  <c r="DA177"/>
  <c r="A178"/>
  <c r="CX178"/>
  <c r="CY178"/>
  <c r="CZ178"/>
  <c r="DA178"/>
  <c r="A179"/>
  <c r="CX179"/>
  <c r="CY179"/>
  <c r="CZ179"/>
  <c r="DA179"/>
  <c r="A180"/>
  <c r="CX180"/>
  <c r="CY180"/>
  <c r="CZ180"/>
  <c r="DA180"/>
  <c r="A181"/>
  <c r="CX181"/>
  <c r="CY181"/>
  <c r="CZ181"/>
  <c r="DA181"/>
  <c r="A182"/>
  <c r="CX182"/>
  <c r="CY182"/>
  <c r="CZ182"/>
  <c r="DA182"/>
  <c r="A183"/>
  <c r="CX183"/>
  <c r="CY183"/>
  <c r="CZ183"/>
  <c r="DA183"/>
  <c r="A184"/>
  <c r="CX184"/>
  <c r="CY184"/>
  <c r="CZ184"/>
  <c r="DA184"/>
  <c r="A185"/>
  <c r="CX185"/>
  <c r="CY185"/>
  <c r="CZ185"/>
  <c r="DA185"/>
  <c r="A186"/>
  <c r="CX186"/>
  <c r="CY186"/>
  <c r="CZ186"/>
  <c r="DA186"/>
  <c r="A187"/>
  <c r="CX187"/>
  <c r="CY187"/>
  <c r="CZ187"/>
  <c r="DA187"/>
  <c r="A188"/>
  <c r="CX188"/>
  <c r="CY188"/>
  <c r="CZ188"/>
  <c r="DA188"/>
  <c r="A189"/>
  <c r="CX189"/>
  <c r="CY189"/>
  <c r="CZ189"/>
  <c r="DA189"/>
  <c r="A190"/>
  <c r="CX190"/>
  <c r="CY190"/>
  <c r="CZ190"/>
  <c r="DA190"/>
  <c r="A191"/>
  <c r="CX191"/>
  <c r="CY191"/>
  <c r="CZ191"/>
  <c r="DA191"/>
  <c r="A192"/>
  <c r="CY192"/>
  <c r="CZ192"/>
  <c r="DA192"/>
  <c r="A193"/>
  <c r="CY193"/>
  <c r="CZ193"/>
  <c r="DA193"/>
  <c r="A194"/>
  <c r="CY194"/>
  <c r="CZ194"/>
  <c r="DA194"/>
  <c r="A195"/>
  <c r="CY195"/>
  <c r="CZ195"/>
  <c r="DA195"/>
  <c r="A196"/>
  <c r="CY196"/>
  <c r="CZ196"/>
  <c r="DA196"/>
  <c r="A197"/>
  <c r="CX197"/>
  <c r="CY197"/>
  <c r="CZ197"/>
  <c r="DA197"/>
  <c r="A198"/>
  <c r="CY198"/>
  <c r="CZ198"/>
  <c r="DA198"/>
  <c r="A199"/>
  <c r="CY199"/>
  <c r="CZ199"/>
  <c r="DA199"/>
  <c r="A200"/>
  <c r="CY200"/>
  <c r="CZ200"/>
  <c r="DA200"/>
  <c r="A201"/>
  <c r="CY201"/>
  <c r="CZ201"/>
  <c r="DA201"/>
  <c r="A202"/>
  <c r="CY202"/>
  <c r="CZ202"/>
  <c r="DA202"/>
  <c r="A203"/>
  <c r="CY203"/>
  <c r="CZ203"/>
  <c r="DA203"/>
  <c r="A204"/>
  <c r="CY204"/>
  <c r="CZ204"/>
  <c r="DA204"/>
  <c r="A205"/>
  <c r="CY205"/>
  <c r="CZ205"/>
  <c r="DA205"/>
  <c r="A206"/>
  <c r="CY206"/>
  <c r="CZ206"/>
  <c r="DA206"/>
  <c r="A207"/>
  <c r="CY207"/>
  <c r="CZ207"/>
  <c r="DA207"/>
  <c r="A208"/>
  <c r="CY208"/>
  <c r="CZ208"/>
  <c r="DA208"/>
  <c r="A209"/>
  <c r="CY209"/>
  <c r="CZ209"/>
  <c r="DA209"/>
  <c r="A210"/>
  <c r="CY210"/>
  <c r="CZ210"/>
  <c r="DA210"/>
  <c r="A211"/>
  <c r="CY211"/>
  <c r="CZ211"/>
  <c r="DA211"/>
  <c r="A212"/>
  <c r="CY212"/>
  <c r="CZ212"/>
  <c r="DA212"/>
  <c r="A213"/>
  <c r="CY213"/>
  <c r="CZ213"/>
  <c r="DA213"/>
  <c r="A214"/>
  <c r="CY214"/>
  <c r="CZ214"/>
  <c r="DA214"/>
  <c r="A215"/>
  <c r="CY215"/>
  <c r="CZ215"/>
  <c r="DA215"/>
  <c r="A216"/>
  <c r="CY216"/>
  <c r="CZ216"/>
  <c r="DA216"/>
  <c r="A217"/>
  <c r="CY217"/>
  <c r="CZ217"/>
  <c r="DA217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I24"/>
  <c r="U24" s="1"/>
  <c r="AC24"/>
  <c r="AE24"/>
  <c r="AD24" s="1"/>
  <c r="CS24"/>
  <c r="AF24"/>
  <c r="CT24" s="1"/>
  <c r="S24" s="1"/>
  <c r="AG24"/>
  <c r="CU24" s="1"/>
  <c r="AH24"/>
  <c r="AI24"/>
  <c r="CW24"/>
  <c r="AJ24"/>
  <c r="CR24"/>
  <c r="Q24" s="1"/>
  <c r="CV24"/>
  <c r="CX24"/>
  <c r="W24" s="1"/>
  <c r="FR24"/>
  <c r="GL24"/>
  <c r="GN24"/>
  <c r="GP24"/>
  <c r="GV24"/>
  <c r="C25"/>
  <c r="D25"/>
  <c r="R25"/>
  <c r="AC25"/>
  <c r="H30" i="5" s="1"/>
  <c r="AD25" i="1"/>
  <c r="AE25"/>
  <c r="AF25"/>
  <c r="AG25"/>
  <c r="CU25"/>
  <c r="T25" s="1"/>
  <c r="AH25"/>
  <c r="CV25"/>
  <c r="U25"/>
  <c r="AI25"/>
  <c r="CW25" s="1"/>
  <c r="V25" s="1"/>
  <c r="AJ25"/>
  <c r="CX25"/>
  <c r="W25"/>
  <c r="CS25"/>
  <c r="FR25"/>
  <c r="GL25"/>
  <c r="GN25"/>
  <c r="GP25"/>
  <c r="GV25"/>
  <c r="GX25" s="1"/>
  <c r="I26"/>
  <c r="E35" i="5" s="1"/>
  <c r="AC26" i="1"/>
  <c r="AE26"/>
  <c r="CS26" s="1"/>
  <c r="R26" s="1"/>
  <c r="AD26"/>
  <c r="AF26"/>
  <c r="U35" i="5" s="1"/>
  <c r="AG26" i="1"/>
  <c r="CU26" s="1"/>
  <c r="T26" s="1"/>
  <c r="AH26"/>
  <c r="AI26"/>
  <c r="CW26" s="1"/>
  <c r="V26" s="1"/>
  <c r="AJ26"/>
  <c r="CX26" s="1"/>
  <c r="W26" s="1"/>
  <c r="CR26"/>
  <c r="Q26" s="1"/>
  <c r="GK26"/>
  <c r="CV26"/>
  <c r="U26" s="1"/>
  <c r="L36" i="5" s="1"/>
  <c r="Q36" s="1"/>
  <c r="FR26" i="1"/>
  <c r="GL26"/>
  <c r="GN26"/>
  <c r="GP26"/>
  <c r="GV26"/>
  <c r="GX26" s="1"/>
  <c r="I27"/>
  <c r="E37" i="5" s="1"/>
  <c r="AC27" i="1"/>
  <c r="AD27"/>
  <c r="AE27"/>
  <c r="CS27"/>
  <c r="R27" s="1"/>
  <c r="GK27" s="1"/>
  <c r="AF27"/>
  <c r="S37" i="5" s="1"/>
  <c r="CT27" i="1"/>
  <c r="S27" s="1"/>
  <c r="AG27"/>
  <c r="AH27"/>
  <c r="CV27"/>
  <c r="U27" s="1"/>
  <c r="L38" i="5" s="1"/>
  <c r="Q38" s="1"/>
  <c r="AI27" i="1"/>
  <c r="CW27"/>
  <c r="V27"/>
  <c r="AJ27"/>
  <c r="CX27" s="1"/>
  <c r="W27" s="1"/>
  <c r="CR27"/>
  <c r="Q27" s="1"/>
  <c r="CU27"/>
  <c r="T27" s="1"/>
  <c r="FR27"/>
  <c r="GL27"/>
  <c r="GN27"/>
  <c r="GP27"/>
  <c r="GV27"/>
  <c r="GX27"/>
  <c r="I28"/>
  <c r="E39" i="5" s="1"/>
  <c r="AC28" i="1"/>
  <c r="H39" i="5" s="1"/>
  <c r="X40" s="1"/>
  <c r="AE28" i="1"/>
  <c r="AF28"/>
  <c r="AG28"/>
  <c r="CU28" s="1"/>
  <c r="T28" s="1"/>
  <c r="AH28"/>
  <c r="CV28" s="1"/>
  <c r="U28" s="1"/>
  <c r="L40" i="5" s="1"/>
  <c r="Q40" s="1"/>
  <c r="AI28" i="1"/>
  <c r="CW28" s="1"/>
  <c r="V28" s="1"/>
  <c r="AJ28"/>
  <c r="CQ28"/>
  <c r="P28" s="1"/>
  <c r="CX28"/>
  <c r="W28" s="1"/>
  <c r="FR28"/>
  <c r="GL28"/>
  <c r="GN28"/>
  <c r="GP28"/>
  <c r="GV28"/>
  <c r="GX28"/>
  <c r="I29"/>
  <c r="E41" i="5" s="1"/>
  <c r="AC29" i="1"/>
  <c r="AE29"/>
  <c r="AF29"/>
  <c r="CT29" s="1"/>
  <c r="S29" s="1"/>
  <c r="AG29"/>
  <c r="CU29" s="1"/>
  <c r="AH29"/>
  <c r="CV29"/>
  <c r="AI29"/>
  <c r="CW29" s="1"/>
  <c r="V29" s="1"/>
  <c r="AJ29"/>
  <c r="CX29" s="1"/>
  <c r="W29" s="1"/>
  <c r="FR29"/>
  <c r="GL29"/>
  <c r="GN29"/>
  <c r="GP29"/>
  <c r="GV29"/>
  <c r="GX29" s="1"/>
  <c r="I30"/>
  <c r="E43" i="5" s="1"/>
  <c r="AC30" i="1"/>
  <c r="H43" i="5" s="1"/>
  <c r="G44" s="1"/>
  <c r="O44" s="1"/>
  <c r="CQ30" i="1"/>
  <c r="AE30"/>
  <c r="AF30"/>
  <c r="CT30" s="1"/>
  <c r="S30" s="1"/>
  <c r="AG30"/>
  <c r="CU30" s="1"/>
  <c r="AH30"/>
  <c r="AI30"/>
  <c r="AJ30"/>
  <c r="CX30" s="1"/>
  <c r="W30" s="1"/>
  <c r="CV30"/>
  <c r="CW30"/>
  <c r="V30" s="1"/>
  <c r="FR30"/>
  <c r="GL30"/>
  <c r="GN30"/>
  <c r="GP30"/>
  <c r="GV30"/>
  <c r="I31"/>
  <c r="E45" i="5" s="1"/>
  <c r="AC31" i="1"/>
  <c r="AD31"/>
  <c r="AE31"/>
  <c r="CS31"/>
  <c r="AF31"/>
  <c r="S45" i="5" s="1"/>
  <c r="CT31" i="1"/>
  <c r="S31"/>
  <c r="AG31"/>
  <c r="CU31" s="1"/>
  <c r="AH31"/>
  <c r="CV31" s="1"/>
  <c r="U31" s="1"/>
  <c r="L46" i="5" s="1"/>
  <c r="Q46" s="1"/>
  <c r="AI31" i="1"/>
  <c r="CW31" s="1"/>
  <c r="V31" s="1"/>
  <c r="AJ31"/>
  <c r="CX31" s="1"/>
  <c r="W31" s="1"/>
  <c r="CQ31"/>
  <c r="P31"/>
  <c r="K45" i="5" s="1"/>
  <c r="J46" s="1"/>
  <c r="P46" s="1"/>
  <c r="FR31" i="1"/>
  <c r="GL31"/>
  <c r="GN31"/>
  <c r="GP31"/>
  <c r="GV31"/>
  <c r="GX31" s="1"/>
  <c r="AC32"/>
  <c r="AE32"/>
  <c r="CS32" s="1"/>
  <c r="R32" s="1"/>
  <c r="GK32" s="1"/>
  <c r="AF32"/>
  <c r="S47" i="5" s="1"/>
  <c r="AG32" i="1"/>
  <c r="AH32"/>
  <c r="CV32"/>
  <c r="U32"/>
  <c r="L48" i="5" s="1"/>
  <c r="Q48" s="1"/>
  <c r="AI32" i="1"/>
  <c r="CW32"/>
  <c r="V32"/>
  <c r="AJ32"/>
  <c r="CX32" s="1"/>
  <c r="W32" s="1"/>
  <c r="CU32"/>
  <c r="T32"/>
  <c r="FR32"/>
  <c r="GL32"/>
  <c r="GN32"/>
  <c r="GP32"/>
  <c r="GV32"/>
  <c r="GX32" s="1"/>
  <c r="C33"/>
  <c r="D33"/>
  <c r="AC33"/>
  <c r="H53" i="5" s="1"/>
  <c r="CQ33" i="1"/>
  <c r="P33"/>
  <c r="K53" i="5" s="1"/>
  <c r="AE33" i="1"/>
  <c r="CS33" s="1"/>
  <c r="R33" s="1"/>
  <c r="AF33"/>
  <c r="AG33"/>
  <c r="CU33"/>
  <c r="T33"/>
  <c r="AH33"/>
  <c r="AI33"/>
  <c r="AJ33"/>
  <c r="CV33"/>
  <c r="U33" s="1"/>
  <c r="CW33"/>
  <c r="V33"/>
  <c r="CX33"/>
  <c r="W33" s="1"/>
  <c r="FR33"/>
  <c r="GL33"/>
  <c r="GN33"/>
  <c r="GP33"/>
  <c r="GV33"/>
  <c r="GX33"/>
  <c r="C34"/>
  <c r="D34"/>
  <c r="AC34"/>
  <c r="AE34"/>
  <c r="AF34"/>
  <c r="CT34" s="1"/>
  <c r="S34" s="1"/>
  <c r="AG34"/>
  <c r="CU34" s="1"/>
  <c r="T34" s="1"/>
  <c r="AH34"/>
  <c r="CV34" s="1"/>
  <c r="U34" s="1"/>
  <c r="AI34"/>
  <c r="CW34"/>
  <c r="V34"/>
  <c r="AJ34"/>
  <c r="CX34" s="1"/>
  <c r="W34" s="1"/>
  <c r="CQ34"/>
  <c r="P34"/>
  <c r="FR34"/>
  <c r="GL34"/>
  <c r="GN34"/>
  <c r="GP34"/>
  <c r="GV34"/>
  <c r="GX34"/>
  <c r="I35"/>
  <c r="E58" i="5" s="1"/>
  <c r="AC35" i="1"/>
  <c r="H58" i="5" s="1"/>
  <c r="X59" s="1"/>
  <c r="AE35" i="1"/>
  <c r="AD35" s="1"/>
  <c r="AF35"/>
  <c r="AG35"/>
  <c r="CU35" s="1"/>
  <c r="T35" s="1"/>
  <c r="AH35"/>
  <c r="CV35"/>
  <c r="U35" s="1"/>
  <c r="L59" i="5" s="1"/>
  <c r="Q59" s="1"/>
  <c r="AI35" i="1"/>
  <c r="CW35" s="1"/>
  <c r="V35" s="1"/>
  <c r="AJ35"/>
  <c r="CT35"/>
  <c r="S35" s="1"/>
  <c r="CX35"/>
  <c r="W35" s="1"/>
  <c r="FR35"/>
  <c r="GL35"/>
  <c r="GN35"/>
  <c r="GP35"/>
  <c r="GV35"/>
  <c r="GX35" s="1"/>
  <c r="C36"/>
  <c r="D36"/>
  <c r="AC36"/>
  <c r="H63" i="5" s="1"/>
  <c r="AE36" i="1"/>
  <c r="AD36"/>
  <c r="H62" i="5" s="1"/>
  <c r="AF36" i="1"/>
  <c r="CT36"/>
  <c r="S36" s="1"/>
  <c r="K61" i="5" s="1"/>
  <c r="AG36" i="1"/>
  <c r="CU36" s="1"/>
  <c r="T36" s="1"/>
  <c r="AH36"/>
  <c r="AI36"/>
  <c r="CW36" s="1"/>
  <c r="V36" s="1"/>
  <c r="AJ36"/>
  <c r="CX36"/>
  <c r="W36" s="1"/>
  <c r="CR36"/>
  <c r="Q36" s="1"/>
  <c r="K62" i="5" s="1"/>
  <c r="CS36" i="1"/>
  <c r="R36" s="1"/>
  <c r="CV36"/>
  <c r="U36" s="1"/>
  <c r="FR36"/>
  <c r="GL36"/>
  <c r="GN36"/>
  <c r="GP36"/>
  <c r="GV36"/>
  <c r="GX36"/>
  <c r="I37"/>
  <c r="E68" i="5" s="1"/>
  <c r="AC37" i="1"/>
  <c r="H68" i="5" s="1"/>
  <c r="X69" s="1"/>
  <c r="AD37" i="1"/>
  <c r="AE37"/>
  <c r="CS37"/>
  <c r="R37" s="1"/>
  <c r="GK37" s="1"/>
  <c r="AF37"/>
  <c r="AG37"/>
  <c r="CU37" s="1"/>
  <c r="T37" s="1"/>
  <c r="AH37"/>
  <c r="CV37" s="1"/>
  <c r="U37" s="1"/>
  <c r="L69" i="5" s="1"/>
  <c r="Q69" s="1"/>
  <c r="AI37" i="1"/>
  <c r="CW37" s="1"/>
  <c r="V37" s="1"/>
  <c r="AJ37"/>
  <c r="CR37"/>
  <c r="Q37" s="1"/>
  <c r="CT37"/>
  <c r="S37" s="1"/>
  <c r="CX37"/>
  <c r="W37"/>
  <c r="FR37"/>
  <c r="GL37"/>
  <c r="GN37"/>
  <c r="GP37"/>
  <c r="GV37"/>
  <c r="GX37" s="1"/>
  <c r="I38"/>
  <c r="E70" i="5" s="1"/>
  <c r="AC38" i="1"/>
  <c r="AD38"/>
  <c r="CR38" s="1"/>
  <c r="Q38" s="1"/>
  <c r="AE38"/>
  <c r="AF38"/>
  <c r="CT38" s="1"/>
  <c r="S38" s="1"/>
  <c r="CZ38" s="1"/>
  <c r="Y38" s="1"/>
  <c r="V70" i="5" s="1"/>
  <c r="AG38" i="1"/>
  <c r="AH38"/>
  <c r="CV38" s="1"/>
  <c r="U38" s="1"/>
  <c r="L71" i="5" s="1"/>
  <c r="Q71" s="1"/>
  <c r="AI38" i="1"/>
  <c r="CW38" s="1"/>
  <c r="V38" s="1"/>
  <c r="AJ38"/>
  <c r="CX38" s="1"/>
  <c r="W38" s="1"/>
  <c r="CQ38"/>
  <c r="P38"/>
  <c r="K70" i="5" s="1"/>
  <c r="J71" s="1"/>
  <c r="P71" s="1"/>
  <c r="CS38" i="1"/>
  <c r="R38"/>
  <c r="CU38"/>
  <c r="T38" s="1"/>
  <c r="FR38"/>
  <c r="GK38"/>
  <c r="GL38"/>
  <c r="GN38"/>
  <c r="GP38"/>
  <c r="GV38"/>
  <c r="GX38" s="1"/>
  <c r="I39"/>
  <c r="E72" i="5" s="1"/>
  <c r="AC39" i="1"/>
  <c r="H72" i="5" s="1"/>
  <c r="X73" s="1"/>
  <c r="AE39" i="1"/>
  <c r="AD39"/>
  <c r="CR39" s="1"/>
  <c r="Q39" s="1"/>
  <c r="AF39"/>
  <c r="AG39"/>
  <c r="CU39" s="1"/>
  <c r="AH39"/>
  <c r="CV39" s="1"/>
  <c r="U39" s="1"/>
  <c r="L73" i="5" s="1"/>
  <c r="Q73" s="1"/>
  <c r="AI39" i="1"/>
  <c r="CW39" s="1"/>
  <c r="V39" s="1"/>
  <c r="AJ39"/>
  <c r="CX39" s="1"/>
  <c r="W39" s="1"/>
  <c r="CS39"/>
  <c r="R39"/>
  <c r="GK39" s="1"/>
  <c r="FR39"/>
  <c r="GL39"/>
  <c r="GN39"/>
  <c r="GP39"/>
  <c r="GV39"/>
  <c r="GX39"/>
  <c r="C40"/>
  <c r="D40"/>
  <c r="AC40"/>
  <c r="H77" i="5" s="1"/>
  <c r="AE40" i="1"/>
  <c r="CS40" s="1"/>
  <c r="R40" s="1"/>
  <c r="GK40" s="1"/>
  <c r="AF40"/>
  <c r="AG40"/>
  <c r="AH40"/>
  <c r="CV40" s="1"/>
  <c r="U40" s="1"/>
  <c r="AI40"/>
  <c r="CW40"/>
  <c r="V40" s="1"/>
  <c r="AJ40"/>
  <c r="CX40" s="1"/>
  <c r="W40" s="1"/>
  <c r="CQ40"/>
  <c r="P40"/>
  <c r="K77" i="5" s="1"/>
  <c r="CT40" i="1"/>
  <c r="S40" s="1"/>
  <c r="CU40"/>
  <c r="T40" s="1"/>
  <c r="FR40"/>
  <c r="GL40"/>
  <c r="GN40"/>
  <c r="GP40"/>
  <c r="GV40"/>
  <c r="GX40"/>
  <c r="I41"/>
  <c r="E82" i="5" s="1"/>
  <c r="AC41" i="1"/>
  <c r="H82" i="5" s="1"/>
  <c r="X83" s="1"/>
  <c r="AD41" i="1"/>
  <c r="CR41" s="1"/>
  <c r="Q41" s="1"/>
  <c r="AE41"/>
  <c r="AF41"/>
  <c r="AG41"/>
  <c r="AH41"/>
  <c r="CV41" s="1"/>
  <c r="U41" s="1"/>
  <c r="L83" i="5" s="1"/>
  <c r="Q83" s="1"/>
  <c r="AI41" i="1"/>
  <c r="AJ41"/>
  <c r="CX41" s="1"/>
  <c r="W41" s="1"/>
  <c r="CS41"/>
  <c r="R41"/>
  <c r="GK41" s="1"/>
  <c r="CT41"/>
  <c r="S41" s="1"/>
  <c r="CU41"/>
  <c r="T41"/>
  <c r="CW41"/>
  <c r="V41"/>
  <c r="FR41"/>
  <c r="GL41"/>
  <c r="GN41"/>
  <c r="GP41"/>
  <c r="GV41"/>
  <c r="GX41"/>
  <c r="C42"/>
  <c r="D42"/>
  <c r="R42"/>
  <c r="GK42" s="1"/>
  <c r="AC42"/>
  <c r="AE42"/>
  <c r="AD42"/>
  <c r="AF42"/>
  <c r="CT42"/>
  <c r="S42" s="1"/>
  <c r="AG42"/>
  <c r="CU42" s="1"/>
  <c r="T42" s="1"/>
  <c r="AH42"/>
  <c r="AI42"/>
  <c r="AJ42"/>
  <c r="CX42"/>
  <c r="W42" s="1"/>
  <c r="CQ42"/>
  <c r="P42" s="1"/>
  <c r="CR42"/>
  <c r="Q42" s="1"/>
  <c r="CS42"/>
  <c r="CV42"/>
  <c r="U42" s="1"/>
  <c r="CW42"/>
  <c r="V42" s="1"/>
  <c r="FR42"/>
  <c r="GL42"/>
  <c r="GN42"/>
  <c r="GP42"/>
  <c r="GV42"/>
  <c r="GX42" s="1"/>
  <c r="C43"/>
  <c r="D43"/>
  <c r="I43"/>
  <c r="AC43"/>
  <c r="AE43"/>
  <c r="AD43" s="1"/>
  <c r="CR43" s="1"/>
  <c r="AF43"/>
  <c r="AG43"/>
  <c r="CU43" s="1"/>
  <c r="AH43"/>
  <c r="AI43"/>
  <c r="AJ43"/>
  <c r="CT43"/>
  <c r="S43" s="1"/>
  <c r="CV43"/>
  <c r="CW43"/>
  <c r="CX43"/>
  <c r="W43" s="1"/>
  <c r="FR43"/>
  <c r="GL43"/>
  <c r="GN43"/>
  <c r="GP43"/>
  <c r="GV43"/>
  <c r="GX43" s="1"/>
  <c r="C44"/>
  <c r="D44"/>
  <c r="AC44"/>
  <c r="H87" i="5" s="1"/>
  <c r="AD44" i="1"/>
  <c r="H86" i="5" s="1"/>
  <c r="AE44" i="1"/>
  <c r="CS44"/>
  <c r="R44" s="1"/>
  <c r="GK44" s="1"/>
  <c r="AF44"/>
  <c r="AG44"/>
  <c r="CU44" s="1"/>
  <c r="T44" s="1"/>
  <c r="AH44"/>
  <c r="CV44"/>
  <c r="U44" s="1"/>
  <c r="AI44"/>
  <c r="CW44" s="1"/>
  <c r="V44" s="1"/>
  <c r="AJ44"/>
  <c r="CQ44"/>
  <c r="P44" s="1"/>
  <c r="K87" i="5" s="1"/>
  <c r="CR44" i="1"/>
  <c r="Q44" s="1"/>
  <c r="K86" i="5" s="1"/>
  <c r="CT44" i="1"/>
  <c r="S44" s="1"/>
  <c r="CX44"/>
  <c r="W44"/>
  <c r="FR44"/>
  <c r="GL44"/>
  <c r="GN44"/>
  <c r="GP44"/>
  <c r="GV44"/>
  <c r="GX44"/>
  <c r="I45"/>
  <c r="E92" i="5" s="1"/>
  <c r="AC45" i="1"/>
  <c r="H92" i="5" s="1"/>
  <c r="X93" s="1"/>
  <c r="AD45" i="1"/>
  <c r="CR45" s="1"/>
  <c r="Q45" s="1"/>
  <c r="AE45"/>
  <c r="AF45"/>
  <c r="AG45"/>
  <c r="AH45"/>
  <c r="CV45" s="1"/>
  <c r="U45" s="1"/>
  <c r="L93" i="5" s="1"/>
  <c r="Q93" s="1"/>
  <c r="AI45" i="1"/>
  <c r="AJ45"/>
  <c r="CX45" s="1"/>
  <c r="W45" s="1"/>
  <c r="CS45"/>
  <c r="R45"/>
  <c r="GK45" s="1"/>
  <c r="CT45"/>
  <c r="S45" s="1"/>
  <c r="CU45"/>
  <c r="T45" s="1"/>
  <c r="CW45"/>
  <c r="V45" s="1"/>
  <c r="FR45"/>
  <c r="GL45"/>
  <c r="GN45"/>
  <c r="GP45"/>
  <c r="GV45"/>
  <c r="GX45"/>
  <c r="I46"/>
  <c r="E94" i="5" s="1"/>
  <c r="AC46" i="1"/>
  <c r="CQ46"/>
  <c r="AE46"/>
  <c r="CS46" s="1"/>
  <c r="R46" s="1"/>
  <c r="GK46" s="1"/>
  <c r="AD46"/>
  <c r="CR46" s="1"/>
  <c r="AF46"/>
  <c r="CT46" s="1"/>
  <c r="S46" s="1"/>
  <c r="AG46"/>
  <c r="CU46"/>
  <c r="T46" s="1"/>
  <c r="AH46"/>
  <c r="AI46"/>
  <c r="AJ46"/>
  <c r="CX46" s="1"/>
  <c r="CV46"/>
  <c r="CW46"/>
  <c r="V46"/>
  <c r="FR46"/>
  <c r="GL46"/>
  <c r="GO46"/>
  <c r="GP46"/>
  <c r="GV46"/>
  <c r="GX46" s="1"/>
  <c r="I47"/>
  <c r="E96" i="5" s="1"/>
  <c r="AC47" i="1"/>
  <c r="AE47"/>
  <c r="AD47" s="1"/>
  <c r="AF47"/>
  <c r="AG47"/>
  <c r="CU47" s="1"/>
  <c r="AH47"/>
  <c r="AI47"/>
  <c r="AJ47"/>
  <c r="CX47"/>
  <c r="CQ47"/>
  <c r="P47"/>
  <c r="K96" i="5" s="1"/>
  <c r="J97" s="1"/>
  <c r="P97" s="1"/>
  <c r="CS47" i="1"/>
  <c r="R47" s="1"/>
  <c r="GK47" s="1"/>
  <c r="CV47"/>
  <c r="U47" s="1"/>
  <c r="L97" i="5" s="1"/>
  <c r="Q97" s="1"/>
  <c r="CW47" i="1"/>
  <c r="V47" s="1"/>
  <c r="FR47"/>
  <c r="GL47"/>
  <c r="GN47"/>
  <c r="GP47"/>
  <c r="GV47"/>
  <c r="GX47"/>
  <c r="C48"/>
  <c r="D48"/>
  <c r="AC48"/>
  <c r="AE48"/>
  <c r="AD48" s="1"/>
  <c r="CR48" s="1"/>
  <c r="Q48" s="1"/>
  <c r="AF48"/>
  <c r="AG48"/>
  <c r="CU48" s="1"/>
  <c r="T48" s="1"/>
  <c r="AH48"/>
  <c r="CV48"/>
  <c r="U48" s="1"/>
  <c r="AI48"/>
  <c r="CW48" s="1"/>
  <c r="V48" s="1"/>
  <c r="AJ48"/>
  <c r="CX48" s="1"/>
  <c r="W48" s="1"/>
  <c r="CS48"/>
  <c r="R48" s="1"/>
  <c r="GK48" s="1"/>
  <c r="CT48"/>
  <c r="S48"/>
  <c r="FR48"/>
  <c r="GL48"/>
  <c r="GN48"/>
  <c r="GP48"/>
  <c r="GV48"/>
  <c r="GX48" s="1"/>
  <c r="C49"/>
  <c r="D49"/>
  <c r="Q49"/>
  <c r="AC49"/>
  <c r="AE49"/>
  <c r="CS49" s="1"/>
  <c r="R49" s="1"/>
  <c r="GK49" s="1"/>
  <c r="AD49"/>
  <c r="AF49"/>
  <c r="CT49"/>
  <c r="S49" s="1"/>
  <c r="AG49"/>
  <c r="AH49"/>
  <c r="AI49"/>
  <c r="CW49" s="1"/>
  <c r="V49" s="1"/>
  <c r="AJ49"/>
  <c r="CX49"/>
  <c r="W49" s="1"/>
  <c r="CQ49"/>
  <c r="P49" s="1"/>
  <c r="CR49"/>
  <c r="CU49"/>
  <c r="T49" s="1"/>
  <c r="CV49"/>
  <c r="U49" s="1"/>
  <c r="FR49"/>
  <c r="GL49"/>
  <c r="GN49"/>
  <c r="GP49"/>
  <c r="GV49"/>
  <c r="GX49"/>
  <c r="C50"/>
  <c r="D50"/>
  <c r="AC50"/>
  <c r="AD50"/>
  <c r="CR50" s="1"/>
  <c r="Q50" s="1"/>
  <c r="AE50"/>
  <c r="AF50"/>
  <c r="CT50" s="1"/>
  <c r="S50" s="1"/>
  <c r="AG50"/>
  <c r="CU50" s="1"/>
  <c r="T50" s="1"/>
  <c r="AH50"/>
  <c r="CV50" s="1"/>
  <c r="U50" s="1"/>
  <c r="AI50"/>
  <c r="AJ50"/>
  <c r="CQ50"/>
  <c r="P50"/>
  <c r="CP50" s="1"/>
  <c r="O50" s="1"/>
  <c r="CS50"/>
  <c r="R50"/>
  <c r="CW50"/>
  <c r="V50" s="1"/>
  <c r="CX50"/>
  <c r="W50" s="1"/>
  <c r="FR50"/>
  <c r="GK50"/>
  <c r="GL50"/>
  <c r="GN50"/>
  <c r="GP50"/>
  <c r="GV50"/>
  <c r="GX50" s="1"/>
  <c r="C51"/>
  <c r="D51"/>
  <c r="AC51"/>
  <c r="AE51"/>
  <c r="H101" i="5" s="1"/>
  <c r="R101" s="1"/>
  <c r="AD51" i="1"/>
  <c r="H100" i="5" s="1"/>
  <c r="AF51" i="1"/>
  <c r="CT51"/>
  <c r="S51" s="1"/>
  <c r="K99" i="5" s="1"/>
  <c r="AG51" i="1"/>
  <c r="AH51"/>
  <c r="AI51"/>
  <c r="CW51" s="1"/>
  <c r="V51" s="1"/>
  <c r="AJ51"/>
  <c r="CX51"/>
  <c r="W51" s="1"/>
  <c r="CQ51"/>
  <c r="P51" s="1"/>
  <c r="CU51"/>
  <c r="T51" s="1"/>
  <c r="CV51"/>
  <c r="U51" s="1"/>
  <c r="FR51"/>
  <c r="GL51"/>
  <c r="GN51"/>
  <c r="GP51"/>
  <c r="GV51"/>
  <c r="GX51" s="1"/>
  <c r="I52"/>
  <c r="E106" i="5" s="1"/>
  <c r="AC52" i="1"/>
  <c r="H106" i="5" s="1"/>
  <c r="G107" s="1"/>
  <c r="O107" s="1"/>
  <c r="AE52" i="1"/>
  <c r="CS52"/>
  <c r="R52" s="1"/>
  <c r="GK52" s="1"/>
  <c r="AF52"/>
  <c r="AG52"/>
  <c r="CU52" s="1"/>
  <c r="T52" s="1"/>
  <c r="AH52"/>
  <c r="CV52"/>
  <c r="U52" s="1"/>
  <c r="L107" i="5" s="1"/>
  <c r="Q107" s="1"/>
  <c r="AI52" i="1"/>
  <c r="CW52" s="1"/>
  <c r="V52" s="1"/>
  <c r="AJ52"/>
  <c r="CX52"/>
  <c r="W52"/>
  <c r="FR52"/>
  <c r="GL52"/>
  <c r="GN52"/>
  <c r="GP52"/>
  <c r="GV52"/>
  <c r="GX52"/>
  <c r="I53"/>
  <c r="E108" i="5" s="1"/>
  <c r="AC53" i="1"/>
  <c r="H108" i="5" s="1"/>
  <c r="X109" s="1"/>
  <c r="AE53" i="1"/>
  <c r="AD53" s="1"/>
  <c r="AF53"/>
  <c r="AG53"/>
  <c r="CU53" s="1"/>
  <c r="T53" s="1"/>
  <c r="AH53"/>
  <c r="CV53"/>
  <c r="U53" s="1"/>
  <c r="L109" i="5" s="1"/>
  <c r="Q109" s="1"/>
  <c r="AI53" i="1"/>
  <c r="CW53" s="1"/>
  <c r="V53" s="1"/>
  <c r="AJ53"/>
  <c r="CS53"/>
  <c r="R53" s="1"/>
  <c r="GK53" s="1"/>
  <c r="CT53"/>
  <c r="S53" s="1"/>
  <c r="CX53"/>
  <c r="W53"/>
  <c r="FR53"/>
  <c r="GL53"/>
  <c r="GN53"/>
  <c r="GP53"/>
  <c r="GV53"/>
  <c r="GX53" s="1"/>
  <c r="I54"/>
  <c r="E110" i="5" s="1"/>
  <c r="AC54" i="1"/>
  <c r="H110" i="5" s="1"/>
  <c r="G111" s="1"/>
  <c r="O111" s="1"/>
  <c r="AE54" i="1"/>
  <c r="AD54"/>
  <c r="CR54" s="1"/>
  <c r="Q54" s="1"/>
  <c r="AF54"/>
  <c r="AB54"/>
  <c r="AG54"/>
  <c r="CU54"/>
  <c r="T54" s="1"/>
  <c r="AH54"/>
  <c r="CV54" s="1"/>
  <c r="U54" s="1"/>
  <c r="L111" i="5" s="1"/>
  <c r="Q111" s="1"/>
  <c r="AI54" i="1"/>
  <c r="AJ54"/>
  <c r="CS54"/>
  <c r="R54" s="1"/>
  <c r="GK54" s="1"/>
  <c r="CW54"/>
  <c r="V54" s="1"/>
  <c r="CX54"/>
  <c r="W54" s="1"/>
  <c r="FR54"/>
  <c r="GL54"/>
  <c r="GN54"/>
  <c r="GP54"/>
  <c r="GV54"/>
  <c r="GX54"/>
  <c r="C55"/>
  <c r="D55"/>
  <c r="AC55"/>
  <c r="H116" i="5" s="1"/>
  <c r="AE55" i="1"/>
  <c r="H115" i="5" s="1"/>
  <c r="R115" s="1"/>
  <c r="AD55" i="1"/>
  <c r="H114" i="5" s="1"/>
  <c r="AF55" i="1"/>
  <c r="CT55"/>
  <c r="S55" s="1"/>
  <c r="K113" i="5" s="1"/>
  <c r="AG55" i="1"/>
  <c r="CU55" s="1"/>
  <c r="T55" s="1"/>
  <c r="AH55"/>
  <c r="AI55"/>
  <c r="CW55" s="1"/>
  <c r="V55" s="1"/>
  <c r="AJ55"/>
  <c r="CX55"/>
  <c r="W55" s="1"/>
  <c r="CQ55"/>
  <c r="P55" s="1"/>
  <c r="K116" i="5" s="1"/>
  <c r="CS55" i="1"/>
  <c r="R55"/>
  <c r="K115" i="5" s="1"/>
  <c r="CV55" i="1"/>
  <c r="U55" s="1"/>
  <c r="FR55"/>
  <c r="GL55"/>
  <c r="GN55"/>
  <c r="GP55"/>
  <c r="GV55"/>
  <c r="GX55"/>
  <c r="I56"/>
  <c r="E121" i="5" s="1"/>
  <c r="AC56" i="1"/>
  <c r="H121" i="5" s="1"/>
  <c r="G122" s="1"/>
  <c r="O122" s="1"/>
  <c r="AD56" i="1"/>
  <c r="CR56" s="1"/>
  <c r="Q56" s="1"/>
  <c r="AE56"/>
  <c r="CS56"/>
  <c r="R56" s="1"/>
  <c r="GK56" s="1"/>
  <c r="AF56"/>
  <c r="CT56" s="1"/>
  <c r="S56" s="1"/>
  <c r="AG56"/>
  <c r="AH56"/>
  <c r="CV56" s="1"/>
  <c r="U56" s="1"/>
  <c r="L122" i="5" s="1"/>
  <c r="Q122" s="1"/>
  <c r="AI56" i="1"/>
  <c r="CW56"/>
  <c r="V56" s="1"/>
  <c r="AJ56"/>
  <c r="CX56" s="1"/>
  <c r="W56" s="1"/>
  <c r="CU56"/>
  <c r="T56" s="1"/>
  <c r="FR56"/>
  <c r="GL56"/>
  <c r="GN56"/>
  <c r="GP56"/>
  <c r="GV56"/>
  <c r="GX56"/>
  <c r="AC57"/>
  <c r="H123" i="5" s="1"/>
  <c r="G124" s="1"/>
  <c r="O124" s="1"/>
  <c r="AD57" i="1"/>
  <c r="CR57" s="1"/>
  <c r="Q57" s="1"/>
  <c r="AE57"/>
  <c r="CS57"/>
  <c r="R57" s="1"/>
  <c r="GK57" s="1"/>
  <c r="AF57"/>
  <c r="CT57" s="1"/>
  <c r="S57" s="1"/>
  <c r="AG57"/>
  <c r="AH57"/>
  <c r="AI57"/>
  <c r="CW57"/>
  <c r="V57" s="1"/>
  <c r="AJ57"/>
  <c r="CX57" s="1"/>
  <c r="W57" s="1"/>
  <c r="CU57"/>
  <c r="T57" s="1"/>
  <c r="CV57"/>
  <c r="U57" s="1"/>
  <c r="L124" i="5" s="1"/>
  <c r="Q124" s="1"/>
  <c r="FR57" i="1"/>
  <c r="GL57"/>
  <c r="GN57"/>
  <c r="GP57"/>
  <c r="GV57"/>
  <c r="GX57"/>
  <c r="C58"/>
  <c r="D58"/>
  <c r="I58"/>
  <c r="AC58"/>
  <c r="AE58"/>
  <c r="H129" i="5" s="1"/>
  <c r="R129" s="1"/>
  <c r="AF58" i="1"/>
  <c r="AG58"/>
  <c r="CU58" s="1"/>
  <c r="T58" s="1"/>
  <c r="AH58"/>
  <c r="AI58"/>
  <c r="CW58" s="1"/>
  <c r="V58" s="1"/>
  <c r="AJ58"/>
  <c r="CX58"/>
  <c r="CQ58"/>
  <c r="CS58"/>
  <c r="R58" s="1"/>
  <c r="CV58"/>
  <c r="FR58"/>
  <c r="GL58"/>
  <c r="GN58"/>
  <c r="GP58"/>
  <c r="GV58"/>
  <c r="GX58"/>
  <c r="I59"/>
  <c r="E135" i="5" s="1"/>
  <c r="AC59" i="1"/>
  <c r="H135" i="5" s="1"/>
  <c r="G136" s="1"/>
  <c r="O136" s="1"/>
  <c r="AD59" i="1"/>
  <c r="CR59" s="1"/>
  <c r="Q59" s="1"/>
  <c r="AE59"/>
  <c r="CS59"/>
  <c r="R59" s="1"/>
  <c r="GK59" s="1"/>
  <c r="AF59"/>
  <c r="CT59" s="1"/>
  <c r="S59" s="1"/>
  <c r="CZ59" s="1"/>
  <c r="Y59" s="1"/>
  <c r="V135" i="5" s="1"/>
  <c r="AG59" i="1"/>
  <c r="AH59"/>
  <c r="CV59" s="1"/>
  <c r="U59" s="1"/>
  <c r="L136" i="5" s="1"/>
  <c r="Q136" s="1"/>
  <c r="AI59" i="1"/>
  <c r="CW59"/>
  <c r="V59" s="1"/>
  <c r="AJ59"/>
  <c r="CX59" s="1"/>
  <c r="W59" s="1"/>
  <c r="CU59"/>
  <c r="T59" s="1"/>
  <c r="FR59"/>
  <c r="GL59"/>
  <c r="GN59"/>
  <c r="GP59"/>
  <c r="GV59"/>
  <c r="GX59"/>
  <c r="AC60"/>
  <c r="H137" i="5" s="1"/>
  <c r="X138" s="1"/>
  <c r="AD60" i="1"/>
  <c r="CR60" s="1"/>
  <c r="Q60" s="1"/>
  <c r="AE60"/>
  <c r="CS60"/>
  <c r="R60" s="1"/>
  <c r="GK60" s="1"/>
  <c r="AF60"/>
  <c r="CT60" s="1"/>
  <c r="S60" s="1"/>
  <c r="AG60"/>
  <c r="AH60"/>
  <c r="AI60"/>
  <c r="CW60"/>
  <c r="V60" s="1"/>
  <c r="AJ60"/>
  <c r="CX60" s="1"/>
  <c r="W60" s="1"/>
  <c r="CU60"/>
  <c r="T60" s="1"/>
  <c r="CV60"/>
  <c r="U60" s="1"/>
  <c r="L138" i="5" s="1"/>
  <c r="Q138" s="1"/>
  <c r="FR60" i="1"/>
  <c r="GL60"/>
  <c r="GN60"/>
  <c r="GP60"/>
  <c r="GV60"/>
  <c r="GX60"/>
  <c r="C61"/>
  <c r="D61"/>
  <c r="I61"/>
  <c r="AC61"/>
  <c r="AE61"/>
  <c r="AD61" s="1"/>
  <c r="AF61"/>
  <c r="CT61" s="1"/>
  <c r="AG61"/>
  <c r="CU61" s="1"/>
  <c r="T61" s="1"/>
  <c r="AH61"/>
  <c r="AI61"/>
  <c r="CW61" s="1"/>
  <c r="V61" s="1"/>
  <c r="AJ61"/>
  <c r="CX61"/>
  <c r="CQ61"/>
  <c r="CS61"/>
  <c r="R61" s="1"/>
  <c r="GK61" s="1"/>
  <c r="CV61"/>
  <c r="FR61"/>
  <c r="GL61"/>
  <c r="GN61"/>
  <c r="GP61"/>
  <c r="GV61"/>
  <c r="GX61"/>
  <c r="C62"/>
  <c r="D62"/>
  <c r="S62"/>
  <c r="W62"/>
  <c r="AC62"/>
  <c r="AE62"/>
  <c r="AD62" s="1"/>
  <c r="AF62"/>
  <c r="AG62"/>
  <c r="AH62"/>
  <c r="CV62"/>
  <c r="U62" s="1"/>
  <c r="AI62"/>
  <c r="AJ62"/>
  <c r="CS62"/>
  <c r="R62" s="1"/>
  <c r="GK62" s="1"/>
  <c r="CT62"/>
  <c r="CU62"/>
  <c r="T62" s="1"/>
  <c r="CW62"/>
  <c r="V62" s="1"/>
  <c r="CX62"/>
  <c r="FR62"/>
  <c r="GL62"/>
  <c r="GN62"/>
  <c r="GP62"/>
  <c r="GV62"/>
  <c r="GX62"/>
  <c r="C63"/>
  <c r="D63"/>
  <c r="AC63"/>
  <c r="H141" i="5" s="1"/>
  <c r="AD63" i="1"/>
  <c r="CR63" s="1"/>
  <c r="Q63" s="1"/>
  <c r="AE63"/>
  <c r="CS63" s="1"/>
  <c r="R63" s="1"/>
  <c r="GK63" s="1"/>
  <c r="AF63"/>
  <c r="CT63"/>
  <c r="S63" s="1"/>
  <c r="K140" i="5" s="1"/>
  <c r="AG63" i="1"/>
  <c r="AH63"/>
  <c r="CV63"/>
  <c r="U63" s="1"/>
  <c r="AI63"/>
  <c r="CW63" s="1"/>
  <c r="V63" s="1"/>
  <c r="AJ63"/>
  <c r="CX63"/>
  <c r="W63" s="1"/>
  <c r="CQ63"/>
  <c r="P63" s="1"/>
  <c r="K141" i="5" s="1"/>
  <c r="CU63" i="1"/>
  <c r="T63" s="1"/>
  <c r="FR63"/>
  <c r="GL63"/>
  <c r="GN63"/>
  <c r="GP63"/>
  <c r="GV63"/>
  <c r="GX63"/>
  <c r="AC64"/>
  <c r="H146" i="5" s="1"/>
  <c r="G147" s="1"/>
  <c r="O147" s="1"/>
  <c r="AD64" i="1"/>
  <c r="CR64" s="1"/>
  <c r="Q64" s="1"/>
  <c r="AE64"/>
  <c r="CS64" s="1"/>
  <c r="R64" s="1"/>
  <c r="GK64" s="1"/>
  <c r="AF64"/>
  <c r="CT64"/>
  <c r="S64" s="1"/>
  <c r="AG64"/>
  <c r="AH64"/>
  <c r="CV64"/>
  <c r="U64" s="1"/>
  <c r="L147" i="5" s="1"/>
  <c r="Q147" s="1"/>
  <c r="AI64" i="1"/>
  <c r="CW64" s="1"/>
  <c r="V64" s="1"/>
  <c r="AJ64"/>
  <c r="CX64"/>
  <c r="W64" s="1"/>
  <c r="CQ64"/>
  <c r="P64" s="1"/>
  <c r="K146" i="5" s="1"/>
  <c r="J147" s="1"/>
  <c r="P147" s="1"/>
  <c r="CU64" i="1"/>
  <c r="T64" s="1"/>
  <c r="FR64"/>
  <c r="GL64"/>
  <c r="GN64"/>
  <c r="GP64"/>
  <c r="GV64"/>
  <c r="GX64"/>
  <c r="C65"/>
  <c r="D65"/>
  <c r="AC65"/>
  <c r="H150" i="5" s="1"/>
  <c r="AE65" i="1"/>
  <c r="CS65" s="1"/>
  <c r="R65" s="1"/>
  <c r="GK65" s="1"/>
  <c r="AF65"/>
  <c r="AG65"/>
  <c r="AH65"/>
  <c r="CV65" s="1"/>
  <c r="U65" s="1"/>
  <c r="AI65"/>
  <c r="AJ65"/>
  <c r="CX65" s="1"/>
  <c r="W65" s="1"/>
  <c r="CT65"/>
  <c r="S65" s="1"/>
  <c r="K149" i="5" s="1"/>
  <c r="CU65" i="1"/>
  <c r="T65" s="1"/>
  <c r="CW65"/>
  <c r="V65" s="1"/>
  <c r="FR65"/>
  <c r="GL65"/>
  <c r="GN65"/>
  <c r="GP65"/>
  <c r="GV65"/>
  <c r="GX65"/>
  <c r="AC66"/>
  <c r="H155" i="5" s="1"/>
  <c r="X156" s="1"/>
  <c r="AE66" i="1"/>
  <c r="AD66" s="1"/>
  <c r="AF66"/>
  <c r="AG66"/>
  <c r="CU66" s="1"/>
  <c r="T66" s="1"/>
  <c r="AH66"/>
  <c r="CV66" s="1"/>
  <c r="U66" s="1"/>
  <c r="L156" i="5" s="1"/>
  <c r="Q156" s="1"/>
  <c r="AI66" i="1"/>
  <c r="AJ66"/>
  <c r="CX66" s="1"/>
  <c r="W66" s="1"/>
  <c r="CT66"/>
  <c r="S66" s="1"/>
  <c r="CW66"/>
  <c r="V66" s="1"/>
  <c r="FR66"/>
  <c r="GL66"/>
  <c r="GN66"/>
  <c r="GP66"/>
  <c r="GV66"/>
  <c r="GX66"/>
  <c r="C67"/>
  <c r="D67"/>
  <c r="V67"/>
  <c r="AC67"/>
  <c r="H160" i="5" s="1"/>
  <c r="AD67" i="1"/>
  <c r="H159" i="5" s="1"/>
  <c r="AE67" i="1"/>
  <c r="AF67"/>
  <c r="CT67" s="1"/>
  <c r="S67" s="1"/>
  <c r="AG67"/>
  <c r="AH67"/>
  <c r="AI67"/>
  <c r="AJ67"/>
  <c r="CX67" s="1"/>
  <c r="W67" s="1"/>
  <c r="CR67"/>
  <c r="Q67" s="1"/>
  <c r="K159" i="5" s="1"/>
  <c r="CS67" i="1"/>
  <c r="R67" s="1"/>
  <c r="GK67" s="1"/>
  <c r="CU67"/>
  <c r="T67" s="1"/>
  <c r="CV67"/>
  <c r="U67" s="1"/>
  <c r="CW67"/>
  <c r="FR67"/>
  <c r="GL67"/>
  <c r="GN67"/>
  <c r="GP67"/>
  <c r="GV67"/>
  <c r="GX67" s="1"/>
  <c r="AC68"/>
  <c r="H165" i="5" s="1"/>
  <c r="X166" s="1"/>
  <c r="AE68" i="1"/>
  <c r="AD68" s="1"/>
  <c r="CR68" s="1"/>
  <c r="Q68" s="1"/>
  <c r="AF68"/>
  <c r="CT68"/>
  <c r="S68" s="1"/>
  <c r="AG68"/>
  <c r="CU68" s="1"/>
  <c r="T68" s="1"/>
  <c r="AH68"/>
  <c r="CV68" s="1"/>
  <c r="U68" s="1"/>
  <c r="L166" i="5" s="1"/>
  <c r="Q166" s="1"/>
  <c r="AI68" i="1"/>
  <c r="AJ68"/>
  <c r="CX68"/>
  <c r="W68" s="1"/>
  <c r="CS68"/>
  <c r="R68" s="1"/>
  <c r="GK68" s="1"/>
  <c r="CW68"/>
  <c r="V68" s="1"/>
  <c r="FR68"/>
  <c r="GL68"/>
  <c r="GN68"/>
  <c r="GP68"/>
  <c r="GV68"/>
  <c r="GX68"/>
  <c r="AC69"/>
  <c r="H167" i="5" s="1"/>
  <c r="X168" s="1"/>
  <c r="AD69" i="1"/>
  <c r="CR69" s="1"/>
  <c r="Q69" s="1"/>
  <c r="AE69"/>
  <c r="CS69" s="1"/>
  <c r="R69" s="1"/>
  <c r="GK69" s="1"/>
  <c r="AF69"/>
  <c r="AG69"/>
  <c r="AH69"/>
  <c r="CV69" s="1"/>
  <c r="U69" s="1"/>
  <c r="L168" i="5" s="1"/>
  <c r="Q168" s="1"/>
  <c r="AI69" i="1"/>
  <c r="CW69" s="1"/>
  <c r="V69" s="1"/>
  <c r="AJ69"/>
  <c r="CX69" s="1"/>
  <c r="W69" s="1"/>
  <c r="CQ69"/>
  <c r="P69" s="1"/>
  <c r="K167" i="5" s="1"/>
  <c r="J168" s="1"/>
  <c r="P168" s="1"/>
  <c r="CU69" i="1"/>
  <c r="T69" s="1"/>
  <c r="FR69"/>
  <c r="GL69"/>
  <c r="GN69"/>
  <c r="GP69"/>
  <c r="GV69"/>
  <c r="GX69" s="1"/>
  <c r="U70"/>
  <c r="L170" i="5" s="1"/>
  <c r="Q170" s="1"/>
  <c r="AC70" i="1"/>
  <c r="H169" i="5" s="1"/>
  <c r="G170" s="1"/>
  <c r="O170" s="1"/>
  <c r="AE70" i="1"/>
  <c r="AD70" s="1"/>
  <c r="CR70" s="1"/>
  <c r="Q70" s="1"/>
  <c r="AF70"/>
  <c r="CT70"/>
  <c r="S70" s="1"/>
  <c r="AG70"/>
  <c r="CU70" s="1"/>
  <c r="T70" s="1"/>
  <c r="AH70"/>
  <c r="AI70"/>
  <c r="CW70" s="1"/>
  <c r="V70" s="1"/>
  <c r="AJ70"/>
  <c r="CX70"/>
  <c r="W70" s="1"/>
  <c r="CQ70"/>
  <c r="P70" s="1"/>
  <c r="K169" i="5" s="1"/>
  <c r="J170" s="1"/>
  <c r="P170" s="1"/>
  <c r="CV70" i="1"/>
  <c r="FR70"/>
  <c r="GL70"/>
  <c r="GN70"/>
  <c r="GP70"/>
  <c r="GV70"/>
  <c r="GX70"/>
  <c r="V71"/>
  <c r="AC71"/>
  <c r="H171" i="5" s="1"/>
  <c r="X172" s="1"/>
  <c r="AD71" i="1"/>
  <c r="AE71"/>
  <c r="AF71"/>
  <c r="AG71"/>
  <c r="AH71"/>
  <c r="AI71"/>
  <c r="AJ71"/>
  <c r="CX71" s="1"/>
  <c r="W71" s="1"/>
  <c r="CR71"/>
  <c r="Q71" s="1"/>
  <c r="CS71"/>
  <c r="R71" s="1"/>
  <c r="GK71" s="1"/>
  <c r="CU71"/>
  <c r="T71" s="1"/>
  <c r="CV71"/>
  <c r="U71" s="1"/>
  <c r="L172" i="5" s="1"/>
  <c r="Q172" s="1"/>
  <c r="CW71" i="1"/>
  <c r="FR71"/>
  <c r="GL71"/>
  <c r="GN71"/>
  <c r="GP71"/>
  <c r="GV71"/>
  <c r="GX71" s="1"/>
  <c r="C72"/>
  <c r="D72"/>
  <c r="I72"/>
  <c r="AC72"/>
  <c r="AE72"/>
  <c r="CS72" s="1"/>
  <c r="R72" s="1"/>
  <c r="AD72"/>
  <c r="CR72" s="1"/>
  <c r="Q72" s="1"/>
  <c r="AF72"/>
  <c r="AG72"/>
  <c r="CU72" s="1"/>
  <c r="AH72"/>
  <c r="AI72"/>
  <c r="AJ72"/>
  <c r="CX72" s="1"/>
  <c r="W72" s="1"/>
  <c r="CT72"/>
  <c r="S72" s="1"/>
  <c r="K175" i="5" s="1"/>
  <c r="CV72" i="1"/>
  <c r="U72" s="1"/>
  <c r="CW72"/>
  <c r="V72" s="1"/>
  <c r="FR72"/>
  <c r="GL72"/>
  <c r="GN72"/>
  <c r="GP72"/>
  <c r="GV72"/>
  <c r="GX72" s="1"/>
  <c r="AC73"/>
  <c r="H181" i="5" s="1"/>
  <c r="X182" s="1"/>
  <c r="CQ73" i="1"/>
  <c r="P73" s="1"/>
  <c r="AE73"/>
  <c r="AF73"/>
  <c r="AG73"/>
  <c r="CU73"/>
  <c r="T73" s="1"/>
  <c r="AH73"/>
  <c r="CV73" s="1"/>
  <c r="U73" s="1"/>
  <c r="L182" i="5" s="1"/>
  <c r="Q182" s="1"/>
  <c r="AI73" i="1"/>
  <c r="AJ73"/>
  <c r="CX73" s="1"/>
  <c r="W73" s="1"/>
  <c r="CT73"/>
  <c r="S73" s="1"/>
  <c r="CW73"/>
  <c r="V73" s="1"/>
  <c r="FR73"/>
  <c r="GL73"/>
  <c r="GN73"/>
  <c r="GP73"/>
  <c r="GV73"/>
  <c r="GX73" s="1"/>
  <c r="AC74"/>
  <c r="AE74"/>
  <c r="AD74"/>
  <c r="CR74" s="1"/>
  <c r="Q74" s="1"/>
  <c r="AF74"/>
  <c r="AG74"/>
  <c r="CU74"/>
  <c r="T74" s="1"/>
  <c r="AH74"/>
  <c r="AI74"/>
  <c r="AJ74"/>
  <c r="CX74" s="1"/>
  <c r="W74"/>
  <c r="CS74"/>
  <c r="R74"/>
  <c r="GK74" s="1"/>
  <c r="CT74"/>
  <c r="S74" s="1"/>
  <c r="CV74"/>
  <c r="U74" s="1"/>
  <c r="L184" i="5" s="1"/>
  <c r="Q184" s="1"/>
  <c r="CW74" i="1"/>
  <c r="V74" s="1"/>
  <c r="FR74"/>
  <c r="GL74"/>
  <c r="GN74"/>
  <c r="GP74"/>
  <c r="GV74"/>
  <c r="GX74" s="1"/>
  <c r="AC75"/>
  <c r="AE75"/>
  <c r="AD75"/>
  <c r="CR75" s="1"/>
  <c r="Q75" s="1"/>
  <c r="AF75"/>
  <c r="AG75"/>
  <c r="CU75" s="1"/>
  <c r="T75" s="1"/>
  <c r="AH75"/>
  <c r="CV75" s="1"/>
  <c r="AI75"/>
  <c r="CW75" s="1"/>
  <c r="V75"/>
  <c r="AJ75"/>
  <c r="CS75"/>
  <c r="R75" s="1"/>
  <c r="GK75" s="1"/>
  <c r="CT75"/>
  <c r="S75"/>
  <c r="U75"/>
  <c r="L186" i="5" s="1"/>
  <c r="Q186" s="1"/>
  <c r="CX75" i="1"/>
  <c r="W75"/>
  <c r="FR75"/>
  <c r="GL75"/>
  <c r="GN75"/>
  <c r="GP75"/>
  <c r="GV75"/>
  <c r="GX75"/>
  <c r="AC76"/>
  <c r="H187" i="5" s="1"/>
  <c r="X188" s="1"/>
  <c r="CQ76" i="1"/>
  <c r="P76" s="1"/>
  <c r="K187" i="5" s="1"/>
  <c r="J188" s="1"/>
  <c r="P188" s="1"/>
  <c r="AE76" i="1"/>
  <c r="AF76"/>
  <c r="AG76"/>
  <c r="CU76"/>
  <c r="T76" s="1"/>
  <c r="AH76"/>
  <c r="AI76"/>
  <c r="AJ76"/>
  <c r="CX76" s="1"/>
  <c r="W76" s="1"/>
  <c r="CT76"/>
  <c r="S76" s="1"/>
  <c r="CV76"/>
  <c r="U76" s="1"/>
  <c r="L188" i="5" s="1"/>
  <c r="Q188" s="1"/>
  <c r="CW76" i="1"/>
  <c r="V76" s="1"/>
  <c r="FR76"/>
  <c r="GL76"/>
  <c r="GN76"/>
  <c r="GP76"/>
  <c r="GV76"/>
  <c r="GX76" s="1"/>
  <c r="AC77"/>
  <c r="H189" i="5" s="1"/>
  <c r="X190" s="1"/>
  <c r="CQ77" i="1"/>
  <c r="P77" s="1"/>
  <c r="AE77"/>
  <c r="AF77"/>
  <c r="AG77"/>
  <c r="CU77"/>
  <c r="T77" s="1"/>
  <c r="AH77"/>
  <c r="CV77" s="1"/>
  <c r="U77" s="1"/>
  <c r="L190" i="5" s="1"/>
  <c r="Q190" s="1"/>
  <c r="AI77" i="1"/>
  <c r="AJ77"/>
  <c r="CX77" s="1"/>
  <c r="W77" s="1"/>
  <c r="CT77"/>
  <c r="S77" s="1"/>
  <c r="CW77"/>
  <c r="V77" s="1"/>
  <c r="FR77"/>
  <c r="GL77"/>
  <c r="GN77"/>
  <c r="GP77"/>
  <c r="GV77"/>
  <c r="GX77" s="1"/>
  <c r="C78"/>
  <c r="D78"/>
  <c r="I78"/>
  <c r="T78"/>
  <c r="AC78"/>
  <c r="AE78"/>
  <c r="AF78"/>
  <c r="AG78"/>
  <c r="AH78"/>
  <c r="CV78" s="1"/>
  <c r="U78" s="1"/>
  <c r="AI78"/>
  <c r="AJ78"/>
  <c r="CX78" s="1"/>
  <c r="W78"/>
  <c r="CT78"/>
  <c r="CU78"/>
  <c r="CW78"/>
  <c r="V78" s="1"/>
  <c r="FR78"/>
  <c r="GL78"/>
  <c r="GN78"/>
  <c r="GP78"/>
  <c r="GV78"/>
  <c r="GX78"/>
  <c r="T79"/>
  <c r="AC79"/>
  <c r="AE79"/>
  <c r="AF79"/>
  <c r="AG79"/>
  <c r="AH79"/>
  <c r="CV79" s="1"/>
  <c r="U79"/>
  <c r="L202" i="5" s="1"/>
  <c r="Q202" s="1"/>
  <c r="AI79" i="1"/>
  <c r="AJ79"/>
  <c r="CX79" s="1"/>
  <c r="W79" s="1"/>
  <c r="CT79"/>
  <c r="S79" s="1"/>
  <c r="CU79"/>
  <c r="CW79"/>
  <c r="V79" s="1"/>
  <c r="FR79"/>
  <c r="GL79"/>
  <c r="GN79"/>
  <c r="GP79"/>
  <c r="GV79"/>
  <c r="GX79"/>
  <c r="AC80"/>
  <c r="H203" i="5" s="1"/>
  <c r="AD80" i="1"/>
  <c r="CR80" s="1"/>
  <c r="Q80"/>
  <c r="AE80"/>
  <c r="AF80"/>
  <c r="CT80" s="1"/>
  <c r="S80" s="1"/>
  <c r="AG80"/>
  <c r="AH80"/>
  <c r="CV80" s="1"/>
  <c r="U80" s="1"/>
  <c r="L204" i="5" s="1"/>
  <c r="Q204" s="1"/>
  <c r="AI80" i="1"/>
  <c r="AJ80"/>
  <c r="CQ80"/>
  <c r="P80"/>
  <c r="CS80"/>
  <c r="R80" s="1"/>
  <c r="CU80"/>
  <c r="T80" s="1"/>
  <c r="CW80"/>
  <c r="V80" s="1"/>
  <c r="CX80"/>
  <c r="W80" s="1"/>
  <c r="FR80"/>
  <c r="GK80"/>
  <c r="GL80"/>
  <c r="GN80"/>
  <c r="GP80"/>
  <c r="GV80"/>
  <c r="GX80" s="1"/>
  <c r="I81"/>
  <c r="V81" s="1"/>
  <c r="AC81"/>
  <c r="AE81"/>
  <c r="AD81"/>
  <c r="CR81" s="1"/>
  <c r="Q81" s="1"/>
  <c r="AF81"/>
  <c r="AG81"/>
  <c r="CU81" s="1"/>
  <c r="T81" s="1"/>
  <c r="AH81"/>
  <c r="AI81"/>
  <c r="CW81" s="1"/>
  <c r="AJ81"/>
  <c r="CX81" s="1"/>
  <c r="CS81"/>
  <c r="CT81"/>
  <c r="S81"/>
  <c r="CV81"/>
  <c r="W81"/>
  <c r="FR81"/>
  <c r="GL81"/>
  <c r="GN81"/>
  <c r="GP81"/>
  <c r="GV81"/>
  <c r="C82"/>
  <c r="D82"/>
  <c r="AC82"/>
  <c r="AD82"/>
  <c r="CR82" s="1"/>
  <c r="Q82" s="1"/>
  <c r="CP82" s="1"/>
  <c r="O82" s="1"/>
  <c r="GM82" s="1"/>
  <c r="GO82" s="1"/>
  <c r="AE82"/>
  <c r="CS82"/>
  <c r="R82" s="1"/>
  <c r="GK82" s="1"/>
  <c r="AF82"/>
  <c r="CT82" s="1"/>
  <c r="S82" s="1"/>
  <c r="CY82" s="1"/>
  <c r="X82" s="1"/>
  <c r="AG82"/>
  <c r="AH82"/>
  <c r="CV82" s="1"/>
  <c r="U82" s="1"/>
  <c r="AI82"/>
  <c r="CW82"/>
  <c r="V82" s="1"/>
  <c r="AJ82"/>
  <c r="CX82" s="1"/>
  <c r="W82" s="1"/>
  <c r="CU82"/>
  <c r="T82" s="1"/>
  <c r="CZ82"/>
  <c r="Y82" s="1"/>
  <c r="FR82"/>
  <c r="GL82"/>
  <c r="GN82"/>
  <c r="GP82"/>
  <c r="GV82"/>
  <c r="GX82"/>
  <c r="AC83"/>
  <c r="AE83"/>
  <c r="CS83"/>
  <c r="R83" s="1"/>
  <c r="AF83"/>
  <c r="CT83" s="1"/>
  <c r="S83" s="1"/>
  <c r="CZ83" s="1"/>
  <c r="Y83" s="1"/>
  <c r="AG83"/>
  <c r="AH83"/>
  <c r="AI83"/>
  <c r="CW83"/>
  <c r="V83"/>
  <c r="AJ83"/>
  <c r="CU83"/>
  <c r="T83" s="1"/>
  <c r="CV83"/>
  <c r="U83" s="1"/>
  <c r="CX83"/>
  <c r="W83" s="1"/>
  <c r="FR83"/>
  <c r="GK83"/>
  <c r="GL83"/>
  <c r="GO83"/>
  <c r="GP83"/>
  <c r="GV83"/>
  <c r="GX83" s="1"/>
  <c r="C84"/>
  <c r="D84"/>
  <c r="AC84"/>
  <c r="CQ84" s="1"/>
  <c r="P84"/>
  <c r="AE84"/>
  <c r="AD84"/>
  <c r="AB84" s="1"/>
  <c r="AF84"/>
  <c r="AG84"/>
  <c r="CU84" s="1"/>
  <c r="T84" s="1"/>
  <c r="AH84"/>
  <c r="AI84"/>
  <c r="CW84" s="1"/>
  <c r="AJ84"/>
  <c r="CR84"/>
  <c r="Q84" s="1"/>
  <c r="CS84"/>
  <c r="R84"/>
  <c r="GK84" s="1"/>
  <c r="CT84"/>
  <c r="S84"/>
  <c r="CV84"/>
  <c r="U84" s="1"/>
  <c r="V84"/>
  <c r="CX84"/>
  <c r="W84"/>
  <c r="FR84"/>
  <c r="GL84"/>
  <c r="GN84"/>
  <c r="GP84"/>
  <c r="GV84"/>
  <c r="GX84"/>
  <c r="AC85"/>
  <c r="CQ85"/>
  <c r="P85" s="1"/>
  <c r="AE85"/>
  <c r="AD85"/>
  <c r="CR85" s="1"/>
  <c r="Q85" s="1"/>
  <c r="CP85" s="1"/>
  <c r="O85" s="1"/>
  <c r="AF85"/>
  <c r="AG85"/>
  <c r="CU85" s="1"/>
  <c r="T85" s="1"/>
  <c r="AH85"/>
  <c r="AI85"/>
  <c r="CW85" s="1"/>
  <c r="V85" s="1"/>
  <c r="AJ85"/>
  <c r="CX85"/>
  <c r="W85" s="1"/>
  <c r="CS85"/>
  <c r="R85" s="1"/>
  <c r="GK85"/>
  <c r="CT85"/>
  <c r="S85"/>
  <c r="CV85"/>
  <c r="U85"/>
  <c r="FR85"/>
  <c r="GL85"/>
  <c r="GO85"/>
  <c r="GP85"/>
  <c r="GV85"/>
  <c r="GX85"/>
  <c r="C86"/>
  <c r="D86"/>
  <c r="AC86"/>
  <c r="AB86" s="1"/>
  <c r="AD86"/>
  <c r="CR86" s="1"/>
  <c r="Q86" s="1"/>
  <c r="AE86"/>
  <c r="CS86"/>
  <c r="R86" s="1"/>
  <c r="GK86" s="1"/>
  <c r="AF86"/>
  <c r="CT86" s="1"/>
  <c r="S86" s="1"/>
  <c r="AG86"/>
  <c r="AH86"/>
  <c r="AI86"/>
  <c r="CW86"/>
  <c r="V86" s="1"/>
  <c r="AJ86"/>
  <c r="CX86" s="1"/>
  <c r="W86" s="1"/>
  <c r="CU86"/>
  <c r="T86" s="1"/>
  <c r="CV86"/>
  <c r="U86" s="1"/>
  <c r="FR86"/>
  <c r="GL86"/>
  <c r="GN86"/>
  <c r="GP86"/>
  <c r="GV86"/>
  <c r="GX86"/>
  <c r="AC87"/>
  <c r="AE87"/>
  <c r="AD87" s="1"/>
  <c r="CR87" s="1"/>
  <c r="Q87" s="1"/>
  <c r="AF87"/>
  <c r="AG87"/>
  <c r="CU87" s="1"/>
  <c r="T87" s="1"/>
  <c r="AH87"/>
  <c r="AI87"/>
  <c r="CW87" s="1"/>
  <c r="V87" s="1"/>
  <c r="AJ87"/>
  <c r="CQ87"/>
  <c r="P87" s="1"/>
  <c r="CT87"/>
  <c r="S87" s="1"/>
  <c r="CV87"/>
  <c r="U87" s="1"/>
  <c r="CX87"/>
  <c r="W87" s="1"/>
  <c r="FR87"/>
  <c r="GL87"/>
  <c r="GO87"/>
  <c r="GP87"/>
  <c r="GV87"/>
  <c r="GX87" s="1"/>
  <c r="C88"/>
  <c r="D88"/>
  <c r="I88"/>
  <c r="AC88"/>
  <c r="H213" i="5" s="1"/>
  <c r="AE88" i="1"/>
  <c r="AD88" s="1"/>
  <c r="AF88"/>
  <c r="CT88" s="1"/>
  <c r="S88" s="1"/>
  <c r="K210" i="5" s="1"/>
  <c r="AG88" i="1"/>
  <c r="CU88" s="1"/>
  <c r="T88" s="1"/>
  <c r="AH88"/>
  <c r="CV88"/>
  <c r="U88" s="1"/>
  <c r="AI88"/>
  <c r="AJ88"/>
  <c r="CX88"/>
  <c r="CS88"/>
  <c r="R88" s="1"/>
  <c r="CW88"/>
  <c r="V88" s="1"/>
  <c r="FR88"/>
  <c r="GL88"/>
  <c r="GN88"/>
  <c r="GP88"/>
  <c r="GV88"/>
  <c r="GX88" s="1"/>
  <c r="AC89"/>
  <c r="H218" i="5" s="1"/>
  <c r="AD89" i="1"/>
  <c r="AB89"/>
  <c r="AE89"/>
  <c r="AF89"/>
  <c r="AG89"/>
  <c r="AH89"/>
  <c r="CV89" s="1"/>
  <c r="U89" s="1"/>
  <c r="L219" i="5" s="1"/>
  <c r="Q219" s="1"/>
  <c r="AI89" i="1"/>
  <c r="AJ89"/>
  <c r="CX89" s="1"/>
  <c r="W89" s="1"/>
  <c r="CR89"/>
  <c r="Q89" s="1"/>
  <c r="CS89"/>
  <c r="R89" s="1"/>
  <c r="GK89" s="1"/>
  <c r="CU89"/>
  <c r="T89" s="1"/>
  <c r="CW89"/>
  <c r="V89" s="1"/>
  <c r="FR89"/>
  <c r="GL89"/>
  <c r="GN89"/>
  <c r="GP89"/>
  <c r="GV89"/>
  <c r="GX89" s="1"/>
  <c r="AC90"/>
  <c r="H220" i="5" s="1"/>
  <c r="X221" s="1"/>
  <c r="AE90" i="1"/>
  <c r="AD90" s="1"/>
  <c r="AF90"/>
  <c r="AG90"/>
  <c r="AH90"/>
  <c r="CV90" s="1"/>
  <c r="U90" s="1"/>
  <c r="L221" i="5" s="1"/>
  <c r="Q221" s="1"/>
  <c r="AI90" i="1"/>
  <c r="AJ90"/>
  <c r="CX90" s="1"/>
  <c r="W90" s="1"/>
  <c r="CS90"/>
  <c r="R90" s="1"/>
  <c r="GK90" s="1"/>
  <c r="CU90"/>
  <c r="T90" s="1"/>
  <c r="CW90"/>
  <c r="V90" s="1"/>
  <c r="FR90"/>
  <c r="GL90"/>
  <c r="GN90"/>
  <c r="GP90"/>
  <c r="GV90"/>
  <c r="GX90" s="1"/>
  <c r="AC91"/>
  <c r="H222" i="5" s="1"/>
  <c r="G223" s="1"/>
  <c r="O223" s="1"/>
  <c r="AE91" i="1"/>
  <c r="AD91" s="1"/>
  <c r="AF91"/>
  <c r="AG91"/>
  <c r="AH91"/>
  <c r="CV91" s="1"/>
  <c r="U91" s="1"/>
  <c r="L223" i="5" s="1"/>
  <c r="Q223" s="1"/>
  <c r="AI91" i="1"/>
  <c r="AJ91"/>
  <c r="CX91" s="1"/>
  <c r="W91" s="1"/>
  <c r="CS91"/>
  <c r="R91" s="1"/>
  <c r="GK91" s="1"/>
  <c r="CU91"/>
  <c r="T91" s="1"/>
  <c r="CW91"/>
  <c r="V91" s="1"/>
  <c r="FR91"/>
  <c r="GL91"/>
  <c r="GN91"/>
  <c r="GP91"/>
  <c r="GV91"/>
  <c r="GX91" s="1"/>
  <c r="C92"/>
  <c r="D92"/>
  <c r="I92"/>
  <c r="U92" s="1"/>
  <c r="AC92"/>
  <c r="CQ92"/>
  <c r="AE92"/>
  <c r="AD92"/>
  <c r="H227" i="5" s="1"/>
  <c r="AF92" i="1"/>
  <c r="AG92"/>
  <c r="CU92"/>
  <c r="AH92"/>
  <c r="AI92"/>
  <c r="CW92" s="1"/>
  <c r="V92" s="1"/>
  <c r="AJ92"/>
  <c r="CX92"/>
  <c r="W92" s="1"/>
  <c r="CS92"/>
  <c r="R92" s="1"/>
  <c r="CV92"/>
  <c r="FR92"/>
  <c r="GL92"/>
  <c r="GN92"/>
  <c r="GP92"/>
  <c r="GV92"/>
  <c r="AC93"/>
  <c r="H234" i="5" s="1"/>
  <c r="G235" s="1"/>
  <c r="O235" s="1"/>
  <c r="CQ93" i="1"/>
  <c r="P93" s="1"/>
  <c r="AE93"/>
  <c r="AD93" s="1"/>
  <c r="AF93"/>
  <c r="AG93"/>
  <c r="CU93"/>
  <c r="T93" s="1"/>
  <c r="AH93"/>
  <c r="CV93" s="1"/>
  <c r="U93" s="1"/>
  <c r="L235" i="5" s="1"/>
  <c r="Q235" s="1"/>
  <c r="AI93" i="1"/>
  <c r="CW93"/>
  <c r="V93" s="1"/>
  <c r="AJ93"/>
  <c r="CT93"/>
  <c r="S93" s="1"/>
  <c r="CX93"/>
  <c r="W93" s="1"/>
  <c r="FR93"/>
  <c r="GL93"/>
  <c r="GN93"/>
  <c r="GP93"/>
  <c r="GV93"/>
  <c r="GX93" s="1"/>
  <c r="C94"/>
  <c r="D94"/>
  <c r="AC94"/>
  <c r="AE94"/>
  <c r="CS94" s="1"/>
  <c r="R94" s="1"/>
  <c r="GK94" s="1"/>
  <c r="AF94"/>
  <c r="AG94"/>
  <c r="CU94" s="1"/>
  <c r="T94" s="1"/>
  <c r="AH94"/>
  <c r="AI94"/>
  <c r="CW94" s="1"/>
  <c r="V94" s="1"/>
  <c r="AJ94"/>
  <c r="CT94"/>
  <c r="S94" s="1"/>
  <c r="CV94"/>
  <c r="U94" s="1"/>
  <c r="CX94"/>
  <c r="W94"/>
  <c r="FR94"/>
  <c r="GL94"/>
  <c r="GO94"/>
  <c r="GP94"/>
  <c r="GV94"/>
  <c r="GX94" s="1"/>
  <c r="C95"/>
  <c r="D95"/>
  <c r="AC95"/>
  <c r="H238" i="5" s="1"/>
  <c r="CQ95" i="1"/>
  <c r="P95" s="1"/>
  <c r="AE95"/>
  <c r="CS95" s="1"/>
  <c r="R95" s="1"/>
  <c r="GK95" s="1"/>
  <c r="AF95"/>
  <c r="AG95"/>
  <c r="CU95"/>
  <c r="T95" s="1"/>
  <c r="AH95"/>
  <c r="AI95"/>
  <c r="AJ95"/>
  <c r="CT95"/>
  <c r="S95" s="1"/>
  <c r="CV95"/>
  <c r="U95" s="1"/>
  <c r="CW95"/>
  <c r="V95" s="1"/>
  <c r="CX95"/>
  <c r="W95" s="1"/>
  <c r="FR95"/>
  <c r="GL95"/>
  <c r="GO95"/>
  <c r="GP95"/>
  <c r="GV95"/>
  <c r="GX95" s="1"/>
  <c r="AC96"/>
  <c r="H243" i="5" s="1"/>
  <c r="AE96" i="1"/>
  <c r="AD96"/>
  <c r="CR96" s="1"/>
  <c r="Q96" s="1"/>
  <c r="AF96"/>
  <c r="AG96"/>
  <c r="CU96"/>
  <c r="T96" s="1"/>
  <c r="AH96"/>
  <c r="AI96"/>
  <c r="AJ96"/>
  <c r="CX96" s="1"/>
  <c r="W96" s="1"/>
  <c r="CS96"/>
  <c r="R96"/>
  <c r="GK96" s="1"/>
  <c r="CT96"/>
  <c r="S96" s="1"/>
  <c r="CV96"/>
  <c r="U96" s="1"/>
  <c r="L244" i="5" s="1"/>
  <c r="Q244" s="1"/>
  <c r="CW96" i="1"/>
  <c r="V96" s="1"/>
  <c r="FR96"/>
  <c r="GL96"/>
  <c r="GO96"/>
  <c r="GP96"/>
  <c r="GV96"/>
  <c r="GX96" s="1"/>
  <c r="AC97"/>
  <c r="H245" i="5" s="1"/>
  <c r="AE97" i="1"/>
  <c r="AD97"/>
  <c r="CR97" s="1"/>
  <c r="Q97" s="1"/>
  <c r="AF97"/>
  <c r="AG97"/>
  <c r="CU97" s="1"/>
  <c r="T97" s="1"/>
  <c r="AH97"/>
  <c r="CV97" s="1"/>
  <c r="U97" s="1"/>
  <c r="L246" i="5" s="1"/>
  <c r="Q246" s="1"/>
  <c r="AI97" i="1"/>
  <c r="CW97" s="1"/>
  <c r="V97" s="1"/>
  <c r="AJ97"/>
  <c r="CS97"/>
  <c r="R97" s="1"/>
  <c r="CT97"/>
  <c r="S97"/>
  <c r="CX97"/>
  <c r="W97"/>
  <c r="FR97"/>
  <c r="GL97"/>
  <c r="GO97"/>
  <c r="GP97"/>
  <c r="GV97"/>
  <c r="GX97"/>
  <c r="AC98"/>
  <c r="H247" i="5" s="1"/>
  <c r="CQ98" i="1"/>
  <c r="P98" s="1"/>
  <c r="AE98"/>
  <c r="CS98" s="1"/>
  <c r="R98" s="1"/>
  <c r="GK98" s="1"/>
  <c r="AF98"/>
  <c r="AG98"/>
  <c r="CU98"/>
  <c r="T98" s="1"/>
  <c r="AH98"/>
  <c r="AI98"/>
  <c r="AJ98"/>
  <c r="CT98"/>
  <c r="S98" s="1"/>
  <c r="CV98"/>
  <c r="U98" s="1"/>
  <c r="L248" i="5" s="1"/>
  <c r="Q248" s="1"/>
  <c r="CW98" i="1"/>
  <c r="V98" s="1"/>
  <c r="CX98"/>
  <c r="W98" s="1"/>
  <c r="FR98"/>
  <c r="GL98"/>
  <c r="GO98"/>
  <c r="GP98"/>
  <c r="GV98"/>
  <c r="GX98" s="1"/>
  <c r="C99"/>
  <c r="D99"/>
  <c r="AC99"/>
  <c r="H253" i="5" s="1"/>
  <c r="AD99" i="1"/>
  <c r="H251" i="5" s="1"/>
  <c r="AE99" i="1"/>
  <c r="H252" i="5" s="1"/>
  <c r="R252" s="1"/>
  <c r="CS99" i="1"/>
  <c r="R99" s="1"/>
  <c r="AF99"/>
  <c r="AG99"/>
  <c r="AH99"/>
  <c r="CV99" s="1"/>
  <c r="U99" s="1"/>
  <c r="AI99"/>
  <c r="CW99"/>
  <c r="V99" s="1"/>
  <c r="AJ99"/>
  <c r="CX99" s="1"/>
  <c r="W99" s="1"/>
  <c r="CU99"/>
  <c r="T99" s="1"/>
  <c r="FR99"/>
  <c r="GL99"/>
  <c r="GO99"/>
  <c r="GP99"/>
  <c r="GV99"/>
  <c r="GX99"/>
  <c r="AC100"/>
  <c r="H258" i="5" s="1"/>
  <c r="AD100" i="1"/>
  <c r="CR100" s="1"/>
  <c r="Q100" s="1"/>
  <c r="AE100"/>
  <c r="CS100"/>
  <c r="R100" s="1"/>
  <c r="GK100" s="1"/>
  <c r="AF100"/>
  <c r="CT100" s="1"/>
  <c r="S100" s="1"/>
  <c r="AG100"/>
  <c r="AH100"/>
  <c r="AI100"/>
  <c r="CW100"/>
  <c r="V100" s="1"/>
  <c r="AJ100"/>
  <c r="CX100" s="1"/>
  <c r="W100" s="1"/>
  <c r="CU100"/>
  <c r="T100" s="1"/>
  <c r="CV100"/>
  <c r="U100" s="1"/>
  <c r="L259" i="5" s="1"/>
  <c r="Q259" s="1"/>
  <c r="FR100" i="1"/>
  <c r="GL100"/>
  <c r="GO100"/>
  <c r="GP100"/>
  <c r="GV100"/>
  <c r="GX100"/>
  <c r="AC101"/>
  <c r="H260" i="5" s="1"/>
  <c r="G261" s="1"/>
  <c r="O261" s="1"/>
  <c r="AE101" i="1"/>
  <c r="AD101" s="1"/>
  <c r="AF101"/>
  <c r="AG101"/>
  <c r="CU101" s="1"/>
  <c r="T101" s="1"/>
  <c r="AH101"/>
  <c r="AI101"/>
  <c r="CW101" s="1"/>
  <c r="V101" s="1"/>
  <c r="AJ101"/>
  <c r="CX101" s="1"/>
  <c r="W101" s="1"/>
  <c r="CT101"/>
  <c r="S101" s="1"/>
  <c r="CV101"/>
  <c r="U101" s="1"/>
  <c r="L261" i="5" s="1"/>
  <c r="Q261" s="1"/>
  <c r="FR101" i="1"/>
  <c r="GL101"/>
  <c r="GO101"/>
  <c r="GP101"/>
  <c r="GV101"/>
  <c r="GX101"/>
  <c r="C103"/>
  <c r="D103"/>
  <c r="I103"/>
  <c r="CX193" i="3"/>
  <c r="V103" i="1"/>
  <c r="AC103"/>
  <c r="CQ103" s="1"/>
  <c r="P103" s="1"/>
  <c r="AE103"/>
  <c r="H265" i="5" s="1"/>
  <c r="R265" s="1"/>
  <c r="AF103" i="1"/>
  <c r="AG103"/>
  <c r="CU103" s="1"/>
  <c r="T103" s="1"/>
  <c r="AH103"/>
  <c r="AI103"/>
  <c r="AJ103"/>
  <c r="CX103" s="1"/>
  <c r="W103" s="1"/>
  <c r="CS103"/>
  <c r="R103" s="1"/>
  <c r="CV103"/>
  <c r="U103" s="1"/>
  <c r="L268" i="5" s="1"/>
  <c r="Q268" s="1"/>
  <c r="CW103" i="1"/>
  <c r="FR103"/>
  <c r="GL103"/>
  <c r="GO103"/>
  <c r="GP103"/>
  <c r="GV103"/>
  <c r="GX103" s="1"/>
  <c r="C104"/>
  <c r="D104"/>
  <c r="I104"/>
  <c r="V104" s="1"/>
  <c r="AC104"/>
  <c r="CQ104" s="1"/>
  <c r="P104" s="1"/>
  <c r="AE104"/>
  <c r="CS104" s="1"/>
  <c r="R104" s="1"/>
  <c r="GK104" s="1"/>
  <c r="AD104"/>
  <c r="AF104"/>
  <c r="AG104"/>
  <c r="CU104"/>
  <c r="T104"/>
  <c r="AH104"/>
  <c r="AI104"/>
  <c r="AJ104"/>
  <c r="CR104"/>
  <c r="Q104" s="1"/>
  <c r="CT104"/>
  <c r="S104" s="1"/>
  <c r="CV104"/>
  <c r="U104" s="1"/>
  <c r="CW104"/>
  <c r="CX104"/>
  <c r="W104" s="1"/>
  <c r="FR104"/>
  <c r="GL104"/>
  <c r="GO104"/>
  <c r="GP104"/>
  <c r="GV104"/>
  <c r="C105"/>
  <c r="D105"/>
  <c r="I105"/>
  <c r="CX195" i="3"/>
  <c r="AC105" i="1"/>
  <c r="CQ105"/>
  <c r="P105" s="1"/>
  <c r="AE105"/>
  <c r="H279" i="5" s="1"/>
  <c r="R279" s="1"/>
  <c r="AF105" i="1"/>
  <c r="AG105"/>
  <c r="CU105" s="1"/>
  <c r="T105" s="1"/>
  <c r="AH105"/>
  <c r="CV105" s="1"/>
  <c r="U105" s="1"/>
  <c r="L282" i="5" s="1"/>
  <c r="Q282" s="1"/>
  <c r="AI105" i="1"/>
  <c r="CW105" s="1"/>
  <c r="V105" s="1"/>
  <c r="AJ105"/>
  <c r="CX105" s="1"/>
  <c r="W105" s="1"/>
  <c r="CS105"/>
  <c r="R105" s="1"/>
  <c r="CT105"/>
  <c r="S105" s="1"/>
  <c r="FR105"/>
  <c r="GL105"/>
  <c r="GO105"/>
  <c r="GP105"/>
  <c r="GV105"/>
  <c r="GX105" s="1"/>
  <c r="C106"/>
  <c r="D106"/>
  <c r="V106"/>
  <c r="AC106"/>
  <c r="AE106"/>
  <c r="CS106" s="1"/>
  <c r="R106" s="1"/>
  <c r="GK106" s="1"/>
  <c r="AF106"/>
  <c r="CT106" s="1"/>
  <c r="S106" s="1"/>
  <c r="AG106"/>
  <c r="AH106"/>
  <c r="AI106"/>
  <c r="AJ106"/>
  <c r="CX106"/>
  <c r="W106" s="1"/>
  <c r="CU106"/>
  <c r="T106" s="1"/>
  <c r="CV106"/>
  <c r="U106" s="1"/>
  <c r="CW106"/>
  <c r="FR106"/>
  <c r="GL106"/>
  <c r="GO106"/>
  <c r="GP106"/>
  <c r="GV106"/>
  <c r="GX106" s="1"/>
  <c r="C107"/>
  <c r="D107"/>
  <c r="I107"/>
  <c r="AC107"/>
  <c r="AE107"/>
  <c r="AD107"/>
  <c r="H286" i="5" s="1"/>
  <c r="AF107" i="1"/>
  <c r="CT107" s="1"/>
  <c r="S107" s="1"/>
  <c r="AG107"/>
  <c r="CU107"/>
  <c r="AH107"/>
  <c r="AI107"/>
  <c r="CW107" s="1"/>
  <c r="V107" s="1"/>
  <c r="AJ107"/>
  <c r="CS107"/>
  <c r="R107" s="1"/>
  <c r="CV107"/>
  <c r="U107" s="1"/>
  <c r="CX107"/>
  <c r="W107" s="1"/>
  <c r="FR107"/>
  <c r="GL107"/>
  <c r="BZ111" s="1"/>
  <c r="GO107"/>
  <c r="GP107"/>
  <c r="GV107"/>
  <c r="GX107"/>
  <c r="C108"/>
  <c r="D108"/>
  <c r="I108"/>
  <c r="AC108"/>
  <c r="AE108"/>
  <c r="H296" i="5" s="1"/>
  <c r="R296" s="1"/>
  <c r="AF108" i="1"/>
  <c r="AG108"/>
  <c r="AH108"/>
  <c r="CV108"/>
  <c r="U108" s="1"/>
  <c r="AI108"/>
  <c r="AJ108"/>
  <c r="CS108"/>
  <c r="R108" s="1"/>
  <c r="CT108"/>
  <c r="S108" s="1"/>
  <c r="CU108"/>
  <c r="T108"/>
  <c r="CW108"/>
  <c r="V108" s="1"/>
  <c r="CX108"/>
  <c r="W108" s="1"/>
  <c r="FR108"/>
  <c r="GL108"/>
  <c r="GO108"/>
  <c r="GP108"/>
  <c r="GV108"/>
  <c r="C109"/>
  <c r="D109"/>
  <c r="I109"/>
  <c r="AC109"/>
  <c r="AE109"/>
  <c r="H305" i="5" s="1"/>
  <c r="R305" s="1"/>
  <c r="AF109" i="1"/>
  <c r="AG109"/>
  <c r="CU109" s="1"/>
  <c r="T109" s="1"/>
  <c r="AH109"/>
  <c r="AI109"/>
  <c r="CW109" s="1"/>
  <c r="V109" s="1"/>
  <c r="AJ109"/>
  <c r="CX109" s="1"/>
  <c r="W109" s="1"/>
  <c r="CT109"/>
  <c r="S109" s="1"/>
  <c r="CV109"/>
  <c r="U109" s="1"/>
  <c r="FR109"/>
  <c r="GL109"/>
  <c r="GO109"/>
  <c r="GP109"/>
  <c r="GV109"/>
  <c r="GX109"/>
  <c r="B111"/>
  <c r="B22" s="1"/>
  <c r="C111"/>
  <c r="C22"/>
  <c r="D111"/>
  <c r="D22" s="1"/>
  <c r="F111"/>
  <c r="F22" s="1"/>
  <c r="G111"/>
  <c r="G22" s="1"/>
  <c r="BX111"/>
  <c r="BX22" s="1"/>
  <c r="AO111"/>
  <c r="AO22" s="1"/>
  <c r="CD111"/>
  <c r="CK111"/>
  <c r="BB111" s="1"/>
  <c r="CK22"/>
  <c r="CL111"/>
  <c r="F139"/>
  <c r="F140"/>
  <c r="F141"/>
  <c r="F142"/>
  <c r="F147"/>
  <c r="F148"/>
  <c r="F149"/>
  <c r="F151" s="1"/>
  <c r="F150"/>
  <c r="F152"/>
  <c r="F153"/>
  <c r="F154"/>
  <c r="F156"/>
  <c r="F157"/>
  <c r="F158"/>
  <c r="F159"/>
  <c r="F160"/>
  <c r="F161"/>
  <c r="F166"/>
  <c r="J312" i="5" s="1"/>
  <c r="F167" i="1"/>
  <c r="J313" i="5" s="1"/>
  <c r="F168" i="1"/>
  <c r="F169"/>
  <c r="F170"/>
  <c r="J314" i="5" s="1"/>
  <c r="F172" i="1"/>
  <c r="J315" i="5" s="1"/>
  <c r="F181" i="1"/>
  <c r="F173"/>
  <c r="J316" i="5" s="1"/>
  <c r="F178" i="1"/>
  <c r="J321" i="5" s="1"/>
  <c r="F184" i="1"/>
  <c r="J327" i="5" s="1"/>
  <c r="F186" i="1"/>
  <c r="J328" i="5" s="1"/>
  <c r="F187" i="1"/>
  <c r="J329" i="5" s="1"/>
  <c r="F189" i="1"/>
  <c r="J330" i="5" s="1"/>
  <c r="F190" i="1"/>
  <c r="J331" i="5" s="1"/>
  <c r="F195" i="1"/>
  <c r="J336" i="5" s="1"/>
  <c r="F201" i="1"/>
  <c r="J342" i="5" s="1"/>
  <c r="F203" i="1"/>
  <c r="J343" i="5" s="1"/>
  <c r="F204" i="1"/>
  <c r="J344" i="5" s="1"/>
  <c r="F206" i="1"/>
  <c r="F210" s="1"/>
  <c r="F207"/>
  <c r="F209" s="1"/>
  <c r="F208"/>
  <c r="F211"/>
  <c r="J345" i="5" s="1"/>
  <c r="F213" i="1"/>
  <c r="F215"/>
  <c r="F217"/>
  <c r="B219"/>
  <c r="B18"/>
  <c r="C219"/>
  <c r="C18" s="1"/>
  <c r="D219"/>
  <c r="D18" s="1"/>
  <c r="F219"/>
  <c r="F18"/>
  <c r="AO219"/>
  <c r="AO18"/>
  <c r="F247"/>
  <c r="F248"/>
  <c r="F249"/>
  <c r="F250"/>
  <c r="F255"/>
  <c r="F256"/>
  <c r="F257"/>
  <c r="F259"/>
  <c r="F258"/>
  <c r="F260"/>
  <c r="F261"/>
  <c r="F262"/>
  <c r="F264"/>
  <c r="F265"/>
  <c r="F266"/>
  <c r="F267"/>
  <c r="F268"/>
  <c r="F269"/>
  <c r="F274"/>
  <c r="F275"/>
  <c r="F276"/>
  <c r="F277"/>
  <c r="F278"/>
  <c r="F280"/>
  <c r="F289" s="1"/>
  <c r="F322" s="1"/>
  <c r="F281"/>
  <c r="F286"/>
  <c r="F292"/>
  <c r="F324" s="1"/>
  <c r="F294"/>
  <c r="F295"/>
  <c r="F297"/>
  <c r="F298"/>
  <c r="F303"/>
  <c r="F306"/>
  <c r="F309"/>
  <c r="F311"/>
  <c r="F312"/>
  <c r="F314"/>
  <c r="F317" s="1"/>
  <c r="F318" s="1"/>
  <c r="F272" s="1"/>
  <c r="F273" s="1"/>
  <c r="F315"/>
  <c r="F316"/>
  <c r="F319"/>
  <c r="F321"/>
  <c r="F323"/>
  <c r="F325"/>
  <c r="E16" i="2"/>
  <c r="E18"/>
  <c r="B79"/>
  <c r="B81"/>
  <c r="B82"/>
  <c r="B84"/>
  <c r="B86"/>
  <c r="B87"/>
  <c r="B88"/>
  <c r="B89"/>
  <c r="B91"/>
  <c r="B92"/>
  <c r="B96"/>
  <c r="B98"/>
  <c r="B99"/>
  <c r="B100"/>
  <c r="B101"/>
  <c r="B103"/>
  <c r="B104"/>
  <c r="B105"/>
  <c r="B106"/>
  <c r="B107"/>
  <c r="B108"/>
  <c r="B109"/>
  <c r="B112"/>
  <c r="B113"/>
  <c r="B114"/>
  <c r="B115"/>
  <c r="B116"/>
  <c r="B117"/>
  <c r="B119"/>
  <c r="X136" i="5"/>
  <c r="G69"/>
  <c r="O69" s="1"/>
  <c r="G73"/>
  <c r="O73" s="1"/>
  <c r="G83"/>
  <c r="O83" s="1"/>
  <c r="G93"/>
  <c r="O93"/>
  <c r="G156"/>
  <c r="O156" s="1"/>
  <c r="G166"/>
  <c r="O166"/>
  <c r="G168"/>
  <c r="O168" s="1"/>
  <c r="G172"/>
  <c r="O172" s="1"/>
  <c r="G182"/>
  <c r="O182" s="1"/>
  <c r="G188"/>
  <c r="O188"/>
  <c r="G190"/>
  <c r="O190" s="1"/>
  <c r="X107"/>
  <c r="X111"/>
  <c r="G138"/>
  <c r="O138" s="1"/>
  <c r="X147"/>
  <c r="W261"/>
  <c r="CY85" i="1"/>
  <c r="X85"/>
  <c r="CZ85"/>
  <c r="Y85"/>
  <c r="CY46"/>
  <c r="X46"/>
  <c r="T94" i="5" s="1"/>
  <c r="CZ46" i="1"/>
  <c r="Y46"/>
  <c r="V94" i="5" s="1"/>
  <c r="CQ108" i="1"/>
  <c r="P108"/>
  <c r="CY84"/>
  <c r="X84" s="1"/>
  <c r="CZ84"/>
  <c r="Y84"/>
  <c r="CZ65"/>
  <c r="Y65" s="1"/>
  <c r="V148" i="5" s="1"/>
  <c r="K152" s="1"/>
  <c r="CY65" i="1"/>
  <c r="X65"/>
  <c r="T148" i="5" s="1"/>
  <c r="K151" s="1"/>
  <c r="GK36" i="1"/>
  <c r="CZ36"/>
  <c r="Y36"/>
  <c r="V60" i="5" s="1"/>
  <c r="K65" s="1"/>
  <c r="CD22" i="1"/>
  <c r="AU111"/>
  <c r="CR55"/>
  <c r="Q55"/>
  <c r="K114" i="5" s="1"/>
  <c r="AB55" i="1"/>
  <c r="CZ48"/>
  <c r="Y48"/>
  <c r="CY48"/>
  <c r="X48" s="1"/>
  <c r="CP84"/>
  <c r="O84" s="1"/>
  <c r="BY111"/>
  <c r="CQ109"/>
  <c r="P109" s="1"/>
  <c r="CZ45"/>
  <c r="Y45"/>
  <c r="V92" i="5" s="1"/>
  <c r="CY45" i="1"/>
  <c r="X45"/>
  <c r="T92" i="5" s="1"/>
  <c r="CR61" i="1"/>
  <c r="Q61"/>
  <c r="AB61"/>
  <c r="CZ57"/>
  <c r="Y57" s="1"/>
  <c r="V123" i="5" s="1"/>
  <c r="CY57" i="1"/>
  <c r="X57" s="1"/>
  <c r="CL22"/>
  <c r="BC111"/>
  <c r="CQ107"/>
  <c r="P107"/>
  <c r="AB107"/>
  <c r="CY75"/>
  <c r="X75" s="1"/>
  <c r="T185" i="5" s="1"/>
  <c r="CZ75" i="1"/>
  <c r="Y75" s="1"/>
  <c r="V185" i="5" s="1"/>
  <c r="CY74" i="1"/>
  <c r="X74" s="1"/>
  <c r="T183" i="5" s="1"/>
  <c r="CZ74" i="1"/>
  <c r="Y74" s="1"/>
  <c r="V183" i="5" s="1"/>
  <c r="CZ60" i="1"/>
  <c r="Y60" s="1"/>
  <c r="V137" i="5" s="1"/>
  <c r="CY60" i="1"/>
  <c r="X60" s="1"/>
  <c r="T137" i="5" s="1"/>
  <c r="GK55" i="1"/>
  <c r="CZ55"/>
  <c r="Y55"/>
  <c r="V112" i="5" s="1"/>
  <c r="K118" s="1"/>
  <c r="CY55" i="1"/>
  <c r="X55"/>
  <c r="T112" i="5" s="1"/>
  <c r="K117" s="1"/>
  <c r="CX165" i="3"/>
  <c r="CX169"/>
  <c r="CX166"/>
  <c r="CX170"/>
  <c r="CX167"/>
  <c r="CX105"/>
  <c r="CX109"/>
  <c r="CX106"/>
  <c r="CX110"/>
  <c r="CX111"/>
  <c r="CX101"/>
  <c r="CX102"/>
  <c r="CX103"/>
  <c r="CX41"/>
  <c r="CX45"/>
  <c r="CX49"/>
  <c r="CX53"/>
  <c r="CX42"/>
  <c r="CX46"/>
  <c r="CX50"/>
  <c r="CX54"/>
  <c r="CX43"/>
  <c r="CX51"/>
  <c r="CY42" i="1"/>
  <c r="X42" s="1"/>
  <c r="CZ42"/>
  <c r="Y42" s="1"/>
  <c r="CQ39"/>
  <c r="P39" s="1"/>
  <c r="AB39"/>
  <c r="CX157" i="3"/>
  <c r="CX161"/>
  <c r="CX158"/>
  <c r="CX162"/>
  <c r="CX159"/>
  <c r="CZ53" i="1"/>
  <c r="Y53" s="1"/>
  <c r="V108" i="5" s="1"/>
  <c r="CY53" i="1"/>
  <c r="X53" s="1"/>
  <c r="T108" i="5" s="1"/>
  <c r="CY49" i="1"/>
  <c r="X49" s="1"/>
  <c r="CZ49"/>
  <c r="Y49" s="1"/>
  <c r="CQ43"/>
  <c r="P43" s="1"/>
  <c r="AB43"/>
  <c r="AB41"/>
  <c r="CQ41"/>
  <c r="P41" s="1"/>
  <c r="CS34"/>
  <c r="R34" s="1"/>
  <c r="CZ34" s="1"/>
  <c r="Y34" s="1"/>
  <c r="AD34"/>
  <c r="CX205" i="3"/>
  <c r="CX209"/>
  <c r="CX202"/>
  <c r="CX206"/>
  <c r="CX208"/>
  <c r="CX201"/>
  <c r="CX198"/>
  <c r="CX200"/>
  <c r="AB48" i="1"/>
  <c r="CQ48"/>
  <c r="P48" s="1"/>
  <c r="CP48" s="1"/>
  <c r="O48" s="1"/>
  <c r="GM48" s="1"/>
  <c r="GO48" s="1"/>
  <c r="AB45"/>
  <c r="CQ45"/>
  <c r="P45"/>
  <c r="K92" i="5" s="1"/>
  <c r="J93" s="1"/>
  <c r="P93" s="1"/>
  <c r="CX129" i="3"/>
  <c r="CX133"/>
  <c r="CX126"/>
  <c r="CX130"/>
  <c r="CX134"/>
  <c r="CX131"/>
  <c r="AD30" i="1"/>
  <c r="CS30"/>
  <c r="R30" s="1"/>
  <c r="AB71"/>
  <c r="AB70"/>
  <c r="CP70"/>
  <c r="O70" s="1"/>
  <c r="AB69"/>
  <c r="AB68"/>
  <c r="AB67"/>
  <c r="AB25"/>
  <c r="CX164" i="3"/>
  <c r="CX100"/>
  <c r="CX56"/>
  <c r="CX47"/>
  <c r="CQ100" i="1"/>
  <c r="P100"/>
  <c r="K258" i="5" s="1"/>
  <c r="J259" s="1"/>
  <c r="P259" s="1"/>
  <c r="T92" i="1"/>
  <c r="CY83"/>
  <c r="X83" s="1"/>
  <c r="CQ82"/>
  <c r="P82"/>
  <c r="CY64"/>
  <c r="X64"/>
  <c r="T146" i="5" s="1"/>
  <c r="CY63" i="1"/>
  <c r="X63" s="1"/>
  <c r="T139" i="5" s="1"/>
  <c r="K142" s="1"/>
  <c r="CQ62" i="1"/>
  <c r="P62"/>
  <c r="W61"/>
  <c r="S61"/>
  <c r="U61"/>
  <c r="P61"/>
  <c r="CP61"/>
  <c r="O61" s="1"/>
  <c r="W58"/>
  <c r="U58"/>
  <c r="P58"/>
  <c r="K130" i="5" s="1"/>
  <c r="CQ53" i="1"/>
  <c r="P53"/>
  <c r="K108" i="5" s="1"/>
  <c r="J109" s="1"/>
  <c r="P109" s="1"/>
  <c r="W46" i="1"/>
  <c r="P46"/>
  <c r="K94" i="5" s="1"/>
  <c r="J95" s="1"/>
  <c r="P95" s="1"/>
  <c r="CP42" i="1"/>
  <c r="O42"/>
  <c r="GM42" s="1"/>
  <c r="GO42" s="1"/>
  <c r="AB42"/>
  <c r="T30"/>
  <c r="CX168" i="3"/>
  <c r="CX156"/>
  <c r="CX104"/>
  <c r="CX48"/>
  <c r="F223" i="1"/>
  <c r="CQ101"/>
  <c r="P101"/>
  <c r="K260" i="5" s="1"/>
  <c r="J261" s="1"/>
  <c r="P261" s="1"/>
  <c r="AB97" i="1"/>
  <c r="P92"/>
  <c r="K229" i="5" s="1"/>
  <c r="W88" i="1"/>
  <c r="CQ86"/>
  <c r="P86"/>
  <c r="CP86" s="1"/>
  <c r="O86" s="1"/>
  <c r="AB80"/>
  <c r="AB75"/>
  <c r="CZ64"/>
  <c r="Y64"/>
  <c r="V146" i="5" s="1"/>
  <c r="CP64" i="1"/>
  <c r="O64"/>
  <c r="GM64" s="1"/>
  <c r="GO64" s="1"/>
  <c r="CZ63"/>
  <c r="Y63"/>
  <c r="V139" i="5" s="1"/>
  <c r="K143" s="1"/>
  <c r="CP63" i="1"/>
  <c r="O63"/>
  <c r="CZ62"/>
  <c r="Y62"/>
  <c r="CQ60"/>
  <c r="P60"/>
  <c r="K137" i="5" s="1"/>
  <c r="J138" s="1"/>
  <c r="P138" s="1"/>
  <c r="CP60" i="1"/>
  <c r="O60"/>
  <c r="CY59"/>
  <c r="X59"/>
  <c r="T135" i="5" s="1"/>
  <c r="CQ57" i="1"/>
  <c r="P57"/>
  <c r="K123" i="5" s="1"/>
  <c r="J124" s="1"/>
  <c r="P124" s="1"/>
  <c r="CP57" i="1"/>
  <c r="O57"/>
  <c r="CY56"/>
  <c r="X56"/>
  <c r="T121" i="5" s="1"/>
  <c r="CT54" i="1"/>
  <c r="S54"/>
  <c r="CY54" s="1"/>
  <c r="X54" s="1"/>
  <c r="T110" i="5" s="1"/>
  <c r="AB51" i="1"/>
  <c r="CP49"/>
  <c r="O49" s="1"/>
  <c r="AB49"/>
  <c r="Q46"/>
  <c r="CP46" s="1"/>
  <c r="O46" s="1"/>
  <c r="GM46" s="1"/>
  <c r="GN46" s="1"/>
  <c r="U43"/>
  <c r="Q43"/>
  <c r="CZ41"/>
  <c r="Y41"/>
  <c r="V82" i="5" s="1"/>
  <c r="CY38" i="1"/>
  <c r="X38"/>
  <c r="T70" i="5" s="1"/>
  <c r="U30" i="1"/>
  <c r="L44" i="5" s="1"/>
  <c r="Q44" s="1"/>
  <c r="CY27" i="1"/>
  <c r="X27" s="1"/>
  <c r="T37" i="5" s="1"/>
  <c r="AB26" i="1"/>
  <c r="CX199" i="3"/>
  <c r="CX171"/>
  <c r="CX160"/>
  <c r="CX107"/>
  <c r="CX52"/>
  <c r="F115" i="1"/>
  <c r="GX108"/>
  <c r="T107"/>
  <c r="AB99"/>
  <c r="CQ94"/>
  <c r="P94"/>
  <c r="CP94" s="1"/>
  <c r="AD94"/>
  <c r="CR94"/>
  <c r="Q94" s="1"/>
  <c r="AB87"/>
  <c r="CQ83"/>
  <c r="P83"/>
  <c r="AD83"/>
  <c r="CR83"/>
  <c r="Q83" s="1"/>
  <c r="CP83" s="1"/>
  <c r="O83" s="1"/>
  <c r="GM83" s="1"/>
  <c r="GN83" s="1"/>
  <c r="T72"/>
  <c r="AB72"/>
  <c r="CY62"/>
  <c r="X62"/>
  <c r="AB59"/>
  <c r="AB56"/>
  <c r="AD52"/>
  <c r="CR52"/>
  <c r="Q52" s="1"/>
  <c r="CS51"/>
  <c r="R51" s="1"/>
  <c r="CP44"/>
  <c r="O44"/>
  <c r="AB44"/>
  <c r="V43"/>
  <c r="CY41"/>
  <c r="X41"/>
  <c r="T82" i="5" s="1"/>
  <c r="AB38" i="1"/>
  <c r="CY36"/>
  <c r="X36" s="1"/>
  <c r="T60" i="5" s="1"/>
  <c r="K64" s="1"/>
  <c r="CQ35" i="1"/>
  <c r="P35"/>
  <c r="K58" i="5" s="1"/>
  <c r="J59" s="1"/>
  <c r="P59" s="1"/>
  <c r="AD32" i="1"/>
  <c r="AB32" s="1"/>
  <c r="U29"/>
  <c r="L42" i="5" s="1"/>
  <c r="Q42" s="1"/>
  <c r="CZ27" i="1"/>
  <c r="Y27" s="1"/>
  <c r="V37" i="5" s="1"/>
  <c r="GK25" i="1"/>
  <c r="CX203" i="3"/>
  <c r="CX192"/>
  <c r="CX163"/>
  <c r="CX132"/>
  <c r="CX108"/>
  <c r="CX99"/>
  <c r="CX55"/>
  <c r="CX44"/>
  <c r="CX213"/>
  <c r="CX217"/>
  <c r="CX210"/>
  <c r="CX214"/>
  <c r="AB52" i="1"/>
  <c r="AB50"/>
  <c r="T47"/>
  <c r="W47"/>
  <c r="U46"/>
  <c r="L95" i="5" s="1"/>
  <c r="Q95" s="1"/>
  <c r="T43" i="1"/>
  <c r="T39"/>
  <c r="P30"/>
  <c r="K43" i="5" s="1"/>
  <c r="J44" s="1"/>
  <c r="P44" s="1"/>
  <c r="T29" i="1"/>
  <c r="CX216" i="3"/>
  <c r="CX14"/>
  <c r="CX10"/>
  <c r="CX6"/>
  <c r="CX2"/>
  <c r="CX13"/>
  <c r="CX9"/>
  <c r="CX5"/>
  <c r="GK30" i="1"/>
  <c r="AB34"/>
  <c r="CR34"/>
  <c r="Q34"/>
  <c r="CP34" s="1"/>
  <c r="O34" s="1"/>
  <c r="GM34" s="1"/>
  <c r="GO34" s="1"/>
  <c r="BY22"/>
  <c r="AP111"/>
  <c r="BC22"/>
  <c r="F127"/>
  <c r="BC219"/>
  <c r="AU22"/>
  <c r="AU219"/>
  <c r="F130"/>
  <c r="AB94"/>
  <c r="GM63"/>
  <c r="GO63" s="1"/>
  <c r="CZ54"/>
  <c r="Y54"/>
  <c r="V110" i="5" s="1"/>
  <c r="CR32" i="1"/>
  <c r="Q32" s="1"/>
  <c r="CZ88"/>
  <c r="Y88" s="1"/>
  <c r="V208" i="5" s="1"/>
  <c r="K215" s="1"/>
  <c r="CY88" i="1"/>
  <c r="X88" s="1"/>
  <c r="T208" i="5" s="1"/>
  <c r="K214" s="1"/>
  <c r="CZ61" i="1"/>
  <c r="Y61"/>
  <c r="CY61"/>
  <c r="X61" s="1"/>
  <c r="AB30"/>
  <c r="CR30"/>
  <c r="Q30"/>
  <c r="CP30" s="1"/>
  <c r="O30" s="1"/>
  <c r="GK34"/>
  <c r="CY34"/>
  <c r="X34" s="1"/>
  <c r="O94"/>
  <c r="AB83"/>
  <c r="CP43"/>
  <c r="O43" s="1"/>
  <c r="GM85"/>
  <c r="GN85" s="1"/>
  <c r="GM84"/>
  <c r="GO84" s="1"/>
  <c r="AU18"/>
  <c r="F238"/>
  <c r="AP22"/>
  <c r="AP219"/>
  <c r="F120"/>
  <c r="BC18"/>
  <c r="F235"/>
  <c r="AP18"/>
  <c r="F228"/>
  <c r="K82" i="5" l="1"/>
  <c r="J83" s="1"/>
  <c r="P83" s="1"/>
  <c r="CP41" i="1"/>
  <c r="O41" s="1"/>
  <c r="GM41" s="1"/>
  <c r="GO41" s="1"/>
  <c r="T123" i="5"/>
  <c r="GM57" i="1"/>
  <c r="GO57" s="1"/>
  <c r="L309" i="5"/>
  <c r="Q309" s="1"/>
  <c r="L308"/>
  <c r="K285"/>
  <c r="CY107" i="1"/>
  <c r="X107" s="1"/>
  <c r="T283" i="5" s="1"/>
  <c r="K288" s="1"/>
  <c r="CZ107" i="1"/>
  <c r="Y107" s="1"/>
  <c r="V283" i="5" s="1"/>
  <c r="K289" s="1"/>
  <c r="CY106" i="1"/>
  <c r="X106" s="1"/>
  <c r="CZ106"/>
  <c r="Y106" s="1"/>
  <c r="K279" i="5"/>
  <c r="GK105" i="1"/>
  <c r="L275" i="5"/>
  <c r="Q275" s="1"/>
  <c r="L274"/>
  <c r="CY100" i="1"/>
  <c r="X100" s="1"/>
  <c r="T258" i="5" s="1"/>
  <c r="CZ100" i="1"/>
  <c r="Y100" s="1"/>
  <c r="V258" i="5" s="1"/>
  <c r="CZ98" i="1"/>
  <c r="Y98" s="1"/>
  <c r="V247" i="5" s="1"/>
  <c r="CY98" i="1"/>
  <c r="X98" s="1"/>
  <c r="T247" i="5" s="1"/>
  <c r="K247"/>
  <c r="J248" s="1"/>
  <c r="P248" s="1"/>
  <c r="CY97" i="1"/>
  <c r="X97" s="1"/>
  <c r="T245" i="5" s="1"/>
  <c r="GK97" i="1"/>
  <c r="CZ97"/>
  <c r="Y97" s="1"/>
  <c r="V245" i="5" s="1"/>
  <c r="CY96" i="1"/>
  <c r="X96" s="1"/>
  <c r="T243" i="5" s="1"/>
  <c r="CZ96" i="1"/>
  <c r="Y96" s="1"/>
  <c r="V243" i="5" s="1"/>
  <c r="K237"/>
  <c r="CY95" i="1"/>
  <c r="X95" s="1"/>
  <c r="T236" i="5" s="1"/>
  <c r="K239" s="1"/>
  <c r="CZ95" i="1"/>
  <c r="Y95" s="1"/>
  <c r="V236" i="5" s="1"/>
  <c r="K240" s="1"/>
  <c r="K238"/>
  <c r="CZ94" i="1"/>
  <c r="Y94" s="1"/>
  <c r="CY94"/>
  <c r="X94" s="1"/>
  <c r="GM94" s="1"/>
  <c r="GN94" s="1"/>
  <c r="CR93"/>
  <c r="Q93" s="1"/>
  <c r="AB93"/>
  <c r="AB90"/>
  <c r="CR90"/>
  <c r="Q90" s="1"/>
  <c r="CY86"/>
  <c r="X86" s="1"/>
  <c r="CZ86"/>
  <c r="Y86" s="1"/>
  <c r="L200" i="5"/>
  <c r="Q200" s="1"/>
  <c r="L199"/>
  <c r="AJ111" i="1"/>
  <c r="CP104"/>
  <c r="O104" s="1"/>
  <c r="AI111"/>
  <c r="BB219"/>
  <c r="BB22"/>
  <c r="F124"/>
  <c r="CY105"/>
  <c r="X105" s="1"/>
  <c r="T276" i="5" s="1"/>
  <c r="K280" s="1"/>
  <c r="CZ105" i="1"/>
  <c r="Y105" s="1"/>
  <c r="V276" i="5" s="1"/>
  <c r="K281" s="1"/>
  <c r="K265"/>
  <c r="GK103" i="1"/>
  <c r="L257" i="5"/>
  <c r="Q257" s="1"/>
  <c r="L256"/>
  <c r="L242"/>
  <c r="Q242" s="1"/>
  <c r="L241"/>
  <c r="GM49" i="1"/>
  <c r="GO49" s="1"/>
  <c r="GM60"/>
  <c r="GO60" s="1"/>
  <c r="GM86"/>
  <c r="GO86" s="1"/>
  <c r="CP100"/>
  <c r="O100" s="1"/>
  <c r="GM100" s="1"/>
  <c r="GN100" s="1"/>
  <c r="CP87"/>
  <c r="O87" s="1"/>
  <c r="K72" i="5"/>
  <c r="J73" s="1"/>
  <c r="P73" s="1"/>
  <c r="K296"/>
  <c r="GK108" i="1"/>
  <c r="AQ111"/>
  <c r="BZ22"/>
  <c r="CG111"/>
  <c r="CI111"/>
  <c r="K287" i="5"/>
  <c r="GK107" i="1"/>
  <c r="K252" i="5"/>
  <c r="GK99" i="1"/>
  <c r="K212" i="5"/>
  <c r="GK88" i="1"/>
  <c r="L216" i="5"/>
  <c r="L217"/>
  <c r="Q217" s="1"/>
  <c r="H211"/>
  <c r="CR88" i="1"/>
  <c r="Q88" s="1"/>
  <c r="K211" i="5" s="1"/>
  <c r="GM61" i="1"/>
  <c r="GO61" s="1"/>
  <c r="K101" i="5"/>
  <c r="CZ51" i="1"/>
  <c r="Y51" s="1"/>
  <c r="V98" i="5" s="1"/>
  <c r="K103" s="1"/>
  <c r="CY51" i="1"/>
  <c r="X51" s="1"/>
  <c r="T98" i="5" s="1"/>
  <c r="K102" s="1"/>
  <c r="GK51" i="1"/>
  <c r="CZ30"/>
  <c r="Y30" s="1"/>
  <c r="V43" i="5" s="1"/>
  <c r="CY30" i="1"/>
  <c r="X30" s="1"/>
  <c r="T43" i="5" s="1"/>
  <c r="I19"/>
  <c r="F164" i="1"/>
  <c r="F165" s="1"/>
  <c r="G16" i="2"/>
  <c r="G18" s="1"/>
  <c r="K303" i="5"/>
  <c r="K294"/>
  <c r="CZ108" i="1"/>
  <c r="Y108" s="1"/>
  <c r="V292" i="5" s="1"/>
  <c r="K298" s="1"/>
  <c r="CY108" i="1"/>
  <c r="X108" s="1"/>
  <c r="T292" i="5" s="1"/>
  <c r="K297" s="1"/>
  <c r="L299"/>
  <c r="L300"/>
  <c r="Q300" s="1"/>
  <c r="L291"/>
  <c r="Q291" s="1"/>
  <c r="L290"/>
  <c r="K271"/>
  <c r="CY104" i="1"/>
  <c r="X104" s="1"/>
  <c r="T269" i="5" s="1"/>
  <c r="K272" s="1"/>
  <c r="CZ104" i="1"/>
  <c r="Y104" s="1"/>
  <c r="V269" i="5" s="1"/>
  <c r="K273" s="1"/>
  <c r="CR101" i="1"/>
  <c r="Q101" s="1"/>
  <c r="AB101"/>
  <c r="K234" i="5"/>
  <c r="J235" s="1"/>
  <c r="P235" s="1"/>
  <c r="CP93" i="1"/>
  <c r="O93" s="1"/>
  <c r="K228" i="5"/>
  <c r="GK92" i="1"/>
  <c r="L233" i="5"/>
  <c r="Q233" s="1"/>
  <c r="L232"/>
  <c r="AB91" i="1"/>
  <c r="CR91"/>
  <c r="Q91" s="1"/>
  <c r="CZ80"/>
  <c r="Y80" s="1"/>
  <c r="V203" i="5" s="1"/>
  <c r="CY80" i="1"/>
  <c r="X80" s="1"/>
  <c r="T203" i="5" s="1"/>
  <c r="GK72" i="1"/>
  <c r="CZ72"/>
  <c r="Y72" s="1"/>
  <c r="V173" i="5" s="1"/>
  <c r="K178" s="1"/>
  <c r="CY72" i="1"/>
  <c r="X72" s="1"/>
  <c r="T173" i="5" s="1"/>
  <c r="K177" s="1"/>
  <c r="J324"/>
  <c r="I17"/>
  <c r="CX211" i="3"/>
  <c r="C302" i="5"/>
  <c r="E301"/>
  <c r="CX212" i="3"/>
  <c r="CX215"/>
  <c r="S276" i="5"/>
  <c r="H280" s="1"/>
  <c r="U276"/>
  <c r="H281" s="1"/>
  <c r="CX196" i="3"/>
  <c r="C277" i="5"/>
  <c r="E276"/>
  <c r="S260"/>
  <c r="U260"/>
  <c r="S243"/>
  <c r="U243"/>
  <c r="U224"/>
  <c r="H231" s="1"/>
  <c r="H226"/>
  <c r="S224"/>
  <c r="H230" s="1"/>
  <c r="H205"/>
  <c r="X207" s="1"/>
  <c r="CQ81" i="1"/>
  <c r="P81" s="1"/>
  <c r="AB81"/>
  <c r="H196" i="5"/>
  <c r="CQ78" i="1"/>
  <c r="P78" s="1"/>
  <c r="K189" i="5"/>
  <c r="J190" s="1"/>
  <c r="P190" s="1"/>
  <c r="CS76" i="1"/>
  <c r="R76" s="1"/>
  <c r="AD76"/>
  <c r="H185" i="5"/>
  <c r="CQ75" i="1"/>
  <c r="P75" s="1"/>
  <c r="H183" i="5"/>
  <c r="X184" s="1"/>
  <c r="CQ74" i="1"/>
  <c r="P74" s="1"/>
  <c r="K181" i="5"/>
  <c r="J182" s="1"/>
  <c r="P182" s="1"/>
  <c r="S171"/>
  <c r="U171"/>
  <c r="CT71" i="1"/>
  <c r="S71" s="1"/>
  <c r="K85" i="5"/>
  <c r="CZ44" i="1"/>
  <c r="Y44" s="1"/>
  <c r="V84" i="5" s="1"/>
  <c r="K89" s="1"/>
  <c r="CY44" i="1"/>
  <c r="X44" s="1"/>
  <c r="T84" i="5" s="1"/>
  <c r="K88" s="1"/>
  <c r="L81"/>
  <c r="Q81" s="1"/>
  <c r="L80"/>
  <c r="GK33" i="1"/>
  <c r="K52" i="5"/>
  <c r="F198" i="1"/>
  <c r="F216"/>
  <c r="CQ106"/>
  <c r="P106" s="1"/>
  <c r="CP106" s="1"/>
  <c r="O106" s="1"/>
  <c r="GM106" s="1"/>
  <c r="GN106" s="1"/>
  <c r="AD106"/>
  <c r="CR106" s="1"/>
  <c r="Q106" s="1"/>
  <c r="AD105"/>
  <c r="AD103"/>
  <c r="AB100"/>
  <c r="CQ99"/>
  <c r="P99" s="1"/>
  <c r="CR99"/>
  <c r="Q99" s="1"/>
  <c r="K251" i="5" s="1"/>
  <c r="AD98" i="1"/>
  <c r="CQ97"/>
  <c r="P97" s="1"/>
  <c r="CQ96"/>
  <c r="P96" s="1"/>
  <c r="AD95"/>
  <c r="CS93"/>
  <c r="R93" s="1"/>
  <c r="GK93" s="1"/>
  <c r="H229" i="5"/>
  <c r="CQ91" i="1"/>
  <c r="P91" s="1"/>
  <c r="CQ90"/>
  <c r="P90" s="1"/>
  <c r="CQ89"/>
  <c r="P89" s="1"/>
  <c r="CQ88"/>
  <c r="P88" s="1"/>
  <c r="AB85"/>
  <c r="R81"/>
  <c r="S78"/>
  <c r="H303" i="5"/>
  <c r="R303" s="1"/>
  <c r="S301"/>
  <c r="H306" s="1"/>
  <c r="U301"/>
  <c r="H307" s="1"/>
  <c r="CX207" i="3"/>
  <c r="C293" i="5"/>
  <c r="E292"/>
  <c r="CX204" i="3"/>
  <c r="C263" i="5"/>
  <c r="E262"/>
  <c r="U249"/>
  <c r="H255" s="1"/>
  <c r="H250"/>
  <c r="R250" s="1"/>
  <c r="S249"/>
  <c r="H254" s="1"/>
  <c r="S247"/>
  <c r="U247"/>
  <c r="H237"/>
  <c r="R237" s="1"/>
  <c r="S236"/>
  <c r="H239" s="1"/>
  <c r="U236"/>
  <c r="H240" s="1"/>
  <c r="S222"/>
  <c r="U222"/>
  <c r="S220"/>
  <c r="U220"/>
  <c r="S218"/>
  <c r="U218"/>
  <c r="X219"/>
  <c r="G219"/>
  <c r="O219" s="1"/>
  <c r="AD77" i="1"/>
  <c r="CS77"/>
  <c r="R77" s="1"/>
  <c r="U187" i="5"/>
  <c r="S187"/>
  <c r="AD73" i="1"/>
  <c r="CS73"/>
  <c r="R73" s="1"/>
  <c r="CY68"/>
  <c r="X68" s="1"/>
  <c r="T165" i="5" s="1"/>
  <c r="CZ68" i="1"/>
  <c r="Y68" s="1"/>
  <c r="V165" i="5" s="1"/>
  <c r="L145"/>
  <c r="Q145" s="1"/>
  <c r="L144"/>
  <c r="K129"/>
  <c r="GK58" i="1"/>
  <c r="L104" i="5"/>
  <c r="L105"/>
  <c r="Q105" s="1"/>
  <c r="CZ37" i="1"/>
  <c r="Y37" s="1"/>
  <c r="V68" i="5" s="1"/>
  <c r="CY37" i="1"/>
  <c r="X37" s="1"/>
  <c r="T68" i="5" s="1"/>
  <c r="CR107" i="1"/>
  <c r="Q107" s="1"/>
  <c r="K286" i="5" s="1"/>
  <c r="H287"/>
  <c r="R287" s="1"/>
  <c r="GX104" i="1"/>
  <c r="AB104"/>
  <c r="AB96"/>
  <c r="GX92"/>
  <c r="CR92"/>
  <c r="Q92" s="1"/>
  <c r="AB92"/>
  <c r="AB88"/>
  <c r="GX81"/>
  <c r="U81"/>
  <c r="L207" i="5" s="1"/>
  <c r="Q207" s="1"/>
  <c r="AB74" i="1"/>
  <c r="L133" i="5"/>
  <c r="L134"/>
  <c r="Q134" s="1"/>
  <c r="C284"/>
  <c r="E283"/>
  <c r="C270"/>
  <c r="E269"/>
  <c r="S262"/>
  <c r="H266" s="1"/>
  <c r="U262"/>
  <c r="H267" s="1"/>
  <c r="G248"/>
  <c r="O248" s="1"/>
  <c r="W248"/>
  <c r="S245"/>
  <c r="U245"/>
  <c r="K203"/>
  <c r="J204" s="1"/>
  <c r="P204" s="1"/>
  <c r="CP80" i="1"/>
  <c r="O80" s="1"/>
  <c r="GM80" s="1"/>
  <c r="GO80" s="1"/>
  <c r="AD79"/>
  <c r="CR79" s="1"/>
  <c r="Q79" s="1"/>
  <c r="CS79"/>
  <c r="R79" s="1"/>
  <c r="H201" i="5"/>
  <c r="CQ79" i="1"/>
  <c r="P79" s="1"/>
  <c r="CX135" i="3"/>
  <c r="CX128"/>
  <c r="C192" i="5"/>
  <c r="E191"/>
  <c r="CX127" i="3"/>
  <c r="S189" i="5"/>
  <c r="U189"/>
  <c r="U181"/>
  <c r="S181"/>
  <c r="L180"/>
  <c r="Q180" s="1"/>
  <c r="L179"/>
  <c r="CX124" i="3"/>
  <c r="C174" i="5"/>
  <c r="E173"/>
  <c r="CX125" i="3"/>
  <c r="L154" i="5"/>
  <c r="Q154" s="1"/>
  <c r="L153"/>
  <c r="AB62" i="1"/>
  <c r="CR62"/>
  <c r="Q62" s="1"/>
  <c r="CP62" s="1"/>
  <c r="O62" s="1"/>
  <c r="GM62" s="1"/>
  <c r="GO62" s="1"/>
  <c r="L120" i="5"/>
  <c r="Q120" s="1"/>
  <c r="L119"/>
  <c r="CY50" i="1"/>
  <c r="X50" s="1"/>
  <c r="GM50" s="1"/>
  <c r="GO50" s="1"/>
  <c r="CZ50"/>
  <c r="Y50" s="1"/>
  <c r="CR47"/>
  <c r="Q47" s="1"/>
  <c r="AB47"/>
  <c r="K75" i="5"/>
  <c r="CZ40" i="1"/>
  <c r="Y40" s="1"/>
  <c r="V74" i="5" s="1"/>
  <c r="K79" s="1"/>
  <c r="CY40" i="1"/>
  <c r="X40" s="1"/>
  <c r="T74" i="5" s="1"/>
  <c r="K78" s="1"/>
  <c r="J120"/>
  <c r="P120" s="1"/>
  <c r="CS101" i="1"/>
  <c r="R101" s="1"/>
  <c r="GK101" s="1"/>
  <c r="CT99"/>
  <c r="S99" s="1"/>
  <c r="CT92"/>
  <c r="S92" s="1"/>
  <c r="H228" i="5"/>
  <c r="R228" s="1"/>
  <c r="CT91" i="1"/>
  <c r="S91" s="1"/>
  <c r="CT90"/>
  <c r="S90" s="1"/>
  <c r="CT89"/>
  <c r="S89" s="1"/>
  <c r="H212" i="5"/>
  <c r="R212" s="1"/>
  <c r="CS87" i="1"/>
  <c r="R87" s="1"/>
  <c r="GK87" s="1"/>
  <c r="AB82"/>
  <c r="J145" i="5"/>
  <c r="P145" s="1"/>
  <c r="CZ56" i="1"/>
  <c r="Y56" s="1"/>
  <c r="V121" i="5" s="1"/>
  <c r="J347"/>
  <c r="I21"/>
  <c r="G21" s="1"/>
  <c r="S292"/>
  <c r="H297" s="1"/>
  <c r="H294"/>
  <c r="R294" s="1"/>
  <c r="U292"/>
  <c r="H298" s="1"/>
  <c r="H285"/>
  <c r="R285" s="1"/>
  <c r="S283"/>
  <c r="H288" s="1"/>
  <c r="U283"/>
  <c r="H289" s="1"/>
  <c r="H271"/>
  <c r="R271" s="1"/>
  <c r="U269"/>
  <c r="H273" s="1"/>
  <c r="S269"/>
  <c r="H272" s="1"/>
  <c r="S258"/>
  <c r="U258"/>
  <c r="G259"/>
  <c r="O259" s="1"/>
  <c r="W259"/>
  <c r="G246"/>
  <c r="O246" s="1"/>
  <c r="W246"/>
  <c r="G244"/>
  <c r="O244" s="1"/>
  <c r="W244"/>
  <c r="U234"/>
  <c r="S234"/>
  <c r="C225"/>
  <c r="E224"/>
  <c r="H210"/>
  <c r="R210" s="1"/>
  <c r="S208"/>
  <c r="H214" s="1"/>
  <c r="U208"/>
  <c r="H215" s="1"/>
  <c r="C209"/>
  <c r="CX155" i="3"/>
  <c r="E208" i="5"/>
  <c r="C206"/>
  <c r="E205"/>
  <c r="S203"/>
  <c r="U203"/>
  <c r="H195"/>
  <c r="R195" s="1"/>
  <c r="AD78" i="1"/>
  <c r="CS78"/>
  <c r="R78" s="1"/>
  <c r="L164" i="5"/>
  <c r="Q164" s="1"/>
  <c r="L163"/>
  <c r="K158"/>
  <c r="CY67" i="1"/>
  <c r="X67" s="1"/>
  <c r="T157" i="5" s="1"/>
  <c r="K161" s="1"/>
  <c r="CZ67" i="1"/>
  <c r="Y67" s="1"/>
  <c r="V157" i="5" s="1"/>
  <c r="K162" s="1"/>
  <c r="CR66" i="1"/>
  <c r="Q66" s="1"/>
  <c r="AB66"/>
  <c r="CR53"/>
  <c r="Q53" s="1"/>
  <c r="CP53" s="1"/>
  <c r="O53" s="1"/>
  <c r="GM53" s="1"/>
  <c r="GO53" s="1"/>
  <c r="AB53"/>
  <c r="L90" i="5"/>
  <c r="L91"/>
  <c r="Q91" s="1"/>
  <c r="L66"/>
  <c r="L67"/>
  <c r="Q67" s="1"/>
  <c r="CR35" i="1"/>
  <c r="Q35" s="1"/>
  <c r="CP35" s="1"/>
  <c r="O35" s="1"/>
  <c r="AB35"/>
  <c r="CP101"/>
  <c r="O101" s="1"/>
  <c r="CP45"/>
  <c r="O45" s="1"/>
  <c r="GM45" s="1"/>
  <c r="GO45" s="1"/>
  <c r="CP55"/>
  <c r="O55" s="1"/>
  <c r="GM55" s="1"/>
  <c r="GO55" s="1"/>
  <c r="CS109"/>
  <c r="R109" s="1"/>
  <c r="AD109"/>
  <c r="AD108"/>
  <c r="CX194" i="3"/>
  <c r="CT103" i="1"/>
  <c r="S103" s="1"/>
  <c r="J91" i="5"/>
  <c r="P91" s="1"/>
  <c r="S201"/>
  <c r="U201"/>
  <c r="S185"/>
  <c r="U185"/>
  <c r="U169"/>
  <c r="S169"/>
  <c r="H149"/>
  <c r="R149" s="1"/>
  <c r="S148"/>
  <c r="H151" s="1"/>
  <c r="G154" s="1"/>
  <c r="O154" s="1"/>
  <c r="U148"/>
  <c r="H152" s="1"/>
  <c r="C126"/>
  <c r="E125"/>
  <c r="U112"/>
  <c r="H118" s="1"/>
  <c r="S112"/>
  <c r="H117" s="1"/>
  <c r="H113"/>
  <c r="R113" s="1"/>
  <c r="S106"/>
  <c r="U106"/>
  <c r="S72"/>
  <c r="U72"/>
  <c r="S60"/>
  <c r="H64" s="1"/>
  <c r="U60"/>
  <c r="H65" s="1"/>
  <c r="H61"/>
  <c r="R61" s="1"/>
  <c r="AD29" i="1"/>
  <c r="CS29"/>
  <c r="R29" s="1"/>
  <c r="H35" i="5"/>
  <c r="G36" s="1"/>
  <c r="O36" s="1"/>
  <c r="CQ26" i="1"/>
  <c r="P26" s="1"/>
  <c r="L34" i="5"/>
  <c r="Q34" s="1"/>
  <c r="L33"/>
  <c r="CQ24" i="1"/>
  <c r="P24" s="1"/>
  <c r="CP24" s="1"/>
  <c r="O24" s="1"/>
  <c r="AB24"/>
  <c r="AD65"/>
  <c r="CR65" s="1"/>
  <c r="Q65" s="1"/>
  <c r="CQ65"/>
  <c r="P65" s="1"/>
  <c r="AB64"/>
  <c r="AB63"/>
  <c r="AD58"/>
  <c r="AB57"/>
  <c r="CQ54"/>
  <c r="P54" s="1"/>
  <c r="CR51"/>
  <c r="Q51" s="1"/>
  <c r="AD40"/>
  <c r="CP38"/>
  <c r="O38" s="1"/>
  <c r="GM38" s="1"/>
  <c r="GO38" s="1"/>
  <c r="AB37"/>
  <c r="CQ36"/>
  <c r="P36" s="1"/>
  <c r="CS35"/>
  <c r="R35" s="1"/>
  <c r="GK35" s="1"/>
  <c r="GX24"/>
  <c r="V24"/>
  <c r="T24"/>
  <c r="S167" i="5"/>
  <c r="U167"/>
  <c r="U137"/>
  <c r="S137"/>
  <c r="H127"/>
  <c r="S125"/>
  <c r="H131" s="1"/>
  <c r="U125"/>
  <c r="H132" s="1"/>
  <c r="S96"/>
  <c r="U96"/>
  <c r="U92"/>
  <c r="S92"/>
  <c r="S82"/>
  <c r="U82"/>
  <c r="U74"/>
  <c r="H79" s="1"/>
  <c r="H75"/>
  <c r="R75" s="1"/>
  <c r="S74"/>
  <c r="H78" s="1"/>
  <c r="U49"/>
  <c r="H55" s="1"/>
  <c r="H50"/>
  <c r="R50" s="1"/>
  <c r="S49"/>
  <c r="H54" s="1"/>
  <c r="CT33" i="1"/>
  <c r="S33" s="1"/>
  <c r="AD28"/>
  <c r="CS28"/>
  <c r="R28" s="1"/>
  <c r="AB27"/>
  <c r="H37" i="5"/>
  <c r="CR25" i="1"/>
  <c r="Q25" s="1"/>
  <c r="H29" i="5"/>
  <c r="H176"/>
  <c r="CS70" i="1"/>
  <c r="R70" s="1"/>
  <c r="GK70" s="1"/>
  <c r="CQ68"/>
  <c r="P68" s="1"/>
  <c r="AB65"/>
  <c r="CQ52"/>
  <c r="P52" s="1"/>
  <c r="AB46"/>
  <c r="CQ37"/>
  <c r="P37" s="1"/>
  <c r="U205" i="5"/>
  <c r="S205"/>
  <c r="X204"/>
  <c r="G204"/>
  <c r="O204" s="1"/>
  <c r="S191"/>
  <c r="H197" s="1"/>
  <c r="H193"/>
  <c r="R193" s="1"/>
  <c r="U191"/>
  <c r="H198" s="1"/>
  <c r="S183"/>
  <c r="U183"/>
  <c r="H175"/>
  <c r="S173"/>
  <c r="H177" s="1"/>
  <c r="U173"/>
  <c r="H178" s="1"/>
  <c r="S165"/>
  <c r="U165"/>
  <c r="S155"/>
  <c r="U155"/>
  <c r="S146"/>
  <c r="U146"/>
  <c r="H140"/>
  <c r="R140" s="1"/>
  <c r="S139"/>
  <c r="H142" s="1"/>
  <c r="U139"/>
  <c r="H143" s="1"/>
  <c r="G145" s="1"/>
  <c r="O145" s="1"/>
  <c r="S110"/>
  <c r="U110"/>
  <c r="S108"/>
  <c r="U108"/>
  <c r="S98"/>
  <c r="H102" s="1"/>
  <c r="U98"/>
  <c r="H103" s="1"/>
  <c r="H99"/>
  <c r="R99" s="1"/>
  <c r="U84"/>
  <c r="H89" s="1"/>
  <c r="G91" s="1"/>
  <c r="O91" s="1"/>
  <c r="H85"/>
  <c r="R85" s="1"/>
  <c r="S84"/>
  <c r="H88" s="1"/>
  <c r="S68"/>
  <c r="U68"/>
  <c r="U58"/>
  <c r="S58"/>
  <c r="H47"/>
  <c r="CQ32" i="1"/>
  <c r="P32" s="1"/>
  <c r="CQ72"/>
  <c r="P72" s="1"/>
  <c r="CQ71"/>
  <c r="P71" s="1"/>
  <c r="CT69"/>
  <c r="S69" s="1"/>
  <c r="CQ67"/>
  <c r="P67" s="1"/>
  <c r="CS66"/>
  <c r="R66" s="1"/>
  <c r="CQ66"/>
  <c r="P66" s="1"/>
  <c r="AB60"/>
  <c r="CQ59"/>
  <c r="P59" s="1"/>
  <c r="CT58"/>
  <c r="S58" s="1"/>
  <c r="H130" i="5"/>
  <c r="CQ56" i="1"/>
  <c r="P56" s="1"/>
  <c r="CT52"/>
  <c r="S52" s="1"/>
  <c r="CT47"/>
  <c r="S47" s="1"/>
  <c r="H96" i="5"/>
  <c r="H94"/>
  <c r="CS43" i="1"/>
  <c r="R43" s="1"/>
  <c r="CT39"/>
  <c r="S39" s="1"/>
  <c r="CP39" s="1"/>
  <c r="O39" s="1"/>
  <c r="H70" i="5"/>
  <c r="X71" s="1"/>
  <c r="AB36" i="1"/>
  <c r="T31"/>
  <c r="AG111" s="1"/>
  <c r="R31"/>
  <c r="H45" i="5"/>
  <c r="X46" s="1"/>
  <c r="U39"/>
  <c r="CQ27" i="1"/>
  <c r="P27" s="1"/>
  <c r="R24"/>
  <c r="GK24" s="1"/>
  <c r="H158" i="5"/>
  <c r="R158" s="1"/>
  <c r="S157"/>
  <c r="H161" s="1"/>
  <c r="U157"/>
  <c r="H162" s="1"/>
  <c r="U135"/>
  <c r="S135"/>
  <c r="S123"/>
  <c r="U123"/>
  <c r="S121"/>
  <c r="U121"/>
  <c r="U94"/>
  <c r="S94"/>
  <c r="S70"/>
  <c r="U70"/>
  <c r="L57"/>
  <c r="Q57" s="1"/>
  <c r="L56"/>
  <c r="H52"/>
  <c r="R52" s="1"/>
  <c r="AD33" i="1"/>
  <c r="AB31"/>
  <c r="CR31"/>
  <c r="Q31" s="1"/>
  <c r="CP31" s="1"/>
  <c r="O31" s="1"/>
  <c r="H41" i="5"/>
  <c r="CQ29" i="1"/>
  <c r="P29" s="1"/>
  <c r="K39" i="5"/>
  <c r="J40" s="1"/>
  <c r="P40" s="1"/>
  <c r="S27"/>
  <c r="H31" s="1"/>
  <c r="U27"/>
  <c r="H32" s="1"/>
  <c r="CT25" i="1"/>
  <c r="S25" s="1"/>
  <c r="H28" i="5"/>
  <c r="CX7" i="3"/>
  <c r="CX15"/>
  <c r="CX4"/>
  <c r="CX12"/>
  <c r="CX1"/>
  <c r="CX3"/>
  <c r="CX11"/>
  <c r="CX8"/>
  <c r="CY24" i="1"/>
  <c r="X24" s="1"/>
  <c r="CT32"/>
  <c r="S32" s="1"/>
  <c r="GX30"/>
  <c r="CJ111" s="1"/>
  <c r="G19" i="5"/>
  <c r="S35"/>
  <c r="S39"/>
  <c r="U47"/>
  <c r="U37"/>
  <c r="U41"/>
  <c r="U43"/>
  <c r="S41"/>
  <c r="S43"/>
  <c r="U45"/>
  <c r="CT28" i="1"/>
  <c r="S28" s="1"/>
  <c r="CT26"/>
  <c r="S26" s="1"/>
  <c r="CQ25"/>
  <c r="P25" s="1"/>
  <c r="G20" i="5"/>
  <c r="X120"/>
  <c r="G120"/>
  <c r="O120" s="1"/>
  <c r="G275"/>
  <c r="O275" s="1"/>
  <c r="W275"/>
  <c r="G105"/>
  <c r="O105" s="1"/>
  <c r="X233"/>
  <c r="W257"/>
  <c r="X164"/>
  <c r="W291"/>
  <c r="G291"/>
  <c r="O291" s="1"/>
  <c r="G67"/>
  <c r="O67" s="1"/>
  <c r="X180"/>
  <c r="J242"/>
  <c r="P242" s="1"/>
  <c r="G242"/>
  <c r="O242" s="1"/>
  <c r="R175"/>
  <c r="G221"/>
  <c r="O221" s="1"/>
  <c r="R226"/>
  <c r="X154"/>
  <c r="G109"/>
  <c r="O109" s="1"/>
  <c r="X122"/>
  <c r="X170"/>
  <c r="G207"/>
  <c r="O207" s="1"/>
  <c r="G257"/>
  <c r="O257" s="1"/>
  <c r="G233"/>
  <c r="O233" s="1"/>
  <c r="X145"/>
  <c r="X105"/>
  <c r="X67"/>
  <c r="X36"/>
  <c r="G40"/>
  <c r="O40" s="1"/>
  <c r="R28"/>
  <c r="X44"/>
  <c r="G184"/>
  <c r="O184" s="1"/>
  <c r="G180"/>
  <c r="O180" s="1"/>
  <c r="R127"/>
  <c r="G71"/>
  <c r="O71" s="1"/>
  <c r="G59"/>
  <c r="O59" s="1"/>
  <c r="X34"/>
  <c r="X124"/>
  <c r="X223"/>
  <c r="X235"/>
  <c r="T111" i="1" l="1"/>
  <c r="AG22"/>
  <c r="K30" i="5"/>
  <c r="AC111" i="1"/>
  <c r="CP25"/>
  <c r="O25" s="1"/>
  <c r="CP27"/>
  <c r="O27" s="1"/>
  <c r="GM27" s="1"/>
  <c r="GO27" s="1"/>
  <c r="K37" i="5"/>
  <c r="J38" s="1"/>
  <c r="P38" s="1"/>
  <c r="CY47" i="1"/>
  <c r="X47" s="1"/>
  <c r="T96" i="5" s="1"/>
  <c r="CZ47" i="1"/>
  <c r="Y47" s="1"/>
  <c r="V96" i="5" s="1"/>
  <c r="K127"/>
  <c r="CZ58" i="1"/>
  <c r="Y58" s="1"/>
  <c r="V125" i="5" s="1"/>
  <c r="K132" s="1"/>
  <c r="CY58" i="1"/>
  <c r="X58" s="1"/>
  <c r="T125" i="5" s="1"/>
  <c r="K131" s="1"/>
  <c r="K155"/>
  <c r="J156" s="1"/>
  <c r="P156" s="1"/>
  <c r="CP66" i="1"/>
  <c r="O66" s="1"/>
  <c r="K171" i="5"/>
  <c r="J172" s="1"/>
  <c r="P172" s="1"/>
  <c r="CP71" i="1"/>
  <c r="O71" s="1"/>
  <c r="K68" i="5"/>
  <c r="J69" s="1"/>
  <c r="P69" s="1"/>
  <c r="CP37" i="1"/>
  <c r="O37" s="1"/>
  <c r="GM37" s="1"/>
  <c r="GO37" s="1"/>
  <c r="K165" i="5"/>
  <c r="J166" s="1"/>
  <c r="P166" s="1"/>
  <c r="CP68" i="1"/>
  <c r="O68" s="1"/>
  <c r="GM68" s="1"/>
  <c r="GO68" s="1"/>
  <c r="K29" i="5"/>
  <c r="CR28" i="1"/>
  <c r="Q28" s="1"/>
  <c r="CP28" s="1"/>
  <c r="O28" s="1"/>
  <c r="AB28"/>
  <c r="H76" i="5"/>
  <c r="G81" s="1"/>
  <c r="O81" s="1"/>
  <c r="AB40" i="1"/>
  <c r="CR40"/>
  <c r="Q40" s="1"/>
  <c r="H128" i="5"/>
  <c r="AB58" i="1"/>
  <c r="CR58"/>
  <c r="Q58" s="1"/>
  <c r="CR29"/>
  <c r="Q29" s="1"/>
  <c r="AB29"/>
  <c r="CY90"/>
  <c r="X90" s="1"/>
  <c r="T220" i="5" s="1"/>
  <c r="CZ90" i="1"/>
  <c r="Y90" s="1"/>
  <c r="V220" i="5" s="1"/>
  <c r="K250"/>
  <c r="CY99" i="1"/>
  <c r="X99" s="1"/>
  <c r="T249" i="5" s="1"/>
  <c r="K254" s="1"/>
  <c r="CZ99" i="1"/>
  <c r="Y99" s="1"/>
  <c r="V249" i="5" s="1"/>
  <c r="K255" s="1"/>
  <c r="X202"/>
  <c r="G202"/>
  <c r="O202" s="1"/>
  <c r="K222"/>
  <c r="J223" s="1"/>
  <c r="P223" s="1"/>
  <c r="CP91" i="1"/>
  <c r="O91" s="1"/>
  <c r="K243" i="5"/>
  <c r="J244" s="1"/>
  <c r="P244" s="1"/>
  <c r="CP96" i="1"/>
  <c r="O96" s="1"/>
  <c r="GM96" s="1"/>
  <c r="GN96" s="1"/>
  <c r="K253" i="5"/>
  <c r="CP99" i="1"/>
  <c r="O99" s="1"/>
  <c r="K185" i="5"/>
  <c r="J186" s="1"/>
  <c r="P186" s="1"/>
  <c r="CP75" i="1"/>
  <c r="O75" s="1"/>
  <c r="GM75" s="1"/>
  <c r="GO75" s="1"/>
  <c r="G46" i="5"/>
  <c r="O46" s="1"/>
  <c r="G164"/>
  <c r="O164" s="1"/>
  <c r="G34"/>
  <c r="O34" s="1"/>
  <c r="X91"/>
  <c r="CZ35" i="1"/>
  <c r="Y35" s="1"/>
  <c r="V58" i="5" s="1"/>
  <c r="AH111" i="1"/>
  <c r="J275" i="5"/>
  <c r="P275" s="1"/>
  <c r="GM44" i="1"/>
  <c r="GO44" s="1"/>
  <c r="GM104"/>
  <c r="GN104" s="1"/>
  <c r="CY93"/>
  <c r="X93" s="1"/>
  <c r="T234" i="5" s="1"/>
  <c r="X42"/>
  <c r="G42"/>
  <c r="O42" s="1"/>
  <c r="GK31" i="1"/>
  <c r="CY31"/>
  <c r="X31" s="1"/>
  <c r="T45" i="5" s="1"/>
  <c r="CZ39" i="1"/>
  <c r="Y39" s="1"/>
  <c r="V72" i="5" s="1"/>
  <c r="CY39" i="1"/>
  <c r="X39" s="1"/>
  <c r="T72" i="5" s="1"/>
  <c r="X97"/>
  <c r="G97"/>
  <c r="O97" s="1"/>
  <c r="CZ69" i="1"/>
  <c r="Y69" s="1"/>
  <c r="V167" i="5" s="1"/>
  <c r="CY69" i="1"/>
  <c r="X69" s="1"/>
  <c r="T167" i="5" s="1"/>
  <c r="CP69" i="1"/>
  <c r="O69" s="1"/>
  <c r="G48" i="5"/>
  <c r="O48" s="1"/>
  <c r="X48"/>
  <c r="GK28" i="1"/>
  <c r="AE111"/>
  <c r="K150" i="5"/>
  <c r="J154" s="1"/>
  <c r="P154" s="1"/>
  <c r="CP65" i="1"/>
  <c r="O65" s="1"/>
  <c r="GM65" s="1"/>
  <c r="GO65" s="1"/>
  <c r="GK29"/>
  <c r="CZ29"/>
  <c r="Y29" s="1"/>
  <c r="V41" i="5" s="1"/>
  <c r="CY29" i="1"/>
  <c r="X29" s="1"/>
  <c r="T41" i="5" s="1"/>
  <c r="CY103" i="1"/>
  <c r="X103" s="1"/>
  <c r="T262" i="5" s="1"/>
  <c r="K266" s="1"/>
  <c r="CZ103" i="1"/>
  <c r="Y103" s="1"/>
  <c r="V262" i="5" s="1"/>
  <c r="K267" s="1"/>
  <c r="K305"/>
  <c r="GK109" i="1"/>
  <c r="H194" i="5"/>
  <c r="CR78" i="1"/>
  <c r="Q78" s="1"/>
  <c r="K194" i="5" s="1"/>
  <c r="AB78" i="1"/>
  <c r="CZ89"/>
  <c r="Y89" s="1"/>
  <c r="V218" i="5" s="1"/>
  <c r="CY89" i="1"/>
  <c r="X89" s="1"/>
  <c r="T218" i="5" s="1"/>
  <c r="K226"/>
  <c r="CZ92" i="1"/>
  <c r="Y92" s="1"/>
  <c r="V224" i="5" s="1"/>
  <c r="K231" s="1"/>
  <c r="CY92" i="1"/>
  <c r="X92" s="1"/>
  <c r="T224" i="5" s="1"/>
  <c r="K230" s="1"/>
  <c r="K201"/>
  <c r="J202" s="1"/>
  <c r="P202" s="1"/>
  <c r="CP79" i="1"/>
  <c r="O79" s="1"/>
  <c r="CR73"/>
  <c r="Q73" s="1"/>
  <c r="CP73" s="1"/>
  <c r="O73" s="1"/>
  <c r="AB73"/>
  <c r="CR77"/>
  <c r="Q77" s="1"/>
  <c r="CP77" s="1"/>
  <c r="O77" s="1"/>
  <c r="AB77"/>
  <c r="CZ81"/>
  <c r="Y81" s="1"/>
  <c r="V205" i="5" s="1"/>
  <c r="GK81" i="1"/>
  <c r="CY81"/>
  <c r="X81" s="1"/>
  <c r="T205" i="5" s="1"/>
  <c r="K220"/>
  <c r="J221" s="1"/>
  <c r="P221" s="1"/>
  <c r="CP90" i="1"/>
  <c r="O90" s="1"/>
  <c r="GM90" s="1"/>
  <c r="GO90" s="1"/>
  <c r="AB95"/>
  <c r="CR95"/>
  <c r="Q95" s="1"/>
  <c r="CP95" s="1"/>
  <c r="O95" s="1"/>
  <c r="GM95" s="1"/>
  <c r="GN95" s="1"/>
  <c r="H278" i="5"/>
  <c r="CR105" i="1"/>
  <c r="Q105" s="1"/>
  <c r="AB105"/>
  <c r="I18" i="5"/>
  <c r="J339"/>
  <c r="F16" i="2"/>
  <c r="F214" i="1"/>
  <c r="GK76"/>
  <c r="CZ76"/>
  <c r="Y76" s="1"/>
  <c r="V187" i="5" s="1"/>
  <c r="CY76" i="1"/>
  <c r="X76" s="1"/>
  <c r="T187" i="5" s="1"/>
  <c r="CG22" i="1"/>
  <c r="AX111"/>
  <c r="AI22"/>
  <c r="V111"/>
  <c r="CZ31"/>
  <c r="Y31" s="1"/>
  <c r="V45" i="5" s="1"/>
  <c r="X81"/>
  <c r="CY35" i="1"/>
  <c r="X35" s="1"/>
  <c r="T58" i="5" s="1"/>
  <c r="CY70" i="1"/>
  <c r="X70" s="1"/>
  <c r="GM93"/>
  <c r="GO93" s="1"/>
  <c r="AB106"/>
  <c r="CY87"/>
  <c r="X87" s="1"/>
  <c r="CZ101"/>
  <c r="Y101" s="1"/>
  <c r="V260" i="5" s="1"/>
  <c r="CZ93" i="1"/>
  <c r="Y93" s="1"/>
  <c r="V234" i="5" s="1"/>
  <c r="GM30" i="1"/>
  <c r="GO30" s="1"/>
  <c r="CY28"/>
  <c r="X28" s="1"/>
  <c r="T39" i="5" s="1"/>
  <c r="CZ28" i="1"/>
  <c r="Y28" s="1"/>
  <c r="V39" i="5" s="1"/>
  <c r="CZ32" i="1"/>
  <c r="Y32" s="1"/>
  <c r="V47" i="5" s="1"/>
  <c r="CY32" i="1"/>
  <c r="X32" s="1"/>
  <c r="T47" i="5" s="1"/>
  <c r="K41"/>
  <c r="J42" s="1"/>
  <c r="P42" s="1"/>
  <c r="CP29" i="1"/>
  <c r="O29" s="1"/>
  <c r="GM29" s="1"/>
  <c r="GO29" s="1"/>
  <c r="H51" i="5"/>
  <c r="CR33" i="1"/>
  <c r="Q33" s="1"/>
  <c r="AB33"/>
  <c r="G95" i="5"/>
  <c r="O95" s="1"/>
  <c r="W95"/>
  <c r="K121"/>
  <c r="J122" s="1"/>
  <c r="P122" s="1"/>
  <c r="CP56" i="1"/>
  <c r="O56" s="1"/>
  <c r="GM56" s="1"/>
  <c r="GO56" s="1"/>
  <c r="K160" i="5"/>
  <c r="J164" s="1"/>
  <c r="P164" s="1"/>
  <c r="CP67" i="1"/>
  <c r="O67" s="1"/>
  <c r="GM67" s="1"/>
  <c r="GO67" s="1"/>
  <c r="K47" i="5"/>
  <c r="J48" s="1"/>
  <c r="P48" s="1"/>
  <c r="CP32" i="1"/>
  <c r="O32" s="1"/>
  <c r="K106" i="5"/>
  <c r="J107" s="1"/>
  <c r="P107" s="1"/>
  <c r="CP52" i="1"/>
  <c r="O52" s="1"/>
  <c r="K110" i="5"/>
  <c r="J111" s="1"/>
  <c r="P111" s="1"/>
  <c r="CP54" i="1"/>
  <c r="O54" s="1"/>
  <c r="GM54" s="1"/>
  <c r="GO54" s="1"/>
  <c r="H304" i="5"/>
  <c r="AB109" i="1"/>
  <c r="CR109"/>
  <c r="Q109" s="1"/>
  <c r="K195" i="5"/>
  <c r="GK78" i="1"/>
  <c r="GK73"/>
  <c r="CZ73"/>
  <c r="Y73" s="1"/>
  <c r="V181" i="5" s="1"/>
  <c r="CY73" i="1"/>
  <c r="X73" s="1"/>
  <c r="T181" i="5" s="1"/>
  <c r="GK77" i="1"/>
  <c r="CY77"/>
  <c r="X77" s="1"/>
  <c r="T189" i="5" s="1"/>
  <c r="CZ77" i="1"/>
  <c r="Y77" s="1"/>
  <c r="V189" i="5" s="1"/>
  <c r="K193"/>
  <c r="CY78" i="1"/>
  <c r="X78" s="1"/>
  <c r="T191" i="5" s="1"/>
  <c r="K197" s="1"/>
  <c r="CZ78" i="1"/>
  <c r="Y78" s="1"/>
  <c r="V191" i="5" s="1"/>
  <c r="K198" s="1"/>
  <c r="K218"/>
  <c r="J219" s="1"/>
  <c r="P219" s="1"/>
  <c r="CP89" i="1"/>
  <c r="O89" s="1"/>
  <c r="CR98"/>
  <c r="Q98" s="1"/>
  <c r="CP98" s="1"/>
  <c r="O98" s="1"/>
  <c r="GM98" s="1"/>
  <c r="GN98" s="1"/>
  <c r="AB98"/>
  <c r="H264" i="5"/>
  <c r="CR103" i="1"/>
  <c r="Q103" s="1"/>
  <c r="AB103"/>
  <c r="I22" i="5"/>
  <c r="J348"/>
  <c r="J16" i="2"/>
  <c r="J18" s="1"/>
  <c r="K183" i="5"/>
  <c r="J184" s="1"/>
  <c r="P184" s="1"/>
  <c r="CP74" i="1"/>
  <c r="O74" s="1"/>
  <c r="GM74" s="1"/>
  <c r="GO74" s="1"/>
  <c r="CR76"/>
  <c r="Q76" s="1"/>
  <c r="CP76" s="1"/>
  <c r="O76" s="1"/>
  <c r="GM76" s="1"/>
  <c r="GO76" s="1"/>
  <c r="AB76"/>
  <c r="K196" i="5"/>
  <c r="CP78" i="1"/>
  <c r="O78" s="1"/>
  <c r="GM78" s="1"/>
  <c r="GO78" s="1"/>
  <c r="CI22"/>
  <c r="AZ111"/>
  <c r="F232"/>
  <c r="BB18"/>
  <c r="AJ22"/>
  <c r="W111"/>
  <c r="CZ70"/>
  <c r="Y70" s="1"/>
  <c r="V169" i="5" s="1"/>
  <c r="CY109" i="1"/>
  <c r="X109" s="1"/>
  <c r="T301" i="5" s="1"/>
  <c r="K306" s="1"/>
  <c r="CZ87" i="1"/>
  <c r="Y87" s="1"/>
  <c r="GM87" s="1"/>
  <c r="GN87" s="1"/>
  <c r="CY101"/>
  <c r="X101" s="1"/>
  <c r="T260" i="5" s="1"/>
  <c r="CY26" i="1"/>
  <c r="X26" s="1"/>
  <c r="T35" i="5" s="1"/>
  <c r="CZ26" i="1"/>
  <c r="Y26" s="1"/>
  <c r="V35" i="5" s="1"/>
  <c r="CJ22" i="1"/>
  <c r="BA111"/>
  <c r="K28" i="5"/>
  <c r="CZ25" i="1"/>
  <c r="Y25" s="1"/>
  <c r="AF111"/>
  <c r="CY25"/>
  <c r="X25" s="1"/>
  <c r="GK43"/>
  <c r="CY43"/>
  <c r="X43" s="1"/>
  <c r="CZ43"/>
  <c r="Y43" s="1"/>
  <c r="CZ52"/>
  <c r="Y52" s="1"/>
  <c r="V106" i="5" s="1"/>
  <c r="CY52" i="1"/>
  <c r="X52" s="1"/>
  <c r="T106" i="5" s="1"/>
  <c r="K135"/>
  <c r="J136" s="1"/>
  <c r="P136" s="1"/>
  <c r="CP59" i="1"/>
  <c r="O59" s="1"/>
  <c r="GM59" s="1"/>
  <c r="GO59" s="1"/>
  <c r="GK66"/>
  <c r="CZ66"/>
  <c r="Y66" s="1"/>
  <c r="V155" i="5" s="1"/>
  <c r="CY66" i="1"/>
  <c r="X66" s="1"/>
  <c r="T155" i="5" s="1"/>
  <c r="K176"/>
  <c r="J180" s="1"/>
  <c r="P180" s="1"/>
  <c r="CP72" i="1"/>
  <c r="O72" s="1"/>
  <c r="GM72" s="1"/>
  <c r="GO72" s="1"/>
  <c r="G38" i="5"/>
  <c r="O38" s="1"/>
  <c r="X38"/>
  <c r="K50"/>
  <c r="CY33" i="1"/>
  <c r="X33" s="1"/>
  <c r="T49" i="5" s="1"/>
  <c r="K54" s="1"/>
  <c r="CZ33" i="1"/>
  <c r="Y33" s="1"/>
  <c r="V49" i="5" s="1"/>
  <c r="K55" s="1"/>
  <c r="K63"/>
  <c r="J67" s="1"/>
  <c r="P67" s="1"/>
  <c r="CP36" i="1"/>
  <c r="O36" s="1"/>
  <c r="GM36" s="1"/>
  <c r="GO36" s="1"/>
  <c r="K100" i="5"/>
  <c r="J105" s="1"/>
  <c r="P105" s="1"/>
  <c r="CP51" i="1"/>
  <c r="O51" s="1"/>
  <c r="GM51" s="1"/>
  <c r="GO51" s="1"/>
  <c r="K35" i="5"/>
  <c r="J36" s="1"/>
  <c r="P36" s="1"/>
  <c r="CP26" i="1"/>
  <c r="O26" s="1"/>
  <c r="GM26" s="1"/>
  <c r="GO26" s="1"/>
  <c r="H295" i="5"/>
  <c r="W300" s="1"/>
  <c r="AB108" i="1"/>
  <c r="CR108"/>
  <c r="Q108" s="1"/>
  <c r="CZ91"/>
  <c r="Y91" s="1"/>
  <c r="V222" i="5" s="1"/>
  <c r="CY91" i="1"/>
  <c r="X91" s="1"/>
  <c r="T222" i="5" s="1"/>
  <c r="GK79" i="1"/>
  <c r="CZ79"/>
  <c r="Y79" s="1"/>
  <c r="V201" i="5" s="1"/>
  <c r="CY79" i="1"/>
  <c r="X79" s="1"/>
  <c r="T201" i="5" s="1"/>
  <c r="K227"/>
  <c r="CP92" i="1"/>
  <c r="O92" s="1"/>
  <c r="GM92" s="1"/>
  <c r="GO92" s="1"/>
  <c r="K213" i="5"/>
  <c r="J217" s="1"/>
  <c r="P217" s="1"/>
  <c r="CP88" i="1"/>
  <c r="O88" s="1"/>
  <c r="GM88" s="1"/>
  <c r="GO88" s="1"/>
  <c r="K245" i="5"/>
  <c r="J246" s="1"/>
  <c r="P246" s="1"/>
  <c r="CP97" i="1"/>
  <c r="O97" s="1"/>
  <c r="GM97" s="1"/>
  <c r="GN97" s="1"/>
  <c r="CY71"/>
  <c r="X71" s="1"/>
  <c r="T171" i="5" s="1"/>
  <c r="CZ71" i="1"/>
  <c r="Y71" s="1"/>
  <c r="V171" i="5" s="1"/>
  <c r="X186"/>
  <c r="G186"/>
  <c r="O186" s="1"/>
  <c r="K205"/>
  <c r="J207" s="1"/>
  <c r="P207" s="1"/>
  <c r="CP81" i="1"/>
  <c r="O81" s="1"/>
  <c r="GM81" s="1"/>
  <c r="GO81" s="1"/>
  <c r="AQ219"/>
  <c r="F121"/>
  <c r="AQ22"/>
  <c r="X217" i="5"/>
  <c r="CP47" i="1"/>
  <c r="O47" s="1"/>
  <c r="GM47" s="1"/>
  <c r="GO47" s="1"/>
  <c r="CZ24"/>
  <c r="Y24" s="1"/>
  <c r="GM24" s="1"/>
  <c r="GO24" s="1"/>
  <c r="W242" i="5"/>
  <c r="CZ109" i="1"/>
  <c r="Y109" s="1"/>
  <c r="V301" i="5" s="1"/>
  <c r="K307" s="1"/>
  <c r="AB79" i="1"/>
  <c r="G217" i="5"/>
  <c r="O217" s="1"/>
  <c r="CP107" i="1"/>
  <c r="O107" s="1"/>
  <c r="GM107" s="1"/>
  <c r="GN107" s="1"/>
  <c r="J291" i="5"/>
  <c r="P291" s="1"/>
  <c r="G22"/>
  <c r="G268" l="1"/>
  <c r="O268" s="1"/>
  <c r="W268"/>
  <c r="AX22" i="1"/>
  <c r="AX219"/>
  <c r="F118"/>
  <c r="G200" i="5"/>
  <c r="O200" s="1"/>
  <c r="X200"/>
  <c r="G134"/>
  <c r="O134" s="1"/>
  <c r="X134"/>
  <c r="CF111" i="1"/>
  <c r="AC22"/>
  <c r="CH111"/>
  <c r="CE111"/>
  <c r="P111"/>
  <c r="F132"/>
  <c r="T22"/>
  <c r="T219"/>
  <c r="GM101"/>
  <c r="GN101" s="1"/>
  <c r="GM77"/>
  <c r="GO77" s="1"/>
  <c r="GM71"/>
  <c r="GO71" s="1"/>
  <c r="AQ18"/>
  <c r="F229"/>
  <c r="K304" i="5"/>
  <c r="J309" s="1"/>
  <c r="P309" s="1"/>
  <c r="CP109" i="1"/>
  <c r="O109" s="1"/>
  <c r="GM109" s="1"/>
  <c r="GN109" s="1"/>
  <c r="K51" i="5"/>
  <c r="CP33" i="1"/>
  <c r="O33" s="1"/>
  <c r="GM33" s="1"/>
  <c r="GO33" s="1"/>
  <c r="K295" i="5"/>
  <c r="J300" s="1"/>
  <c r="P300" s="1"/>
  <c r="CP108" i="1"/>
  <c r="O108" s="1"/>
  <c r="GM108" s="1"/>
  <c r="GN108" s="1"/>
  <c r="V27" i="5"/>
  <c r="K32" s="1"/>
  <c r="AL111" i="1"/>
  <c r="W22"/>
  <c r="W219"/>
  <c r="F135"/>
  <c r="AZ22"/>
  <c r="AZ219"/>
  <c r="F122"/>
  <c r="K264" i="5"/>
  <c r="J268" s="1"/>
  <c r="P268" s="1"/>
  <c r="CP103" i="1"/>
  <c r="O103" s="1"/>
  <c r="GM103" s="1"/>
  <c r="GN103" s="1"/>
  <c r="T169" i="5"/>
  <c r="GM70" i="1"/>
  <c r="GO70" s="1"/>
  <c r="W282" i="5"/>
  <c r="G282"/>
  <c r="O282" s="1"/>
  <c r="GM25" i="1"/>
  <c r="GM43"/>
  <c r="GO43" s="1"/>
  <c r="GM89"/>
  <c r="GO89" s="1"/>
  <c r="J200" i="5"/>
  <c r="P200" s="1"/>
  <c r="GM32" i="1"/>
  <c r="GO32" s="1"/>
  <c r="GM79"/>
  <c r="GO79" s="1"/>
  <c r="GM35"/>
  <c r="GO35" s="1"/>
  <c r="GM99"/>
  <c r="GN99" s="1"/>
  <c r="CB111" s="1"/>
  <c r="GM91"/>
  <c r="GO91" s="1"/>
  <c r="AF22"/>
  <c r="S111"/>
  <c r="W309" i="5"/>
  <c r="G309"/>
  <c r="O309" s="1"/>
  <c r="V22" i="1"/>
  <c r="F134"/>
  <c r="V219"/>
  <c r="F18" i="2"/>
  <c r="K278" i="5"/>
  <c r="J282" s="1"/>
  <c r="P282" s="1"/>
  <c r="CP105" i="1"/>
  <c r="O105" s="1"/>
  <c r="GM105" s="1"/>
  <c r="GN105" s="1"/>
  <c r="R111"/>
  <c r="AE22"/>
  <c r="K128" i="5"/>
  <c r="CP58" i="1"/>
  <c r="O58" s="1"/>
  <c r="GM58" s="1"/>
  <c r="GO58" s="1"/>
  <c r="G300" i="5"/>
  <c r="O300" s="1"/>
  <c r="GM73" i="1"/>
  <c r="GO73" s="1"/>
  <c r="J233" i="5"/>
  <c r="P233" s="1"/>
  <c r="GM69" i="1"/>
  <c r="GO69" s="1"/>
  <c r="AD111"/>
  <c r="GM66"/>
  <c r="GO66" s="1"/>
  <c r="GM39"/>
  <c r="GO39" s="1"/>
  <c r="T27" i="5"/>
  <c r="K31" s="1"/>
  <c r="J34" s="1"/>
  <c r="P34" s="1"/>
  <c r="AK111" i="1"/>
  <c r="F131"/>
  <c r="BA219"/>
  <c r="BA22"/>
  <c r="G57" i="5"/>
  <c r="O57" s="1"/>
  <c r="G16" s="1"/>
  <c r="X57"/>
  <c r="G18" s="1"/>
  <c r="J346"/>
  <c r="I16"/>
  <c r="U111" i="1"/>
  <c r="AH22"/>
  <c r="K76" i="5"/>
  <c r="J81" s="1"/>
  <c r="P81" s="1"/>
  <c r="CP40" i="1"/>
  <c r="O40" s="1"/>
  <c r="GM40" s="1"/>
  <c r="GO40" s="1"/>
  <c r="J57" i="5"/>
  <c r="P57" s="1"/>
  <c r="GM52" i="1"/>
  <c r="GO52" s="1"/>
  <c r="GM31"/>
  <c r="GO31" s="1"/>
  <c r="J257" i="5"/>
  <c r="P257" s="1"/>
  <c r="GM28" i="1"/>
  <c r="GO28" s="1"/>
  <c r="J134" i="5"/>
  <c r="P134" s="1"/>
  <c r="CB22" i="1" l="1"/>
  <c r="AS111"/>
  <c r="X111"/>
  <c r="AK22"/>
  <c r="Q111"/>
  <c r="AD22"/>
  <c r="R219"/>
  <c r="F125"/>
  <c r="R22"/>
  <c r="F243"/>
  <c r="W18"/>
  <c r="T18"/>
  <c r="F240"/>
  <c r="AV111"/>
  <c r="CE22"/>
  <c r="AB111"/>
  <c r="H16" i="2"/>
  <c r="I20" i="5"/>
  <c r="P219" i="1"/>
  <c r="F114"/>
  <c r="P22"/>
  <c r="CF22"/>
  <c r="AW111"/>
  <c r="G17" i="5"/>
  <c r="BA18" i="1"/>
  <c r="F239"/>
  <c r="S219"/>
  <c r="S22"/>
  <c r="F126"/>
  <c r="AL22"/>
  <c r="Y111"/>
  <c r="U219"/>
  <c r="F133"/>
  <c r="U22"/>
  <c r="F242"/>
  <c r="V18"/>
  <c r="GO25"/>
  <c r="CC111" s="1"/>
  <c r="CA111"/>
  <c r="F230"/>
  <c r="AZ18"/>
  <c r="AY111"/>
  <c r="CH22"/>
  <c r="F226"/>
  <c r="AX18"/>
  <c r="AB22" l="1"/>
  <c r="O111"/>
  <c r="AY219"/>
  <c r="F119"/>
  <c r="AY22"/>
  <c r="CC22"/>
  <c r="AT111"/>
  <c r="H18" i="2"/>
  <c r="I16"/>
  <c r="I18" s="1"/>
  <c r="F123" i="1"/>
  <c r="Q219"/>
  <c r="Q22"/>
  <c r="F241"/>
  <c r="U18"/>
  <c r="AR111"/>
  <c r="CA22"/>
  <c r="F116"/>
  <c r="AV219"/>
  <c r="AV22"/>
  <c r="F128"/>
  <c r="AS219"/>
  <c r="AS22"/>
  <c r="Y22"/>
  <c r="Y219"/>
  <c r="F137"/>
  <c r="F234"/>
  <c r="S18"/>
  <c r="AW22"/>
  <c r="F117"/>
  <c r="AW219"/>
  <c r="F222"/>
  <c r="P18"/>
  <c r="F233"/>
  <c r="R18"/>
  <c r="X219"/>
  <c r="X22"/>
  <c r="F136"/>
  <c r="Y18" l="1"/>
  <c r="F245"/>
  <c r="AS18"/>
  <c r="F236"/>
  <c r="AW18"/>
  <c r="F225"/>
  <c r="AV18"/>
  <c r="F224"/>
  <c r="F113"/>
  <c r="O219"/>
  <c r="O22"/>
  <c r="X18"/>
  <c r="F244"/>
  <c r="AR219"/>
  <c r="F138"/>
  <c r="AR22"/>
  <c r="F231"/>
  <c r="Q18"/>
  <c r="F129"/>
  <c r="AT219"/>
  <c r="AT22"/>
  <c r="AY18"/>
  <c r="F227"/>
  <c r="F237" l="1"/>
  <c r="AT18"/>
  <c r="AR18"/>
  <c r="F246"/>
  <c r="O18"/>
  <c r="F221"/>
</calcChain>
</file>

<file path=xl/sharedStrings.xml><?xml version="1.0" encoding="utf-8"?>
<sst xmlns="http://schemas.openxmlformats.org/spreadsheetml/2006/main" count="7128" uniqueCount="995">
  <si>
    <t>АтомСмета</t>
  </si>
  <si>
    <t>_PS_</t>
  </si>
  <si>
    <t/>
  </si>
  <si>
    <t>Новый объект</t>
  </si>
  <si>
    <t>Сметные нормы списания</t>
  </si>
  <si>
    <t>Коды ценников</t>
  </si>
  <si>
    <t>ФСНБ 2014</t>
  </si>
  <si>
    <t>ТР для Версии 10: Центральные регионы (с учетом п-ма 2536-ИП/12/ГС от 22.03.2017 г</t>
  </si>
  <si>
    <t>Поправки  для НБ 2014 года от 28.04.2017</t>
  </si>
  <si>
    <t>м10-04-067-22</t>
  </si>
  <si>
    <t>Камера телевизионная передающая</t>
  </si>
  <si>
    <t>шт.</t>
  </si>
  <si>
    <t>ТЕРм2010 рег.39 м10-04-067-22</t>
  </si>
  <si>
    <t>Монтажные работы</t>
  </si>
  <si>
    <t>Связь:  монтаж теле- радио оборудования ( отдел 4 и 5 )  - (при устройстве средств посадки самолетов : НР=95%, СП=55% - {АВИА}=1)</t>
  </si>
  <si>
    <t>мФЕР-10</t>
  </si>
  <si>
    <t>1</t>
  </si>
  <si>
    <t>м10-10-001-2</t>
  </si>
  <si>
    <t>Камеры видеонаблюдения на кронштейне</t>
  </si>
  <si>
    <t>1  ШТ.</t>
  </si>
  <si>
    <t>ФЕРм м10-10-001-2 пр.№31/пр от 30.01.2014 г.</t>
  </si>
  <si>
    <t>Связь: системы обеспечения безопасности объектов ( отдел 10 )</t>
  </si>
  <si>
    <t>2</t>
  </si>
  <si>
    <t>прайс-лист IPVision от 02.08.2018</t>
  </si>
  <si>
    <t>Видеокамера DH-IPC-HFW5431EP-Z</t>
  </si>
  <si>
    <t>Ст=595*31,5758=18787,60</t>
  </si>
  <si>
    <t>Материалы по прайсу монтажные</t>
  </si>
  <si>
    <t>Материлы по прайсу ( монтажные )</t>
  </si>
  <si>
    <t>ПрайсМТ</t>
  </si>
  <si>
    <t>[18 787,6 / 1,18]</t>
  </si>
  <si>
    <t>3</t>
  </si>
  <si>
    <t>прайс-лист Metracom  от 02.08.2018</t>
  </si>
  <si>
    <t>Видеокамера PTZ DH-SD49212T-HN</t>
  </si>
  <si>
    <t>[25 942 / 1,18]</t>
  </si>
  <si>
    <t>4</t>
  </si>
  <si>
    <t>прайс-лист 21vek.by от  02.08.2018</t>
  </si>
  <si>
    <t>Коробка монтажная DH-PFA121</t>
  </si>
  <si>
    <t>Ст=47.05*31,5758=1485.64</t>
  </si>
  <si>
    <t>[1 485,64 / 1,18]</t>
  </si>
  <si>
    <t>5</t>
  </si>
  <si>
    <t>прайс-лист ram.by  от  02.08.2018</t>
  </si>
  <si>
    <t>Настенный кронштейн PFB303W</t>
  </si>
  <si>
    <t>Ст=49.44*31,5758=1561.11</t>
  </si>
  <si>
    <t>[1 561,11 / 1,18]</t>
  </si>
  <si>
    <t>6</t>
  </si>
  <si>
    <t>прайс-лист secur.by  от  02.08.2018</t>
  </si>
  <si>
    <t>Кронштейн для крепления на столб DH-PFA150</t>
  </si>
  <si>
    <t>Ст=53.3*31,5758=1682.99</t>
  </si>
  <si>
    <t>[1 682,99 / 1,18]</t>
  </si>
  <si>
    <t>7</t>
  </si>
  <si>
    <t>Угловой кронштейн DH-PFA151</t>
  </si>
  <si>
    <t>8</t>
  </si>
  <si>
    <t>прайс-лист Unibelus от  02.08.2018</t>
  </si>
  <si>
    <t>устройство грозозащиты Commeng ODU-protect</t>
  </si>
  <si>
    <t>Ст=49.58*31,5758=1565.53</t>
  </si>
  <si>
    <t>1 565,53</t>
  </si>
  <si>
    <t>9</t>
  </si>
  <si>
    <t>м10-04-067-23</t>
  </si>
  <si>
    <t>Устройство видеоконтрольное</t>
  </si>
  <si>
    <t>ФЕРм м10-04-067-23 пр.№31/пр от 30.01.2014 г.</t>
  </si>
  <si>
    <t>м10-04-087-14</t>
  </si>
  <si>
    <t>Устройство цифровой регистрации</t>
  </si>
  <si>
    <t>1 устройство</t>
  </si>
  <si>
    <t>ФЕРм м10-04-087-14 пр.№31/пр от 30.01.2014 г.</t>
  </si>
  <si>
    <t>10</t>
  </si>
  <si>
    <t>прайс-лист TTN.by от 02.08.2018</t>
  </si>
  <si>
    <t>Сетевой видеорегистратор DHI-NVR4816-4KS2</t>
  </si>
  <si>
    <t>Ст=1169,15*31,5758=36916,85</t>
  </si>
  <si>
    <t>[36 916,85 / 1,18]</t>
  </si>
  <si>
    <t>11</t>
  </si>
  <si>
    <t>м11-04-002-1</t>
  </si>
  <si>
    <t>Аппарат настольный, масса до 0,015 т</t>
  </si>
  <si>
    <t>ФЕРм м11-04-002-1 пр.№31/пр от 30.01.2014 г.</t>
  </si>
  <si>
    <t>Автоматика : устройство микропроцессороной техники -  (при устройстве средств посадки самолетов  ( отдел 04): НР=95%, СП=55% - {АВИА}=1)</t>
  </si>
  <si>
    <t>мФЕР-11</t>
  </si>
  <si>
    <t>12</t>
  </si>
  <si>
    <t>прайс-лист Socket от 02.08.2018</t>
  </si>
  <si>
    <t>Монитор DHL22-F600</t>
  </si>
  <si>
    <t>Ст=571,99*31,5758=18061,04</t>
  </si>
  <si>
    <t>[18 061,04 / 1,18]</t>
  </si>
  <si>
    <t>13</t>
  </si>
  <si>
    <t>Клавиатура с USB разъемом Defender Element HB-520</t>
  </si>
  <si>
    <t>Ст=6.37*31,5758=201.14</t>
  </si>
  <si>
    <t>[201,14 / 1,18]</t>
  </si>
  <si>
    <t>14</t>
  </si>
  <si>
    <t>Оптический указатель с USB разъемом CANYON CNE-CMSW1G</t>
  </si>
  <si>
    <t>Ст=9.8*31,5758=309.44</t>
  </si>
  <si>
    <t>[309,44 / 1,18]</t>
  </si>
  <si>
    <t>15</t>
  </si>
  <si>
    <t>м11-04-008-1</t>
  </si>
  <si>
    <t>Съемные и выдвижные блоки (модули, ячейки, ТЭЗ), масса до 5 кг</t>
  </si>
  <si>
    <t>ФЕРм м11-04-008-1 пр.№31/пр от 30.01.2014 г.</t>
  </si>
  <si>
    <t>16</t>
  </si>
  <si>
    <t>прайс-лист Onliner от  02.08.2018</t>
  </si>
  <si>
    <t>Накопитель WD6002FFWX</t>
  </si>
  <si>
    <t>Ст=582,47*31,5758=18391,96</t>
  </si>
  <si>
    <t>[18 391,96 / 1,18]</t>
  </si>
  <si>
    <t>м10-01-001-8</t>
  </si>
  <si>
    <t>Плата с реле с включением разъемов жесткозакрепленных_расценка для грозозащиты камер?</t>
  </si>
  <si>
    <t>ФЕРм м10-01-001-8 пр.№31/пр от 30.01.2014 г.</t>
  </si>
  <si>
    <t>Связь:  городская, местная, междугородняя проводная телефонная связь ( отделы 1, 2, 3 ) - ( при уст-ве средств посадки самолетов:  {AВИА}=1 - НР=95%, СП=55% )</t>
  </si>
  <si>
    <t>м10-02-030-5</t>
  </si>
  <si>
    <t>Грозозащита для воздушных абонентских линий</t>
  </si>
  <si>
    <t>компл.</t>
  </si>
  <si>
    <t>ТЕРм Калининградская обл. И-1, приказом № 42-ОД от 10.08.2012 г., м10-02-030-5</t>
  </si>
  <si>
    <t>1 компл.</t>
  </si>
  <si>
    <t>17</t>
  </si>
  <si>
    <t>18</t>
  </si>
  <si>
    <t>Коммутатор DH-PFS4220-16P-250</t>
  </si>
  <si>
    <t>Ст=1015.35*31,5758=32060.49</t>
  </si>
  <si>
    <t>[32 060,49 / 1,18]</t>
  </si>
  <si>
    <t>19</t>
  </si>
  <si>
    <t>прайс-лист xcom-shop.ru от 02.08.2018</t>
  </si>
  <si>
    <t>Коммутатор EDS-P206A-4POE-MM-SC-T</t>
  </si>
  <si>
    <t>Материалы строительные</t>
  </si>
  <si>
    <t>Материалы, изделия и конструкции</t>
  </si>
  <si>
    <t>материалы (03)</t>
  </si>
  <si>
    <t>[28 067 / 1,18]</t>
  </si>
  <si>
    <t>20</t>
  </si>
  <si>
    <t>прайс-лист sfp.by от  02.08.2018</t>
  </si>
  <si>
    <t>Модуль-трансивер</t>
  </si>
  <si>
    <t>Ст=28*31,5758=884.12</t>
  </si>
  <si>
    <t>[884,12 / 1,18]</t>
  </si>
  <si>
    <t>м11-04-008-5</t>
  </si>
  <si>
    <t>Съемные и выдвижные блоки (модули, ячейки, ТЭЗ), масса до 50 кг</t>
  </si>
  <si>
    <t>ФЕРм м11-04-008-5 пр.№31/пр от 30.01.2014 г.</t>
  </si>
  <si>
    <t>м11-04-008-6</t>
  </si>
  <si>
    <t>Съемные и выдвижные блоки (модули, ячейки, ТЭЗ), масса до 75 кг</t>
  </si>
  <si>
    <t>ФЕРм м11-04-008-6 пр.№31/пр от 30.01.2014 г.</t>
  </si>
  <si>
    <t>21</t>
  </si>
  <si>
    <t>м10-02-016-6</t>
  </si>
  <si>
    <t>Отдельно устанавливаемый преобразователь или блок питания</t>
  </si>
  <si>
    <t>ФЕРм м10-02-016-6 пр.№31/пр от 30.01.2014 г.</t>
  </si>
  <si>
    <t>*0</t>
  </si>
  <si>
    <t>22</t>
  </si>
  <si>
    <t>прайс-лист xchipdip.ru от 02.08.2018</t>
  </si>
  <si>
    <t>Преобразователь напряжения SDR-240-24</t>
  </si>
  <si>
    <t>Материалы по прайсу строительные</t>
  </si>
  <si>
    <t>Материалы по прайсу  (строительные )</t>
  </si>
  <si>
    <t>ПрайсСТ</t>
  </si>
  <si>
    <t>[5 590 / 1,18]</t>
  </si>
  <si>
    <t>23</t>
  </si>
  <si>
    <t>прайс-лист Novatek от  02.08.2018</t>
  </si>
  <si>
    <t>Источник бесперебойного питания SMX2200HV</t>
  </si>
  <si>
    <t>Ст=2786.64*31,5758=87990.39</t>
  </si>
  <si>
    <t>[87 990,39 / 1,18]</t>
  </si>
  <si>
    <t>24</t>
  </si>
  <si>
    <t>прайс-лист ЧП "Системы охраны и безопасности"  от  02.08.2018</t>
  </si>
  <si>
    <t>Комплект внешних аккумуляторов SMX120BP</t>
  </si>
  <si>
    <t>Ст=2605,32*31,5758=82265,06</t>
  </si>
  <si>
    <t>[82 265,06 / 1,18]</t>
  </si>
  <si>
    <t>25</t>
  </si>
  <si>
    <t>м10-03-001-1</t>
  </si>
  <si>
    <t>Стойка, полустойка, каркас стойки или шкаф, масса до 100 кг</t>
  </si>
  <si>
    <t>ФЕРм м10-03-001-1 пр.№31/пр от 30.01.2014 г.</t>
  </si>
  <si>
    <t>26</t>
  </si>
  <si>
    <t>Шкаф напольный ШТК-М-27.6.8-44А</t>
  </si>
  <si>
    <t>Ст=1006,8*31,5758=31790,52</t>
  </si>
  <si>
    <t>[31 790,52 / 1,18]</t>
  </si>
  <si>
    <t>27</t>
  </si>
  <si>
    <t>шкаф УУД</t>
  </si>
  <si>
    <t>Ст=664,55*31,5758=20983,70</t>
  </si>
  <si>
    <t>20 983,7</t>
  </si>
  <si>
    <t>28</t>
  </si>
  <si>
    <t>м08-03-591-11</t>
  </si>
  <si>
    <t>Розетка штепсельная трехполюсная</t>
  </si>
  <si>
    <t>100 шт.</t>
  </si>
  <si>
    <t>ФЕРм м08-03-591-11 пр.№31/пр от 30.01.2014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</si>
  <si>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</si>
  <si>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</si>
  <si>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29</t>
  </si>
  <si>
    <t>прайс-лист Техника успеха  от  02.08.2018</t>
  </si>
  <si>
    <t>блок розеток БР-8П</t>
  </si>
  <si>
    <t>Ст=39,8*31,5758=1256,72</t>
  </si>
  <si>
    <t>[1 256,72 / 1,18]</t>
  </si>
  <si>
    <t>30</t>
  </si>
  <si>
    <t>прайс-лист OLDI от08.08.2018</t>
  </si>
  <si>
    <t>Кабель компьютер-розетка</t>
  </si>
  <si>
    <t>[240 / 1,18]</t>
  </si>
  <si>
    <t>м08-02-472-11</t>
  </si>
  <si>
    <t>Перемычка заземляющая тросовая диаметром до 9,2 мм для строительных металлических конструкций</t>
  </si>
  <si>
    <t>10 шт.</t>
  </si>
  <si>
    <t>ФЕРм м08-02-472-11 пр.№31/пр от 30.01.2014 г.</t>
  </si>
  <si>
    <t>м10-03-001-4</t>
  </si>
  <si>
    <t>Плата дополнительная, устанавливаемая на готовом месте стойки</t>
  </si>
  <si>
    <t>ФЕРм10-03-001-4 пр.№321 от 4 августа 2009 г</t>
  </si>
  <si>
    <t>31</t>
  </si>
  <si>
    <t>м11-02-001-1</t>
  </si>
  <si>
    <t>Прибор, устанавливаемый на резьбовых соединениях, масса до 1,5 кг</t>
  </si>
  <si>
    <t>ФЕРм11-02-001-1 пр.№321 от 4 августа 2009 г</t>
  </si>
  <si>
    <t>Автоматика  ( кроме микропроцессорной техники ) -  (при устройстве средств посадки самолетов : НР=95%, СП=55% - {АВИА}=1)</t>
  </si>
  <si>
    <t>32</t>
  </si>
  <si>
    <t>Горизонтальный кабельный органайзер ГКО-О-4.62/9005</t>
  </si>
  <si>
    <t>Ст=14,04*31,5758=443,32</t>
  </si>
  <si>
    <t>443,32</t>
  </si>
  <si>
    <t>33</t>
  </si>
  <si>
    <t>м11-04-028-2</t>
  </si>
  <si>
    <t>Включение в аппаратуру разъемов штепсельных, количество контактов в разъеме до 24 шт.</t>
  </si>
  <si>
    <t>1 разъем</t>
  </si>
  <si>
    <t>ФЕРм11-04-028-2 пр.№321 от 4 августа 2009 г</t>
  </si>
  <si>
    <t>34</t>
  </si>
  <si>
    <t>прайс-лист AMP  от 02.08.2018</t>
  </si>
  <si>
    <t>Патч-панель</t>
  </si>
  <si>
    <t>[30 980 / 1,18]</t>
  </si>
  <si>
    <t>35</t>
  </si>
  <si>
    <t>36</t>
  </si>
  <si>
    <t>прайс-лист born-spb  от 07.08.2018</t>
  </si>
  <si>
    <t>Оптическая панель 2-1671000-8</t>
  </si>
  <si>
    <t>[22 805 / 1,18]</t>
  </si>
  <si>
    <t>37</t>
  </si>
  <si>
    <t>прайс-лист Контур-м от 07.08.2018</t>
  </si>
  <si>
    <t>Полка выдвижная ПВ-600</t>
  </si>
  <si>
    <t>[1 652 / 1,18]</t>
  </si>
  <si>
    <t>38</t>
  </si>
  <si>
    <t>Гильза КДЗС 657054-000</t>
  </si>
  <si>
    <t>КОМПЛ</t>
  </si>
  <si>
    <t>комплект</t>
  </si>
  <si>
    <t>[3 369 / 1,18]</t>
  </si>
  <si>
    <t>39</t>
  </si>
  <si>
    <t>Адаптер LC/LC, керамика 1-6457567-6</t>
  </si>
  <si>
    <t>[518 / 1,18]</t>
  </si>
  <si>
    <t>40</t>
  </si>
  <si>
    <t>м10-02-051-1</t>
  </si>
  <si>
    <t>Перемычки кабельные длиной до 6 м</t>
  </si>
  <si>
    <t>100 перемычек</t>
  </si>
  <si>
    <t>ФЕРм м10-02-051-1 пр.№31/пр от 30.01.2014 г.</t>
  </si>
  <si>
    <t>41</t>
  </si>
  <si>
    <t>прайс-лист onliner.by от02.08.2018</t>
  </si>
  <si>
    <t>кабель интерфейсный</t>
  </si>
  <si>
    <t>Ст=4,05*31,5758=127,88</t>
  </si>
  <si>
    <t>[127,88 / 1,18]</t>
  </si>
  <si>
    <t>42</t>
  </si>
  <si>
    <t>прайс-лист anlan от 08.08.2018</t>
  </si>
  <si>
    <t>патч-корд 0,5м</t>
  </si>
  <si>
    <t>[73,62 / 1,18]</t>
  </si>
  <si>
    <t>43</t>
  </si>
  <si>
    <t>патч-корд 1м</t>
  </si>
  <si>
    <t>[103 / 1,18]</t>
  </si>
  <si>
    <t>44</t>
  </si>
  <si>
    <t>патч-корд 3м</t>
  </si>
  <si>
    <t>[208 / 1,18]</t>
  </si>
  <si>
    <t>45</t>
  </si>
  <si>
    <t>прайс-лист арсенал+ от 08.08.2018</t>
  </si>
  <si>
    <t>патч-корд оптический  2м</t>
  </si>
  <si>
    <t>[1 460 / 1,18]</t>
  </si>
  <si>
    <t>46</t>
  </si>
  <si>
    <t>м08-02-148-1</t>
  </si>
  <si>
    <t>Кабель до 35 кВ в проложенных трубах, блоках и коробах, масса 1 м кабеля до 1 кг</t>
  </si>
  <si>
    <t>100 М КАБЕЛЯ</t>
  </si>
  <si>
    <t>ФЕРм м08-02-148-1 пр.№31/пр от 30.01.2014 г.</t>
  </si>
  <si>
    <t>47</t>
  </si>
  <si>
    <t>прайс-лист ipvideo.by от02.08.2018</t>
  </si>
  <si>
    <t>Кабель витая пара F/UTP</t>
  </si>
  <si>
    <t>м</t>
  </si>
  <si>
    <t>Ст=0,97*31,5758=30,63</t>
  </si>
  <si>
    <t>[30,63 / 1,18]</t>
  </si>
  <si>
    <t>48</t>
  </si>
  <si>
    <t>прайс-лист ООО "Связьдеталь" от 02.08.2018</t>
  </si>
  <si>
    <t>Кабель оптоволоконный ОКСТМН-62,5-001-0,7-4-(2,7)</t>
  </si>
  <si>
    <t>[57,52 / 1,18]</t>
  </si>
  <si>
    <t>49</t>
  </si>
  <si>
    <t>501-8806</t>
  </si>
  <si>
    <t>Кабель силовой с медными жилами с поливинилхлоридной изоляцией и оболочкой, не распространяющий горение марки ВВГнг, напряжением 1,0 кВ, с числом жил - 3 и сечением 1,5 мм2</t>
  </si>
  <si>
    <t>1000 м</t>
  </si>
  <si>
    <t>ФССЦ 501-8806 пр.№31/пр от 30.01.2014 г.</t>
  </si>
  <si>
    <t>1000 М</t>
  </si>
  <si>
    <t>Материалы монтажные</t>
  </si>
  <si>
    <t>Материалы и конструкции ( монтажные )  по ценникам и каталогам</t>
  </si>
  <si>
    <t>ФССЦм</t>
  </si>
  <si>
    <t>1шт.</t>
  </si>
  <si>
    <t>ТЕРм2010 рег.39 м10-03-001-4</t>
  </si>
  <si>
    <t>м10-04-112-1</t>
  </si>
  <si>
    <t>Шкаф или панель коммутации связи и сигнализации на стене или в нише, количество пар до 20</t>
  </si>
  <si>
    <t>ТЕРм2010 рег.39 м10-04-112-1</t>
  </si>
  <si>
    <t>м08-02-152-7</t>
  </si>
  <si>
    <t>Полка кабельная, устанавливаемая на стойках, масса до 0,4 кг</t>
  </si>
  <si>
    <t>ТЕРм2010 рег.39 м08-02-152-7</t>
  </si>
  <si>
    <t>50</t>
  </si>
  <si>
    <t>м08-02-409-2</t>
  </si>
  <si>
    <t>Труба винипластовая по установленным конструкциям, по стенам и колоннам с креплением скобами, диаметр до 50 мм</t>
  </si>
  <si>
    <t>100 м</t>
  </si>
  <si>
    <t>ФЕРм м08-02-409-2 пр.№31/пр от 30.01.2014 г.</t>
  </si>
  <si>
    <t>51</t>
  </si>
  <si>
    <t>509-6414</t>
  </si>
  <si>
    <t>Трубы гибкие гофрированные из ПВХ "DKC" диаметром 32 мм</t>
  </si>
  <si>
    <t>ФССЦ 509-6414 пр.№31/пр от 30.01.2014 г.</t>
  </si>
  <si>
    <t>52</t>
  </si>
  <si>
    <t>502-0902</t>
  </si>
  <si>
    <t>Муфта соединительная "труба-труба" для гофрированных или жестких гладких труб диаметром 32 мм, класс защиты IP65</t>
  </si>
  <si>
    <t>ФССЦ 502-0902 пр.№31/пр от 30.01.2014 г.</t>
  </si>
  <si>
    <t>53</t>
  </si>
  <si>
    <t>103-1178</t>
  </si>
  <si>
    <t>Клипса для крепежа гофротрубы, диаметром 32 мм</t>
  </si>
  <si>
    <t>ФССЦ 103-1178 пр.№31/пр от 30.01.2014 г.</t>
  </si>
  <si>
    <t>54</t>
  </si>
  <si>
    <t>м08-02-390-1</t>
  </si>
  <si>
    <t>Короба пластмассовые шириной до 40 мм</t>
  </si>
  <si>
    <t>ФЕРм м08-02-390-1 пр.№31/пр от 30.01.2014 г.</t>
  </si>
  <si>
    <t>55</t>
  </si>
  <si>
    <t>509-1834</t>
  </si>
  <si>
    <t>Кабель-канал (короб) "Электропласт" 40x25 мм</t>
  </si>
  <si>
    <t>ФССЦ 509-1834 пр.№31/пр от 30.01.2014 г.</t>
  </si>
  <si>
    <t>23-01-030-1</t>
  </si>
  <si>
    <t>Укладка безнапорных трубопроводов из полиэтиленовых труб диаметром 200 мм</t>
  </si>
  <si>
    <t>ТЕР Калининградская обл. И-1, приказом № 42-ОД от 10.08.2012 г., 23-01-030-1</t>
  </si>
  <si>
    <t>100 м трубопроводов</t>
  </si>
  <si>
    <t>Общестроительные работы</t>
  </si>
  <si>
    <t>Канализация - наружные сети</t>
  </si>
  <si>
    <t>ФЕР-23</t>
  </si>
  <si>
    <t>56</t>
  </si>
  <si>
    <t>34-02-003-1</t>
  </si>
  <si>
    <t>Устройство трубопроводов из полиэтиленовых труб до 2 отверстий</t>
  </si>
  <si>
    <t>1 канало-километр трубопровода</t>
  </si>
  <si>
    <t>ФЕР 34-02-003-1 пр.№31/пр от 30.01.2014 г.</t>
  </si>
  <si>
    <t>Сооружения связи , радиовещания и телевидения</t>
  </si>
  <si>
    <t>ФЕР-34</t>
  </si>
  <si>
    <t>57</t>
  </si>
  <si>
    <t>507-0546</t>
  </si>
  <si>
    <t>Трубы полиэтиленовые низкого давления (ПНД) с наружным диаметром 110 мм</t>
  </si>
  <si>
    <t>ФССЦ 507-0546 пр.№31/пр от 30.01.2014 г.</t>
  </si>
  <si>
    <t>Материалы и конструкции ( строительные ) по ценникам и каталогом</t>
  </si>
  <si>
    <t>ФССЦст</t>
  </si>
  <si>
    <t>58</t>
  </si>
  <si>
    <t>прайс-лист unibelus от02.08.2018</t>
  </si>
  <si>
    <t>Труба ВПЭ50</t>
  </si>
  <si>
    <t>1 м</t>
  </si>
  <si>
    <t>Ст=1.61*31,5758=50.84</t>
  </si>
  <si>
    <t>1 м труб</t>
  </si>
  <si>
    <t>50,84</t>
  </si>
  <si>
    <t>59</t>
  </si>
  <si>
    <t>Муфта соединительная</t>
  </si>
  <si>
    <t>Ст=12,06*31,5758=380,80</t>
  </si>
  <si>
    <t>[380,8 / 1,18]</t>
  </si>
  <si>
    <t>60</t>
  </si>
  <si>
    <t>33-01-016-1</t>
  </si>
  <si>
    <t>Установка стальных опор промежуточных свободностоящих, одностоечных массой до 2 т</t>
  </si>
  <si>
    <t>1 т опор</t>
  </si>
  <si>
    <t>ФЕР 33-01-016-1 пр.№31/пр от 30.01.2014 г.</t>
  </si>
  <si>
    <t>Линии элекропередач</t>
  </si>
  <si>
    <t>ФЕР-33</t>
  </si>
  <si>
    <t>61</t>
  </si>
  <si>
    <t>прайс-лист 1mtl от 08.08.2018</t>
  </si>
  <si>
    <t>опора освещения ОМ2-1-4,0-114/57</t>
  </si>
  <si>
    <t>[3 278,7 / 1,18]</t>
  </si>
  <si>
    <t>62</t>
  </si>
  <si>
    <t>401-0069</t>
  </si>
  <si>
    <t>Бетон тяжелый, крупность заполнителя 20 мм, класс В25 (М350)</t>
  </si>
  <si>
    <t>м3</t>
  </si>
  <si>
    <t>ФССЦ 401-0069 пр.№31/пр от 30.01.2014 г.</t>
  </si>
  <si>
    <t>Строительные работы</t>
  </si>
  <si>
    <t>63</t>
  </si>
  <si>
    <t>01-01-022-8</t>
  </si>
  <si>
    <t>Разработка грунта в траншеях экскаватором «обратная лопата» с ковшом вместимостью 0,65 (0,5-1) м3, группа грунтов 2</t>
  </si>
  <si>
    <t>1000 м3 грунта</t>
  </si>
  <si>
    <t>ФЕР 01-01-022-8 пр.№31/пр от 30.01.2014 г.</t>
  </si>
  <si>
    <t>Земляные работы, выполняемые  механизированным способом</t>
  </si>
  <si>
    <t>ФЕР-01</t>
  </si>
  <si>
    <t>64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</si>
  <si>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</si>
  <si>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</si>
  <si>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</si>
  <si>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ФЕР 01-02-057-2 пр.№31/пр от 30.01.2014 г.</t>
  </si>
  <si>
    <t>Земляные работы, выполняемые  ручным способом</t>
  </si>
  <si>
    <t>65</t>
  </si>
  <si>
    <t>01-01-033-2</t>
  </si>
  <si>
    <t>Засыпка траншей и котлованов с перемещением грунта до 5 м бульдозерами мощностью 59 кВт (80 л.с.), группа грунтов 2</t>
  </si>
  <si>
    <t>ФЕР 01-01-033-2 пр.№31/пр от 30.01.2014 г.</t>
  </si>
  <si>
    <t>01-02-061-2</t>
  </si>
  <si>
    <t>Засыпка вручную траншей, пазух котлованов и ям, группа грунтов 2</t>
  </si>
  <si>
    <t>ФЕР 01-02-061-2 пр.№31/пр от 30.01.2014 г.</t>
  </si>
  <si>
    <t>66</t>
  </si>
  <si>
    <t>01-02-005-1</t>
  </si>
  <si>
    <t>Уплотнение грунта пневматическими трамбовками, группа грунтов 1-2</t>
  </si>
  <si>
    <t>100 м3 уплотненного грунта</t>
  </si>
  <si>
    <t>ФЕР 01-02-005-1 пр.№31/пр от 30.01.2014 г.</t>
  </si>
  <si>
    <t>67</t>
  </si>
  <si>
    <t>11-01-038-1</t>
  </si>
  <si>
    <t>Устройство покрытий из плиток поливинилхлоридных на мастике «Изол»_разборка резиновых плит</t>
  </si>
  <si>
    <t>100 м2 покрытия</t>
  </si>
  <si>
    <t>ФЕР 11-01-038-1 пр.№31/пр от 30.01.2014 г.</t>
  </si>
  <si>
    <t>*0,7</t>
  </si>
  <si>
    <t>Полы</t>
  </si>
  <si>
    <t>ФЕР-11</t>
  </si>
  <si>
    <t>68</t>
  </si>
  <si>
    <t>Устройство покрытий из плиток поливинилхлоридных на мастике «Изол»_устройство резиновых плит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</si>
  <si>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</si>
  <si>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</si>
  <si>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</si>
  <si>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</si>
  <si>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</si>
  <si>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</si>
  <si>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</si>
  <si>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</si>
  <si>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</si>
  <si>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</si>
  <si>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</si>
  <si>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</si>
  <si>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</si>
  <si>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</si>
  <si>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</si>
  <si>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</si>
  <si>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</si>
  <si>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</si>
  <si>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</si>
  <si>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</si>
  <si>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</si>
  <si>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</si>
  <si>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</si>
  <si>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</si>
  <si>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</si>
  <si>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</si>
  <si>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</si>
  <si>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</si>
  <si>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</si>
  <si>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</si>
  <si>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</si>
  <si>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</si>
  <si>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</si>
  <si>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</si>
  <si>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</si>
  <si>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</si>
  <si>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</si>
  <si>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</si>
  <si>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</si>
  <si>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</si>
  <si>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</si>
  <si>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</si>
  <si>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</si>
  <si>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</si>
  <si>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</si>
  <si>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</si>
  <si>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</si>
  <si>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</si>
  <si>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</si>
  <si>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</si>
  <si>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</si>
  <si>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</si>
  <si>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2001_  ТЕР - Ростовская АЭС</t>
  </si>
  <si>
    <t>АнализРоАЭС</t>
  </si>
  <si>
    <t>АНАЛИЗ  по переменным Шабл</t>
  </si>
  <si>
    <t>ПЗТЕРшабл</t>
  </si>
  <si>
    <t>ИТОГО    ПЗ по данному шаблону лимит затрат</t>
  </si>
  <si>
    <t>для анализа</t>
  </si>
  <si>
    <t>в том числе:</t>
  </si>
  <si>
    <t>ПЗСтрТерШабл</t>
  </si>
  <si>
    <t>Строительные работы ТЕР</t>
  </si>
  <si>
    <t>ПЗМонтТерШабл</t>
  </si>
  <si>
    <t>Монтажные работы      ТЕР</t>
  </si>
  <si>
    <t>ПЗОборудТерШабл</t>
  </si>
  <si>
    <t>Оборудование           (без начислений)  ТЕР</t>
  </si>
  <si>
    <t>ПрочиеТерШабл</t>
  </si>
  <si>
    <t>позиции Тип работ ПРОЧИЕ  ТЕР</t>
  </si>
  <si>
    <t>ИТОГО : (Стр+Монт+Оборуд+Проч) _шабл</t>
  </si>
  <si>
    <t>МатТерШабл</t>
  </si>
  <si>
    <t>материалы (Стр+Монт)_ТЕР</t>
  </si>
  <si>
    <t>ОборудТерШабл</t>
  </si>
  <si>
    <t>оборудование_ТЕР (без  начислений)</t>
  </si>
  <si>
    <t>СтМатОборудТерШабл</t>
  </si>
  <si>
    <t>итого, Стоимость материалов ТЕР (Мат+Оборуд)</t>
  </si>
  <si>
    <t>ЭММтерШабл</t>
  </si>
  <si>
    <t>Эксплуатация машин ТЕР</t>
  </si>
  <si>
    <t>ЗПМтерШабл</t>
  </si>
  <si>
    <t>ЗП машинистов ТЕР</t>
  </si>
  <si>
    <t>ОЗПтерШабл</t>
  </si>
  <si>
    <t>Основная ЗП рабочих ТЕР</t>
  </si>
  <si>
    <t>ВозврМатТерШабл</t>
  </si>
  <si>
    <t>Возврат Материалов  ТЕР</t>
  </si>
  <si>
    <t>ТрудСтрТерШабл</t>
  </si>
  <si>
    <t>Трудозатраты строителей  ТЕР</t>
  </si>
  <si>
    <t>ТрудМашТерШабл</t>
  </si>
  <si>
    <t>Трудозатраты машинистов  ТЕР</t>
  </si>
  <si>
    <t>НРтерШабл</t>
  </si>
  <si>
    <t>Накладные расходы ТЕР</t>
  </si>
  <si>
    <t>СмПрибТерШабл</t>
  </si>
  <si>
    <t>Сметная прибыль      ТЕР</t>
  </si>
  <si>
    <t>АНАЛИЗ  по эскизу сметы</t>
  </si>
  <si>
    <t>СтрАнализ</t>
  </si>
  <si>
    <t>Итого, Строительные работы    (ПЗ+НР+СП)</t>
  </si>
  <si>
    <t>МонтАнализ</t>
  </si>
  <si>
    <t>Итого, Монтажные  работы        (ПЗ+НР+СП)</t>
  </si>
  <si>
    <t>ОборудАнализ</t>
  </si>
  <si>
    <t>Оборужд с начисл</t>
  </si>
  <si>
    <t>всегоАнализ</t>
  </si>
  <si>
    <t>Всего по ТЕР</t>
  </si>
  <si>
    <t>прим</t>
  </si>
  <si>
    <t>ПЕЧАТЬ итого ПО СМЕТЕ __ТЕР     РоАЭС</t>
  </si>
  <si>
    <t>примечание</t>
  </si>
  <si>
    <t>**********************************************************************************************</t>
  </si>
  <si>
    <t>ПЗстр</t>
  </si>
  <si>
    <t>ПЗстр                                                        строку не выводим на печать</t>
  </si>
  <si>
    <t>ПЗСтрТер</t>
  </si>
  <si>
    <t>Итого, Строительные работы</t>
  </si>
  <si>
    <t>тч</t>
  </si>
  <si>
    <t>ОЗПстрТер</t>
  </si>
  <si>
    <t>Основная заработная плата</t>
  </si>
  <si>
    <t>ЭММстрТер</t>
  </si>
  <si>
    <t>Эксплуатация машин и механизмов</t>
  </si>
  <si>
    <t>ЗПМстрТер</t>
  </si>
  <si>
    <t>(в том числе:заработная плата механизаторов)</t>
  </si>
  <si>
    <t>СтМатСтрТер</t>
  </si>
  <si>
    <t>Материалы</t>
  </si>
  <si>
    <t>НРстрТер</t>
  </si>
  <si>
    <t>Накладные расходы от ФОТ</t>
  </si>
  <si>
    <t>СПстрТер</t>
  </si>
  <si>
    <t>Сметная прибыль от ФОТ</t>
  </si>
  <si>
    <t>ВсегоСтрТер</t>
  </si>
  <si>
    <t>ВСЕГО, СТРОИТЕЛЬНЫЕ РАБОТЫ</t>
  </si>
  <si>
    <t>ТрудСтрСтрТер</t>
  </si>
  <si>
    <t>Итого, трудозатраты строителей, чел.-ч.</t>
  </si>
  <si>
    <t>ТрудМашСтрТер</t>
  </si>
  <si>
    <t>Итого, трудозатраты машинистов, чел.-ч.</t>
  </si>
  <si>
    <t>ОЗПЗПМстрТер</t>
  </si>
  <si>
    <t>Итого, Сметная заработная плата</t>
  </si>
  <si>
    <t>ВозврМатСтрТер</t>
  </si>
  <si>
    <t>Итого, Возврат материалов</t>
  </si>
  <si>
    <t>ПЗМонт</t>
  </si>
  <si>
    <t>ПЗмонт                                                      строку не выводим на печать</t>
  </si>
  <si>
    <t>ПЗМонтТер</t>
  </si>
  <si>
    <t>Итого, Монтажные работы</t>
  </si>
  <si>
    <t>тч1</t>
  </si>
  <si>
    <t>ОЗПмонтТер</t>
  </si>
  <si>
    <t>ЭММмонтТер</t>
  </si>
  <si>
    <t>ЗПММонтТер</t>
  </si>
  <si>
    <t>в том числе заработная плата механизаторов</t>
  </si>
  <si>
    <t>СтМатМонтТер</t>
  </si>
  <si>
    <t>НРМонтТер</t>
  </si>
  <si>
    <t>СПМонтТер</t>
  </si>
  <si>
    <t>ВсегоМонтТер</t>
  </si>
  <si>
    <t>ВСЕГО, МОНТАЖНЫЕ РАБОТЫ</t>
  </si>
  <si>
    <t>ТрудСтрМонтТер</t>
  </si>
  <si>
    <t>Итого, Трудозатраты строителей, чел.-ч.</t>
  </si>
  <si>
    <t>ТрудМашМонтТер</t>
  </si>
  <si>
    <t>Итого, Трудозатраты машинистов, чел.-ч.</t>
  </si>
  <si>
    <t>ОЗПЗПМмонтТер</t>
  </si>
  <si>
    <t>ВозврМатМонтФер</t>
  </si>
  <si>
    <t>ПЗОборудТер</t>
  </si>
  <si>
    <t>Итого, Оборудование</t>
  </si>
  <si>
    <t>ТараТер</t>
  </si>
  <si>
    <t>Тара и упаковка-0,5%</t>
  </si>
  <si>
    <t>ТранспортТер</t>
  </si>
  <si>
    <t>Транспортные расходы-3%</t>
  </si>
  <si>
    <t>КомплектТер</t>
  </si>
  <si>
    <t>комплектация оборудования-0,75%</t>
  </si>
  <si>
    <t>ЗаготСкладТер</t>
  </si>
  <si>
    <t>заготовительно-складские расходы-1,2%</t>
  </si>
  <si>
    <t>ВсегоОборудТер</t>
  </si>
  <si>
    <t>ВСЕГО, ОБОРУДОВАНИЕ</t>
  </si>
  <si>
    <t>ПрочТер</t>
  </si>
  <si>
    <t>ПРОЧИЕ, ТЕР</t>
  </si>
  <si>
    <t>ВсегоСметаТер</t>
  </si>
  <si>
    <t>ВСЕГО, ПО СМЕТЕ в ценах на 01.01.2000г по ТЕР для  Калининградской области</t>
  </si>
  <si>
    <t>ТрудСтрТрудМашТер</t>
  </si>
  <si>
    <t>Итого, нормативная трудоемкость, чел.-ч.</t>
  </si>
  <si>
    <t>ОЗПЗПМТер</t>
  </si>
  <si>
    <t>Итого, сметная заработная плата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</si>
  <si>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</si>
  <si>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</si>
  <si>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</si>
  <si>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</si>
  <si>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</si>
  <si>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</si>
  <si>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</si>
  <si>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</si>
  <si>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</si>
  <si>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</si>
  <si>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</si>
  <si>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</si>
  <si>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</si>
  <si>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</si>
  <si>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</si>
  <si>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</si>
  <si>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</si>
  <si>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</si>
  <si>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</si>
  <si>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</si>
  <si>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</si>
  <si>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</si>
  <si>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</si>
  <si>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</si>
  <si>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</si>
  <si>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</si>
  <si>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</si>
  <si>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</si>
  <si>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</si>
  <si>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</si>
  <si>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</si>
  <si>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</si>
  <si>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</si>
  <si>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</si>
  <si>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</si>
  <si>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</si>
  <si>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</si>
  <si>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</si>
  <si>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</si>
  <si>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</si>
  <si>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</si>
  <si>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</si>
  <si>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</si>
  <si>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</si>
  <si>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</si>
  <si>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</si>
  <si>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</si>
  <si>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</si>
  <si>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</si>
  <si>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</si>
  <si>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</si>
  <si>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</si>
  <si>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</si>
  <si>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</si>
  <si>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</si>
  <si>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</si>
  <si>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</si>
  <si>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</si>
  <si>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</si>
  <si>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</si>
  <si>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</si>
  <si>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</si>
  <si>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_OBSM_</t>
  </si>
  <si>
    <t>1-2050-39</t>
  </si>
  <si>
    <t>Рабочий монтажник среднего разряда 5</t>
  </si>
  <si>
    <t>чел.-ч</t>
  </si>
  <si>
    <t>Затраты труда машинистов</t>
  </si>
  <si>
    <t>чел.час</t>
  </si>
  <si>
    <t>030101</t>
  </si>
  <si>
    <t>ТСЭМ2010 рег.39 030101</t>
  </si>
  <si>
    <t>Автопогрузчики 5 т</t>
  </si>
  <si>
    <t>маш.-ч</t>
  </si>
  <si>
    <t>101-0490</t>
  </si>
  <si>
    <t>ТССЦ2010 рег.39 101-0490</t>
  </si>
  <si>
    <t>Лаки бакелитовые ЛБС-1, ЛБС-2</t>
  </si>
  <si>
    <t>т</t>
  </si>
  <si>
    <t>101-1959</t>
  </si>
  <si>
    <t>ТССЦ2010 рег.39 101-1959</t>
  </si>
  <si>
    <t>Краска водоэмульсионная ВЭАК-1180</t>
  </si>
  <si>
    <t>101-2073</t>
  </si>
  <si>
    <t>ТССЦ2010 рег.39 101-2073</t>
  </si>
  <si>
    <t>Нитки суровые</t>
  </si>
  <si>
    <t>кг</t>
  </si>
  <si>
    <t>101-2501</t>
  </si>
  <si>
    <t>ТССЦ2010 рег.39 101-2501</t>
  </si>
  <si>
    <t>Лента полиэтиленовая с липким слоем марка А</t>
  </si>
  <si>
    <t>101-2570</t>
  </si>
  <si>
    <t>ТССЦ2010 рег.39 101-2570</t>
  </si>
  <si>
    <t>Флюс ФКДТ</t>
  </si>
  <si>
    <t>502-0423</t>
  </si>
  <si>
    <t>ТССЦ2010 рег.39 502-0423</t>
  </si>
  <si>
    <t>Провода неизолированные медные гибкие для электрических установок и антенн марки МГ, сечением 4 мм2</t>
  </si>
  <si>
    <t>506-0855</t>
  </si>
  <si>
    <t>ТССЦ2010 рег.39 506-0855</t>
  </si>
  <si>
    <t>Проволока медная круглая электротехническая ММ (мягкая) диаметром 1,0-3,0 мм и выше</t>
  </si>
  <si>
    <t>506-1360</t>
  </si>
  <si>
    <t>ТССЦ2010 рег.39 506-1360</t>
  </si>
  <si>
    <t>Припои оловянно-свинцовые бессурьмянистые марки ПОС61</t>
  </si>
  <si>
    <t>507-0702</t>
  </si>
  <si>
    <t>ТССЦ2010 рег.39 507-0702</t>
  </si>
  <si>
    <t>Трубка полихлорвиниловая ПХВ-305 диаметром 6-10 мм</t>
  </si>
  <si>
    <t>509-0056</t>
  </si>
  <si>
    <t>ТССЦ2010 рег.39 509-0056</t>
  </si>
  <si>
    <t>Наконечники кабельные П2.5-4Д-МУ3</t>
  </si>
  <si>
    <t>999-0005</t>
  </si>
  <si>
    <t>ТССЦ2010 рег.39 999-0005</t>
  </si>
  <si>
    <t>Масса оборудования</t>
  </si>
  <si>
    <t>999-9950</t>
  </si>
  <si>
    <t>ТССЦ Калининградская обл. И-1, приказом № 42-ОД от 10.08.2012 г., 999-9950</t>
  </si>
  <si>
    <t>Вспомогательные материалы (2% от ОЗП)</t>
  </si>
  <si>
    <t>руб.</t>
  </si>
  <si>
    <t>1-2049</t>
  </si>
  <si>
    <t>Рабочий монтажник среднего разряда 4,9</t>
  </si>
  <si>
    <t>134041</t>
  </si>
  <si>
    <t>ФСЭМ 134041 пр.№31/пр от 30.01.2014 г.</t>
  </si>
  <si>
    <t>Шуруповерт</t>
  </si>
  <si>
    <t>331454</t>
  </si>
  <si>
    <t>ФСЭМ 331454 пр.№31/пр от 30.01.2014 г.</t>
  </si>
  <si>
    <t>Перфоратор электрический мощностью 1,5 кВт, энергией удара до 18 Дж</t>
  </si>
  <si>
    <t>101-2205</t>
  </si>
  <si>
    <t>ФССЦ 101-2205 пр.№31/пр от 30.01.2014 г.</t>
  </si>
  <si>
    <t>Дюбели распорные полиэтиленовые 10х40 мм</t>
  </si>
  <si>
    <t>ФССЦ 999-9950 пр.№31/пр от 30.01.2014 г.</t>
  </si>
  <si>
    <t>Вспомогательные ненормируемые материалы (2% от ОЗП)</t>
  </si>
  <si>
    <t>РУБ</t>
  </si>
  <si>
    <t>1-2050</t>
  </si>
  <si>
    <t>ФСЭМ 030101 пр.№31/пр от 30.01.2014 г.</t>
  </si>
  <si>
    <t>1-2035</t>
  </si>
  <si>
    <t>Рабочий монтажник среднего разряда 3,5</t>
  </si>
  <si>
    <t>ФССЦ 101-2073 пр.№31/пр от 30.01.2014 г.</t>
  </si>
  <si>
    <t>111-0109</t>
  </si>
  <si>
    <t>ФССЦ 111-0109 пр.№31/пр от 30.01.2014 г.</t>
  </si>
  <si>
    <t>Бирки маркировочные пластмассовые</t>
  </si>
  <si>
    <t>506-1362</t>
  </si>
  <si>
    <t>ФССЦ 506-1362 пр.№31/пр от 30.01.2014 г.</t>
  </si>
  <si>
    <t>Припои оловянно-свинцовые бессурьмянистые марки ПОС30</t>
  </si>
  <si>
    <t>509-0057</t>
  </si>
  <si>
    <t>ФССЦ 509-0057 пр.№31/пр от 30.01.2014 г.</t>
  </si>
  <si>
    <t>Наконечники кабельные П6-4Д-МУЗ</t>
  </si>
  <si>
    <t>1-2030</t>
  </si>
  <si>
    <t>Рабочий монтажник среднего разряда 3</t>
  </si>
  <si>
    <t>400001</t>
  </si>
  <si>
    <t>ФСЭМ 400001 пр.№31/пр от 30.01.2014 г.</t>
  </si>
  <si>
    <t>Автомобили бортовые, грузоподъемность до 5 т</t>
  </si>
  <si>
    <t>1-2031</t>
  </si>
  <si>
    <t>Рабочий монтажник среднего разряда 3,1</t>
  </si>
  <si>
    <t>1-2040-39</t>
  </si>
  <si>
    <t>Рабочий монтажник среднего разряда 4</t>
  </si>
  <si>
    <t>101-0821</t>
  </si>
  <si>
    <t>ТССЦ2010 рег.39 101-0821</t>
  </si>
  <si>
    <t>Проволока черная диаметром 1,1 мм</t>
  </si>
  <si>
    <t>101-1481</t>
  </si>
  <si>
    <t>ТССЦ2010 рег.39 101-1481</t>
  </si>
  <si>
    <t>Шурупы с полукруглой головкой 4x40 мм</t>
  </si>
  <si>
    <t>101-1665</t>
  </si>
  <si>
    <t>ТССЦ2010 рег.39 101-1665</t>
  </si>
  <si>
    <t>Лак электроизоляционный 318</t>
  </si>
  <si>
    <t>101-1706</t>
  </si>
  <si>
    <t>ТССЦ2010 рег.39 101-1706</t>
  </si>
  <si>
    <t>Сталь листовая оцинкованная толщиной листа 0,5 мм</t>
  </si>
  <si>
    <t>101-1963</t>
  </si>
  <si>
    <t>ТССЦ2010 рег.39 101-1963</t>
  </si>
  <si>
    <t>Канифоль сосновая</t>
  </si>
  <si>
    <t>101-2206</t>
  </si>
  <si>
    <t>ТССЦ2010 рег.39 101-2206</t>
  </si>
  <si>
    <t>Дюбели пластмассовые с шурупами 12х70 мм</t>
  </si>
  <si>
    <t>102-0077</t>
  </si>
  <si>
    <t>ТССЦ2010 рег.39 102-0077</t>
  </si>
  <si>
    <t>Доски необрезные хвойных пород длиной 4-6,5 м, все ширины, толщиной 32-40 мм, III сорта</t>
  </si>
  <si>
    <t>405-0219</t>
  </si>
  <si>
    <t>ТССЦ2010 рег.39 405-0219</t>
  </si>
  <si>
    <t>Гипсовые вяжущие, марка Г3</t>
  </si>
  <si>
    <t>503-0464</t>
  </si>
  <si>
    <t>ТССЦ2010 рег.39 503-0464</t>
  </si>
  <si>
    <t>Подрозетники деревянные</t>
  </si>
  <si>
    <t>503-0484</t>
  </si>
  <si>
    <t>ТССЦ2010 рег.39 503-0484</t>
  </si>
  <si>
    <t>Устройство защитное абонентское марки АЗУ-4</t>
  </si>
  <si>
    <t>506-1361</t>
  </si>
  <si>
    <t>ТССЦ2010 рег.39 506-1361</t>
  </si>
  <si>
    <t>Припои оловянно-свинцовые бессурьмянистые марки ПОС40</t>
  </si>
  <si>
    <t>509-0119</t>
  </si>
  <si>
    <t>ТССЦ2010 рег.39 509-0119</t>
  </si>
  <si>
    <t>Скобы монтажные СО-6-У3</t>
  </si>
  <si>
    <t>021102</t>
  </si>
  <si>
    <t>ФСЭМ 021102 пр.№31/пр от 30.01.2014 г.</t>
  </si>
  <si>
    <t>Краны на автомобильном ходу при работе на монтаже технологического оборудования 10 т</t>
  </si>
  <si>
    <t>030401</t>
  </si>
  <si>
    <t>ФСЭМ 030401 пр.№31/пр от 30.01.2014 г.</t>
  </si>
  <si>
    <t>Лебедки электрические тяговым усилием до 5,79 кН (0,59 т)</t>
  </si>
  <si>
    <t>ФССЦ 101-1665 пр.№31/пр от 30.01.2014 г.</t>
  </si>
  <si>
    <t>ФССЦ 101-1959 пр.№31/пр от 30.01.2014 г.</t>
  </si>
  <si>
    <t>ФССЦ 101-1963 пр.№31/пр от 30.01.2014 г.</t>
  </si>
  <si>
    <t>101-1977</t>
  </si>
  <si>
    <t>ФССЦ 101-1977 пр.№31/пр от 30.01.2014 г.</t>
  </si>
  <si>
    <t>Болты с гайками и шайбами строительные</t>
  </si>
  <si>
    <t>ФССЦ 101-2206 пр.№31/пр от 30.01.2014 г.</t>
  </si>
  <si>
    <t>101-2493</t>
  </si>
  <si>
    <t>ФССЦ 101-2493 пр.№31/пр от 30.01.2014 г.</t>
  </si>
  <si>
    <t>Лента липкая изоляционная на поликасиновом компаунде марки ЛСЭПЛ, шириной 20-30 мм, толщиной от 0,14 до 0,19 мм</t>
  </si>
  <si>
    <t>110-0113</t>
  </si>
  <si>
    <t>ФССЦ 110-0113 пр.№31/пр от 30.01.2014 г.</t>
  </si>
  <si>
    <t>Скрепы 10х2</t>
  </si>
  <si>
    <t>ФССЦ 405-0219 пр.№31/пр от 30.01.2014 г.</t>
  </si>
  <si>
    <t>ФССЦ 506-0855 пр.№31/пр от 30.01.2014 г.</t>
  </si>
  <si>
    <t>ФССЦ 506-1361 пр.№31/пр от 30.01.2014 г.</t>
  </si>
  <si>
    <t>ФССЦ 507-0702 пр.№31/пр от 30.01.2014 г.</t>
  </si>
  <si>
    <t>ФССЦ 509-0056 пр.№31/пр от 30.01.2014 г.</t>
  </si>
  <si>
    <t>101-1814</t>
  </si>
  <si>
    <t>ФССЦ 101-1814 пр.№31/пр от 30.01.2014 г.</t>
  </si>
  <si>
    <t>Клей столярный сухой</t>
  </si>
  <si>
    <t>101-2363</t>
  </si>
  <si>
    <t>ФССЦ 101-2363 пр.№31/пр от 30.01.2014 г.</t>
  </si>
  <si>
    <t>Мешковина джутовая</t>
  </si>
  <si>
    <t>м2</t>
  </si>
  <si>
    <t>102-0262</t>
  </si>
  <si>
    <t>ФССЦ 102-0262 пр.№31/пр от 30.01.2014 г.</t>
  </si>
  <si>
    <t>Фанера клееная марки ФК и ФБА, сорт В/ВВ толщиной 4 мм</t>
  </si>
  <si>
    <t>1-2042</t>
  </si>
  <si>
    <t>Рабочий монтажник среднего разряда 4,2</t>
  </si>
  <si>
    <t>101-1755</t>
  </si>
  <si>
    <t>ФССЦ 101-1755 пр.№31/пр от 30.01.2014 г.</t>
  </si>
  <si>
    <t>Сталь полосовая, марка стали Ст3сп шириной 50-200 мм толщиной 4-5 мм</t>
  </si>
  <si>
    <t>1-2038</t>
  </si>
  <si>
    <t>Рабочий монтажник среднего разряда 3,8</t>
  </si>
  <si>
    <t>040502</t>
  </si>
  <si>
    <t>ФСЭМ 040502 пр.№31/пр от 30.01.2014 г.</t>
  </si>
  <si>
    <t>Установки для сварки ручной дуговой (постоянного тока)</t>
  </si>
  <si>
    <t>101-1627</t>
  </si>
  <si>
    <t>ФССЦ 101-1627 пр.№31/пр от 30.01.2014 г.</t>
  </si>
  <si>
    <t>Сталь листовая углеродистая обыкновенного качества марки ВСт3пс5 толщиной 4-6 мм</t>
  </si>
  <si>
    <t>ФСЭМ (2009), сб.03,поз.0101</t>
  </si>
  <si>
    <t>ФССЦ (2010) ч.9, раздел99, поз.9950</t>
  </si>
  <si>
    <t>509-2160</t>
  </si>
  <si>
    <t>ФССЦ (2010) ч.5, раздел09, поз.2160</t>
  </si>
  <si>
    <t>Прокладки паронитовые</t>
  </si>
  <si>
    <t>1-2040</t>
  </si>
  <si>
    <t>030203</t>
  </si>
  <si>
    <t>ФСЭМ 030203 пр.№31/пр от 30.01.2014 г.</t>
  </si>
  <si>
    <t>Домкраты гидравлические грузоподъемностью 63-100 т</t>
  </si>
  <si>
    <t>030402</t>
  </si>
  <si>
    <t>ФСЭМ 030402 пр.№31/пр от 30.01.2014 г.</t>
  </si>
  <si>
    <t>Лебедки электрические тяговым усилием до 12,26 кН (1,25 т)</t>
  </si>
  <si>
    <t>101-2478</t>
  </si>
  <si>
    <t>ФССЦ 101-2478 пр.№31/пр от 30.01.2014 г.</t>
  </si>
  <si>
    <t>Лента К226</t>
  </si>
  <si>
    <t>113-1786</t>
  </si>
  <si>
    <t>ФССЦ 113-1786 пр.№31/пр от 30.01.2014 г.</t>
  </si>
  <si>
    <t>Лак битумный БТ-123</t>
  </si>
  <si>
    <t>1-2030-39</t>
  </si>
  <si>
    <t>101-0511</t>
  </si>
  <si>
    <t>ТССЦ2010 рег.39 101-0511</t>
  </si>
  <si>
    <t>Лак пропиточный без растворителей АС-9115</t>
  </si>
  <si>
    <t>ТССЦ2010 рег.39 101-2493</t>
  </si>
  <si>
    <t>ТССЦ2010 рег.39 111-0109</t>
  </si>
  <si>
    <t>ТСЭМ Калининградская обл. И-2, пр. № 418/ГС от 07.11.2013 г., 021102</t>
  </si>
  <si>
    <t>Краны на автомобильном ходу при работе на монтаже технологического оборудования: 10 т</t>
  </si>
  <si>
    <t>400002</t>
  </si>
  <si>
    <t>ТСЭМ2010 рег.39 400002</t>
  </si>
  <si>
    <t>Автомобили бортовые, грузоподъемность до 8 т</t>
  </si>
  <si>
    <t>ТССЦ2010 рег.39 113-1786</t>
  </si>
  <si>
    <t>331451</t>
  </si>
  <si>
    <t>ФСЭМ 331451 пр.№31/пр от 30.01.2014 г.</t>
  </si>
  <si>
    <t>Перфораторы электрические</t>
  </si>
  <si>
    <t>101-1924</t>
  </si>
  <si>
    <t>ФССЦ 101-1924 пр.№31/пр от 30.01.2014 г.</t>
  </si>
  <si>
    <t>Электроды диаметром 4 мм Э42А</t>
  </si>
  <si>
    <t>113-8040</t>
  </si>
  <si>
    <t>ФССЦ 113-8040 пр.№31/пр от 30.01.2014 г.</t>
  </si>
  <si>
    <t>Клей БМК-5к</t>
  </si>
  <si>
    <t>1-1039</t>
  </si>
  <si>
    <t>Рабочий строитель среднего разряда 3,9</t>
  </si>
  <si>
    <t>030954</t>
  </si>
  <si>
    <t>ФСЭМ 030954 пр.№31/пр от 30.01.2014 г.</t>
  </si>
  <si>
    <t>Подъемники грузоподъемностью до 500 кг одномачтовые, высота подъема 45 м</t>
  </si>
  <si>
    <t>ФССЦ 101-1481 пр.№31/пр от 30.01.2014 г.</t>
  </si>
  <si>
    <t>101-2202</t>
  </si>
  <si>
    <t>ФССЦ 101-2202 пр.№31/пр от 30.01.2014 г.</t>
  </si>
  <si>
    <t>Дюбели распорные полиэтиленовые 6х40 мм</t>
  </si>
  <si>
    <t>1-1038-39</t>
  </si>
  <si>
    <t>Рабочий строитель среднего разряда 3,8</t>
  </si>
  <si>
    <t>021140</t>
  </si>
  <si>
    <t>ТСЭМ Калининградская обл. И-2, пр. № 418/ГС от 07.11.2013 г., 021140</t>
  </si>
  <si>
    <t>Краны на автомобильном ходу при работе на других видах строительства: 6,3 т</t>
  </si>
  <si>
    <t>150708</t>
  </si>
  <si>
    <t>ТСЭМ Калининградская обл. И-2, пр. № 418/ГС от 07.11.2013 г., 150708</t>
  </si>
  <si>
    <t>Краны-трубоукладчики грузоподъемностью: 12 т</t>
  </si>
  <si>
    <t>392207</t>
  </si>
  <si>
    <t>ТСЭМ Калининградская обл. И-2, пр. № 418/ГС от 07.11.2013 г., 392207</t>
  </si>
  <si>
    <t>Сварочный агрегат: «OMICRON»</t>
  </si>
  <si>
    <t>ТСЭМ2010 рег.39 400001</t>
  </si>
  <si>
    <t>103-9068</t>
  </si>
  <si>
    <t>ТССЦ2010 рег.39 103-9068</t>
  </si>
  <si>
    <t>Трубы безнапорные полиэтиленовые</t>
  </si>
  <si>
    <t>411-0001</t>
  </si>
  <si>
    <t>ТССЦ2010 рег.39 411-0001</t>
  </si>
  <si>
    <t>Вода</t>
  </si>
  <si>
    <t>1-1029</t>
  </si>
  <si>
    <t>Рабочий строитель среднего разряда 2,9</t>
  </si>
  <si>
    <t>101-0070</t>
  </si>
  <si>
    <t>ФССЦ 101-0070 пр.№31/пр от 30.01.2014 г.</t>
  </si>
  <si>
    <t>Бензин автомобильный АИ-98, АИ-95 «Экстра», АИ-93</t>
  </si>
  <si>
    <t>102-0097</t>
  </si>
  <si>
    <t>ФССЦ 102-0097 пр.№31/пр от 30.01.2014 г.</t>
  </si>
  <si>
    <t>Брусья необрезные хвойных пород длиной 2-3,75 м, все ширины, толщиной 100-125 мм, III сорта</t>
  </si>
  <si>
    <t>1-1041</t>
  </si>
  <si>
    <t>Рабочий строитель среднего разряда 4,1</t>
  </si>
  <si>
    <t>021143</t>
  </si>
  <si>
    <t>ФСЭМ 021143 пр.№31/пр от 30.01.2014 г.</t>
  </si>
  <si>
    <t>Краны на автомобильном ходу при работе на других видах строительства 16 т</t>
  </si>
  <si>
    <t>030202</t>
  </si>
  <si>
    <t>ФСЭМ 030202 пр.№31/пр от 30.01.2014 г.</t>
  </si>
  <si>
    <t>Домкраты гидравлические грузоподъемностью 6,3-25 т</t>
  </si>
  <si>
    <t>160202</t>
  </si>
  <si>
    <t>ФСЭМ 160202 пр.№31/пр от 30.01.2014 г.</t>
  </si>
  <si>
    <t>Краны на тракторе 121 кВт (165 л.с.) 10 т (прицепные)</t>
  </si>
  <si>
    <t>160601</t>
  </si>
  <si>
    <t>ФСЭМ 160601 пр.№31/пр от 30.01.2014 г.</t>
  </si>
  <si>
    <t>Тракторы на гусеничном ходу с лебедкой 132 кВт (180 л.с.)</t>
  </si>
  <si>
    <t>400311</t>
  </si>
  <si>
    <t>ФСЭМ 400311 пр.№31/пр от 30.01.2014 г.</t>
  </si>
  <si>
    <t>Спецавтомашины грузоподъемностью до 8 т, вездеходы</t>
  </si>
  <si>
    <t>201-0813</t>
  </si>
  <si>
    <t>ФССЦ 201-0813 пр.№31/пр от 30.01.2014 г.</t>
  </si>
  <si>
    <t>Опоры стальные</t>
  </si>
  <si>
    <t>060248</t>
  </si>
  <si>
    <t>ФСЭМ 060248 пр.№31/пр от 30.01.2014 г.</t>
  </si>
  <si>
    <t>Экскаваторы одноковшовые дизельные на гусеничном ходу при работе на других видах строительства 0,65 м3</t>
  </si>
  <si>
    <t>1-1020</t>
  </si>
  <si>
    <t>Рабочий строитель среднего разряда 2</t>
  </si>
  <si>
    <t>070148</t>
  </si>
  <si>
    <t>ФСЭМ 070148 пр.№31/пр от 30.01.2014 г.</t>
  </si>
  <si>
    <t>Бульдозеры при работе на других видах строительства 59 кВт (80 л.с.)</t>
  </si>
  <si>
    <t>1-1015</t>
  </si>
  <si>
    <t>Рабочий строитель среднего разряда 1,5</t>
  </si>
  <si>
    <t>1-1030</t>
  </si>
  <si>
    <t>Рабочий строитель среднего разряда 3</t>
  </si>
  <si>
    <t>050101</t>
  </si>
  <si>
    <t>ФСЭМ 050101 пр.№31/пр от 30.01.2014 г.</t>
  </si>
  <si>
    <t>Компрессоры передвижные с двигателем внутреннего сгорания давлением до 686 кПа (7 ат), производительность  до 5 м3/мин</t>
  </si>
  <si>
    <t>331100</t>
  </si>
  <si>
    <t>ФСЭМ 331100 пр.№31/пр от 30.01.2014 г.</t>
  </si>
  <si>
    <t>Трамбовки пневматические при работе от передвижных компрессорных станций</t>
  </si>
  <si>
    <t>1-1044</t>
  </si>
  <si>
    <t>Рабочий строитель среднего разряда 4,4</t>
  </si>
  <si>
    <t>101-0567</t>
  </si>
  <si>
    <t>ФССЦ 101-0567 пр.№31/пр от 30.01.2014 г.</t>
  </si>
  <si>
    <t>Плитки поливинилхлоридные прессованные «Превинил», марки ВК для полов</t>
  </si>
  <si>
    <t>101-1752</t>
  </si>
  <si>
    <t>ФССЦ 101-1752 пр.№31/пр от 30.01.2014 г.</t>
  </si>
  <si>
    <t>Мастика «Изол»</t>
  </si>
  <si>
    <t>101-1757</t>
  </si>
  <si>
    <t>ФССЦ 101-1757 пр.№31/пр от 30.01.2014 г.</t>
  </si>
  <si>
    <t>Ветошь</t>
  </si>
  <si>
    <t>113-8007</t>
  </si>
  <si>
    <t>ФССЦ 113-8007 пр.№31/пр от 30.01.2014 г.</t>
  </si>
  <si>
    <t>Полимерцементная шпатлевка</t>
  </si>
  <si>
    <t>ФССЦ 999-0005 пр.№31/пр от 30.01.2014 г.</t>
  </si>
  <si>
    <t>101-1714</t>
  </si>
  <si>
    <t>ФССЦ 101-1714 пр.№31/пр от 30.01.2014 г.</t>
  </si>
  <si>
    <t>110-9126</t>
  </si>
  <si>
    <t>ФССЦ 110-9126 пр.№31/пр от 30.01.2014 г.</t>
  </si>
  <si>
    <t>Металлические плакаты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</si>
  <si>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</si>
  <si>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</si>
  <si>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</si>
  <si>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</si>
  <si>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</si>
  <si>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</si>
  <si>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</si>
  <si>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</si>
  <si>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</si>
  <si>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</si>
  <si>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</si>
  <si>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</si>
  <si>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</si>
  <si>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</si>
  <si>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</si>
  <si>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</si>
  <si>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</si>
  <si>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</si>
  <si>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</si>
  <si>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</si>
  <si>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</si>
  <si>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</si>
  <si>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</si>
  <si>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</si>
  <si>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</si>
  <si>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</si>
  <si>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</si>
  <si>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</si>
  <si>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</si>
  <si>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</si>
  <si>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</si>
  <si>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</si>
  <si>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</si>
  <si>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Видеокамера DH-IPC-HFW5431EP-Z</t>
    </r>
    <r>
      <rPr>
        <i/>
        <sz val="10"/>
        <rFont val="Arial"/>
        <family val="2"/>
        <charset val="204"/>
      </rPr>
      <t xml:space="preserve">
Базисная стоимость: 15 921,69 = [18 787,6 / 1,18]</t>
    </r>
  </si>
  <si>
    <r>
      <t>Видеокамера PTZ DH-SD49212T-HN</t>
    </r>
    <r>
      <rPr>
        <i/>
        <sz val="10"/>
        <rFont val="Arial"/>
        <family val="2"/>
        <charset val="204"/>
      </rPr>
      <t xml:space="preserve">
Базисная стоимость: 21 984,75 = [25 942 / 1,18]</t>
    </r>
  </si>
  <si>
    <r>
      <t>Коробка монтажная DH-PFA121</t>
    </r>
    <r>
      <rPr>
        <i/>
        <sz val="10"/>
        <rFont val="Arial"/>
        <family val="2"/>
        <charset val="204"/>
      </rPr>
      <t xml:space="preserve">
Базисная стоимость: 1 259,02 = [1 485,64 / 1,18]</t>
    </r>
  </si>
  <si>
    <r>
      <t>Настенный кронштейн PFB303W</t>
    </r>
    <r>
      <rPr>
        <i/>
        <sz val="10"/>
        <rFont val="Arial"/>
        <family val="2"/>
        <charset val="204"/>
      </rPr>
      <t xml:space="preserve">
Базисная стоимость: 1 322,97 = [1 561,11 / 1,18]</t>
    </r>
  </si>
  <si>
    <r>
      <t>Кронштейн для крепления на столб DH-PFA150</t>
    </r>
    <r>
      <rPr>
        <i/>
        <sz val="10"/>
        <rFont val="Arial"/>
        <family val="2"/>
        <charset val="204"/>
      </rPr>
      <t xml:space="preserve">
Базисная стоимость: 1 426,26 = [1 682,99 / 1,18]</t>
    </r>
  </si>
  <si>
    <r>
      <t>Угловой кронштейн DH-PFA151</t>
    </r>
    <r>
      <rPr>
        <i/>
        <sz val="10"/>
        <rFont val="Arial"/>
        <family val="2"/>
        <charset val="204"/>
      </rPr>
      <t xml:space="preserve">
Базисная стоимость: 1 426,26 = [1 682,99 / 1,18]</t>
    </r>
  </si>
  <si>
    <r>
      <t>устройство грозозащиты Commeng ODU-protect</t>
    </r>
    <r>
      <rPr>
        <i/>
        <sz val="10"/>
        <rFont val="Arial"/>
        <family val="2"/>
        <charset val="204"/>
      </rPr>
      <t xml:space="preserve">
Базисная стоимость: 1 565,53 = 1 565,53</t>
    </r>
  </si>
  <si>
    <t>в т.ч. зарплата машинистов</t>
  </si>
  <si>
    <r>
      <t>Сетевой видеорегистратор DHI-NVR4816-4KS2</t>
    </r>
    <r>
      <rPr>
        <i/>
        <sz val="10"/>
        <rFont val="Arial"/>
        <family val="2"/>
        <charset val="204"/>
      </rPr>
      <t xml:space="preserve">
Базисная стоимость: 31 285,47 = [36 916,85 / 1,18]</t>
    </r>
  </si>
  <si>
    <r>
      <t>Монитор DHL22-F600</t>
    </r>
    <r>
      <rPr>
        <i/>
        <sz val="10"/>
        <rFont val="Arial"/>
        <family val="2"/>
        <charset val="204"/>
      </rPr>
      <t xml:space="preserve">
Базисная стоимость: 15 305,97 = [18 061,04 / 1,18]</t>
    </r>
  </si>
  <si>
    <r>
      <t>Клавиатура с USB разъемом Defender Element HB-520</t>
    </r>
    <r>
      <rPr>
        <i/>
        <sz val="10"/>
        <rFont val="Arial"/>
        <family val="2"/>
        <charset val="204"/>
      </rPr>
      <t xml:space="preserve">
Базисная стоимость: 170,46 = [201,14 / 1,18]</t>
    </r>
  </si>
  <si>
    <r>
      <t>Оптический указатель с USB разъемом CANYON CNE-CMSW1G</t>
    </r>
    <r>
      <rPr>
        <i/>
        <sz val="10"/>
        <rFont val="Arial"/>
        <family val="2"/>
        <charset val="204"/>
      </rPr>
      <t xml:space="preserve">
Базисная стоимость: 262,24 = [309,44 / 1,18]</t>
    </r>
  </si>
  <si>
    <r>
      <t>Накопитель WD6002FFWX</t>
    </r>
    <r>
      <rPr>
        <i/>
        <sz val="10"/>
        <rFont val="Arial"/>
        <family val="2"/>
        <charset val="204"/>
      </rPr>
      <t xml:space="preserve">
Базисная стоимость: 15 586,41 = [18 391,96 / 1,18]</t>
    </r>
  </si>
  <si>
    <r>
      <t>Коммутатор DH-PFS4220-16P-250</t>
    </r>
    <r>
      <rPr>
        <i/>
        <sz val="10"/>
        <rFont val="Arial"/>
        <family val="2"/>
        <charset val="204"/>
      </rPr>
      <t xml:space="preserve">
Базисная стоимость: 27 169,91 = [32 060,49 / 1,18]</t>
    </r>
  </si>
  <si>
    <r>
      <t>Коммутатор EDS-P206A-4POE-MM-SC-T</t>
    </r>
    <r>
      <rPr>
        <i/>
        <sz val="10"/>
        <rFont val="Arial"/>
        <family val="2"/>
        <charset val="204"/>
      </rPr>
      <t xml:space="preserve">
Базисная стоимость: 23 785,59 = [28 067 / 1,18]</t>
    </r>
  </si>
  <si>
    <r>
      <t>Модуль-трансивер</t>
    </r>
    <r>
      <rPr>
        <i/>
        <sz val="10"/>
        <rFont val="Arial"/>
        <family val="2"/>
        <charset val="204"/>
      </rPr>
      <t xml:space="preserve">
Базисная стоимость: 749,25 = [884,12 / 1,18]</t>
    </r>
  </si>
  <si>
    <r>
      <t>Преобразователь напряжения SDR-240-24</t>
    </r>
    <r>
      <rPr>
        <i/>
        <sz val="10"/>
        <rFont val="Arial"/>
        <family val="2"/>
        <charset val="204"/>
      </rPr>
      <t xml:space="preserve">
Базисная стоимость: 4 737,29 = [5 590 / 1,18]</t>
    </r>
  </si>
  <si>
    <r>
      <t>Источник бесперебойного питания SMX2200HV</t>
    </r>
    <r>
      <rPr>
        <i/>
        <sz val="10"/>
        <rFont val="Arial"/>
        <family val="2"/>
        <charset val="204"/>
      </rPr>
      <t xml:space="preserve">
Базисная стоимость: 74 568,13 = [87 990,39 / 1,18]</t>
    </r>
  </si>
  <si>
    <r>
      <t>Комплект внешних аккумуляторов SMX120BP</t>
    </r>
    <r>
      <rPr>
        <i/>
        <sz val="10"/>
        <rFont val="Arial"/>
        <family val="2"/>
        <charset val="204"/>
      </rPr>
      <t xml:space="preserve">
Базисная стоимость: 69 716,15 = [82 265,06 / 1,18]</t>
    </r>
  </si>
  <si>
    <r>
      <t>Шкаф напольный ШТК-М-27.6.8-44А</t>
    </r>
    <r>
      <rPr>
        <i/>
        <sz val="10"/>
        <rFont val="Arial"/>
        <family val="2"/>
        <charset val="204"/>
      </rPr>
      <t xml:space="preserve">
Базисная стоимость: 26 941,12 = [31 790,52 / 1,18]</t>
    </r>
  </si>
  <si>
    <r>
      <t>шкаф УУД</t>
    </r>
    <r>
      <rPr>
        <i/>
        <sz val="10"/>
        <rFont val="Arial"/>
        <family val="2"/>
        <charset val="204"/>
      </rPr>
      <t xml:space="preserve">
Базисная стоимость: 20 983,70 = 20 983,7</t>
    </r>
  </si>
  <si>
    <r>
      <t>блок розеток БР-8П</t>
    </r>
    <r>
      <rPr>
        <i/>
        <sz val="10"/>
        <rFont val="Arial"/>
        <family val="2"/>
        <charset val="204"/>
      </rPr>
      <t xml:space="preserve">
Базисная стоимость: 1 065,02 = [1 256,72 / 1,18]</t>
    </r>
  </si>
  <si>
    <r>
      <t>Кабель компьютер-розетка</t>
    </r>
    <r>
      <rPr>
        <i/>
        <sz val="10"/>
        <rFont val="Arial"/>
        <family val="2"/>
        <charset val="204"/>
      </rPr>
      <t xml:space="preserve">
Базисная стоимость: 203,39 = [240 / 1,18]</t>
    </r>
  </si>
  <si>
    <r>
      <t>Горизонтальный кабельный органайзер ГКО-О-4.62/9005</t>
    </r>
    <r>
      <rPr>
        <i/>
        <sz val="10"/>
        <rFont val="Arial"/>
        <family val="2"/>
        <charset val="204"/>
      </rPr>
      <t xml:space="preserve">
Базисная стоимость: 443,32 = 443,32</t>
    </r>
  </si>
  <si>
    <r>
      <t>Патч-панель</t>
    </r>
    <r>
      <rPr>
        <i/>
        <sz val="10"/>
        <rFont val="Arial"/>
        <family val="2"/>
        <charset val="204"/>
      </rPr>
      <t xml:space="preserve">
Базисная стоимость: 26 254,24 = [30 980 / 1,18]</t>
    </r>
  </si>
  <si>
    <r>
      <t>Оптическая панель 2-1671000-8</t>
    </r>
    <r>
      <rPr>
        <i/>
        <sz val="10"/>
        <rFont val="Arial"/>
        <family val="2"/>
        <charset val="204"/>
      </rPr>
      <t xml:space="preserve">
Базисная стоимость: 19 326,27 = [22 805 / 1,18]</t>
    </r>
  </si>
  <si>
    <r>
      <t>Полка выдвижная ПВ-600</t>
    </r>
    <r>
      <rPr>
        <i/>
        <sz val="10"/>
        <rFont val="Arial"/>
        <family val="2"/>
        <charset val="204"/>
      </rPr>
      <t xml:space="preserve">
Базисная стоимость: 1 400,00 = [1 652 / 1,18]</t>
    </r>
  </si>
  <si>
    <r>
      <t>Гильза КДЗС 657054-000</t>
    </r>
    <r>
      <rPr>
        <i/>
        <sz val="10"/>
        <rFont val="Arial"/>
        <family val="2"/>
        <charset val="204"/>
      </rPr>
      <t xml:space="preserve">
Базисная стоимость: 2 855,08 = [3 369 / 1,18]</t>
    </r>
  </si>
  <si>
    <r>
      <t>Адаптер LC/LC, керамика 1-6457567-6</t>
    </r>
    <r>
      <rPr>
        <i/>
        <sz val="10"/>
        <rFont val="Arial"/>
        <family val="2"/>
        <charset val="204"/>
      </rPr>
      <t xml:space="preserve">
Базисная стоимость: 438,98 = [518 / 1,18]</t>
    </r>
  </si>
  <si>
    <r>
      <t>кабель интерфейсный</t>
    </r>
    <r>
      <rPr>
        <i/>
        <sz val="10"/>
        <rFont val="Arial"/>
        <family val="2"/>
        <charset val="204"/>
      </rPr>
      <t xml:space="preserve">
Базисная стоимость: 108,37 = [127,88 / 1,18]</t>
    </r>
  </si>
  <si>
    <r>
      <t>патч-корд 0,5м</t>
    </r>
    <r>
      <rPr>
        <i/>
        <sz val="10"/>
        <rFont val="Arial"/>
        <family val="2"/>
        <charset val="204"/>
      </rPr>
      <t xml:space="preserve">
Базисная стоимость: 62,39 = [73,62 / 1,18]</t>
    </r>
  </si>
  <si>
    <r>
      <t>патч-корд 1м</t>
    </r>
    <r>
      <rPr>
        <i/>
        <sz val="10"/>
        <rFont val="Arial"/>
        <family val="2"/>
        <charset val="204"/>
      </rPr>
      <t xml:space="preserve">
Базисная стоимость: 87,29 = [103 / 1,18]</t>
    </r>
  </si>
  <si>
    <r>
      <t>патч-корд 3м</t>
    </r>
    <r>
      <rPr>
        <i/>
        <sz val="10"/>
        <rFont val="Arial"/>
        <family val="2"/>
        <charset val="204"/>
      </rPr>
      <t xml:space="preserve">
Базисная стоимость: 176,27 = [208 / 1,18]</t>
    </r>
  </si>
  <si>
    <r>
      <t>патч-корд оптический  2м</t>
    </r>
    <r>
      <rPr>
        <i/>
        <sz val="10"/>
        <rFont val="Arial"/>
        <family val="2"/>
        <charset val="204"/>
      </rPr>
      <t xml:space="preserve">
Базисная стоимость: 1 237,29 = [1 460 / 1,18]</t>
    </r>
  </si>
  <si>
    <r>
      <t>Кабель витая пара F/UTP</t>
    </r>
    <r>
      <rPr>
        <i/>
        <sz val="10"/>
        <rFont val="Arial"/>
        <family val="2"/>
        <charset val="204"/>
      </rPr>
      <t xml:space="preserve">
Базисная стоимость: 25,96 = [30,63 / 1,18]</t>
    </r>
  </si>
  <si>
    <r>
      <t>Кабель оптоволоконный ОКСТМН-62,5-001-0,7-4-(2,7)</t>
    </r>
    <r>
      <rPr>
        <i/>
        <sz val="10"/>
        <rFont val="Arial"/>
        <family val="2"/>
        <charset val="204"/>
      </rPr>
      <t xml:space="preserve">
Базисная стоимость: 48,75 = [57,52 / 1,18]</t>
    </r>
  </si>
  <si>
    <r>
      <t>Труба ВПЭ50</t>
    </r>
    <r>
      <rPr>
        <i/>
        <sz val="10"/>
        <rFont val="Arial"/>
        <family val="2"/>
        <charset val="204"/>
      </rPr>
      <t xml:space="preserve">
Базисная стоимость: 50,84 = 50,84</t>
    </r>
  </si>
  <si>
    <r>
      <t>Муфта соединительная</t>
    </r>
    <r>
      <rPr>
        <i/>
        <sz val="10"/>
        <rFont val="Arial"/>
        <family val="2"/>
        <charset val="204"/>
      </rPr>
      <t xml:space="preserve">
Базисная стоимость: 322,71 = [380,8 / 1,18]</t>
    </r>
  </si>
  <si>
    <r>
      <t>опора освещения ОМ2-1-4,0-114/57</t>
    </r>
    <r>
      <rPr>
        <i/>
        <sz val="10"/>
        <rFont val="Arial"/>
        <family val="2"/>
        <charset val="204"/>
      </rPr>
      <t xml:space="preserve">
Базисная стоимость: 2 778,56 = [3 278,7 / 1,18]</t>
    </r>
  </si>
  <si>
    <t xml:space="preserve">   </t>
  </si>
  <si>
    <t xml:space="preserve">Составил  </t>
  </si>
  <si>
    <t>[должность,подпись(инициалы,фамилия)]</t>
  </si>
  <si>
    <t xml:space="preserve">Проверил  </t>
  </si>
  <si>
    <t>Составлена в ФЕР-2001 (ред.2014)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</si>
</sst>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8">
    <font>
      <sz val="10"/>
      <name val="Arial"/>
      <charset val="204"/>
    </font>
    <font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10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0" fillId="0" borderId="0" xfId="0" applyNumberFormat="1"/>
    <xf numFmtId="0" fontId="10" fillId="0" borderId="2" xfId="0" applyFont="1" applyBorder="1"/>
    <xf numFmtId="0" fontId="1" fillId="0" borderId="0" xfId="0" applyFont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wrapText="1"/>
    </xf>
    <xf numFmtId="0" fontId="16" fillId="0" borderId="0" xfId="0" quotePrefix="1" applyFont="1" applyAlignment="1">
      <alignment horizontal="left" wrapText="1"/>
    </xf>
    <xf numFmtId="165" fontId="1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left" wrapText="1"/>
    </xf>
    <xf numFmtId="0" fontId="14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165" fontId="1" fillId="0" borderId="0" xfId="0" applyNumberFormat="1" applyFont="1" applyAlignment="1">
      <alignment horizontal="left"/>
    </xf>
    <xf numFmtId="165" fontId="1" fillId="0" borderId="2" xfId="0" applyNumberFormat="1" applyFont="1" applyBorder="1" applyAlignment="1">
      <alignment horizontal="left"/>
    </xf>
    <xf numFmtId="0" fontId="10" fillId="2" borderId="2" xfId="0" applyFont="1" applyFill="1" applyBorder="1" applyAlignment="1">
      <alignment horizontal="right" wrapText="1"/>
    </xf>
    <xf numFmtId="164" fontId="10" fillId="2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left"/>
    </xf>
    <xf numFmtId="0" fontId="16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right"/>
    </xf>
    <xf numFmtId="164" fontId="12" fillId="2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55"/>
  <sheetViews>
    <sheetView topLeftCell="AD9" workbookViewId="0">
      <selection activeCell="AD9" sqref="AD9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8.7109375" customWidth="1"/>
    <col min="15" max="29" width="9.140625" customWidth="1"/>
    <col min="30" max="30" width="147.7109375" customWidth="1"/>
    <col min="31" max="32" width="9.140625" customWidth="1"/>
    <col min="33" max="33" width="136.7109375" customWidth="1"/>
    <col min="34" max="36" width="9.140625" customWidth="1"/>
  </cols>
  <sheetData>
    <row r="1" spans="1:30">
      <c r="A1" s="8" t="str">
        <f>Source!B1</f>
        <v>АтомСмета</v>
      </c>
    </row>
    <row r="2" spans="1:30" ht="15.75">
      <c r="A2" s="9"/>
      <c r="B2" s="54"/>
      <c r="C2" s="54"/>
      <c r="D2" s="54"/>
      <c r="E2" s="54"/>
      <c r="F2" s="54"/>
      <c r="G2" s="54"/>
      <c r="H2" s="54"/>
      <c r="I2" s="54"/>
      <c r="J2" s="54"/>
      <c r="K2" s="54"/>
      <c r="L2" s="9"/>
    </row>
    <row r="3" spans="1:30" ht="14.25">
      <c r="A3" s="10"/>
      <c r="B3" s="55" t="s">
        <v>918</v>
      </c>
      <c r="C3" s="55"/>
      <c r="D3" s="55"/>
      <c r="E3" s="55"/>
      <c r="F3" s="55"/>
      <c r="G3" s="55"/>
      <c r="H3" s="55"/>
      <c r="I3" s="55"/>
      <c r="J3" s="55"/>
      <c r="K3" s="55"/>
      <c r="L3" s="9"/>
    </row>
    <row r="4" spans="1:30" ht="14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30" ht="14.25">
      <c r="A5" s="11"/>
      <c r="B5" s="11"/>
      <c r="C5" s="11"/>
      <c r="D5" s="11"/>
      <c r="E5" s="11"/>
      <c r="F5" s="56" t="s">
        <v>919</v>
      </c>
      <c r="G5" s="56"/>
      <c r="H5" s="57" t="str">
        <f>IF(Source!F12&lt;&gt;"Новый объект", Source!F12, "")</f>
        <v/>
      </c>
      <c r="I5" s="57"/>
      <c r="J5" s="57"/>
      <c r="K5" s="57"/>
      <c r="L5" s="14"/>
    </row>
    <row r="6" spans="1:30" ht="14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30" ht="15.75">
      <c r="A7" s="15"/>
      <c r="B7" s="54"/>
      <c r="C7" s="54"/>
      <c r="D7" s="54"/>
      <c r="E7" s="54"/>
      <c r="F7" s="54"/>
      <c r="G7" s="54"/>
      <c r="H7" s="54"/>
      <c r="I7" s="54"/>
      <c r="J7" s="54"/>
      <c r="K7" s="54"/>
      <c r="L7" s="15"/>
    </row>
    <row r="8" spans="1:30" ht="14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30" ht="18">
      <c r="A9" s="11"/>
      <c r="B9" s="58"/>
      <c r="C9" s="58"/>
      <c r="D9" s="58"/>
      <c r="E9" s="58"/>
      <c r="F9" s="58"/>
      <c r="G9" s="58"/>
      <c r="H9" s="58"/>
      <c r="I9" s="58"/>
      <c r="J9" s="58"/>
      <c r="K9" s="58"/>
      <c r="L9" s="17"/>
      <c r="AD9" s="16"/>
    </row>
    <row r="10" spans="1:30" ht="14.25">
      <c r="A10" s="11"/>
      <c r="B10" s="59" t="s">
        <v>920</v>
      </c>
      <c r="C10" s="59"/>
      <c r="D10" s="59"/>
      <c r="E10" s="59"/>
      <c r="F10" s="59"/>
      <c r="G10" s="59"/>
      <c r="H10" s="59"/>
      <c r="I10" s="59"/>
      <c r="J10" s="59"/>
      <c r="K10" s="59"/>
      <c r="L10" s="9"/>
    </row>
    <row r="11" spans="1:30" ht="14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30" ht="14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30" ht="14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30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30" ht="14.25">
      <c r="A15" s="11"/>
      <c r="B15" s="11"/>
      <c r="C15" s="11"/>
      <c r="D15" s="11"/>
      <c r="E15" s="18"/>
      <c r="F15" s="18"/>
      <c r="G15" s="60" t="s">
        <v>921</v>
      </c>
      <c r="H15" s="60"/>
      <c r="I15" s="60" t="s">
        <v>922</v>
      </c>
      <c r="J15" s="60"/>
      <c r="K15" s="11"/>
      <c r="L15" s="11"/>
    </row>
    <row r="16" spans="1:30" ht="15">
      <c r="A16" s="11"/>
      <c r="B16" s="11"/>
      <c r="C16" s="61" t="s">
        <v>923</v>
      </c>
      <c r="D16" s="61"/>
      <c r="E16" s="61"/>
      <c r="F16" s="61"/>
      <c r="G16" s="62">
        <f>SUM(O27:O309)/1000</f>
        <v>827.06574999999998</v>
      </c>
      <c r="H16" s="62"/>
      <c r="I16" s="62">
        <f>(Source!F214/1000)</f>
        <v>827.06574999999998</v>
      </c>
      <c r="J16" s="62"/>
      <c r="K16" s="63" t="s">
        <v>924</v>
      </c>
      <c r="L16" s="63"/>
    </row>
    <row r="17" spans="1:22" ht="14.25">
      <c r="A17" s="11"/>
      <c r="B17" s="11"/>
      <c r="C17" s="64" t="s">
        <v>925</v>
      </c>
      <c r="D17" s="64"/>
      <c r="E17" s="64"/>
      <c r="F17" s="64"/>
      <c r="G17" s="62">
        <f>SUM(W27:W309)/1000</f>
        <v>78.13515000000001</v>
      </c>
      <c r="H17" s="62"/>
      <c r="I17" s="62">
        <f>(Source!F181)/1000</f>
        <v>78.135149999999996</v>
      </c>
      <c r="J17" s="62"/>
      <c r="K17" s="63" t="s">
        <v>924</v>
      </c>
      <c r="L17" s="63"/>
    </row>
    <row r="18" spans="1:22" ht="14.25">
      <c r="A18" s="11"/>
      <c r="B18" s="11"/>
      <c r="C18" s="64" t="s">
        <v>926</v>
      </c>
      <c r="D18" s="64"/>
      <c r="E18" s="64"/>
      <c r="F18" s="64"/>
      <c r="G18" s="62">
        <f>SUM(X27:X309)/1000</f>
        <v>748.93060000000014</v>
      </c>
      <c r="H18" s="62"/>
      <c r="I18" s="62">
        <f>(Source!F198)/1000</f>
        <v>748.93060000000003</v>
      </c>
      <c r="J18" s="62"/>
      <c r="K18" s="63" t="s">
        <v>924</v>
      </c>
      <c r="L18" s="63"/>
    </row>
    <row r="19" spans="1:22" ht="14.25">
      <c r="A19" s="11"/>
      <c r="B19" s="11"/>
      <c r="C19" s="64" t="s">
        <v>927</v>
      </c>
      <c r="D19" s="64"/>
      <c r="E19" s="64"/>
      <c r="F19" s="64"/>
      <c r="G19" s="62">
        <f>SUM(Y27:Y309)/1000</f>
        <v>0</v>
      </c>
      <c r="H19" s="62"/>
      <c r="I19" s="62">
        <f>(Source!F210)/1000</f>
        <v>0</v>
      </c>
      <c r="J19" s="62"/>
      <c r="K19" s="63" t="s">
        <v>924</v>
      </c>
      <c r="L19" s="63"/>
    </row>
    <row r="20" spans="1:22" ht="14.25">
      <c r="A20" s="11"/>
      <c r="B20" s="11"/>
      <c r="C20" s="64" t="s">
        <v>928</v>
      </c>
      <c r="D20" s="64"/>
      <c r="E20" s="64"/>
      <c r="F20" s="64"/>
      <c r="G20" s="62">
        <f>SUM(Z27:Z309)/1000</f>
        <v>0</v>
      </c>
      <c r="H20" s="62"/>
      <c r="I20" s="62">
        <f>(Source!F130+Source!F131)/1000</f>
        <v>0</v>
      </c>
      <c r="J20" s="62"/>
      <c r="K20" s="63" t="s">
        <v>924</v>
      </c>
      <c r="L20" s="63"/>
    </row>
    <row r="21" spans="1:22" ht="15">
      <c r="A21" s="11"/>
      <c r="B21" s="11"/>
      <c r="C21" s="61" t="s">
        <v>929</v>
      </c>
      <c r="D21" s="61"/>
      <c r="E21" s="61"/>
      <c r="F21" s="61"/>
      <c r="G21" s="62">
        <f>I21</f>
        <v>527.30999999999995</v>
      </c>
      <c r="H21" s="62"/>
      <c r="I21" s="62">
        <f>(Source!F215+Source!F157)</f>
        <v>527.30999999999995</v>
      </c>
      <c r="J21" s="62"/>
      <c r="K21" s="63" t="s">
        <v>930</v>
      </c>
      <c r="L21" s="63"/>
    </row>
    <row r="22" spans="1:22" ht="15">
      <c r="A22" s="11"/>
      <c r="B22" s="11"/>
      <c r="C22" s="61" t="s">
        <v>931</v>
      </c>
      <c r="D22" s="61"/>
      <c r="E22" s="61"/>
      <c r="F22" s="61"/>
      <c r="G22" s="62">
        <f>SUM(R27:R309)/1000</f>
        <v>4.9939999999999998</v>
      </c>
      <c r="H22" s="62"/>
      <c r="I22" s="62">
        <f>(Source!F216+ Source!F153)/1000</f>
        <v>5.1060600000000003</v>
      </c>
      <c r="J22" s="62"/>
      <c r="K22" s="63" t="s">
        <v>924</v>
      </c>
      <c r="L22" s="63"/>
    </row>
    <row r="23" spans="1:2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2" ht="14.25">
      <c r="A24" s="65" t="s">
        <v>994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spans="1:22" ht="57">
      <c r="A25" s="21" t="s">
        <v>932</v>
      </c>
      <c r="B25" s="21" t="s">
        <v>933</v>
      </c>
      <c r="C25" s="21" t="s">
        <v>934</v>
      </c>
      <c r="D25" s="21" t="s">
        <v>935</v>
      </c>
      <c r="E25" s="21" t="s">
        <v>936</v>
      </c>
      <c r="F25" s="21" t="s">
        <v>937</v>
      </c>
      <c r="G25" s="21" t="s">
        <v>938</v>
      </c>
      <c r="H25" s="21" t="s">
        <v>939</v>
      </c>
      <c r="I25" s="21" t="s">
        <v>940</v>
      </c>
      <c r="J25" s="21" t="s">
        <v>941</v>
      </c>
      <c r="K25" s="21" t="s">
        <v>942</v>
      </c>
      <c r="L25" s="21" t="s">
        <v>943</v>
      </c>
    </row>
    <row r="26" spans="1:22" ht="14.25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22">
        <v>8</v>
      </c>
      <c r="I26" s="22">
        <v>9</v>
      </c>
      <c r="J26" s="22">
        <v>10</v>
      </c>
      <c r="K26" s="22">
        <v>11</v>
      </c>
      <c r="L26" s="23">
        <v>12</v>
      </c>
    </row>
    <row r="27" spans="1:22" ht="28.5">
      <c r="A27" s="46" t="str">
        <f>Source!E25</f>
        <v>1</v>
      </c>
      <c r="B27" s="47" t="str">
        <f>Source!F25</f>
        <v>м10-10-001-2</v>
      </c>
      <c r="C27" s="47" t="str">
        <f>Source!G25</f>
        <v>Камеры видеонаблюдения на кронштейне</v>
      </c>
      <c r="D27" s="33" t="str">
        <f>Source!H25</f>
        <v>1  ШТ.</v>
      </c>
      <c r="E27" s="20">
        <f>Source!I25</f>
        <v>10</v>
      </c>
      <c r="F27" s="30">
        <f>Source!AL25+Source!AM25+Source!AO25</f>
        <v>45.75</v>
      </c>
      <c r="G27" s="12"/>
      <c r="H27" s="19"/>
      <c r="I27" s="12" t="str">
        <f>Source!BO25</f>
        <v/>
      </c>
      <c r="J27" s="12"/>
      <c r="K27" s="19"/>
      <c r="L27" s="34"/>
      <c r="S27">
        <f>ROUND((Source!FX25/100)*((ROUND(Source!AF25*Source!I25, 2)+ROUND(Source!AE25*Source!I25, 2))), 2)</f>
        <v>272.16000000000003</v>
      </c>
      <c r="T27">
        <f>Source!X25</f>
        <v>272.16000000000003</v>
      </c>
      <c r="U27">
        <f>ROUND((Source!FY25/100)*((ROUND(Source!AF25*Source!I25, 2)+ROUND(Source!AE25*Source!I25, 2))), 2)</f>
        <v>204.12</v>
      </c>
      <c r="V27">
        <f>Source!Y25</f>
        <v>204.12</v>
      </c>
    </row>
    <row r="28" spans="1:22" ht="14.25">
      <c r="A28" s="46"/>
      <c r="B28" s="47"/>
      <c r="C28" s="47" t="s">
        <v>944</v>
      </c>
      <c r="D28" s="33"/>
      <c r="E28" s="20"/>
      <c r="F28" s="30">
        <f>Source!AO25</f>
        <v>34.020000000000003</v>
      </c>
      <c r="G28" s="12" t="str">
        <f>Source!DG25</f>
        <v/>
      </c>
      <c r="H28" s="19">
        <f>ROUND(Source!AF25*Source!I25, 2)</f>
        <v>340.2</v>
      </c>
      <c r="I28" s="12"/>
      <c r="J28" s="12">
        <f>IF(Source!BA25&lt;&gt; 0, Source!BA25, 1)</f>
        <v>1</v>
      </c>
      <c r="K28" s="19">
        <f>Source!S25</f>
        <v>340.2</v>
      </c>
      <c r="L28" s="34"/>
      <c r="R28">
        <f>H28</f>
        <v>340.2</v>
      </c>
    </row>
    <row r="29" spans="1:22" ht="14.25">
      <c r="A29" s="46"/>
      <c r="B29" s="47"/>
      <c r="C29" s="47" t="s">
        <v>406</v>
      </c>
      <c r="D29" s="33"/>
      <c r="E29" s="20"/>
      <c r="F29" s="30">
        <f>Source!AM25</f>
        <v>9.9700000000000006</v>
      </c>
      <c r="G29" s="12" t="str">
        <f>Source!DE25</f>
        <v/>
      </c>
      <c r="H29" s="19">
        <f>ROUND(Source!AD25*Source!I25, 2)</f>
        <v>99.7</v>
      </c>
      <c r="I29" s="12"/>
      <c r="J29" s="12">
        <f>IF(Source!BB25&lt;&gt; 0, Source!BB25, 1)</f>
        <v>1</v>
      </c>
      <c r="K29" s="19">
        <f>Source!Q25</f>
        <v>99.7</v>
      </c>
      <c r="L29" s="34"/>
    </row>
    <row r="30" spans="1:22" ht="14.25">
      <c r="A30" s="46"/>
      <c r="B30" s="47"/>
      <c r="C30" s="47" t="s">
        <v>945</v>
      </c>
      <c r="D30" s="33"/>
      <c r="E30" s="20"/>
      <c r="F30" s="30">
        <f>Source!AL25</f>
        <v>1.76</v>
      </c>
      <c r="G30" s="12" t="str">
        <f>Source!DD25</f>
        <v/>
      </c>
      <c r="H30" s="19">
        <f>ROUND(Source!AC25*Source!I25, 2)</f>
        <v>17.600000000000001</v>
      </c>
      <c r="I30" s="12"/>
      <c r="J30" s="12">
        <f>IF(Source!BC25&lt;&gt; 0, Source!BC25, 1)</f>
        <v>1</v>
      </c>
      <c r="K30" s="19">
        <f>Source!P25</f>
        <v>17.600000000000001</v>
      </c>
      <c r="L30" s="34"/>
    </row>
    <row r="31" spans="1:22" ht="14.25">
      <c r="A31" s="46"/>
      <c r="B31" s="47"/>
      <c r="C31" s="47" t="s">
        <v>946</v>
      </c>
      <c r="D31" s="33" t="s">
        <v>947</v>
      </c>
      <c r="E31" s="20">
        <f>Source!BZ25</f>
        <v>80</v>
      </c>
      <c r="F31" s="50"/>
      <c r="G31" s="12"/>
      <c r="H31" s="19">
        <f>SUM(S27:S33)</f>
        <v>272.16000000000003</v>
      </c>
      <c r="I31" s="35"/>
      <c r="J31" s="13">
        <f>Source!AT25</f>
        <v>80</v>
      </c>
      <c r="K31" s="19">
        <f>SUM(T27:T33)</f>
        <v>272.16000000000003</v>
      </c>
      <c r="L31" s="34"/>
    </row>
    <row r="32" spans="1:22" ht="14.25">
      <c r="A32" s="46"/>
      <c r="B32" s="47"/>
      <c r="C32" s="47" t="s">
        <v>948</v>
      </c>
      <c r="D32" s="33" t="s">
        <v>947</v>
      </c>
      <c r="E32" s="20">
        <f>Source!CA25</f>
        <v>60</v>
      </c>
      <c r="F32" s="50"/>
      <c r="G32" s="12"/>
      <c r="H32" s="19">
        <f>SUM(U27:U33)</f>
        <v>204.12</v>
      </c>
      <c r="I32" s="35"/>
      <c r="J32" s="13">
        <f>Source!AU25</f>
        <v>60</v>
      </c>
      <c r="K32" s="19">
        <f>SUM(V27:V33)</f>
        <v>204.12</v>
      </c>
      <c r="L32" s="34"/>
    </row>
    <row r="33" spans="1:26" ht="14.25">
      <c r="A33" s="48"/>
      <c r="B33" s="49"/>
      <c r="C33" s="49" t="s">
        <v>949</v>
      </c>
      <c r="D33" s="36" t="s">
        <v>950</v>
      </c>
      <c r="E33" s="37">
        <f>Source!AQ25</f>
        <v>3.11</v>
      </c>
      <c r="F33" s="38"/>
      <c r="G33" s="39" t="str">
        <f>Source!DI25</f>
        <v/>
      </c>
      <c r="H33" s="40"/>
      <c r="I33" s="39"/>
      <c r="J33" s="39"/>
      <c r="K33" s="40"/>
      <c r="L33" s="41">
        <f>Source!U25</f>
        <v>31.099999999999998</v>
      </c>
    </row>
    <row r="34" spans="1:26" ht="15">
      <c r="G34" s="69">
        <f>H28+H29+H30+H31+H32</f>
        <v>933.78000000000009</v>
      </c>
      <c r="H34" s="69"/>
      <c r="J34" s="69">
        <f>K28+K29+K30+K31+K32</f>
        <v>933.78000000000009</v>
      </c>
      <c r="K34" s="69"/>
      <c r="L34" s="42">
        <f>Source!U25</f>
        <v>31.099999999999998</v>
      </c>
      <c r="O34" s="24">
        <f>G34</f>
        <v>933.78000000000009</v>
      </c>
      <c r="P34" s="24">
        <f>J34</f>
        <v>933.78000000000009</v>
      </c>
      <c r="Q34" s="24">
        <f>L34</f>
        <v>31.099999999999998</v>
      </c>
      <c r="W34">
        <f>IF(Source!BI25&lt;=1,H28+H29+H30+H31+H32, 0)</f>
        <v>0</v>
      </c>
      <c r="X34">
        <f>IF(Source!BI25=2,H28+H29+H30+H31+H32, 0)</f>
        <v>933.78000000000009</v>
      </c>
      <c r="Y34">
        <f>IF(Source!BI25=3,H28+H29+H30+H31+H32, 0)</f>
        <v>0</v>
      </c>
      <c r="Z34">
        <f>IF(Source!BI25=4,H28+H29+H30+H31+H32, 0)</f>
        <v>0</v>
      </c>
    </row>
    <row r="35" spans="1:26" ht="39.75">
      <c r="A35" s="48" t="str">
        <f>Source!E26</f>
        <v>2</v>
      </c>
      <c r="B35" s="49"/>
      <c r="C35" s="49" t="s">
        <v>951</v>
      </c>
      <c r="D35" s="36" t="str">
        <f>Source!H26</f>
        <v>шт.</v>
      </c>
      <c r="E35" s="37">
        <f>Source!I26</f>
        <v>9</v>
      </c>
      <c r="F35" s="38">
        <f>Source!AL26</f>
        <v>15921.69</v>
      </c>
      <c r="G35" s="39" t="str">
        <f>Source!DD26</f>
        <v/>
      </c>
      <c r="H35" s="40">
        <f>ROUND(Source!AC26*Source!I26, 2)</f>
        <v>143295.21</v>
      </c>
      <c r="I35" s="39" t="str">
        <f>Source!BO26</f>
        <v/>
      </c>
      <c r="J35" s="52">
        <f>IF(Source!BC26&lt;&gt; 0, Source!BC26, 1)</f>
        <v>1</v>
      </c>
      <c r="K35" s="53">
        <f>Source!P26</f>
        <v>143295.21</v>
      </c>
      <c r="L35" s="43"/>
      <c r="S35">
        <f>ROUND((Source!FX26/100)*((ROUND(Source!AF26*Source!I26, 2)+ROUND(Source!AE26*Source!I26, 2))), 2)</f>
        <v>0</v>
      </c>
      <c r="T35">
        <f>Source!X26</f>
        <v>0</v>
      </c>
      <c r="U35">
        <f>ROUND((Source!FY26/100)*((ROUND(Source!AF26*Source!I26, 2)+ROUND(Source!AE26*Source!I26, 2))), 2)</f>
        <v>0</v>
      </c>
      <c r="V35">
        <f>Source!Y26</f>
        <v>0</v>
      </c>
    </row>
    <row r="36" spans="1:26" ht="15">
      <c r="G36" s="69">
        <f>H35</f>
        <v>143295.21</v>
      </c>
      <c r="H36" s="69"/>
      <c r="J36" s="68">
        <f>K35</f>
        <v>143295.21</v>
      </c>
      <c r="K36" s="68"/>
      <c r="L36" s="42">
        <f>Source!U26</f>
        <v>0</v>
      </c>
      <c r="O36" s="24">
        <f>G36</f>
        <v>143295.21</v>
      </c>
      <c r="P36" s="24">
        <f>J36</f>
        <v>143295.21</v>
      </c>
      <c r="Q36" s="24">
        <f>L36</f>
        <v>0</v>
      </c>
      <c r="W36">
        <f>IF(Source!BI26&lt;=1,H35, 0)</f>
        <v>0</v>
      </c>
      <c r="X36">
        <f>IF(Source!BI26=2,H35, 0)</f>
        <v>143295.21</v>
      </c>
      <c r="Y36">
        <f>IF(Source!BI26=3,H35, 0)</f>
        <v>0</v>
      </c>
      <c r="Z36">
        <f>IF(Source!BI26=4,H35, 0)</f>
        <v>0</v>
      </c>
    </row>
    <row r="37" spans="1:26" ht="39.75">
      <c r="A37" s="48" t="str">
        <f>Source!E27</f>
        <v>3</v>
      </c>
      <c r="B37" s="49"/>
      <c r="C37" s="49" t="s">
        <v>952</v>
      </c>
      <c r="D37" s="36" t="str">
        <f>Source!H27</f>
        <v>шт.</v>
      </c>
      <c r="E37" s="37">
        <f>Source!I27</f>
        <v>1</v>
      </c>
      <c r="F37" s="38">
        <f>Source!AL27</f>
        <v>21984.75</v>
      </c>
      <c r="G37" s="39" t="str">
        <f>Source!DD27</f>
        <v/>
      </c>
      <c r="H37" s="40">
        <f>ROUND(Source!AC27*Source!I27, 2)</f>
        <v>21984.75</v>
      </c>
      <c r="I37" s="39" t="str">
        <f>Source!BO27</f>
        <v/>
      </c>
      <c r="J37" s="52">
        <f>IF(Source!BC27&lt;&gt; 0, Source!BC27, 1)</f>
        <v>1</v>
      </c>
      <c r="K37" s="53">
        <f>Source!P27</f>
        <v>21984.75</v>
      </c>
      <c r="L37" s="43"/>
      <c r="S37">
        <f>ROUND((Source!FX27/100)*((ROUND(Source!AF27*Source!I27, 2)+ROUND(Source!AE27*Source!I27, 2))), 2)</f>
        <v>0</v>
      </c>
      <c r="T37">
        <f>Source!X27</f>
        <v>0</v>
      </c>
      <c r="U37">
        <f>ROUND((Source!FY27/100)*((ROUND(Source!AF27*Source!I27, 2)+ROUND(Source!AE27*Source!I27, 2))), 2)</f>
        <v>0</v>
      </c>
      <c r="V37">
        <f>Source!Y27</f>
        <v>0</v>
      </c>
    </row>
    <row r="38" spans="1:26" ht="15">
      <c r="G38" s="69">
        <f>H37</f>
        <v>21984.75</v>
      </c>
      <c r="H38" s="69"/>
      <c r="J38" s="68">
        <f>K37</f>
        <v>21984.75</v>
      </c>
      <c r="K38" s="68"/>
      <c r="L38" s="42">
        <f>Source!U27</f>
        <v>0</v>
      </c>
      <c r="O38" s="24">
        <f>G38</f>
        <v>21984.75</v>
      </c>
      <c r="P38" s="24">
        <f>J38</f>
        <v>21984.75</v>
      </c>
      <c r="Q38" s="24">
        <f>L38</f>
        <v>0</v>
      </c>
      <c r="W38">
        <f>IF(Source!BI27&lt;=1,H37, 0)</f>
        <v>0</v>
      </c>
      <c r="X38">
        <f>IF(Source!BI27=2,H37, 0)</f>
        <v>21984.75</v>
      </c>
      <c r="Y38">
        <f>IF(Source!BI27=3,H37, 0)</f>
        <v>0</v>
      </c>
      <c r="Z38">
        <f>IF(Source!BI27=4,H37, 0)</f>
        <v>0</v>
      </c>
    </row>
    <row r="39" spans="1:26" ht="39.75">
      <c r="A39" s="48" t="str">
        <f>Source!E28</f>
        <v>4</v>
      </c>
      <c r="B39" s="49"/>
      <c r="C39" s="49" t="s">
        <v>953</v>
      </c>
      <c r="D39" s="36" t="str">
        <f>Source!H28</f>
        <v>шт.</v>
      </c>
      <c r="E39" s="37">
        <f>Source!I28</f>
        <v>10</v>
      </c>
      <c r="F39" s="38">
        <f>Source!AL28</f>
        <v>1259.02</v>
      </c>
      <c r="G39" s="39" t="str">
        <f>Source!DD28</f>
        <v/>
      </c>
      <c r="H39" s="40">
        <f>ROUND(Source!AC28*Source!I28, 2)</f>
        <v>12590.2</v>
      </c>
      <c r="I39" s="39" t="str">
        <f>Source!BO28</f>
        <v/>
      </c>
      <c r="J39" s="52">
        <f>IF(Source!BC28&lt;&gt; 0, Source!BC28, 1)</f>
        <v>1</v>
      </c>
      <c r="K39" s="53">
        <f>Source!P28</f>
        <v>12590.2</v>
      </c>
      <c r="L39" s="43"/>
      <c r="S39">
        <f>ROUND((Source!FX28/100)*((ROUND(Source!AF28*Source!I28, 2)+ROUND(Source!AE28*Source!I28, 2))), 2)</f>
        <v>0</v>
      </c>
      <c r="T39">
        <f>Source!X28</f>
        <v>0</v>
      </c>
      <c r="U39">
        <f>ROUND((Source!FY28/100)*((ROUND(Source!AF28*Source!I28, 2)+ROUND(Source!AE28*Source!I28, 2))), 2)</f>
        <v>0</v>
      </c>
      <c r="V39">
        <f>Source!Y28</f>
        <v>0</v>
      </c>
    </row>
    <row r="40" spans="1:26" ht="15">
      <c r="G40" s="69">
        <f>H39</f>
        <v>12590.2</v>
      </c>
      <c r="H40" s="69"/>
      <c r="J40" s="68">
        <f>K39</f>
        <v>12590.2</v>
      </c>
      <c r="K40" s="68"/>
      <c r="L40" s="42">
        <f>Source!U28</f>
        <v>0</v>
      </c>
      <c r="O40" s="24">
        <f>G40</f>
        <v>12590.2</v>
      </c>
      <c r="P40" s="24">
        <f>J40</f>
        <v>12590.2</v>
      </c>
      <c r="Q40" s="24">
        <f>L40</f>
        <v>0</v>
      </c>
      <c r="W40">
        <f>IF(Source!BI28&lt;=1,H39, 0)</f>
        <v>0</v>
      </c>
      <c r="X40">
        <f>IF(Source!BI28=2,H39, 0)</f>
        <v>12590.2</v>
      </c>
      <c r="Y40">
        <f>IF(Source!BI28=3,H39, 0)</f>
        <v>0</v>
      </c>
      <c r="Z40">
        <f>IF(Source!BI28=4,H39, 0)</f>
        <v>0</v>
      </c>
    </row>
    <row r="41" spans="1:26" ht="39.75">
      <c r="A41" s="48" t="str">
        <f>Source!E29</f>
        <v>5</v>
      </c>
      <c r="B41" s="49"/>
      <c r="C41" s="49" t="s">
        <v>954</v>
      </c>
      <c r="D41" s="36" t="str">
        <f>Source!H29</f>
        <v>шт.</v>
      </c>
      <c r="E41" s="37">
        <f>Source!I29</f>
        <v>1</v>
      </c>
      <c r="F41" s="38">
        <f>Source!AL29</f>
        <v>1322.97</v>
      </c>
      <c r="G41" s="39" t="str">
        <f>Source!DD29</f>
        <v/>
      </c>
      <c r="H41" s="40">
        <f>ROUND(Source!AC29*Source!I29, 2)</f>
        <v>1322.97</v>
      </c>
      <c r="I41" s="39" t="str">
        <f>Source!BO29</f>
        <v/>
      </c>
      <c r="J41" s="52">
        <f>IF(Source!BC29&lt;&gt; 0, Source!BC29, 1)</f>
        <v>1</v>
      </c>
      <c r="K41" s="53">
        <f>Source!P29</f>
        <v>1322.97</v>
      </c>
      <c r="L41" s="43"/>
      <c r="S41">
        <f>ROUND((Source!FX29/100)*((ROUND(Source!AF29*Source!I29, 2)+ROUND(Source!AE29*Source!I29, 2))), 2)</f>
        <v>0</v>
      </c>
      <c r="T41">
        <f>Source!X29</f>
        <v>0</v>
      </c>
      <c r="U41">
        <f>ROUND((Source!FY29/100)*((ROUND(Source!AF29*Source!I29, 2)+ROUND(Source!AE29*Source!I29, 2))), 2)</f>
        <v>0</v>
      </c>
      <c r="V41">
        <f>Source!Y29</f>
        <v>0</v>
      </c>
    </row>
    <row r="42" spans="1:26" ht="15">
      <c r="G42" s="69">
        <f>H41</f>
        <v>1322.97</v>
      </c>
      <c r="H42" s="69"/>
      <c r="J42" s="68">
        <f>K41</f>
        <v>1322.97</v>
      </c>
      <c r="K42" s="68"/>
      <c r="L42" s="42">
        <f>Source!U29</f>
        <v>0</v>
      </c>
      <c r="O42" s="24">
        <f>G42</f>
        <v>1322.97</v>
      </c>
      <c r="P42" s="24">
        <f>J42</f>
        <v>1322.97</v>
      </c>
      <c r="Q42" s="24">
        <f>L42</f>
        <v>0</v>
      </c>
      <c r="W42">
        <f>IF(Source!BI29&lt;=1,H41, 0)</f>
        <v>0</v>
      </c>
      <c r="X42">
        <f>IF(Source!BI29=2,H41, 0)</f>
        <v>1322.97</v>
      </c>
      <c r="Y42">
        <f>IF(Source!BI29=3,H41, 0)</f>
        <v>0</v>
      </c>
      <c r="Z42">
        <f>IF(Source!BI29=4,H41, 0)</f>
        <v>0</v>
      </c>
    </row>
    <row r="43" spans="1:26" ht="54">
      <c r="A43" s="48" t="str">
        <f>Source!E30</f>
        <v>6</v>
      </c>
      <c r="B43" s="49"/>
      <c r="C43" s="49" t="s">
        <v>955</v>
      </c>
      <c r="D43" s="36" t="str">
        <f>Source!H30</f>
        <v>шт.</v>
      </c>
      <c r="E43" s="37">
        <f>Source!I30</f>
        <v>9</v>
      </c>
      <c r="F43" s="38">
        <f>Source!AL30</f>
        <v>1426.26</v>
      </c>
      <c r="G43" s="39" t="str">
        <f>Source!DD30</f>
        <v/>
      </c>
      <c r="H43" s="40">
        <f>ROUND(Source!AC30*Source!I30, 2)</f>
        <v>12836.34</v>
      </c>
      <c r="I43" s="39" t="str">
        <f>Source!BO30</f>
        <v/>
      </c>
      <c r="J43" s="52">
        <f>IF(Source!BC30&lt;&gt; 0, Source!BC30, 1)</f>
        <v>1</v>
      </c>
      <c r="K43" s="53">
        <f>Source!P30</f>
        <v>12836.34</v>
      </c>
      <c r="L43" s="43"/>
      <c r="S43">
        <f>ROUND((Source!FX30/100)*((ROUND(Source!AF30*Source!I30, 2)+ROUND(Source!AE30*Source!I30, 2))), 2)</f>
        <v>0</v>
      </c>
      <c r="T43">
        <f>Source!X30</f>
        <v>0</v>
      </c>
      <c r="U43">
        <f>ROUND((Source!FY30/100)*((ROUND(Source!AF30*Source!I30, 2)+ROUND(Source!AE30*Source!I30, 2))), 2)</f>
        <v>0</v>
      </c>
      <c r="V43">
        <f>Source!Y30</f>
        <v>0</v>
      </c>
    </row>
    <row r="44" spans="1:26" ht="15">
      <c r="G44" s="69">
        <f>H43</f>
        <v>12836.34</v>
      </c>
      <c r="H44" s="69"/>
      <c r="J44" s="68">
        <f>K43</f>
        <v>12836.34</v>
      </c>
      <c r="K44" s="68"/>
      <c r="L44" s="42">
        <f>Source!U30</f>
        <v>0</v>
      </c>
      <c r="O44" s="24">
        <f>G44</f>
        <v>12836.34</v>
      </c>
      <c r="P44" s="24">
        <f>J44</f>
        <v>12836.34</v>
      </c>
      <c r="Q44" s="24">
        <f>L44</f>
        <v>0</v>
      </c>
      <c r="W44">
        <f>IF(Source!BI30&lt;=1,H43, 0)</f>
        <v>0</v>
      </c>
      <c r="X44">
        <f>IF(Source!BI30=2,H43, 0)</f>
        <v>12836.34</v>
      </c>
      <c r="Y44">
        <f>IF(Source!BI30=3,H43, 0)</f>
        <v>0</v>
      </c>
      <c r="Z44">
        <f>IF(Source!BI30=4,H43, 0)</f>
        <v>0</v>
      </c>
    </row>
    <row r="45" spans="1:26" ht="39.75">
      <c r="A45" s="48" t="str">
        <f>Source!E31</f>
        <v>7</v>
      </c>
      <c r="B45" s="49"/>
      <c r="C45" s="49" t="s">
        <v>956</v>
      </c>
      <c r="D45" s="36" t="str">
        <f>Source!H31</f>
        <v>шт.</v>
      </c>
      <c r="E45" s="37">
        <f>Source!I31</f>
        <v>1</v>
      </c>
      <c r="F45" s="38">
        <f>Source!AL31</f>
        <v>1426.26</v>
      </c>
      <c r="G45" s="39" t="str">
        <f>Source!DD31</f>
        <v/>
      </c>
      <c r="H45" s="40">
        <f>ROUND(Source!AC31*Source!I31, 2)</f>
        <v>1426.26</v>
      </c>
      <c r="I45" s="39" t="str">
        <f>Source!BO31</f>
        <v/>
      </c>
      <c r="J45" s="52">
        <f>IF(Source!BC31&lt;&gt; 0, Source!BC31, 1)</f>
        <v>1</v>
      </c>
      <c r="K45" s="53">
        <f>Source!P31</f>
        <v>1426.26</v>
      </c>
      <c r="L45" s="43"/>
      <c r="S45">
        <f>ROUND((Source!FX31/100)*((ROUND(Source!AF31*Source!I31, 2)+ROUND(Source!AE31*Source!I31, 2))), 2)</f>
        <v>0</v>
      </c>
      <c r="T45">
        <f>Source!X31</f>
        <v>0</v>
      </c>
      <c r="U45">
        <f>ROUND((Source!FY31/100)*((ROUND(Source!AF31*Source!I31, 2)+ROUND(Source!AE31*Source!I31, 2))), 2)</f>
        <v>0</v>
      </c>
      <c r="V45">
        <f>Source!Y31</f>
        <v>0</v>
      </c>
    </row>
    <row r="46" spans="1:26" ht="15">
      <c r="G46" s="69">
        <f>H45</f>
        <v>1426.26</v>
      </c>
      <c r="H46" s="69"/>
      <c r="J46" s="68">
        <f>K45</f>
        <v>1426.26</v>
      </c>
      <c r="K46" s="68"/>
      <c r="L46" s="42">
        <f>Source!U31</f>
        <v>0</v>
      </c>
      <c r="O46" s="24">
        <f>G46</f>
        <v>1426.26</v>
      </c>
      <c r="P46" s="24">
        <f>J46</f>
        <v>1426.26</v>
      </c>
      <c r="Q46" s="24">
        <f>L46</f>
        <v>0</v>
      </c>
      <c r="W46">
        <f>IF(Source!BI31&lt;=1,H45, 0)</f>
        <v>0</v>
      </c>
      <c r="X46">
        <f>IF(Source!BI31=2,H45, 0)</f>
        <v>1426.26</v>
      </c>
      <c r="Y46">
        <f>IF(Source!BI31=3,H45, 0)</f>
        <v>0</v>
      </c>
      <c r="Z46">
        <f>IF(Source!BI31=4,H45, 0)</f>
        <v>0</v>
      </c>
    </row>
    <row r="47" spans="1:26" ht="41.25">
      <c r="A47" s="48" t="str">
        <f>Source!E32</f>
        <v>8</v>
      </c>
      <c r="B47" s="49"/>
      <c r="C47" s="49" t="s">
        <v>957</v>
      </c>
      <c r="D47" s="36" t="str">
        <f>Source!H32</f>
        <v>шт.</v>
      </c>
      <c r="E47" s="37">
        <f>Source!I32</f>
        <v>20</v>
      </c>
      <c r="F47" s="38">
        <f>Source!AL32</f>
        <v>1565.53</v>
      </c>
      <c r="G47" s="39" t="str">
        <f>Source!DD32</f>
        <v/>
      </c>
      <c r="H47" s="40">
        <f>ROUND(Source!AC32*Source!I32, 2)</f>
        <v>31310.6</v>
      </c>
      <c r="I47" s="39" t="str">
        <f>Source!BO32</f>
        <v/>
      </c>
      <c r="J47" s="52">
        <f>IF(Source!BC32&lt;&gt; 0, Source!BC32, 1)</f>
        <v>1</v>
      </c>
      <c r="K47" s="53">
        <f>Source!P32</f>
        <v>31310.6</v>
      </c>
      <c r="L47" s="43"/>
      <c r="S47">
        <f>ROUND((Source!FX32/100)*((ROUND(Source!AF32*Source!I32, 2)+ROUND(Source!AE32*Source!I32, 2))), 2)</f>
        <v>0</v>
      </c>
      <c r="T47">
        <f>Source!X32</f>
        <v>0</v>
      </c>
      <c r="U47">
        <f>ROUND((Source!FY32/100)*((ROUND(Source!AF32*Source!I32, 2)+ROUND(Source!AE32*Source!I32, 2))), 2)</f>
        <v>0</v>
      </c>
      <c r="V47">
        <f>Source!Y32</f>
        <v>0</v>
      </c>
    </row>
    <row r="48" spans="1:26" ht="15">
      <c r="G48" s="69">
        <f>H47</f>
        <v>31310.6</v>
      </c>
      <c r="H48" s="69"/>
      <c r="J48" s="68">
        <f>K47</f>
        <v>31310.6</v>
      </c>
      <c r="K48" s="68"/>
      <c r="L48" s="42">
        <f>Source!U32</f>
        <v>0</v>
      </c>
      <c r="O48" s="24">
        <f>G48</f>
        <v>31310.6</v>
      </c>
      <c r="P48" s="24">
        <f>J48</f>
        <v>31310.6</v>
      </c>
      <c r="Q48" s="24">
        <f>L48</f>
        <v>0</v>
      </c>
      <c r="W48">
        <f>IF(Source!BI32&lt;=1,H47, 0)</f>
        <v>0</v>
      </c>
      <c r="X48">
        <f>IF(Source!BI32=2,H47, 0)</f>
        <v>31310.6</v>
      </c>
      <c r="Y48">
        <f>IF(Source!BI32=3,H47, 0)</f>
        <v>0</v>
      </c>
      <c r="Z48">
        <f>IF(Source!BI32=4,H47, 0)</f>
        <v>0</v>
      </c>
    </row>
    <row r="49" spans="1:26" ht="28.5">
      <c r="A49" s="46" t="str">
        <f>Source!E33</f>
        <v>9</v>
      </c>
      <c r="B49" s="47" t="str">
        <f>Source!F33</f>
        <v>м10-04-067-23</v>
      </c>
      <c r="C49" s="47" t="str">
        <f>Source!G33</f>
        <v>Устройство видеоконтрольное</v>
      </c>
      <c r="D49" s="33" t="str">
        <f>Source!H33</f>
        <v>1  ШТ.</v>
      </c>
      <c r="E49" s="20">
        <f>Source!I33</f>
        <v>1</v>
      </c>
      <c r="F49" s="30">
        <f>Source!AL33+Source!AM33+Source!AO33</f>
        <v>25.56</v>
      </c>
      <c r="G49" s="12"/>
      <c r="H49" s="19"/>
      <c r="I49" s="12" t="str">
        <f>Source!BO33</f>
        <v/>
      </c>
      <c r="J49" s="12"/>
      <c r="K49" s="19"/>
      <c r="L49" s="34"/>
      <c r="S49">
        <f>ROUND((Source!FX33/100)*((ROUND(Source!AF33*Source!I33, 2)+ROUND(Source!AE33*Source!I33, 2))), 2)</f>
        <v>22.34</v>
      </c>
      <c r="T49">
        <f>Source!X33</f>
        <v>22.34</v>
      </c>
      <c r="U49">
        <f>ROUND((Source!FY33/100)*((ROUND(Source!AF33*Source!I33, 2)+ROUND(Source!AE33*Source!I33, 2))), 2)</f>
        <v>15.78</v>
      </c>
      <c r="V49">
        <f>Source!Y33</f>
        <v>15.78</v>
      </c>
    </row>
    <row r="50" spans="1:26" ht="14.25">
      <c r="A50" s="46"/>
      <c r="B50" s="47"/>
      <c r="C50" s="47" t="s">
        <v>944</v>
      </c>
      <c r="D50" s="33"/>
      <c r="E50" s="20"/>
      <c r="F50" s="30">
        <f>Source!AO33</f>
        <v>24.18</v>
      </c>
      <c r="G50" s="12" t="str">
        <f>Source!DG33</f>
        <v/>
      </c>
      <c r="H50" s="19">
        <f>ROUND(Source!AF33*Source!I33, 2)</f>
        <v>24.18</v>
      </c>
      <c r="I50" s="12"/>
      <c r="J50" s="12">
        <f>IF(Source!BA33&lt;&gt; 0, Source!BA33, 1)</f>
        <v>1</v>
      </c>
      <c r="K50" s="19">
        <f>Source!S33</f>
        <v>24.18</v>
      </c>
      <c r="L50" s="34"/>
      <c r="R50">
        <f>H50</f>
        <v>24.18</v>
      </c>
    </row>
    <row r="51" spans="1:26" ht="14.25">
      <c r="A51" s="46"/>
      <c r="B51" s="47"/>
      <c r="C51" s="47" t="s">
        <v>406</v>
      </c>
      <c r="D51" s="33"/>
      <c r="E51" s="20"/>
      <c r="F51" s="30">
        <f>Source!AM33</f>
        <v>0.9</v>
      </c>
      <c r="G51" s="12" t="str">
        <f>Source!DE33</f>
        <v/>
      </c>
      <c r="H51" s="19">
        <f>ROUND(Source!AD33*Source!I33, 2)</f>
        <v>0.9</v>
      </c>
      <c r="I51" s="12"/>
      <c r="J51" s="12">
        <f>IF(Source!BB33&lt;&gt; 0, Source!BB33, 1)</f>
        <v>1</v>
      </c>
      <c r="K51" s="19">
        <f>Source!Q33</f>
        <v>0.9</v>
      </c>
      <c r="L51" s="34"/>
    </row>
    <row r="52" spans="1:26" ht="14.25">
      <c r="A52" s="46"/>
      <c r="B52" s="47"/>
      <c r="C52" s="47" t="s">
        <v>958</v>
      </c>
      <c r="D52" s="33"/>
      <c r="E52" s="20"/>
      <c r="F52" s="30">
        <f>Source!AN33</f>
        <v>0.1</v>
      </c>
      <c r="G52" s="12" t="str">
        <f>Source!DF33</f>
        <v/>
      </c>
      <c r="H52" s="44">
        <f>ROUND(Source!AE33*Source!I33, 2)</f>
        <v>0.1</v>
      </c>
      <c r="I52" s="12"/>
      <c r="J52" s="12">
        <f>IF(Source!BS33&lt;&gt; 0, Source!BS33, 1)</f>
        <v>1</v>
      </c>
      <c r="K52" s="44">
        <f>Source!R33</f>
        <v>0.1</v>
      </c>
      <c r="L52" s="34"/>
      <c r="R52">
        <f>H52</f>
        <v>0.1</v>
      </c>
    </row>
    <row r="53" spans="1:26" ht="14.25">
      <c r="A53" s="46"/>
      <c r="B53" s="47"/>
      <c r="C53" s="47" t="s">
        <v>945</v>
      </c>
      <c r="D53" s="33"/>
      <c r="E53" s="20"/>
      <c r="F53" s="30">
        <f>Source!AL33</f>
        <v>0.48</v>
      </c>
      <c r="G53" s="12" t="str">
        <f>Source!DD33</f>
        <v/>
      </c>
      <c r="H53" s="19">
        <f>ROUND(Source!AC33*Source!I33, 2)</f>
        <v>0.48</v>
      </c>
      <c r="I53" s="12"/>
      <c r="J53" s="12">
        <f>IF(Source!BC33&lt;&gt; 0, Source!BC33, 1)</f>
        <v>1</v>
      </c>
      <c r="K53" s="19">
        <f>Source!P33</f>
        <v>0.48</v>
      </c>
      <c r="L53" s="34"/>
    </row>
    <row r="54" spans="1:26" ht="14.25">
      <c r="A54" s="46"/>
      <c r="B54" s="47"/>
      <c r="C54" s="47" t="s">
        <v>946</v>
      </c>
      <c r="D54" s="33" t="s">
        <v>947</v>
      </c>
      <c r="E54" s="20">
        <f>Source!BZ33</f>
        <v>92</v>
      </c>
      <c r="F54" s="50"/>
      <c r="G54" s="12"/>
      <c r="H54" s="19">
        <f>SUM(S49:S56)</f>
        <v>22.34</v>
      </c>
      <c r="I54" s="35"/>
      <c r="J54" s="13">
        <f>Source!AT33</f>
        <v>92</v>
      </c>
      <c r="K54" s="19">
        <f>SUM(T49:T56)</f>
        <v>22.34</v>
      </c>
      <c r="L54" s="34"/>
    </row>
    <row r="55" spans="1:26" ht="14.25">
      <c r="A55" s="46"/>
      <c r="B55" s="47"/>
      <c r="C55" s="47" t="s">
        <v>948</v>
      </c>
      <c r="D55" s="33" t="s">
        <v>947</v>
      </c>
      <c r="E55" s="20">
        <f>Source!CA33</f>
        <v>65</v>
      </c>
      <c r="F55" s="50"/>
      <c r="G55" s="12"/>
      <c r="H55" s="19">
        <f>SUM(U49:U56)</f>
        <v>15.78</v>
      </c>
      <c r="I55" s="35"/>
      <c r="J55" s="13">
        <f>Source!AU33</f>
        <v>65</v>
      </c>
      <c r="K55" s="19">
        <f>SUM(V49:V56)</f>
        <v>15.78</v>
      </c>
      <c r="L55" s="34"/>
    </row>
    <row r="56" spans="1:26" ht="14.25">
      <c r="A56" s="48"/>
      <c r="B56" s="49"/>
      <c r="C56" s="49" t="s">
        <v>949</v>
      </c>
      <c r="D56" s="36" t="s">
        <v>950</v>
      </c>
      <c r="E56" s="37">
        <f>Source!AQ33</f>
        <v>2.1800000000000002</v>
      </c>
      <c r="F56" s="38"/>
      <c r="G56" s="39" t="str">
        <f>Source!DI33</f>
        <v/>
      </c>
      <c r="H56" s="40"/>
      <c r="I56" s="39"/>
      <c r="J56" s="39"/>
      <c r="K56" s="40"/>
      <c r="L56" s="41">
        <f>Source!U33</f>
        <v>2.1800000000000002</v>
      </c>
    </row>
    <row r="57" spans="1:26" ht="15">
      <c r="G57" s="69">
        <f>H50+H51+H53+H54+H55</f>
        <v>63.68</v>
      </c>
      <c r="H57" s="69"/>
      <c r="J57" s="69">
        <f>K50+K51+K53+K54+K55</f>
        <v>63.68</v>
      </c>
      <c r="K57" s="69"/>
      <c r="L57" s="42">
        <f>Source!U33</f>
        <v>2.1800000000000002</v>
      </c>
      <c r="O57" s="24">
        <f>G57</f>
        <v>63.68</v>
      </c>
      <c r="P57" s="24">
        <f>J57</f>
        <v>63.68</v>
      </c>
      <c r="Q57" s="24">
        <f>L57</f>
        <v>2.1800000000000002</v>
      </c>
      <c r="W57">
        <f>IF(Source!BI33&lt;=1,H50+H51+H53+H54+H55, 0)</f>
        <v>0</v>
      </c>
      <c r="X57">
        <f>IF(Source!BI33=2,H50+H51+H53+H54+H55, 0)</f>
        <v>63.68</v>
      </c>
      <c r="Y57">
        <f>IF(Source!BI33=3,H50+H51+H53+H54+H55, 0)</f>
        <v>0</v>
      </c>
      <c r="Z57">
        <f>IF(Source!BI33=4,H50+H51+H53+H54+H55, 0)</f>
        <v>0</v>
      </c>
    </row>
    <row r="58" spans="1:26" ht="54">
      <c r="A58" s="48" t="str">
        <f>Source!E35</f>
        <v>10</v>
      </c>
      <c r="B58" s="49"/>
      <c r="C58" s="49" t="s">
        <v>959</v>
      </c>
      <c r="D58" s="36" t="str">
        <f>Source!H35</f>
        <v>шт.</v>
      </c>
      <c r="E58" s="37">
        <f>Source!I35</f>
        <v>1</v>
      </c>
      <c r="F58" s="38">
        <f>Source!AL35</f>
        <v>31285.47</v>
      </c>
      <c r="G58" s="39" t="str">
        <f>Source!DD35</f>
        <v/>
      </c>
      <c r="H58" s="40">
        <f>ROUND(Source!AC35*Source!I35, 2)</f>
        <v>31285.47</v>
      </c>
      <c r="I58" s="39" t="str">
        <f>Source!BO35</f>
        <v/>
      </c>
      <c r="J58" s="52">
        <f>IF(Source!BC35&lt;&gt; 0, Source!BC35, 1)</f>
        <v>1</v>
      </c>
      <c r="K58" s="53">
        <f>Source!P35</f>
        <v>31285.47</v>
      </c>
      <c r="L58" s="43"/>
      <c r="S58">
        <f>ROUND((Source!FX35/100)*((ROUND(Source!AF35*Source!I35, 2)+ROUND(Source!AE35*Source!I35, 2))), 2)</f>
        <v>0</v>
      </c>
      <c r="T58">
        <f>Source!X35</f>
        <v>0</v>
      </c>
      <c r="U58">
        <f>ROUND((Source!FY35/100)*((ROUND(Source!AF35*Source!I35, 2)+ROUND(Source!AE35*Source!I35, 2))), 2)</f>
        <v>0</v>
      </c>
      <c r="V58">
        <f>Source!Y35</f>
        <v>0</v>
      </c>
    </row>
    <row r="59" spans="1:26" ht="15">
      <c r="G59" s="69">
        <f>H58</f>
        <v>31285.47</v>
      </c>
      <c r="H59" s="69"/>
      <c r="J59" s="68">
        <f>K58</f>
        <v>31285.47</v>
      </c>
      <c r="K59" s="68"/>
      <c r="L59" s="42">
        <f>Source!U35</f>
        <v>0</v>
      </c>
      <c r="O59" s="24">
        <f>G59</f>
        <v>31285.47</v>
      </c>
      <c r="P59" s="24">
        <f>J59</f>
        <v>31285.47</v>
      </c>
      <c r="Q59" s="24">
        <f>L59</f>
        <v>0</v>
      </c>
      <c r="W59">
        <f>IF(Source!BI35&lt;=1,H58, 0)</f>
        <v>0</v>
      </c>
      <c r="X59">
        <f>IF(Source!BI35=2,H58, 0)</f>
        <v>31285.47</v>
      </c>
      <c r="Y59">
        <f>IF(Source!BI35=3,H58, 0)</f>
        <v>0</v>
      </c>
      <c r="Z59">
        <f>IF(Source!BI35=4,H58, 0)</f>
        <v>0</v>
      </c>
    </row>
    <row r="60" spans="1:26" ht="28.5">
      <c r="A60" s="46" t="str">
        <f>Source!E36</f>
        <v>11</v>
      </c>
      <c r="B60" s="47" t="str">
        <f>Source!F36</f>
        <v>м11-04-002-1</v>
      </c>
      <c r="C60" s="47" t="str">
        <f>Source!G36</f>
        <v>Аппарат настольный, масса до 0,015 т</v>
      </c>
      <c r="D60" s="33" t="str">
        <f>Source!H36</f>
        <v>1  ШТ.</v>
      </c>
      <c r="E60" s="20">
        <f>Source!I36</f>
        <v>1</v>
      </c>
      <c r="F60" s="30">
        <f>Source!AL36+Source!AM36+Source!AO36</f>
        <v>22.919999999999998</v>
      </c>
      <c r="G60" s="12"/>
      <c r="H60" s="19"/>
      <c r="I60" s="12" t="str">
        <f>Source!BO36</f>
        <v/>
      </c>
      <c r="J60" s="12"/>
      <c r="K60" s="19"/>
      <c r="L60" s="34"/>
      <c r="S60">
        <f>ROUND((Source!FX36/100)*((ROUND(Source!AF36*Source!I36, 2)+ROUND(Source!AE36*Source!I36, 2))), 2)</f>
        <v>8.09</v>
      </c>
      <c r="T60">
        <f>Source!X36</f>
        <v>8.09</v>
      </c>
      <c r="U60">
        <f>ROUND((Source!FY36/100)*((ROUND(Source!AF36*Source!I36, 2)+ROUND(Source!AE36*Source!I36, 2))), 2)</f>
        <v>5.71</v>
      </c>
      <c r="V60">
        <f>Source!Y36</f>
        <v>5.71</v>
      </c>
    </row>
    <row r="61" spans="1:26" ht="14.25">
      <c r="A61" s="46"/>
      <c r="B61" s="47"/>
      <c r="C61" s="47" t="s">
        <v>944</v>
      </c>
      <c r="D61" s="33"/>
      <c r="E61" s="20"/>
      <c r="F61" s="30">
        <f>Source!AO36</f>
        <v>8.7899999999999991</v>
      </c>
      <c r="G61" s="12" t="str">
        <f>Source!DG36</f>
        <v/>
      </c>
      <c r="H61" s="19">
        <f>ROUND(Source!AF36*Source!I36, 2)</f>
        <v>8.7899999999999991</v>
      </c>
      <c r="I61" s="12"/>
      <c r="J61" s="12">
        <f>IF(Source!BA36&lt;&gt; 0, Source!BA36, 1)</f>
        <v>1</v>
      </c>
      <c r="K61" s="19">
        <f>Source!S36</f>
        <v>8.7899999999999991</v>
      </c>
      <c r="L61" s="34"/>
      <c r="R61">
        <f>H61</f>
        <v>8.7899999999999991</v>
      </c>
    </row>
    <row r="62" spans="1:26" ht="14.25">
      <c r="A62" s="46"/>
      <c r="B62" s="47"/>
      <c r="C62" s="47" t="s">
        <v>406</v>
      </c>
      <c r="D62" s="33"/>
      <c r="E62" s="20"/>
      <c r="F62" s="30">
        <f>Source!AM36</f>
        <v>13.95</v>
      </c>
      <c r="G62" s="12" t="str">
        <f>Source!DE36</f>
        <v/>
      </c>
      <c r="H62" s="19">
        <f>ROUND(Source!AD36*Source!I36, 2)</f>
        <v>13.95</v>
      </c>
      <c r="I62" s="12"/>
      <c r="J62" s="12">
        <f>IF(Source!BB36&lt;&gt; 0, Source!BB36, 1)</f>
        <v>1</v>
      </c>
      <c r="K62" s="19">
        <f>Source!Q36</f>
        <v>13.95</v>
      </c>
      <c r="L62" s="34"/>
    </row>
    <row r="63" spans="1:26" ht="14.25">
      <c r="A63" s="46"/>
      <c r="B63" s="47"/>
      <c r="C63" s="47" t="s">
        <v>945</v>
      </c>
      <c r="D63" s="33"/>
      <c r="E63" s="20"/>
      <c r="F63" s="30">
        <f>Source!AL36</f>
        <v>0.18</v>
      </c>
      <c r="G63" s="12" t="str">
        <f>Source!DD36</f>
        <v/>
      </c>
      <c r="H63" s="19">
        <f>ROUND(Source!AC36*Source!I36, 2)</f>
        <v>0.18</v>
      </c>
      <c r="I63" s="12"/>
      <c r="J63" s="12">
        <f>IF(Source!BC36&lt;&gt; 0, Source!BC36, 1)</f>
        <v>1</v>
      </c>
      <c r="K63" s="19">
        <f>Source!P36</f>
        <v>0.18</v>
      </c>
      <c r="L63" s="34"/>
    </row>
    <row r="64" spans="1:26" ht="14.25">
      <c r="A64" s="46"/>
      <c r="B64" s="47"/>
      <c r="C64" s="47" t="s">
        <v>946</v>
      </c>
      <c r="D64" s="33" t="s">
        <v>947</v>
      </c>
      <c r="E64" s="20">
        <f>Source!BZ36</f>
        <v>92</v>
      </c>
      <c r="F64" s="50"/>
      <c r="G64" s="12"/>
      <c r="H64" s="19">
        <f>SUM(S60:S66)</f>
        <v>8.09</v>
      </c>
      <c r="I64" s="35"/>
      <c r="J64" s="13">
        <f>Source!AT36</f>
        <v>92</v>
      </c>
      <c r="K64" s="19">
        <f>SUM(T60:T66)</f>
        <v>8.09</v>
      </c>
      <c r="L64" s="34"/>
    </row>
    <row r="65" spans="1:26" ht="14.25">
      <c r="A65" s="46"/>
      <c r="B65" s="47"/>
      <c r="C65" s="47" t="s">
        <v>948</v>
      </c>
      <c r="D65" s="33" t="s">
        <v>947</v>
      </c>
      <c r="E65" s="20">
        <f>Source!CA36</f>
        <v>65</v>
      </c>
      <c r="F65" s="50"/>
      <c r="G65" s="12"/>
      <c r="H65" s="19">
        <f>SUM(U60:U66)</f>
        <v>5.71</v>
      </c>
      <c r="I65" s="35"/>
      <c r="J65" s="13">
        <f>Source!AU36</f>
        <v>65</v>
      </c>
      <c r="K65" s="19">
        <f>SUM(V60:V66)</f>
        <v>5.71</v>
      </c>
      <c r="L65" s="34"/>
    </row>
    <row r="66" spans="1:26" ht="14.25">
      <c r="A66" s="48"/>
      <c r="B66" s="49"/>
      <c r="C66" s="49" t="s">
        <v>949</v>
      </c>
      <c r="D66" s="36" t="s">
        <v>950</v>
      </c>
      <c r="E66" s="37">
        <f>Source!AQ36</f>
        <v>1.03</v>
      </c>
      <c r="F66" s="38"/>
      <c r="G66" s="39" t="str">
        <f>Source!DI36</f>
        <v/>
      </c>
      <c r="H66" s="40"/>
      <c r="I66" s="39"/>
      <c r="J66" s="39"/>
      <c r="K66" s="40"/>
      <c r="L66" s="41">
        <f>Source!U36</f>
        <v>1.03</v>
      </c>
    </row>
    <row r="67" spans="1:26" ht="15">
      <c r="G67" s="69">
        <f>H61+H62+H63+H64+H65</f>
        <v>36.72</v>
      </c>
      <c r="H67" s="69"/>
      <c r="J67" s="69">
        <f>K61+K62+K63+K64+K65</f>
        <v>36.72</v>
      </c>
      <c r="K67" s="69"/>
      <c r="L67" s="42">
        <f>Source!U36</f>
        <v>1.03</v>
      </c>
      <c r="O67" s="24">
        <f>G67</f>
        <v>36.72</v>
      </c>
      <c r="P67" s="24">
        <f>J67</f>
        <v>36.72</v>
      </c>
      <c r="Q67" s="24">
        <f>L67</f>
        <v>1.03</v>
      </c>
      <c r="W67">
        <f>IF(Source!BI36&lt;=1,H61+H62+H63+H64+H65, 0)</f>
        <v>0</v>
      </c>
      <c r="X67">
        <f>IF(Source!BI36=2,H61+H62+H63+H64+H65, 0)</f>
        <v>36.72</v>
      </c>
      <c r="Y67">
        <f>IF(Source!BI36=3,H61+H62+H63+H64+H65, 0)</f>
        <v>0</v>
      </c>
      <c r="Z67">
        <f>IF(Source!BI36=4,H61+H62+H63+H64+H65, 0)</f>
        <v>0</v>
      </c>
    </row>
    <row r="68" spans="1:26" ht="39.75">
      <c r="A68" s="48" t="str">
        <f>Source!E37</f>
        <v>12</v>
      </c>
      <c r="B68" s="49"/>
      <c r="C68" s="49" t="s">
        <v>960</v>
      </c>
      <c r="D68" s="36" t="str">
        <f>Source!H37</f>
        <v>шт.</v>
      </c>
      <c r="E68" s="37">
        <f>Source!I37</f>
        <v>1</v>
      </c>
      <c r="F68" s="38">
        <f>Source!AL37</f>
        <v>15305.97</v>
      </c>
      <c r="G68" s="39" t="str">
        <f>Source!DD37</f>
        <v/>
      </c>
      <c r="H68" s="40">
        <f>ROUND(Source!AC37*Source!I37, 2)</f>
        <v>15305.97</v>
      </c>
      <c r="I68" s="39" t="str">
        <f>Source!BO37</f>
        <v/>
      </c>
      <c r="J68" s="52">
        <f>IF(Source!BC37&lt;&gt; 0, Source!BC37, 1)</f>
        <v>1</v>
      </c>
      <c r="K68" s="53">
        <f>Source!P37</f>
        <v>15305.97</v>
      </c>
      <c r="L68" s="43"/>
      <c r="S68">
        <f>ROUND((Source!FX37/100)*((ROUND(Source!AF37*Source!I37, 2)+ROUND(Source!AE37*Source!I37, 2))), 2)</f>
        <v>0</v>
      </c>
      <c r="T68">
        <f>Source!X37</f>
        <v>0</v>
      </c>
      <c r="U68">
        <f>ROUND((Source!FY37/100)*((ROUND(Source!AF37*Source!I37, 2)+ROUND(Source!AE37*Source!I37, 2))), 2)</f>
        <v>0</v>
      </c>
      <c r="V68">
        <f>Source!Y37</f>
        <v>0</v>
      </c>
    </row>
    <row r="69" spans="1:26" ht="15">
      <c r="G69" s="69">
        <f>H68</f>
        <v>15305.97</v>
      </c>
      <c r="H69" s="69"/>
      <c r="J69" s="68">
        <f>K68</f>
        <v>15305.97</v>
      </c>
      <c r="K69" s="68"/>
      <c r="L69" s="42">
        <f>Source!U37</f>
        <v>0</v>
      </c>
      <c r="O69" s="24">
        <f>G69</f>
        <v>15305.97</v>
      </c>
      <c r="P69" s="24">
        <f>J69</f>
        <v>15305.97</v>
      </c>
      <c r="Q69" s="24">
        <f>L69</f>
        <v>0</v>
      </c>
      <c r="W69">
        <f>IF(Source!BI37&lt;=1,H68, 0)</f>
        <v>0</v>
      </c>
      <c r="X69">
        <f>IF(Source!BI37=2,H68, 0)</f>
        <v>15305.97</v>
      </c>
      <c r="Y69">
        <f>IF(Source!BI37=3,H68, 0)</f>
        <v>0</v>
      </c>
      <c r="Z69">
        <f>IF(Source!BI37=4,H68, 0)</f>
        <v>0</v>
      </c>
    </row>
    <row r="70" spans="1:26" ht="54">
      <c r="A70" s="48" t="str">
        <f>Source!E38</f>
        <v>13</v>
      </c>
      <c r="B70" s="49"/>
      <c r="C70" s="49" t="s">
        <v>961</v>
      </c>
      <c r="D70" s="36" t="str">
        <f>Source!H38</f>
        <v>шт.</v>
      </c>
      <c r="E70" s="37">
        <f>Source!I38</f>
        <v>1</v>
      </c>
      <c r="F70" s="38">
        <f>Source!AL38</f>
        <v>170.46</v>
      </c>
      <c r="G70" s="39" t="str">
        <f>Source!DD38</f>
        <v/>
      </c>
      <c r="H70" s="40">
        <f>ROUND(Source!AC38*Source!I38, 2)</f>
        <v>170.46</v>
      </c>
      <c r="I70" s="39" t="str">
        <f>Source!BO38</f>
        <v/>
      </c>
      <c r="J70" s="52">
        <f>IF(Source!BC38&lt;&gt; 0, Source!BC38, 1)</f>
        <v>1</v>
      </c>
      <c r="K70" s="53">
        <f>Source!P38</f>
        <v>170.46</v>
      </c>
      <c r="L70" s="43"/>
      <c r="S70">
        <f>ROUND((Source!FX38/100)*((ROUND(Source!AF38*Source!I38, 2)+ROUND(Source!AE38*Source!I38, 2))), 2)</f>
        <v>0</v>
      </c>
      <c r="T70">
        <f>Source!X38</f>
        <v>0</v>
      </c>
      <c r="U70">
        <f>ROUND((Source!FY38/100)*((ROUND(Source!AF38*Source!I38, 2)+ROUND(Source!AE38*Source!I38, 2))), 2)</f>
        <v>0</v>
      </c>
      <c r="V70">
        <f>Source!Y38</f>
        <v>0</v>
      </c>
    </row>
    <row r="71" spans="1:26" ht="15">
      <c r="G71" s="69">
        <f>H70</f>
        <v>170.46</v>
      </c>
      <c r="H71" s="69"/>
      <c r="J71" s="68">
        <f>K70</f>
        <v>170.46</v>
      </c>
      <c r="K71" s="68"/>
      <c r="L71" s="42">
        <f>Source!U38</f>
        <v>0</v>
      </c>
      <c r="O71" s="24">
        <f>G71</f>
        <v>170.46</v>
      </c>
      <c r="P71" s="24">
        <f>J71</f>
        <v>170.46</v>
      </c>
      <c r="Q71" s="24">
        <f>L71</f>
        <v>0</v>
      </c>
      <c r="W71">
        <f>IF(Source!BI38&lt;=1,H70, 0)</f>
        <v>0</v>
      </c>
      <c r="X71">
        <f>IF(Source!BI38=2,H70, 0)</f>
        <v>170.46</v>
      </c>
      <c r="Y71">
        <f>IF(Source!BI38=3,H70, 0)</f>
        <v>0</v>
      </c>
      <c r="Z71">
        <f>IF(Source!BI38=4,H70, 0)</f>
        <v>0</v>
      </c>
    </row>
    <row r="72" spans="1:26" ht="54">
      <c r="A72" s="48" t="str">
        <f>Source!E39</f>
        <v>14</v>
      </c>
      <c r="B72" s="49"/>
      <c r="C72" s="49" t="s">
        <v>962</v>
      </c>
      <c r="D72" s="36" t="str">
        <f>Source!H39</f>
        <v>шт.</v>
      </c>
      <c r="E72" s="37">
        <f>Source!I39</f>
        <v>1</v>
      </c>
      <c r="F72" s="38">
        <f>Source!AL39</f>
        <v>262.24</v>
      </c>
      <c r="G72" s="39" t="str">
        <f>Source!DD39</f>
        <v/>
      </c>
      <c r="H72" s="40">
        <f>ROUND(Source!AC39*Source!I39, 2)</f>
        <v>262.24</v>
      </c>
      <c r="I72" s="39" t="str">
        <f>Source!BO39</f>
        <v/>
      </c>
      <c r="J72" s="52">
        <f>IF(Source!BC39&lt;&gt; 0, Source!BC39, 1)</f>
        <v>1</v>
      </c>
      <c r="K72" s="53">
        <f>Source!P39</f>
        <v>262.24</v>
      </c>
      <c r="L72" s="43"/>
      <c r="S72">
        <f>ROUND((Source!FX39/100)*((ROUND(Source!AF39*Source!I39, 2)+ROUND(Source!AE39*Source!I39, 2))), 2)</f>
        <v>0</v>
      </c>
      <c r="T72">
        <f>Source!X39</f>
        <v>0</v>
      </c>
      <c r="U72">
        <f>ROUND((Source!FY39/100)*((ROUND(Source!AF39*Source!I39, 2)+ROUND(Source!AE39*Source!I39, 2))), 2)</f>
        <v>0</v>
      </c>
      <c r="V72">
        <f>Source!Y39</f>
        <v>0</v>
      </c>
    </row>
    <row r="73" spans="1:26" ht="15">
      <c r="G73" s="69">
        <f>H72</f>
        <v>262.24</v>
      </c>
      <c r="H73" s="69"/>
      <c r="J73" s="68">
        <f>K72</f>
        <v>262.24</v>
      </c>
      <c r="K73" s="68"/>
      <c r="L73" s="42">
        <f>Source!U39</f>
        <v>0</v>
      </c>
      <c r="O73" s="24">
        <f>G73</f>
        <v>262.24</v>
      </c>
      <c r="P73" s="24">
        <f>J73</f>
        <v>262.24</v>
      </c>
      <c r="Q73" s="24">
        <f>L73</f>
        <v>0</v>
      </c>
      <c r="W73">
        <f>IF(Source!BI39&lt;=1,H72, 0)</f>
        <v>0</v>
      </c>
      <c r="X73">
        <f>IF(Source!BI39=2,H72, 0)</f>
        <v>262.24</v>
      </c>
      <c r="Y73">
        <f>IF(Source!BI39=3,H72, 0)</f>
        <v>0</v>
      </c>
      <c r="Z73">
        <f>IF(Source!BI39=4,H72, 0)</f>
        <v>0</v>
      </c>
    </row>
    <row r="74" spans="1:26" ht="28.5">
      <c r="A74" s="46" t="str">
        <f>Source!E40</f>
        <v>15</v>
      </c>
      <c r="B74" s="47" t="str">
        <f>Source!F40</f>
        <v>м11-04-008-1</v>
      </c>
      <c r="C74" s="47" t="str">
        <f>Source!G40</f>
        <v>Съемные и выдвижные блоки (модули, ячейки, ТЭЗ), масса до 5 кг</v>
      </c>
      <c r="D74" s="33" t="str">
        <f>Source!H40</f>
        <v>1  ШТ.</v>
      </c>
      <c r="E74" s="20">
        <f>Source!I40</f>
        <v>8</v>
      </c>
      <c r="F74" s="30">
        <f>Source!AL40+Source!AM40+Source!AO40</f>
        <v>9.9500000000000011</v>
      </c>
      <c r="G74" s="12"/>
      <c r="H74" s="19"/>
      <c r="I74" s="12" t="str">
        <f>Source!BO40</f>
        <v/>
      </c>
      <c r="J74" s="12"/>
      <c r="K74" s="19"/>
      <c r="L74" s="34"/>
      <c r="S74">
        <f>ROUND((Source!FX40/100)*((ROUND(Source!AF40*Source!I40, 2)+ROUND(Source!AE40*Source!I40, 2))), 2)</f>
        <v>65.5</v>
      </c>
      <c r="T74">
        <f>Source!X40</f>
        <v>65.5</v>
      </c>
      <c r="U74">
        <f>ROUND((Source!FY40/100)*((ROUND(Source!AF40*Source!I40, 2)+ROUND(Source!AE40*Source!I40, 2))), 2)</f>
        <v>46.28</v>
      </c>
      <c r="V74">
        <f>Source!Y40</f>
        <v>46.28</v>
      </c>
    </row>
    <row r="75" spans="1:26" ht="14.25">
      <c r="A75" s="46"/>
      <c r="B75" s="47"/>
      <c r="C75" s="47" t="s">
        <v>944</v>
      </c>
      <c r="D75" s="33"/>
      <c r="E75" s="20"/>
      <c r="F75" s="30">
        <f>Source!AO40</f>
        <v>8.9</v>
      </c>
      <c r="G75" s="12" t="str">
        <f>Source!DG40</f>
        <v/>
      </c>
      <c r="H75" s="19">
        <f>ROUND(Source!AF40*Source!I40, 2)</f>
        <v>71.2</v>
      </c>
      <c r="I75" s="12"/>
      <c r="J75" s="12">
        <f>IF(Source!BA40&lt;&gt; 0, Source!BA40, 1)</f>
        <v>1</v>
      </c>
      <c r="K75" s="19">
        <f>Source!S40</f>
        <v>71.2</v>
      </c>
      <c r="L75" s="34"/>
      <c r="R75">
        <f>H75</f>
        <v>71.2</v>
      </c>
    </row>
    <row r="76" spans="1:26" ht="14.25">
      <c r="A76" s="46"/>
      <c r="B76" s="47"/>
      <c r="C76" s="47" t="s">
        <v>406</v>
      </c>
      <c r="D76" s="33"/>
      <c r="E76" s="20"/>
      <c r="F76" s="30">
        <f>Source!AM40</f>
        <v>0.87</v>
      </c>
      <c r="G76" s="12" t="str">
        <f>Source!DE40</f>
        <v/>
      </c>
      <c r="H76" s="19">
        <f>ROUND(Source!AD40*Source!I40, 2)</f>
        <v>6.96</v>
      </c>
      <c r="I76" s="12"/>
      <c r="J76" s="12">
        <f>IF(Source!BB40&lt;&gt; 0, Source!BB40, 1)</f>
        <v>1</v>
      </c>
      <c r="K76" s="19">
        <f>Source!Q40</f>
        <v>6.96</v>
      </c>
      <c r="L76" s="34"/>
    </row>
    <row r="77" spans="1:26" ht="14.25">
      <c r="A77" s="46"/>
      <c r="B77" s="47"/>
      <c r="C77" s="47" t="s">
        <v>945</v>
      </c>
      <c r="D77" s="33"/>
      <c r="E77" s="20"/>
      <c r="F77" s="30">
        <f>Source!AL40</f>
        <v>0.18</v>
      </c>
      <c r="G77" s="12" t="str">
        <f>Source!DD40</f>
        <v/>
      </c>
      <c r="H77" s="19">
        <f>ROUND(Source!AC40*Source!I40, 2)</f>
        <v>1.44</v>
      </c>
      <c r="I77" s="12"/>
      <c r="J77" s="12">
        <f>IF(Source!BC40&lt;&gt; 0, Source!BC40, 1)</f>
        <v>1</v>
      </c>
      <c r="K77" s="19">
        <f>Source!P40</f>
        <v>1.44</v>
      </c>
      <c r="L77" s="34"/>
    </row>
    <row r="78" spans="1:26" ht="14.25">
      <c r="A78" s="46"/>
      <c r="B78" s="47"/>
      <c r="C78" s="47" t="s">
        <v>946</v>
      </c>
      <c r="D78" s="33" t="s">
        <v>947</v>
      </c>
      <c r="E78" s="20">
        <f>Source!BZ40</f>
        <v>92</v>
      </c>
      <c r="F78" s="50"/>
      <c r="G78" s="12"/>
      <c r="H78" s="19">
        <f>SUM(S74:S80)</f>
        <v>65.5</v>
      </c>
      <c r="I78" s="35"/>
      <c r="J78" s="13">
        <f>Source!AT40</f>
        <v>92</v>
      </c>
      <c r="K78" s="19">
        <f>SUM(T74:T80)</f>
        <v>65.5</v>
      </c>
      <c r="L78" s="34"/>
    </row>
    <row r="79" spans="1:26" ht="14.25">
      <c r="A79" s="46"/>
      <c r="B79" s="47"/>
      <c r="C79" s="47" t="s">
        <v>948</v>
      </c>
      <c r="D79" s="33" t="s">
        <v>947</v>
      </c>
      <c r="E79" s="20">
        <f>Source!CA40</f>
        <v>65</v>
      </c>
      <c r="F79" s="50"/>
      <c r="G79" s="12"/>
      <c r="H79" s="19">
        <f>SUM(U74:U80)</f>
        <v>46.28</v>
      </c>
      <c r="I79" s="35"/>
      <c r="J79" s="13">
        <f>Source!AU40</f>
        <v>65</v>
      </c>
      <c r="K79" s="19">
        <f>SUM(V74:V80)</f>
        <v>46.28</v>
      </c>
      <c r="L79" s="34"/>
    </row>
    <row r="80" spans="1:26" ht="14.25">
      <c r="A80" s="48"/>
      <c r="B80" s="49"/>
      <c r="C80" s="49" t="s">
        <v>949</v>
      </c>
      <c r="D80" s="36" t="s">
        <v>950</v>
      </c>
      <c r="E80" s="37">
        <f>Source!AQ40</f>
        <v>1.03</v>
      </c>
      <c r="F80" s="38"/>
      <c r="G80" s="39" t="str">
        <f>Source!DI40</f>
        <v/>
      </c>
      <c r="H80" s="40"/>
      <c r="I80" s="39"/>
      <c r="J80" s="39"/>
      <c r="K80" s="40"/>
      <c r="L80" s="41">
        <f>Source!U40</f>
        <v>8.24</v>
      </c>
    </row>
    <row r="81" spans="1:26" ht="15">
      <c r="G81" s="69">
        <f>H75+H76+H77+H78+H79</f>
        <v>191.38</v>
      </c>
      <c r="H81" s="69"/>
      <c r="J81" s="69">
        <f>K75+K76+K77+K78+K79</f>
        <v>191.38</v>
      </c>
      <c r="K81" s="69"/>
      <c r="L81" s="42">
        <f>Source!U40</f>
        <v>8.24</v>
      </c>
      <c r="O81" s="24">
        <f>G81</f>
        <v>191.38</v>
      </c>
      <c r="P81" s="24">
        <f>J81</f>
        <v>191.38</v>
      </c>
      <c r="Q81" s="24">
        <f>L81</f>
        <v>8.24</v>
      </c>
      <c r="W81">
        <f>IF(Source!BI40&lt;=1,H75+H76+H77+H78+H79, 0)</f>
        <v>0</v>
      </c>
      <c r="X81">
        <f>IF(Source!BI40=2,H75+H76+H77+H78+H79, 0)</f>
        <v>191.38</v>
      </c>
      <c r="Y81">
        <f>IF(Source!BI40=3,H75+H76+H77+H78+H79, 0)</f>
        <v>0</v>
      </c>
      <c r="Z81">
        <f>IF(Source!BI40=4,H75+H76+H77+H78+H79, 0)</f>
        <v>0</v>
      </c>
    </row>
    <row r="82" spans="1:26" ht="39.75">
      <c r="A82" s="48" t="str">
        <f>Source!E41</f>
        <v>16</v>
      </c>
      <c r="B82" s="49"/>
      <c r="C82" s="49" t="s">
        <v>963</v>
      </c>
      <c r="D82" s="36" t="str">
        <f>Source!H41</f>
        <v>шт.</v>
      </c>
      <c r="E82" s="37">
        <f>Source!I41</f>
        <v>8</v>
      </c>
      <c r="F82" s="38">
        <f>Source!AL41</f>
        <v>15586.41</v>
      </c>
      <c r="G82" s="39" t="str">
        <f>Source!DD41</f>
        <v/>
      </c>
      <c r="H82" s="40">
        <f>ROUND(Source!AC41*Source!I41, 2)</f>
        <v>124691.28</v>
      </c>
      <c r="I82" s="39" t="str">
        <f>Source!BO41</f>
        <v/>
      </c>
      <c r="J82" s="52">
        <f>IF(Source!BC41&lt;&gt; 0, Source!BC41, 1)</f>
        <v>1</v>
      </c>
      <c r="K82" s="53">
        <f>Source!P41</f>
        <v>124691.28</v>
      </c>
      <c r="L82" s="43"/>
      <c r="S82">
        <f>ROUND((Source!FX41/100)*((ROUND(Source!AF41*Source!I41, 2)+ROUND(Source!AE41*Source!I41, 2))), 2)</f>
        <v>0</v>
      </c>
      <c r="T82">
        <f>Source!X41</f>
        <v>0</v>
      </c>
      <c r="U82">
        <f>ROUND((Source!FY41/100)*((ROUND(Source!AF41*Source!I41, 2)+ROUND(Source!AE41*Source!I41, 2))), 2)</f>
        <v>0</v>
      </c>
      <c r="V82">
        <f>Source!Y41</f>
        <v>0</v>
      </c>
    </row>
    <row r="83" spans="1:26" ht="15">
      <c r="G83" s="69">
        <f>H82</f>
        <v>124691.28</v>
      </c>
      <c r="H83" s="69"/>
      <c r="J83" s="68">
        <f>K82</f>
        <v>124691.28</v>
      </c>
      <c r="K83" s="68"/>
      <c r="L83" s="42">
        <f>Source!U41</f>
        <v>0</v>
      </c>
      <c r="O83" s="24">
        <f>G83</f>
        <v>124691.28</v>
      </c>
      <c r="P83" s="24">
        <f>J83</f>
        <v>124691.28</v>
      </c>
      <c r="Q83" s="24">
        <f>L83</f>
        <v>0</v>
      </c>
      <c r="W83">
        <f>IF(Source!BI41&lt;=1,H82, 0)</f>
        <v>0</v>
      </c>
      <c r="X83">
        <f>IF(Source!BI41=2,H82, 0)</f>
        <v>124691.28</v>
      </c>
      <c r="Y83">
        <f>IF(Source!BI41=3,H82, 0)</f>
        <v>0</v>
      </c>
      <c r="Z83">
        <f>IF(Source!BI41=4,H82, 0)</f>
        <v>0</v>
      </c>
    </row>
    <row r="84" spans="1:26" ht="28.5">
      <c r="A84" s="46" t="str">
        <f>Source!E44</f>
        <v>17</v>
      </c>
      <c r="B84" s="47" t="str">
        <f>Source!F44</f>
        <v>м11-04-008-1</v>
      </c>
      <c r="C84" s="47" t="str">
        <f>Source!G44</f>
        <v>Съемные и выдвижные блоки (модули, ячейки, ТЭЗ), масса до 5 кг</v>
      </c>
      <c r="D84" s="33" t="str">
        <f>Source!H44</f>
        <v>1  ШТ.</v>
      </c>
      <c r="E84" s="20">
        <f>Source!I44</f>
        <v>5</v>
      </c>
      <c r="F84" s="30">
        <f>Source!AL44+Source!AM44+Source!AO44</f>
        <v>9.9500000000000011</v>
      </c>
      <c r="G84" s="12"/>
      <c r="H84" s="19"/>
      <c r="I84" s="12" t="str">
        <f>Source!BO44</f>
        <v/>
      </c>
      <c r="J84" s="12"/>
      <c r="K84" s="19"/>
      <c r="L84" s="34"/>
      <c r="S84">
        <f>ROUND((Source!FX44/100)*((ROUND(Source!AF44*Source!I44, 2)+ROUND(Source!AE44*Source!I44, 2))), 2)</f>
        <v>40.94</v>
      </c>
      <c r="T84">
        <f>Source!X44</f>
        <v>40.94</v>
      </c>
      <c r="U84">
        <f>ROUND((Source!FY44/100)*((ROUND(Source!AF44*Source!I44, 2)+ROUND(Source!AE44*Source!I44, 2))), 2)</f>
        <v>28.93</v>
      </c>
      <c r="V84">
        <f>Source!Y44</f>
        <v>28.93</v>
      </c>
    </row>
    <row r="85" spans="1:26" ht="14.25">
      <c r="A85" s="46"/>
      <c r="B85" s="47"/>
      <c r="C85" s="47" t="s">
        <v>944</v>
      </c>
      <c r="D85" s="33"/>
      <c r="E85" s="20"/>
      <c r="F85" s="30">
        <f>Source!AO44</f>
        <v>8.9</v>
      </c>
      <c r="G85" s="12" t="str">
        <f>Source!DG44</f>
        <v/>
      </c>
      <c r="H85" s="19">
        <f>ROUND(Source!AF44*Source!I44, 2)</f>
        <v>44.5</v>
      </c>
      <c r="I85" s="12"/>
      <c r="J85" s="12">
        <f>IF(Source!BA44&lt;&gt; 0, Source!BA44, 1)</f>
        <v>1</v>
      </c>
      <c r="K85" s="19">
        <f>Source!S44</f>
        <v>44.5</v>
      </c>
      <c r="L85" s="34"/>
      <c r="R85">
        <f>H85</f>
        <v>44.5</v>
      </c>
    </row>
    <row r="86" spans="1:26" ht="14.25">
      <c r="A86" s="46"/>
      <c r="B86" s="47"/>
      <c r="C86" s="47" t="s">
        <v>406</v>
      </c>
      <c r="D86" s="33"/>
      <c r="E86" s="20"/>
      <c r="F86" s="30">
        <f>Source!AM44</f>
        <v>0.87</v>
      </c>
      <c r="G86" s="12" t="str">
        <f>Source!DE44</f>
        <v/>
      </c>
      <c r="H86" s="19">
        <f>ROUND(Source!AD44*Source!I44, 2)</f>
        <v>4.3499999999999996</v>
      </c>
      <c r="I86" s="12"/>
      <c r="J86" s="12">
        <f>IF(Source!BB44&lt;&gt; 0, Source!BB44, 1)</f>
        <v>1</v>
      </c>
      <c r="K86" s="19">
        <f>Source!Q44</f>
        <v>4.3499999999999996</v>
      </c>
      <c r="L86" s="34"/>
    </row>
    <row r="87" spans="1:26" ht="14.25">
      <c r="A87" s="46"/>
      <c r="B87" s="47"/>
      <c r="C87" s="47" t="s">
        <v>945</v>
      </c>
      <c r="D87" s="33"/>
      <c r="E87" s="20"/>
      <c r="F87" s="30">
        <f>Source!AL44</f>
        <v>0.18</v>
      </c>
      <c r="G87" s="12" t="str">
        <f>Source!DD44</f>
        <v/>
      </c>
      <c r="H87" s="19">
        <f>ROUND(Source!AC44*Source!I44, 2)</f>
        <v>0.9</v>
      </c>
      <c r="I87" s="12"/>
      <c r="J87" s="12">
        <f>IF(Source!BC44&lt;&gt; 0, Source!BC44, 1)</f>
        <v>1</v>
      </c>
      <c r="K87" s="19">
        <f>Source!P44</f>
        <v>0.9</v>
      </c>
      <c r="L87" s="34"/>
    </row>
    <row r="88" spans="1:26" ht="14.25">
      <c r="A88" s="46"/>
      <c r="B88" s="47"/>
      <c r="C88" s="47" t="s">
        <v>946</v>
      </c>
      <c r="D88" s="33" t="s">
        <v>947</v>
      </c>
      <c r="E88" s="20">
        <f>Source!BZ44</f>
        <v>92</v>
      </c>
      <c r="F88" s="50"/>
      <c r="G88" s="12"/>
      <c r="H88" s="19">
        <f>SUM(S84:S90)</f>
        <v>40.94</v>
      </c>
      <c r="I88" s="35"/>
      <c r="J88" s="13">
        <f>Source!AT44</f>
        <v>92</v>
      </c>
      <c r="K88" s="19">
        <f>SUM(T84:T90)</f>
        <v>40.94</v>
      </c>
      <c r="L88" s="34"/>
    </row>
    <row r="89" spans="1:26" ht="14.25">
      <c r="A89" s="46"/>
      <c r="B89" s="47"/>
      <c r="C89" s="47" t="s">
        <v>948</v>
      </c>
      <c r="D89" s="33" t="s">
        <v>947</v>
      </c>
      <c r="E89" s="20">
        <f>Source!CA44</f>
        <v>65</v>
      </c>
      <c r="F89" s="50"/>
      <c r="G89" s="12"/>
      <c r="H89" s="19">
        <f>SUM(U84:U90)</f>
        <v>28.93</v>
      </c>
      <c r="I89" s="35"/>
      <c r="J89" s="13">
        <f>Source!AU44</f>
        <v>65</v>
      </c>
      <c r="K89" s="19">
        <f>SUM(V84:V90)</f>
        <v>28.93</v>
      </c>
      <c r="L89" s="34"/>
    </row>
    <row r="90" spans="1:26" ht="14.25">
      <c r="A90" s="48"/>
      <c r="B90" s="49"/>
      <c r="C90" s="49" t="s">
        <v>949</v>
      </c>
      <c r="D90" s="36" t="s">
        <v>950</v>
      </c>
      <c r="E90" s="37">
        <f>Source!AQ44</f>
        <v>1.03</v>
      </c>
      <c r="F90" s="38"/>
      <c r="G90" s="39" t="str">
        <f>Source!DI44</f>
        <v/>
      </c>
      <c r="H90" s="40"/>
      <c r="I90" s="39"/>
      <c r="J90" s="39"/>
      <c r="K90" s="40"/>
      <c r="L90" s="41">
        <f>Source!U44</f>
        <v>5.15</v>
      </c>
    </row>
    <row r="91" spans="1:26" ht="15">
      <c r="G91" s="69">
        <f>H85+H86+H87+H88+H89</f>
        <v>119.62</v>
      </c>
      <c r="H91" s="69"/>
      <c r="J91" s="69">
        <f>K85+K86+K87+K88+K89</f>
        <v>119.62</v>
      </c>
      <c r="K91" s="69"/>
      <c r="L91" s="42">
        <f>Source!U44</f>
        <v>5.15</v>
      </c>
      <c r="O91" s="24">
        <f>G91</f>
        <v>119.62</v>
      </c>
      <c r="P91" s="24">
        <f>J91</f>
        <v>119.62</v>
      </c>
      <c r="Q91" s="24">
        <f>L91</f>
        <v>5.15</v>
      </c>
      <c r="W91">
        <f>IF(Source!BI44&lt;=1,H85+H86+H87+H88+H89, 0)</f>
        <v>0</v>
      </c>
      <c r="X91">
        <f>IF(Source!BI44=2,H85+H86+H87+H88+H89, 0)</f>
        <v>119.62</v>
      </c>
      <c r="Y91">
        <f>IF(Source!BI44=3,H85+H86+H87+H88+H89, 0)</f>
        <v>0</v>
      </c>
      <c r="Z91">
        <f>IF(Source!BI44=4,H85+H86+H87+H88+H89, 0)</f>
        <v>0</v>
      </c>
    </row>
    <row r="92" spans="1:26" ht="39.75">
      <c r="A92" s="48" t="str">
        <f>Source!E45</f>
        <v>18</v>
      </c>
      <c r="B92" s="49"/>
      <c r="C92" s="49" t="s">
        <v>964</v>
      </c>
      <c r="D92" s="36" t="str">
        <f>Source!H45</f>
        <v>шт.</v>
      </c>
      <c r="E92" s="37">
        <f>Source!I45</f>
        <v>1</v>
      </c>
      <c r="F92" s="38">
        <f>Source!AL45</f>
        <v>27169.91</v>
      </c>
      <c r="G92" s="39" t="str">
        <f>Source!DD45</f>
        <v/>
      </c>
      <c r="H92" s="40">
        <f>ROUND(Source!AC45*Source!I45, 2)</f>
        <v>27169.91</v>
      </c>
      <c r="I92" s="39" t="str">
        <f>Source!BO45</f>
        <v/>
      </c>
      <c r="J92" s="52">
        <f>IF(Source!BC45&lt;&gt; 0, Source!BC45, 1)</f>
        <v>1</v>
      </c>
      <c r="K92" s="53">
        <f>Source!P45</f>
        <v>27169.91</v>
      </c>
      <c r="L92" s="43"/>
      <c r="S92">
        <f>ROUND((Source!FX45/100)*((ROUND(Source!AF45*Source!I45, 2)+ROUND(Source!AE45*Source!I45, 2))), 2)</f>
        <v>0</v>
      </c>
      <c r="T92">
        <f>Source!X45</f>
        <v>0</v>
      </c>
      <c r="U92">
        <f>ROUND((Source!FY45/100)*((ROUND(Source!AF45*Source!I45, 2)+ROUND(Source!AE45*Source!I45, 2))), 2)</f>
        <v>0</v>
      </c>
      <c r="V92">
        <f>Source!Y45</f>
        <v>0</v>
      </c>
    </row>
    <row r="93" spans="1:26" ht="15">
      <c r="G93" s="69">
        <f>H92</f>
        <v>27169.91</v>
      </c>
      <c r="H93" s="69"/>
      <c r="J93" s="68">
        <f>K92</f>
        <v>27169.91</v>
      </c>
      <c r="K93" s="68"/>
      <c r="L93" s="42">
        <f>Source!U45</f>
        <v>0</v>
      </c>
      <c r="O93" s="24">
        <f>G93</f>
        <v>27169.91</v>
      </c>
      <c r="P93" s="24">
        <f>J93</f>
        <v>27169.91</v>
      </c>
      <c r="Q93" s="24">
        <f>L93</f>
        <v>0</v>
      </c>
      <c r="W93">
        <f>IF(Source!BI45&lt;=1,H92, 0)</f>
        <v>0</v>
      </c>
      <c r="X93">
        <f>IF(Source!BI45=2,H92, 0)</f>
        <v>27169.91</v>
      </c>
      <c r="Y93">
        <f>IF(Source!BI45=3,H92, 0)</f>
        <v>0</v>
      </c>
      <c r="Z93">
        <f>IF(Source!BI45=4,H92, 0)</f>
        <v>0</v>
      </c>
    </row>
    <row r="94" spans="1:26" ht="54">
      <c r="A94" s="48" t="str">
        <f>Source!E46</f>
        <v>19</v>
      </c>
      <c r="B94" s="49"/>
      <c r="C94" s="49" t="s">
        <v>965</v>
      </c>
      <c r="D94" s="36" t="str">
        <f>Source!H46</f>
        <v>шт.</v>
      </c>
      <c r="E94" s="37">
        <f>Source!I46</f>
        <v>2</v>
      </c>
      <c r="F94" s="38">
        <f>Source!AL46</f>
        <v>23785.59</v>
      </c>
      <c r="G94" s="39" t="str">
        <f>Source!DD46</f>
        <v/>
      </c>
      <c r="H94" s="40">
        <f>ROUND(Source!AC46*Source!I46, 2)</f>
        <v>47571.18</v>
      </c>
      <c r="I94" s="39" t="str">
        <f>Source!BO46</f>
        <v/>
      </c>
      <c r="J94" s="52">
        <f>IF(Source!BC46&lt;&gt; 0, Source!BC46, 1)</f>
        <v>1</v>
      </c>
      <c r="K94" s="53">
        <f>Source!P46</f>
        <v>47571.18</v>
      </c>
      <c r="L94" s="43"/>
      <c r="S94">
        <f>ROUND((Source!FX46/100)*((ROUND(Source!AF46*Source!I46, 2)+ROUND(Source!AE46*Source!I46, 2))), 2)</f>
        <v>0</v>
      </c>
      <c r="T94">
        <f>Source!X46</f>
        <v>0</v>
      </c>
      <c r="U94">
        <f>ROUND((Source!FY46/100)*((ROUND(Source!AF46*Source!I46, 2)+ROUND(Source!AE46*Source!I46, 2))), 2)</f>
        <v>0</v>
      </c>
      <c r="V94">
        <f>Source!Y46</f>
        <v>0</v>
      </c>
    </row>
    <row r="95" spans="1:26" ht="15">
      <c r="G95" s="69">
        <f>H94</f>
        <v>47571.18</v>
      </c>
      <c r="H95" s="69"/>
      <c r="J95" s="68">
        <f>K94</f>
        <v>47571.18</v>
      </c>
      <c r="K95" s="68"/>
      <c r="L95" s="42">
        <f>Source!U46</f>
        <v>0</v>
      </c>
      <c r="O95" s="24">
        <f>G95</f>
        <v>47571.18</v>
      </c>
      <c r="P95" s="24">
        <f>J95</f>
        <v>47571.18</v>
      </c>
      <c r="Q95" s="24">
        <f>L95</f>
        <v>0</v>
      </c>
      <c r="W95">
        <f>IF(Source!BI46&lt;=1,H94, 0)</f>
        <v>47571.18</v>
      </c>
      <c r="X95">
        <f>IF(Source!BI46=2,H94, 0)</f>
        <v>0</v>
      </c>
      <c r="Y95">
        <f>IF(Source!BI46=3,H94, 0)</f>
        <v>0</v>
      </c>
      <c r="Z95">
        <f>IF(Source!BI46=4,H94, 0)</f>
        <v>0</v>
      </c>
    </row>
    <row r="96" spans="1:26" ht="39.75">
      <c r="A96" s="48" t="str">
        <f>Source!E47</f>
        <v>20</v>
      </c>
      <c r="B96" s="49"/>
      <c r="C96" s="49" t="s">
        <v>966</v>
      </c>
      <c r="D96" s="36" t="str">
        <f>Source!H47</f>
        <v>шт.</v>
      </c>
      <c r="E96" s="37">
        <f>Source!I47</f>
        <v>2</v>
      </c>
      <c r="F96" s="38">
        <f>Source!AL47</f>
        <v>749.25</v>
      </c>
      <c r="G96" s="39" t="str">
        <f>Source!DD47</f>
        <v/>
      </c>
      <c r="H96" s="40">
        <f>ROUND(Source!AC47*Source!I47, 2)</f>
        <v>1498.5</v>
      </c>
      <c r="I96" s="39" t="str">
        <f>Source!BO47</f>
        <v/>
      </c>
      <c r="J96" s="52">
        <f>IF(Source!BC47&lt;&gt; 0, Source!BC47, 1)</f>
        <v>1</v>
      </c>
      <c r="K96" s="53">
        <f>Source!P47</f>
        <v>1498.5</v>
      </c>
      <c r="L96" s="43"/>
      <c r="S96">
        <f>ROUND((Source!FX47/100)*((ROUND(Source!AF47*Source!I47, 2)+ROUND(Source!AE47*Source!I47, 2))), 2)</f>
        <v>0</v>
      </c>
      <c r="T96">
        <f>Source!X47</f>
        <v>0</v>
      </c>
      <c r="U96">
        <f>ROUND((Source!FY47/100)*((ROUND(Source!AF47*Source!I47, 2)+ROUND(Source!AE47*Source!I47, 2))), 2)</f>
        <v>0</v>
      </c>
      <c r="V96">
        <f>Source!Y47</f>
        <v>0</v>
      </c>
    </row>
    <row r="97" spans="1:26" ht="15">
      <c r="G97" s="69">
        <f>H96</f>
        <v>1498.5</v>
      </c>
      <c r="H97" s="69"/>
      <c r="J97" s="68">
        <f>K96</f>
        <v>1498.5</v>
      </c>
      <c r="K97" s="68"/>
      <c r="L97" s="42">
        <f>Source!U47</f>
        <v>0</v>
      </c>
      <c r="O97" s="24">
        <f>G97</f>
        <v>1498.5</v>
      </c>
      <c r="P97" s="24">
        <f>J97</f>
        <v>1498.5</v>
      </c>
      <c r="Q97" s="24">
        <f>L97</f>
        <v>0</v>
      </c>
      <c r="W97">
        <f>IF(Source!BI47&lt;=1,H96, 0)</f>
        <v>0</v>
      </c>
      <c r="X97">
        <f>IF(Source!BI47=2,H96, 0)</f>
        <v>1498.5</v>
      </c>
      <c r="Y97">
        <f>IF(Source!BI47=3,H96, 0)</f>
        <v>0</v>
      </c>
      <c r="Z97">
        <f>IF(Source!BI47=4,H96, 0)</f>
        <v>0</v>
      </c>
    </row>
    <row r="98" spans="1:26" ht="28.5">
      <c r="A98" s="46" t="str">
        <f>Source!E51</f>
        <v>21</v>
      </c>
      <c r="B98" s="47" t="str">
        <f>Source!F51</f>
        <v>м10-02-016-6</v>
      </c>
      <c r="C98" s="47" t="str">
        <f>Source!G51</f>
        <v>Отдельно устанавливаемый преобразователь или блок питания</v>
      </c>
      <c r="D98" s="33" t="str">
        <f>Source!H51</f>
        <v>1  ШТ.</v>
      </c>
      <c r="E98" s="20">
        <f>Source!I51</f>
        <v>4</v>
      </c>
      <c r="F98" s="30">
        <f>Source!AL51+Source!AM51+Source!AO51</f>
        <v>199.93</v>
      </c>
      <c r="G98" s="12"/>
      <c r="H98" s="19"/>
      <c r="I98" s="12" t="str">
        <f>Source!BO51</f>
        <v/>
      </c>
      <c r="J98" s="12"/>
      <c r="K98" s="19"/>
      <c r="L98" s="34"/>
      <c r="S98">
        <f>ROUND((Source!FX51/100)*((ROUND(Source!AF51*Source!I51, 2)+ROUND(Source!AE51*Source!I51, 2))), 2)</f>
        <v>372.61</v>
      </c>
      <c r="T98">
        <f>Source!X51</f>
        <v>372.61</v>
      </c>
      <c r="U98">
        <f>ROUND((Source!FY51/100)*((ROUND(Source!AF51*Source!I51, 2)+ROUND(Source!AE51*Source!I51, 2))), 2)</f>
        <v>279.45999999999998</v>
      </c>
      <c r="V98">
        <f>Source!Y51</f>
        <v>279.45999999999998</v>
      </c>
    </row>
    <row r="99" spans="1:26" ht="14.25">
      <c r="A99" s="46"/>
      <c r="B99" s="47"/>
      <c r="C99" s="47" t="s">
        <v>944</v>
      </c>
      <c r="D99" s="33"/>
      <c r="E99" s="20"/>
      <c r="F99" s="30">
        <f>Source!AO51</f>
        <v>112.01</v>
      </c>
      <c r="G99" s="12" t="str">
        <f>Source!DG51</f>
        <v/>
      </c>
      <c r="H99" s="19">
        <f>ROUND(Source!AF51*Source!I51, 2)</f>
        <v>448.04</v>
      </c>
      <c r="I99" s="12"/>
      <c r="J99" s="12">
        <f>IF(Source!BA51&lt;&gt; 0, Source!BA51, 1)</f>
        <v>1</v>
      </c>
      <c r="K99" s="19">
        <f>Source!S51</f>
        <v>448.04</v>
      </c>
      <c r="L99" s="34"/>
      <c r="R99">
        <f>H99</f>
        <v>448.04</v>
      </c>
    </row>
    <row r="100" spans="1:26" ht="14.25">
      <c r="A100" s="46"/>
      <c r="B100" s="47"/>
      <c r="C100" s="47" t="s">
        <v>406</v>
      </c>
      <c r="D100" s="33"/>
      <c r="E100" s="20"/>
      <c r="F100" s="30">
        <f>Source!AM51</f>
        <v>39.6</v>
      </c>
      <c r="G100" s="12" t="str">
        <f>Source!DE51</f>
        <v/>
      </c>
      <c r="H100" s="19">
        <f>ROUND(Source!AD51*Source!I51, 2)</f>
        <v>158.4</v>
      </c>
      <c r="I100" s="12"/>
      <c r="J100" s="12">
        <f>IF(Source!BB51&lt;&gt; 0, Source!BB51, 1)</f>
        <v>1</v>
      </c>
      <c r="K100" s="19">
        <f>Source!Q51</f>
        <v>158.4</v>
      </c>
      <c r="L100" s="34"/>
    </row>
    <row r="101" spans="1:26" ht="14.25">
      <c r="A101" s="46"/>
      <c r="B101" s="47"/>
      <c r="C101" s="47" t="s">
        <v>958</v>
      </c>
      <c r="D101" s="33"/>
      <c r="E101" s="20"/>
      <c r="F101" s="30">
        <f>Source!AN51</f>
        <v>4.43</v>
      </c>
      <c r="G101" s="12" t="str">
        <f>Source!DF51</f>
        <v/>
      </c>
      <c r="H101" s="44">
        <f>ROUND(Source!AE51*Source!I51, 2)</f>
        <v>17.72</v>
      </c>
      <c r="I101" s="12"/>
      <c r="J101" s="12">
        <f>IF(Source!BS51&lt;&gt; 0, Source!BS51, 1)</f>
        <v>1</v>
      </c>
      <c r="K101" s="44">
        <f>Source!R51</f>
        <v>17.72</v>
      </c>
      <c r="L101" s="34"/>
      <c r="R101">
        <f>H101</f>
        <v>17.72</v>
      </c>
    </row>
    <row r="102" spans="1:26" ht="14.25">
      <c r="A102" s="46"/>
      <c r="B102" s="47"/>
      <c r="C102" s="47" t="s">
        <v>946</v>
      </c>
      <c r="D102" s="33" t="s">
        <v>947</v>
      </c>
      <c r="E102" s="20">
        <f>Source!BZ51</f>
        <v>80</v>
      </c>
      <c r="F102" s="50"/>
      <c r="G102" s="12"/>
      <c r="H102" s="19">
        <f>SUM(S98:S104)</f>
        <v>372.61</v>
      </c>
      <c r="I102" s="35"/>
      <c r="J102" s="13">
        <f>Source!AT51</f>
        <v>80</v>
      </c>
      <c r="K102" s="19">
        <f>SUM(T98:T104)</f>
        <v>372.61</v>
      </c>
      <c r="L102" s="34"/>
    </row>
    <row r="103" spans="1:26" ht="14.25">
      <c r="A103" s="46"/>
      <c r="B103" s="47"/>
      <c r="C103" s="47" t="s">
        <v>948</v>
      </c>
      <c r="D103" s="33" t="s">
        <v>947</v>
      </c>
      <c r="E103" s="20">
        <f>Source!CA51</f>
        <v>60</v>
      </c>
      <c r="F103" s="50"/>
      <c r="G103" s="12"/>
      <c r="H103" s="19">
        <f>SUM(U98:U104)</f>
        <v>279.45999999999998</v>
      </c>
      <c r="I103" s="35"/>
      <c r="J103" s="13">
        <f>Source!AU51</f>
        <v>60</v>
      </c>
      <c r="K103" s="19">
        <f>SUM(V98:V104)</f>
        <v>279.45999999999998</v>
      </c>
      <c r="L103" s="34"/>
    </row>
    <row r="104" spans="1:26" ht="14.25">
      <c r="A104" s="48"/>
      <c r="B104" s="49"/>
      <c r="C104" s="49" t="s">
        <v>949</v>
      </c>
      <c r="D104" s="36" t="s">
        <v>950</v>
      </c>
      <c r="E104" s="37">
        <f>Source!AQ51</f>
        <v>10.1</v>
      </c>
      <c r="F104" s="38"/>
      <c r="G104" s="39" t="str">
        <f>Source!DI51</f>
        <v/>
      </c>
      <c r="H104" s="40"/>
      <c r="I104" s="39"/>
      <c r="J104" s="39"/>
      <c r="K104" s="40"/>
      <c r="L104" s="41">
        <f>Source!U51</f>
        <v>40.4</v>
      </c>
    </row>
    <row r="105" spans="1:26" ht="15">
      <c r="G105" s="69">
        <f>H99+H100+H102+H103</f>
        <v>1258.51</v>
      </c>
      <c r="H105" s="69"/>
      <c r="J105" s="69">
        <f>K99+K100+K102+K103</f>
        <v>1258.51</v>
      </c>
      <c r="K105" s="69"/>
      <c r="L105" s="42">
        <f>Source!U51</f>
        <v>40.4</v>
      </c>
      <c r="O105" s="24">
        <f>G105</f>
        <v>1258.51</v>
      </c>
      <c r="P105" s="24">
        <f>J105</f>
        <v>1258.51</v>
      </c>
      <c r="Q105" s="24">
        <f>L105</f>
        <v>40.4</v>
      </c>
      <c r="W105">
        <f>IF(Source!BI51&lt;=1,H99+H100+H102+H103, 0)</f>
        <v>0</v>
      </c>
      <c r="X105">
        <f>IF(Source!BI51=2,H99+H100+H102+H103, 0)</f>
        <v>1258.51</v>
      </c>
      <c r="Y105">
        <f>IF(Source!BI51=3,H99+H100+H102+H103, 0)</f>
        <v>0</v>
      </c>
      <c r="Z105">
        <f>IF(Source!BI51=4,H99+H100+H102+H103, 0)</f>
        <v>0</v>
      </c>
    </row>
    <row r="106" spans="1:26" ht="54">
      <c r="A106" s="48" t="str">
        <f>Source!E52</f>
        <v>22</v>
      </c>
      <c r="B106" s="49"/>
      <c r="C106" s="49" t="s">
        <v>967</v>
      </c>
      <c r="D106" s="36" t="str">
        <f>Source!H52</f>
        <v>шт.</v>
      </c>
      <c r="E106" s="37">
        <f>Source!I52</f>
        <v>2</v>
      </c>
      <c r="F106" s="38">
        <f>Source!AL52</f>
        <v>4737.29</v>
      </c>
      <c r="G106" s="39" t="str">
        <f>Source!DD52</f>
        <v/>
      </c>
      <c r="H106" s="40">
        <f>ROUND(Source!AC52*Source!I52, 2)</f>
        <v>9474.58</v>
      </c>
      <c r="I106" s="39" t="str">
        <f>Source!BO52</f>
        <v/>
      </c>
      <c r="J106" s="52">
        <f>IF(Source!BC52&lt;&gt; 0, Source!BC52, 1)</f>
        <v>1</v>
      </c>
      <c r="K106" s="53">
        <f>Source!P52</f>
        <v>9474.58</v>
      </c>
      <c r="L106" s="43"/>
      <c r="S106">
        <f>ROUND((Source!FX52/100)*((ROUND(Source!AF52*Source!I52, 2)+ROUND(Source!AE52*Source!I52, 2))), 2)</f>
        <v>0</v>
      </c>
      <c r="T106">
        <f>Source!X52</f>
        <v>0</v>
      </c>
      <c r="U106">
        <f>ROUND((Source!FY52/100)*((ROUND(Source!AF52*Source!I52, 2)+ROUND(Source!AE52*Source!I52, 2))), 2)</f>
        <v>0</v>
      </c>
      <c r="V106">
        <f>Source!Y52</f>
        <v>0</v>
      </c>
    </row>
    <row r="107" spans="1:26" ht="15">
      <c r="G107" s="69">
        <f>H106</f>
        <v>9474.58</v>
      </c>
      <c r="H107" s="69"/>
      <c r="J107" s="68">
        <f>K106</f>
        <v>9474.58</v>
      </c>
      <c r="K107" s="68"/>
      <c r="L107" s="42">
        <f>Source!U52</f>
        <v>0</v>
      </c>
      <c r="O107" s="24">
        <f>G107</f>
        <v>9474.58</v>
      </c>
      <c r="P107" s="24">
        <f>J107</f>
        <v>9474.58</v>
      </c>
      <c r="Q107" s="24">
        <f>L107</f>
        <v>0</v>
      </c>
      <c r="W107">
        <f>IF(Source!BI52&lt;=1,H106, 0)</f>
        <v>0</v>
      </c>
      <c r="X107">
        <f>IF(Source!BI52=2,H106, 0)</f>
        <v>9474.58</v>
      </c>
      <c r="Y107">
        <f>IF(Source!BI52=3,H106, 0)</f>
        <v>0</v>
      </c>
      <c r="Z107">
        <f>IF(Source!BI52=4,H106, 0)</f>
        <v>0</v>
      </c>
    </row>
    <row r="108" spans="1:26" ht="54">
      <c r="A108" s="48" t="str">
        <f>Source!E53</f>
        <v>23</v>
      </c>
      <c r="B108" s="49"/>
      <c r="C108" s="49" t="s">
        <v>968</v>
      </c>
      <c r="D108" s="36" t="str">
        <f>Source!H53</f>
        <v>шт.</v>
      </c>
      <c r="E108" s="37">
        <f>Source!I53</f>
        <v>1</v>
      </c>
      <c r="F108" s="38">
        <f>Source!AL53</f>
        <v>74568.13</v>
      </c>
      <c r="G108" s="39" t="str">
        <f>Source!DD53</f>
        <v/>
      </c>
      <c r="H108" s="40">
        <f>ROUND(Source!AC53*Source!I53, 2)</f>
        <v>74568.13</v>
      </c>
      <c r="I108" s="39" t="str">
        <f>Source!BO53</f>
        <v/>
      </c>
      <c r="J108" s="52">
        <f>IF(Source!BC53&lt;&gt; 0, Source!BC53, 1)</f>
        <v>1</v>
      </c>
      <c r="K108" s="53">
        <f>Source!P53</f>
        <v>74568.13</v>
      </c>
      <c r="L108" s="43"/>
      <c r="S108">
        <f>ROUND((Source!FX53/100)*((ROUND(Source!AF53*Source!I53, 2)+ROUND(Source!AE53*Source!I53, 2))), 2)</f>
        <v>0</v>
      </c>
      <c r="T108">
        <f>Source!X53</f>
        <v>0</v>
      </c>
      <c r="U108">
        <f>ROUND((Source!FY53/100)*((ROUND(Source!AF53*Source!I53, 2)+ROUND(Source!AE53*Source!I53, 2))), 2)</f>
        <v>0</v>
      </c>
      <c r="V108">
        <f>Source!Y53</f>
        <v>0</v>
      </c>
    </row>
    <row r="109" spans="1:26" ht="15">
      <c r="G109" s="69">
        <f>H108</f>
        <v>74568.13</v>
      </c>
      <c r="H109" s="69"/>
      <c r="J109" s="68">
        <f>K108</f>
        <v>74568.13</v>
      </c>
      <c r="K109" s="68"/>
      <c r="L109" s="42">
        <f>Source!U53</f>
        <v>0</v>
      </c>
      <c r="O109" s="24">
        <f>G109</f>
        <v>74568.13</v>
      </c>
      <c r="P109" s="24">
        <f>J109</f>
        <v>74568.13</v>
      </c>
      <c r="Q109" s="24">
        <f>L109</f>
        <v>0</v>
      </c>
      <c r="W109">
        <f>IF(Source!BI53&lt;=1,H108, 0)</f>
        <v>0</v>
      </c>
      <c r="X109">
        <f>IF(Source!BI53=2,H108, 0)</f>
        <v>74568.13</v>
      </c>
      <c r="Y109">
        <f>IF(Source!BI53=3,H108, 0)</f>
        <v>0</v>
      </c>
      <c r="Z109">
        <f>IF(Source!BI53=4,H108, 0)</f>
        <v>0</v>
      </c>
    </row>
    <row r="110" spans="1:26" ht="54">
      <c r="A110" s="48" t="str">
        <f>Source!E54</f>
        <v>24</v>
      </c>
      <c r="B110" s="49"/>
      <c r="C110" s="49" t="s">
        <v>969</v>
      </c>
      <c r="D110" s="36" t="str">
        <f>Source!H54</f>
        <v>шт.</v>
      </c>
      <c r="E110" s="37">
        <f>Source!I54</f>
        <v>1</v>
      </c>
      <c r="F110" s="38">
        <f>Source!AL54</f>
        <v>69716.149999999994</v>
      </c>
      <c r="G110" s="39" t="str">
        <f>Source!DD54</f>
        <v/>
      </c>
      <c r="H110" s="40">
        <f>ROUND(Source!AC54*Source!I54, 2)</f>
        <v>69716.149999999994</v>
      </c>
      <c r="I110" s="39" t="str">
        <f>Source!BO54</f>
        <v/>
      </c>
      <c r="J110" s="52">
        <f>IF(Source!BC54&lt;&gt; 0, Source!BC54, 1)</f>
        <v>1</v>
      </c>
      <c r="K110" s="53">
        <f>Source!P54</f>
        <v>69716.149999999994</v>
      </c>
      <c r="L110" s="43"/>
      <c r="S110">
        <f>ROUND((Source!FX54/100)*((ROUND(Source!AF54*Source!I54, 2)+ROUND(Source!AE54*Source!I54, 2))), 2)</f>
        <v>0</v>
      </c>
      <c r="T110">
        <f>Source!X54</f>
        <v>0</v>
      </c>
      <c r="U110">
        <f>ROUND((Source!FY54/100)*((ROUND(Source!AF54*Source!I54, 2)+ROUND(Source!AE54*Source!I54, 2))), 2)</f>
        <v>0</v>
      </c>
      <c r="V110">
        <f>Source!Y54</f>
        <v>0</v>
      </c>
    </row>
    <row r="111" spans="1:26" ht="15">
      <c r="G111" s="69">
        <f>H110</f>
        <v>69716.149999999994</v>
      </c>
      <c r="H111" s="69"/>
      <c r="J111" s="68">
        <f>K110</f>
        <v>69716.149999999994</v>
      </c>
      <c r="K111" s="68"/>
      <c r="L111" s="42">
        <f>Source!U54</f>
        <v>0</v>
      </c>
      <c r="O111" s="24">
        <f>G111</f>
        <v>69716.149999999994</v>
      </c>
      <c r="P111" s="24">
        <f>J111</f>
        <v>69716.149999999994</v>
      </c>
      <c r="Q111" s="24">
        <f>L111</f>
        <v>0</v>
      </c>
      <c r="W111">
        <f>IF(Source!BI54&lt;=1,H110, 0)</f>
        <v>0</v>
      </c>
      <c r="X111">
        <f>IF(Source!BI54=2,H110, 0)</f>
        <v>69716.149999999994</v>
      </c>
      <c r="Y111">
        <f>IF(Source!BI54=3,H110, 0)</f>
        <v>0</v>
      </c>
      <c r="Z111">
        <f>IF(Source!BI54=4,H110, 0)</f>
        <v>0</v>
      </c>
    </row>
    <row r="112" spans="1:26" ht="28.5">
      <c r="A112" s="46" t="str">
        <f>Source!E55</f>
        <v>25</v>
      </c>
      <c r="B112" s="47" t="str">
        <f>Source!F55</f>
        <v>м10-03-001-1</v>
      </c>
      <c r="C112" s="47" t="str">
        <f>Source!G55</f>
        <v>Стойка, полустойка, каркас стойки или шкаф, масса до 100 кг</v>
      </c>
      <c r="D112" s="33" t="str">
        <f>Source!H55</f>
        <v>1  ШТ.</v>
      </c>
      <c r="E112" s="20">
        <f>Source!I55</f>
        <v>3</v>
      </c>
      <c r="F112" s="30">
        <f>Source!AL55+Source!AM55+Source!AO55</f>
        <v>156.42000000000002</v>
      </c>
      <c r="G112" s="12"/>
      <c r="H112" s="19"/>
      <c r="I112" s="12" t="str">
        <f>Source!BO55</f>
        <v/>
      </c>
      <c r="J112" s="12"/>
      <c r="K112" s="19"/>
      <c r="L112" s="34"/>
      <c r="S112">
        <f>ROUND((Source!FX55/100)*((ROUND(Source!AF55*Source!I55, 2)+ROUND(Source!AE55*Source!I55, 2))), 2)</f>
        <v>191.71</v>
      </c>
      <c r="T112">
        <f>Source!X55</f>
        <v>191.71</v>
      </c>
      <c r="U112">
        <f>ROUND((Source!FY55/100)*((ROUND(Source!AF55*Source!I55, 2)+ROUND(Source!AE55*Source!I55, 2))), 2)</f>
        <v>143.78</v>
      </c>
      <c r="V112">
        <f>Source!Y55</f>
        <v>143.78</v>
      </c>
    </row>
    <row r="113" spans="1:26" ht="14.25">
      <c r="A113" s="46"/>
      <c r="B113" s="47"/>
      <c r="C113" s="47" t="s">
        <v>944</v>
      </c>
      <c r="D113" s="33"/>
      <c r="E113" s="20"/>
      <c r="F113" s="30">
        <f>Source!AO55</f>
        <v>76.260000000000005</v>
      </c>
      <c r="G113" s="12" t="str">
        <f>Source!DG55</f>
        <v/>
      </c>
      <c r="H113" s="19">
        <f>ROUND(Source!AF55*Source!I55, 2)</f>
        <v>228.78</v>
      </c>
      <c r="I113" s="12"/>
      <c r="J113" s="12">
        <f>IF(Source!BA55&lt;&gt; 0, Source!BA55, 1)</f>
        <v>1</v>
      </c>
      <c r="K113" s="19">
        <f>Source!S55</f>
        <v>228.78</v>
      </c>
      <c r="L113" s="34"/>
      <c r="R113">
        <f>H113</f>
        <v>228.78</v>
      </c>
    </row>
    <row r="114" spans="1:26" ht="14.25">
      <c r="A114" s="46"/>
      <c r="B114" s="47"/>
      <c r="C114" s="47" t="s">
        <v>406</v>
      </c>
      <c r="D114" s="33"/>
      <c r="E114" s="20"/>
      <c r="F114" s="30">
        <f>Source!AM55</f>
        <v>34.86</v>
      </c>
      <c r="G114" s="12" t="str">
        <f>Source!DE55</f>
        <v/>
      </c>
      <c r="H114" s="19">
        <f>ROUND(Source!AD55*Source!I55, 2)</f>
        <v>104.58</v>
      </c>
      <c r="I114" s="12"/>
      <c r="J114" s="12">
        <f>IF(Source!BB55&lt;&gt; 0, Source!BB55, 1)</f>
        <v>1</v>
      </c>
      <c r="K114" s="19">
        <f>Source!Q55</f>
        <v>104.58</v>
      </c>
      <c r="L114" s="34"/>
    </row>
    <row r="115" spans="1:26" ht="14.25">
      <c r="A115" s="46"/>
      <c r="B115" s="47"/>
      <c r="C115" s="47" t="s">
        <v>958</v>
      </c>
      <c r="D115" s="33"/>
      <c r="E115" s="20"/>
      <c r="F115" s="30">
        <f>Source!AN55</f>
        <v>3.62</v>
      </c>
      <c r="G115" s="12" t="str">
        <f>Source!DF55</f>
        <v/>
      </c>
      <c r="H115" s="44">
        <f>ROUND(Source!AE55*Source!I55, 2)</f>
        <v>10.86</v>
      </c>
      <c r="I115" s="12"/>
      <c r="J115" s="12">
        <f>IF(Source!BS55&lt;&gt; 0, Source!BS55, 1)</f>
        <v>1</v>
      </c>
      <c r="K115" s="44">
        <f>Source!R55</f>
        <v>10.86</v>
      </c>
      <c r="L115" s="34"/>
      <c r="R115">
        <f>H115</f>
        <v>10.86</v>
      </c>
    </row>
    <row r="116" spans="1:26" ht="14.25">
      <c r="A116" s="46"/>
      <c r="B116" s="47"/>
      <c r="C116" s="47" t="s">
        <v>945</v>
      </c>
      <c r="D116" s="33"/>
      <c r="E116" s="20"/>
      <c r="F116" s="30">
        <f>Source!AL55</f>
        <v>45.3</v>
      </c>
      <c r="G116" s="12" t="str">
        <f>Source!DD55</f>
        <v/>
      </c>
      <c r="H116" s="19">
        <f>ROUND(Source!AC55*Source!I55, 2)</f>
        <v>135.9</v>
      </c>
      <c r="I116" s="12"/>
      <c r="J116" s="12">
        <f>IF(Source!BC55&lt;&gt; 0, Source!BC55, 1)</f>
        <v>1</v>
      </c>
      <c r="K116" s="19">
        <f>Source!P55</f>
        <v>135.9</v>
      </c>
      <c r="L116" s="34"/>
    </row>
    <row r="117" spans="1:26" ht="14.25">
      <c r="A117" s="46"/>
      <c r="B117" s="47"/>
      <c r="C117" s="47" t="s">
        <v>946</v>
      </c>
      <c r="D117" s="33" t="s">
        <v>947</v>
      </c>
      <c r="E117" s="20">
        <f>Source!BZ55</f>
        <v>80</v>
      </c>
      <c r="F117" s="50"/>
      <c r="G117" s="12"/>
      <c r="H117" s="19">
        <f>SUM(S112:S119)</f>
        <v>191.71</v>
      </c>
      <c r="I117" s="35"/>
      <c r="J117" s="13">
        <f>Source!AT55</f>
        <v>80</v>
      </c>
      <c r="K117" s="19">
        <f>SUM(T112:T119)</f>
        <v>191.71</v>
      </c>
      <c r="L117" s="34"/>
    </row>
    <row r="118" spans="1:26" ht="14.25">
      <c r="A118" s="46"/>
      <c r="B118" s="47"/>
      <c r="C118" s="47" t="s">
        <v>948</v>
      </c>
      <c r="D118" s="33" t="s">
        <v>947</v>
      </c>
      <c r="E118" s="20">
        <f>Source!CA55</f>
        <v>60</v>
      </c>
      <c r="F118" s="50"/>
      <c r="G118" s="12"/>
      <c r="H118" s="19">
        <f>SUM(U112:U119)</f>
        <v>143.78</v>
      </c>
      <c r="I118" s="35"/>
      <c r="J118" s="13">
        <f>Source!AU55</f>
        <v>60</v>
      </c>
      <c r="K118" s="19">
        <f>SUM(V112:V119)</f>
        <v>143.78</v>
      </c>
      <c r="L118" s="34"/>
    </row>
    <row r="119" spans="1:26" ht="14.25">
      <c r="A119" s="48"/>
      <c r="B119" s="49"/>
      <c r="C119" s="49" t="s">
        <v>949</v>
      </c>
      <c r="D119" s="36" t="s">
        <v>950</v>
      </c>
      <c r="E119" s="37">
        <f>Source!AQ55</f>
        <v>8.94</v>
      </c>
      <c r="F119" s="38"/>
      <c r="G119" s="39" t="str">
        <f>Source!DI55</f>
        <v/>
      </c>
      <c r="H119" s="40"/>
      <c r="I119" s="39"/>
      <c r="J119" s="39"/>
      <c r="K119" s="40"/>
      <c r="L119" s="41">
        <f>Source!U55</f>
        <v>26.82</v>
      </c>
    </row>
    <row r="120" spans="1:26" ht="15">
      <c r="G120" s="69">
        <f>H113+H114+H116+H117+H118</f>
        <v>804.75</v>
      </c>
      <c r="H120" s="69"/>
      <c r="J120" s="69">
        <f>K113+K114+K116+K117+K118</f>
        <v>804.75</v>
      </c>
      <c r="K120" s="69"/>
      <c r="L120" s="42">
        <f>Source!U55</f>
        <v>26.82</v>
      </c>
      <c r="O120" s="24">
        <f>G120</f>
        <v>804.75</v>
      </c>
      <c r="P120" s="24">
        <f>J120</f>
        <v>804.75</v>
      </c>
      <c r="Q120" s="24">
        <f>L120</f>
        <v>26.82</v>
      </c>
      <c r="W120">
        <f>IF(Source!BI55&lt;=1,H113+H114+H116+H117+H118, 0)</f>
        <v>0</v>
      </c>
      <c r="X120">
        <f>IF(Source!BI55=2,H113+H114+H116+H117+H118, 0)</f>
        <v>804.75</v>
      </c>
      <c r="Y120">
        <f>IF(Source!BI55=3,H113+H114+H116+H117+H118, 0)</f>
        <v>0</v>
      </c>
      <c r="Z120">
        <f>IF(Source!BI55=4,H113+H114+H116+H117+H118, 0)</f>
        <v>0</v>
      </c>
    </row>
    <row r="121" spans="1:26" ht="39.75">
      <c r="A121" s="48" t="str">
        <f>Source!E56</f>
        <v>26</v>
      </c>
      <c r="B121" s="49"/>
      <c r="C121" s="49" t="s">
        <v>970</v>
      </c>
      <c r="D121" s="36" t="str">
        <f>Source!H56</f>
        <v>шт.</v>
      </c>
      <c r="E121" s="37">
        <f>Source!I56</f>
        <v>1</v>
      </c>
      <c r="F121" s="38">
        <f>Source!AL56</f>
        <v>26941.119999999999</v>
      </c>
      <c r="G121" s="39" t="str">
        <f>Source!DD56</f>
        <v/>
      </c>
      <c r="H121" s="40">
        <f>ROUND(Source!AC56*Source!I56, 2)</f>
        <v>26941.119999999999</v>
      </c>
      <c r="I121" s="39" t="str">
        <f>Source!BO56</f>
        <v/>
      </c>
      <c r="J121" s="52">
        <f>IF(Source!BC56&lt;&gt; 0, Source!BC56, 1)</f>
        <v>1</v>
      </c>
      <c r="K121" s="53">
        <f>Source!P56</f>
        <v>26941.119999999999</v>
      </c>
      <c r="L121" s="43"/>
      <c r="S121">
        <f>ROUND((Source!FX56/100)*((ROUND(Source!AF56*Source!I56, 2)+ROUND(Source!AE56*Source!I56, 2))), 2)</f>
        <v>0</v>
      </c>
      <c r="T121">
        <f>Source!X56</f>
        <v>0</v>
      </c>
      <c r="U121">
        <f>ROUND((Source!FY56/100)*((ROUND(Source!AF56*Source!I56, 2)+ROUND(Source!AE56*Source!I56, 2))), 2)</f>
        <v>0</v>
      </c>
      <c r="V121">
        <f>Source!Y56</f>
        <v>0</v>
      </c>
    </row>
    <row r="122" spans="1:26" ht="15">
      <c r="G122" s="69">
        <f>H121</f>
        <v>26941.119999999999</v>
      </c>
      <c r="H122" s="69"/>
      <c r="J122" s="68">
        <f>K121</f>
        <v>26941.119999999999</v>
      </c>
      <c r="K122" s="68"/>
      <c r="L122" s="42">
        <f>Source!U56</f>
        <v>0</v>
      </c>
      <c r="O122" s="24">
        <f>G122</f>
        <v>26941.119999999999</v>
      </c>
      <c r="P122" s="24">
        <f>J122</f>
        <v>26941.119999999999</v>
      </c>
      <c r="Q122" s="24">
        <f>L122</f>
        <v>0</v>
      </c>
      <c r="W122">
        <f>IF(Source!BI56&lt;=1,H121, 0)</f>
        <v>0</v>
      </c>
      <c r="X122">
        <f>IF(Source!BI56=2,H121, 0)</f>
        <v>26941.119999999999</v>
      </c>
      <c r="Y122">
        <f>IF(Source!BI56=3,H121, 0)</f>
        <v>0</v>
      </c>
      <c r="Z122">
        <f>IF(Source!BI56=4,H121, 0)</f>
        <v>0</v>
      </c>
    </row>
    <row r="123" spans="1:26" ht="27">
      <c r="A123" s="48" t="str">
        <f>Source!E57</f>
        <v>27</v>
      </c>
      <c r="B123" s="49"/>
      <c r="C123" s="49" t="s">
        <v>971</v>
      </c>
      <c r="D123" s="36" t="str">
        <f>Source!H57</f>
        <v>шт.</v>
      </c>
      <c r="E123" s="37">
        <f>Source!I57</f>
        <v>2</v>
      </c>
      <c r="F123" s="38">
        <f>Source!AL57</f>
        <v>20983.7</v>
      </c>
      <c r="G123" s="39" t="str">
        <f>Source!DD57</f>
        <v/>
      </c>
      <c r="H123" s="40">
        <f>ROUND(Source!AC57*Source!I57, 2)</f>
        <v>41967.4</v>
      </c>
      <c r="I123" s="39" t="str">
        <f>Source!BO57</f>
        <v/>
      </c>
      <c r="J123" s="52">
        <f>IF(Source!BC57&lt;&gt; 0, Source!BC57, 1)</f>
        <v>1</v>
      </c>
      <c r="K123" s="53">
        <f>Source!P57</f>
        <v>41967.4</v>
      </c>
      <c r="L123" s="43"/>
      <c r="S123">
        <f>ROUND((Source!FX57/100)*((ROUND(Source!AF57*Source!I57, 2)+ROUND(Source!AE57*Source!I57, 2))), 2)</f>
        <v>0</v>
      </c>
      <c r="T123">
        <f>Source!X57</f>
        <v>0</v>
      </c>
      <c r="U123">
        <f>ROUND((Source!FY57/100)*((ROUND(Source!AF57*Source!I57, 2)+ROUND(Source!AE57*Source!I57, 2))), 2)</f>
        <v>0</v>
      </c>
      <c r="V123">
        <f>Source!Y57</f>
        <v>0</v>
      </c>
    </row>
    <row r="124" spans="1:26" ht="15">
      <c r="G124" s="69">
        <f>H123</f>
        <v>41967.4</v>
      </c>
      <c r="H124" s="69"/>
      <c r="J124" s="68">
        <f>K123</f>
        <v>41967.4</v>
      </c>
      <c r="K124" s="68"/>
      <c r="L124" s="42">
        <f>Source!U57</f>
        <v>0</v>
      </c>
      <c r="O124" s="24">
        <f>G124</f>
        <v>41967.4</v>
      </c>
      <c r="P124" s="24">
        <f>J124</f>
        <v>41967.4</v>
      </c>
      <c r="Q124" s="24">
        <f>L124</f>
        <v>0</v>
      </c>
      <c r="W124">
        <f>IF(Source!BI57&lt;=1,H123, 0)</f>
        <v>0</v>
      </c>
      <c r="X124">
        <f>IF(Source!BI57=2,H123, 0)</f>
        <v>41967.4</v>
      </c>
      <c r="Y124">
        <f>IF(Source!BI57=3,H123, 0)</f>
        <v>0</v>
      </c>
      <c r="Z124">
        <f>IF(Source!BI57=4,H123, 0)</f>
        <v>0</v>
      </c>
    </row>
    <row r="125" spans="1:26" ht="28.5">
      <c r="A125" s="46" t="str">
        <f>Source!E58</f>
        <v>28</v>
      </c>
      <c r="B125" s="47" t="str">
        <f>Source!F58</f>
        <v>м08-03-591-11</v>
      </c>
      <c r="C125" s="47" t="str">
        <f>Source!G58</f>
        <v>Розетка штепсельная трехполюсная</v>
      </c>
      <c r="D125" s="33" t="str">
        <f>Source!H58</f>
        <v>100 шт.</v>
      </c>
      <c r="E125" s="20">
        <f>Source!I58</f>
        <v>0.01</v>
      </c>
      <c r="F125" s="30">
        <f>Source!AL58+Source!AM58+Source!AO58</f>
        <v>660</v>
      </c>
      <c r="G125" s="12"/>
      <c r="H125" s="19"/>
      <c r="I125" s="12" t="str">
        <f>Source!BO58</f>
        <v/>
      </c>
      <c r="J125" s="12"/>
      <c r="K125" s="19"/>
      <c r="L125" s="34"/>
      <c r="S125">
        <f>ROUND((Source!FX58/100)*((ROUND(Source!AF58*Source!I58, 2)+ROUND(Source!AE58*Source!I58, 2))), 2)</f>
        <v>5.55</v>
      </c>
      <c r="T125">
        <f>Source!X58</f>
        <v>5.55</v>
      </c>
      <c r="U125">
        <f>ROUND((Source!FY58/100)*((ROUND(Source!AF58*Source!I58, 2)+ROUND(Source!AE58*Source!I58, 2))), 2)</f>
        <v>3.8</v>
      </c>
      <c r="V125">
        <f>Source!Y58</f>
        <v>3.8</v>
      </c>
    </row>
    <row r="126" spans="1:26">
      <c r="C126" s="26" t="str">
        <f>"Объем: "&amp;Source!I58&amp;"=1/"&amp;"100"</f>
        <v>Объем: 0,01=1/100</v>
      </c>
    </row>
    <row r="127" spans="1:26" ht="14.25">
      <c r="A127" s="46"/>
      <c r="B127" s="47"/>
      <c r="C127" s="47" t="s">
        <v>944</v>
      </c>
      <c r="D127" s="33"/>
      <c r="E127" s="20"/>
      <c r="F127" s="30">
        <f>Source!AO58</f>
        <v>582.6</v>
      </c>
      <c r="G127" s="12" t="str">
        <f>Source!DG58</f>
        <v/>
      </c>
      <c r="H127" s="19">
        <f>ROUND(Source!AF58*Source!I58, 2)</f>
        <v>5.83</v>
      </c>
      <c r="I127" s="12"/>
      <c r="J127" s="12">
        <f>IF(Source!BA58&lt;&gt; 0, Source!BA58, 1)</f>
        <v>1</v>
      </c>
      <c r="K127" s="19">
        <f>Source!S58</f>
        <v>5.83</v>
      </c>
      <c r="L127" s="34"/>
      <c r="R127">
        <f>H127</f>
        <v>5.83</v>
      </c>
    </row>
    <row r="128" spans="1:26" ht="14.25">
      <c r="A128" s="46"/>
      <c r="B128" s="47"/>
      <c r="C128" s="47" t="s">
        <v>406</v>
      </c>
      <c r="D128" s="33"/>
      <c r="E128" s="20"/>
      <c r="F128" s="30">
        <f>Source!AM58</f>
        <v>17.75</v>
      </c>
      <c r="G128" s="12" t="str">
        <f>Source!DE58</f>
        <v/>
      </c>
      <c r="H128" s="19">
        <f>ROUND(Source!AD58*Source!I58, 2)</f>
        <v>0.18</v>
      </c>
      <c r="I128" s="12"/>
      <c r="J128" s="12">
        <f>IF(Source!BB58&lt;&gt; 0, Source!BB58, 1)</f>
        <v>1</v>
      </c>
      <c r="K128" s="19">
        <f>Source!Q58</f>
        <v>0.18</v>
      </c>
      <c r="L128" s="34"/>
    </row>
    <row r="129" spans="1:26" ht="14.25">
      <c r="A129" s="46"/>
      <c r="B129" s="47"/>
      <c r="C129" s="47" t="s">
        <v>958</v>
      </c>
      <c r="D129" s="33"/>
      <c r="E129" s="20"/>
      <c r="F129" s="30">
        <f>Source!AN58</f>
        <v>1.08</v>
      </c>
      <c r="G129" s="12" t="str">
        <f>Source!DF58</f>
        <v/>
      </c>
      <c r="H129" s="44">
        <f>ROUND(Source!AE58*Source!I58, 2)</f>
        <v>0.01</v>
      </c>
      <c r="I129" s="12"/>
      <c r="J129" s="12">
        <f>IF(Source!BS58&lt;&gt; 0, Source!BS58, 1)</f>
        <v>1</v>
      </c>
      <c r="K129" s="44">
        <f>Source!R58</f>
        <v>0.01</v>
      </c>
      <c r="L129" s="34"/>
      <c r="R129">
        <f>H129</f>
        <v>0.01</v>
      </c>
    </row>
    <row r="130" spans="1:26" ht="14.25">
      <c r="A130" s="46"/>
      <c r="B130" s="47"/>
      <c r="C130" s="47" t="s">
        <v>945</v>
      </c>
      <c r="D130" s="33"/>
      <c r="E130" s="20"/>
      <c r="F130" s="30">
        <f>Source!AL58</f>
        <v>59.65</v>
      </c>
      <c r="G130" s="12" t="str">
        <f>Source!DD58</f>
        <v/>
      </c>
      <c r="H130" s="19">
        <f>ROUND(Source!AC58*Source!I58, 2)</f>
        <v>0.6</v>
      </c>
      <c r="I130" s="12"/>
      <c r="J130" s="12">
        <f>IF(Source!BC58&lt;&gt; 0, Source!BC58, 1)</f>
        <v>1</v>
      </c>
      <c r="K130" s="19">
        <f>Source!P58</f>
        <v>0.6</v>
      </c>
      <c r="L130" s="34"/>
    </row>
    <row r="131" spans="1:26" ht="14.25">
      <c r="A131" s="46"/>
      <c r="B131" s="47"/>
      <c r="C131" s="47" t="s">
        <v>946</v>
      </c>
      <c r="D131" s="33" t="s">
        <v>947</v>
      </c>
      <c r="E131" s="20">
        <f>Source!BZ58</f>
        <v>95</v>
      </c>
      <c r="F131" s="50"/>
      <c r="G131" s="12"/>
      <c r="H131" s="19">
        <f>SUM(S125:S133)</f>
        <v>5.55</v>
      </c>
      <c r="I131" s="35"/>
      <c r="J131" s="13">
        <f>Source!AT58</f>
        <v>95</v>
      </c>
      <c r="K131" s="19">
        <f>SUM(T125:T133)</f>
        <v>5.55</v>
      </c>
      <c r="L131" s="34"/>
    </row>
    <row r="132" spans="1:26" ht="14.25">
      <c r="A132" s="46"/>
      <c r="B132" s="47"/>
      <c r="C132" s="47" t="s">
        <v>948</v>
      </c>
      <c r="D132" s="33" t="s">
        <v>947</v>
      </c>
      <c r="E132" s="20">
        <f>Source!CA58</f>
        <v>65</v>
      </c>
      <c r="F132" s="50"/>
      <c r="G132" s="12"/>
      <c r="H132" s="19">
        <f>SUM(U125:U133)</f>
        <v>3.8</v>
      </c>
      <c r="I132" s="35"/>
      <c r="J132" s="13">
        <f>Source!AU58</f>
        <v>65</v>
      </c>
      <c r="K132" s="19">
        <f>SUM(V125:V133)</f>
        <v>3.8</v>
      </c>
      <c r="L132" s="34"/>
    </row>
    <row r="133" spans="1:26" ht="14.25">
      <c r="A133" s="48"/>
      <c r="B133" s="49"/>
      <c r="C133" s="49" t="s">
        <v>949</v>
      </c>
      <c r="D133" s="36" t="s">
        <v>950</v>
      </c>
      <c r="E133" s="37">
        <f>Source!AQ58</f>
        <v>58.73</v>
      </c>
      <c r="F133" s="38"/>
      <c r="G133" s="39" t="str">
        <f>Source!DI58</f>
        <v/>
      </c>
      <c r="H133" s="40"/>
      <c r="I133" s="39"/>
      <c r="J133" s="39"/>
      <c r="K133" s="40"/>
      <c r="L133" s="41">
        <f>Source!U58</f>
        <v>0.58729999999999993</v>
      </c>
    </row>
    <row r="134" spans="1:26" ht="15">
      <c r="G134" s="69">
        <f>H127+H128+H130+H131+H132</f>
        <v>15.96</v>
      </c>
      <c r="H134" s="69"/>
      <c r="J134" s="69">
        <f>K127+K128+K130+K131+K132</f>
        <v>15.96</v>
      </c>
      <c r="K134" s="69"/>
      <c r="L134" s="42">
        <f>Source!U58</f>
        <v>0.58729999999999993</v>
      </c>
      <c r="O134" s="24">
        <f>G134</f>
        <v>15.96</v>
      </c>
      <c r="P134" s="24">
        <f>J134</f>
        <v>15.96</v>
      </c>
      <c r="Q134" s="24">
        <f>L134</f>
        <v>0.58729999999999993</v>
      </c>
      <c r="W134">
        <f>IF(Source!BI58&lt;=1,H127+H128+H130+H131+H132, 0)</f>
        <v>0</v>
      </c>
      <c r="X134">
        <f>IF(Source!BI58=2,H127+H128+H130+H131+H132, 0)</f>
        <v>15.96</v>
      </c>
      <c r="Y134">
        <f>IF(Source!BI58=3,H127+H128+H130+H131+H132, 0)</f>
        <v>0</v>
      </c>
      <c r="Z134">
        <f>IF(Source!BI58=4,H127+H128+H130+H131+H132, 0)</f>
        <v>0</v>
      </c>
    </row>
    <row r="135" spans="1:26" ht="39.75">
      <c r="A135" s="48" t="str">
        <f>Source!E59</f>
        <v>29</v>
      </c>
      <c r="B135" s="49"/>
      <c r="C135" s="49" t="s">
        <v>972</v>
      </c>
      <c r="D135" s="36" t="str">
        <f>Source!H59</f>
        <v>шт.</v>
      </c>
      <c r="E135" s="37">
        <f>Source!I59</f>
        <v>1</v>
      </c>
      <c r="F135" s="38">
        <f>Source!AL59</f>
        <v>1065.02</v>
      </c>
      <c r="G135" s="39" t="str">
        <f>Source!DD59</f>
        <v/>
      </c>
      <c r="H135" s="40">
        <f>ROUND(Source!AC59*Source!I59, 2)</f>
        <v>1065.02</v>
      </c>
      <c r="I135" s="39" t="str">
        <f>Source!BO59</f>
        <v/>
      </c>
      <c r="J135" s="52">
        <f>IF(Source!BC59&lt;&gt; 0, Source!BC59, 1)</f>
        <v>1</v>
      </c>
      <c r="K135" s="53">
        <f>Source!P59</f>
        <v>1065.02</v>
      </c>
      <c r="L135" s="43"/>
      <c r="S135">
        <f>ROUND((Source!FX59/100)*((ROUND(Source!AF59*Source!I59, 2)+ROUND(Source!AE59*Source!I59, 2))), 2)</f>
        <v>0</v>
      </c>
      <c r="T135">
        <f>Source!X59</f>
        <v>0</v>
      </c>
      <c r="U135">
        <f>ROUND((Source!FY59/100)*((ROUND(Source!AF59*Source!I59, 2)+ROUND(Source!AE59*Source!I59, 2))), 2)</f>
        <v>0</v>
      </c>
      <c r="V135">
        <f>Source!Y59</f>
        <v>0</v>
      </c>
    </row>
    <row r="136" spans="1:26" ht="15">
      <c r="G136" s="69">
        <f>H135</f>
        <v>1065.02</v>
      </c>
      <c r="H136" s="69"/>
      <c r="J136" s="68">
        <f>K135</f>
        <v>1065.02</v>
      </c>
      <c r="K136" s="68"/>
      <c r="L136" s="42">
        <f>Source!U59</f>
        <v>0</v>
      </c>
      <c r="O136" s="24">
        <f>G136</f>
        <v>1065.02</v>
      </c>
      <c r="P136" s="24">
        <f>J136</f>
        <v>1065.02</v>
      </c>
      <c r="Q136" s="24">
        <f>L136</f>
        <v>0</v>
      </c>
      <c r="W136">
        <f>IF(Source!BI59&lt;=1,H135, 0)</f>
        <v>0</v>
      </c>
      <c r="X136">
        <f>IF(Source!BI59=2,H135, 0)</f>
        <v>1065.02</v>
      </c>
      <c r="Y136">
        <f>IF(Source!BI59=3,H135, 0)</f>
        <v>0</v>
      </c>
      <c r="Z136">
        <f>IF(Source!BI59=4,H135, 0)</f>
        <v>0</v>
      </c>
    </row>
    <row r="137" spans="1:26" ht="27">
      <c r="A137" s="48" t="str">
        <f>Source!E60</f>
        <v>30</v>
      </c>
      <c r="B137" s="49"/>
      <c r="C137" s="49" t="s">
        <v>973</v>
      </c>
      <c r="D137" s="36" t="str">
        <f>Source!H60</f>
        <v>шт.</v>
      </c>
      <c r="E137" s="37">
        <f>Source!I60</f>
        <v>3</v>
      </c>
      <c r="F137" s="38">
        <f>Source!AL60</f>
        <v>203.39</v>
      </c>
      <c r="G137" s="39" t="str">
        <f>Source!DD60</f>
        <v/>
      </c>
      <c r="H137" s="40">
        <f>ROUND(Source!AC60*Source!I60, 2)</f>
        <v>610.16999999999996</v>
      </c>
      <c r="I137" s="39" t="str">
        <f>Source!BO60</f>
        <v/>
      </c>
      <c r="J137" s="52">
        <f>IF(Source!BC60&lt;&gt; 0, Source!BC60, 1)</f>
        <v>1</v>
      </c>
      <c r="K137" s="53">
        <f>Source!P60</f>
        <v>610.16999999999996</v>
      </c>
      <c r="L137" s="43"/>
      <c r="S137">
        <f>ROUND((Source!FX60/100)*((ROUND(Source!AF60*Source!I60, 2)+ROUND(Source!AE60*Source!I60, 2))), 2)</f>
        <v>0</v>
      </c>
      <c r="T137">
        <f>Source!X60</f>
        <v>0</v>
      </c>
      <c r="U137">
        <f>ROUND((Source!FY60/100)*((ROUND(Source!AF60*Source!I60, 2)+ROUND(Source!AE60*Source!I60, 2))), 2)</f>
        <v>0</v>
      </c>
      <c r="V137">
        <f>Source!Y60</f>
        <v>0</v>
      </c>
    </row>
    <row r="138" spans="1:26" ht="15">
      <c r="G138" s="69">
        <f>H137</f>
        <v>610.16999999999996</v>
      </c>
      <c r="H138" s="69"/>
      <c r="J138" s="68">
        <f>K137</f>
        <v>610.16999999999996</v>
      </c>
      <c r="K138" s="68"/>
      <c r="L138" s="42">
        <f>Source!U60</f>
        <v>0</v>
      </c>
      <c r="O138" s="24">
        <f>G138</f>
        <v>610.16999999999996</v>
      </c>
      <c r="P138" s="24">
        <f>J138</f>
        <v>610.16999999999996</v>
      </c>
      <c r="Q138" s="24">
        <f>L138</f>
        <v>0</v>
      </c>
      <c r="W138">
        <f>IF(Source!BI60&lt;=1,H137, 0)</f>
        <v>0</v>
      </c>
      <c r="X138">
        <f>IF(Source!BI60=2,H137, 0)</f>
        <v>610.16999999999996</v>
      </c>
      <c r="Y138">
        <f>IF(Source!BI60=3,H137, 0)</f>
        <v>0</v>
      </c>
      <c r="Z138">
        <f>IF(Source!BI60=4,H137, 0)</f>
        <v>0</v>
      </c>
    </row>
    <row r="139" spans="1:26" ht="42.75">
      <c r="A139" s="46" t="str">
        <f>Source!E63</f>
        <v>31</v>
      </c>
      <c r="B139" s="47" t="str">
        <f>Source!F63</f>
        <v>м11-02-001-1</v>
      </c>
      <c r="C139" s="47" t="str">
        <f>Source!G63</f>
        <v>Прибор, устанавливаемый на резьбовых соединениях, масса до 1,5 кг</v>
      </c>
      <c r="D139" s="33" t="str">
        <f>Source!H63</f>
        <v>1  ШТ.</v>
      </c>
      <c r="E139" s="20">
        <f>Source!I63</f>
        <v>2</v>
      </c>
      <c r="F139" s="30">
        <f>Source!AL63+Source!AM63+Source!AO63</f>
        <v>11.530000000000001</v>
      </c>
      <c r="G139" s="12"/>
      <c r="H139" s="19"/>
      <c r="I139" s="12" t="str">
        <f>Source!BO63</f>
        <v/>
      </c>
      <c r="J139" s="12"/>
      <c r="K139" s="19"/>
      <c r="L139" s="34"/>
      <c r="S139">
        <f>ROUND((Source!FX63/100)*((ROUND(Source!AF63*Source!I63, 2)+ROUND(Source!AE63*Source!I63, 2))), 2)</f>
        <v>16.350000000000001</v>
      </c>
      <c r="T139">
        <f>Source!X63</f>
        <v>16.350000000000001</v>
      </c>
      <c r="U139">
        <f>ROUND((Source!FY63/100)*((ROUND(Source!AF63*Source!I63, 2)+ROUND(Source!AE63*Source!I63, 2))), 2)</f>
        <v>12.26</v>
      </c>
      <c r="V139">
        <f>Source!Y63</f>
        <v>12.26</v>
      </c>
    </row>
    <row r="140" spans="1:26" ht="14.25">
      <c r="A140" s="46"/>
      <c r="B140" s="47"/>
      <c r="C140" s="47" t="s">
        <v>944</v>
      </c>
      <c r="D140" s="33"/>
      <c r="E140" s="20"/>
      <c r="F140" s="30">
        <f>Source!AO63</f>
        <v>10.220000000000001</v>
      </c>
      <c r="G140" s="12" t="str">
        <f>Source!DG63</f>
        <v/>
      </c>
      <c r="H140" s="19">
        <f>ROUND(Source!AF63*Source!I63, 2)</f>
        <v>20.440000000000001</v>
      </c>
      <c r="I140" s="12"/>
      <c r="J140" s="12">
        <f>IF(Source!BA63&lt;&gt; 0, Source!BA63, 1)</f>
        <v>1</v>
      </c>
      <c r="K140" s="19">
        <f>Source!S63</f>
        <v>20.440000000000001</v>
      </c>
      <c r="L140" s="34"/>
      <c r="R140">
        <f>H140</f>
        <v>20.440000000000001</v>
      </c>
    </row>
    <row r="141" spans="1:26" ht="14.25">
      <c r="A141" s="46"/>
      <c r="B141" s="47"/>
      <c r="C141" s="47" t="s">
        <v>945</v>
      </c>
      <c r="D141" s="33"/>
      <c r="E141" s="20"/>
      <c r="F141" s="30">
        <f>Source!AL63</f>
        <v>1.31</v>
      </c>
      <c r="G141" s="12" t="str">
        <f>Source!DD63</f>
        <v/>
      </c>
      <c r="H141" s="19">
        <f>ROUND(Source!AC63*Source!I63, 2)</f>
        <v>2.62</v>
      </c>
      <c r="I141" s="12"/>
      <c r="J141" s="12">
        <f>IF(Source!BC63&lt;&gt; 0, Source!BC63, 1)</f>
        <v>1</v>
      </c>
      <c r="K141" s="19">
        <f>Source!P63</f>
        <v>2.62</v>
      </c>
      <c r="L141" s="34"/>
    </row>
    <row r="142" spans="1:26" ht="14.25">
      <c r="A142" s="46"/>
      <c r="B142" s="47"/>
      <c r="C142" s="47" t="s">
        <v>946</v>
      </c>
      <c r="D142" s="33" t="s">
        <v>947</v>
      </c>
      <c r="E142" s="20">
        <f>Source!BZ63</f>
        <v>80</v>
      </c>
      <c r="F142" s="50"/>
      <c r="G142" s="12"/>
      <c r="H142" s="19">
        <f>SUM(S139:S144)</f>
        <v>16.350000000000001</v>
      </c>
      <c r="I142" s="35"/>
      <c r="J142" s="13">
        <f>Source!AT63</f>
        <v>80</v>
      </c>
      <c r="K142" s="19">
        <f>SUM(T139:T144)</f>
        <v>16.350000000000001</v>
      </c>
      <c r="L142" s="34"/>
    </row>
    <row r="143" spans="1:26" ht="14.25">
      <c r="A143" s="46"/>
      <c r="B143" s="47"/>
      <c r="C143" s="47" t="s">
        <v>948</v>
      </c>
      <c r="D143" s="33" t="s">
        <v>947</v>
      </c>
      <c r="E143" s="20">
        <f>Source!CA63</f>
        <v>60</v>
      </c>
      <c r="F143" s="50"/>
      <c r="G143" s="12"/>
      <c r="H143" s="19">
        <f>SUM(U139:U144)</f>
        <v>12.26</v>
      </c>
      <c r="I143" s="35"/>
      <c r="J143" s="13">
        <f>Source!AU63</f>
        <v>60</v>
      </c>
      <c r="K143" s="19">
        <f>SUM(V139:V144)</f>
        <v>12.26</v>
      </c>
      <c r="L143" s="34"/>
    </row>
    <row r="144" spans="1:26" ht="14.25">
      <c r="A144" s="48"/>
      <c r="B144" s="49"/>
      <c r="C144" s="49" t="s">
        <v>949</v>
      </c>
      <c r="D144" s="36" t="s">
        <v>950</v>
      </c>
      <c r="E144" s="37">
        <f>Source!AQ63</f>
        <v>1.03</v>
      </c>
      <c r="F144" s="38"/>
      <c r="G144" s="39" t="str">
        <f>Source!DI63</f>
        <v/>
      </c>
      <c r="H144" s="40"/>
      <c r="I144" s="39"/>
      <c r="J144" s="39"/>
      <c r="K144" s="40"/>
      <c r="L144" s="41">
        <f>Source!U63</f>
        <v>2.06</v>
      </c>
    </row>
    <row r="145" spans="1:26" ht="15">
      <c r="G145" s="69">
        <f>H140+H141+H142+H143</f>
        <v>51.67</v>
      </c>
      <c r="H145" s="69"/>
      <c r="J145" s="69">
        <f>K140+K141+K142+K143</f>
        <v>51.67</v>
      </c>
      <c r="K145" s="69"/>
      <c r="L145" s="42">
        <f>Source!U63</f>
        <v>2.06</v>
      </c>
      <c r="O145" s="24">
        <f>G145</f>
        <v>51.67</v>
      </c>
      <c r="P145" s="24">
        <f>J145</f>
        <v>51.67</v>
      </c>
      <c r="Q145" s="24">
        <f>L145</f>
        <v>2.06</v>
      </c>
      <c r="W145">
        <f>IF(Source!BI63&lt;=1,H140+H141+H142+H143, 0)</f>
        <v>0</v>
      </c>
      <c r="X145">
        <f>IF(Source!BI63=2,H140+H141+H142+H143, 0)</f>
        <v>51.67</v>
      </c>
      <c r="Y145">
        <f>IF(Source!BI63=3,H140+H141+H142+H143, 0)</f>
        <v>0</v>
      </c>
      <c r="Z145">
        <f>IF(Source!BI63=4,H140+H141+H142+H143, 0)</f>
        <v>0</v>
      </c>
    </row>
    <row r="146" spans="1:26" ht="41.25">
      <c r="A146" s="48" t="str">
        <f>Source!E64</f>
        <v>32</v>
      </c>
      <c r="B146" s="49"/>
      <c r="C146" s="49" t="s">
        <v>974</v>
      </c>
      <c r="D146" s="36" t="str">
        <f>Source!H64</f>
        <v>шт.</v>
      </c>
      <c r="E146" s="37">
        <f>Source!I64</f>
        <v>2</v>
      </c>
      <c r="F146" s="38">
        <f>Source!AL64</f>
        <v>443.32</v>
      </c>
      <c r="G146" s="39" t="str">
        <f>Source!DD64</f>
        <v/>
      </c>
      <c r="H146" s="40">
        <f>ROUND(Source!AC64*Source!I64, 2)</f>
        <v>886.64</v>
      </c>
      <c r="I146" s="39" t="str">
        <f>Source!BO64</f>
        <v/>
      </c>
      <c r="J146" s="52">
        <f>IF(Source!BC64&lt;&gt; 0, Source!BC64, 1)</f>
        <v>1</v>
      </c>
      <c r="K146" s="53">
        <f>Source!P64</f>
        <v>886.64</v>
      </c>
      <c r="L146" s="43"/>
      <c r="S146">
        <f>ROUND((Source!FX64/100)*((ROUND(Source!AF64*Source!I64, 2)+ROUND(Source!AE64*Source!I64, 2))), 2)</f>
        <v>0</v>
      </c>
      <c r="T146">
        <f>Source!X64</f>
        <v>0</v>
      </c>
      <c r="U146">
        <f>ROUND((Source!FY64/100)*((ROUND(Source!AF64*Source!I64, 2)+ROUND(Source!AE64*Source!I64, 2))), 2)</f>
        <v>0</v>
      </c>
      <c r="V146">
        <f>Source!Y64</f>
        <v>0</v>
      </c>
    </row>
    <row r="147" spans="1:26" ht="15">
      <c r="G147" s="69">
        <f>H146</f>
        <v>886.64</v>
      </c>
      <c r="H147" s="69"/>
      <c r="J147" s="68">
        <f>K146</f>
        <v>886.64</v>
      </c>
      <c r="K147" s="68"/>
      <c r="L147" s="42">
        <f>Source!U64</f>
        <v>0</v>
      </c>
      <c r="O147" s="24">
        <f>G147</f>
        <v>886.64</v>
      </c>
      <c r="P147" s="24">
        <f>J147</f>
        <v>886.64</v>
      </c>
      <c r="Q147" s="24">
        <f>L147</f>
        <v>0</v>
      </c>
      <c r="W147">
        <f>IF(Source!BI64&lt;=1,H146, 0)</f>
        <v>0</v>
      </c>
      <c r="X147">
        <f>IF(Source!BI64=2,H146, 0)</f>
        <v>886.64</v>
      </c>
      <c r="Y147">
        <f>IF(Source!BI64=3,H146, 0)</f>
        <v>0</v>
      </c>
      <c r="Z147">
        <f>IF(Source!BI64=4,H146, 0)</f>
        <v>0</v>
      </c>
    </row>
    <row r="148" spans="1:26" ht="42.75">
      <c r="A148" s="46" t="str">
        <f>Source!E65</f>
        <v>33</v>
      </c>
      <c r="B148" s="47" t="str">
        <f>Source!F65</f>
        <v>м11-04-028-2</v>
      </c>
      <c r="C148" s="47" t="str">
        <f>Source!G65</f>
        <v>Включение в аппаратуру разъемов штепсельных, количество контактов в разъеме до 24 шт.</v>
      </c>
      <c r="D148" s="33" t="str">
        <f>Source!H65</f>
        <v>1 разъем</v>
      </c>
      <c r="E148" s="20">
        <f>Source!I65</f>
        <v>24</v>
      </c>
      <c r="F148" s="30">
        <f>Source!AL65+Source!AM65+Source!AO65</f>
        <v>2.59</v>
      </c>
      <c r="G148" s="12"/>
      <c r="H148" s="19"/>
      <c r="I148" s="12" t="str">
        <f>Source!BO65</f>
        <v/>
      </c>
      <c r="J148" s="12"/>
      <c r="K148" s="19"/>
      <c r="L148" s="34"/>
      <c r="S148">
        <f>ROUND((Source!FX65/100)*((ROUND(Source!AF65*Source!I65, 2)+ROUND(Source!AE65*Source!I65, 2))), 2)</f>
        <v>56.08</v>
      </c>
      <c r="T148">
        <f>Source!X65</f>
        <v>56.08</v>
      </c>
      <c r="U148">
        <f>ROUND((Source!FY65/100)*((ROUND(Source!AF65*Source!I65, 2)+ROUND(Source!AE65*Source!I65, 2))), 2)</f>
        <v>39.619999999999997</v>
      </c>
      <c r="V148">
        <f>Source!Y65</f>
        <v>39.619999999999997</v>
      </c>
    </row>
    <row r="149" spans="1:26" ht="14.25">
      <c r="A149" s="46"/>
      <c r="B149" s="47"/>
      <c r="C149" s="47" t="s">
        <v>944</v>
      </c>
      <c r="D149" s="33"/>
      <c r="E149" s="20"/>
      <c r="F149" s="30">
        <f>Source!AO65</f>
        <v>2.54</v>
      </c>
      <c r="G149" s="12" t="str">
        <f>Source!DG65</f>
        <v/>
      </c>
      <c r="H149" s="19">
        <f>ROUND(Source!AF65*Source!I65, 2)</f>
        <v>60.96</v>
      </c>
      <c r="I149" s="12"/>
      <c r="J149" s="12">
        <f>IF(Source!BA65&lt;&gt; 0, Source!BA65, 1)</f>
        <v>1</v>
      </c>
      <c r="K149" s="19">
        <f>Source!S65</f>
        <v>60.96</v>
      </c>
      <c r="L149" s="34"/>
      <c r="R149">
        <f>H149</f>
        <v>60.96</v>
      </c>
    </row>
    <row r="150" spans="1:26" ht="14.25">
      <c r="A150" s="46"/>
      <c r="B150" s="47"/>
      <c r="C150" s="47" t="s">
        <v>945</v>
      </c>
      <c r="D150" s="33"/>
      <c r="E150" s="20"/>
      <c r="F150" s="30">
        <f>Source!AL65</f>
        <v>0.05</v>
      </c>
      <c r="G150" s="12" t="str">
        <f>Source!DD65</f>
        <v/>
      </c>
      <c r="H150" s="19">
        <f>ROUND(Source!AC65*Source!I65, 2)</f>
        <v>1.2</v>
      </c>
      <c r="I150" s="12"/>
      <c r="J150" s="12">
        <f>IF(Source!BC65&lt;&gt; 0, Source!BC65, 1)</f>
        <v>1</v>
      </c>
      <c r="K150" s="19">
        <f>Source!P65</f>
        <v>1.2</v>
      </c>
      <c r="L150" s="34"/>
    </row>
    <row r="151" spans="1:26" ht="14.25">
      <c r="A151" s="46"/>
      <c r="B151" s="47"/>
      <c r="C151" s="47" t="s">
        <v>946</v>
      </c>
      <c r="D151" s="33" t="s">
        <v>947</v>
      </c>
      <c r="E151" s="20">
        <f>Source!BZ65</f>
        <v>92</v>
      </c>
      <c r="F151" s="50"/>
      <c r="G151" s="12"/>
      <c r="H151" s="19">
        <f>SUM(S148:S153)</f>
        <v>56.08</v>
      </c>
      <c r="I151" s="35"/>
      <c r="J151" s="13">
        <f>Source!AT65</f>
        <v>92</v>
      </c>
      <c r="K151" s="19">
        <f>SUM(T148:T153)</f>
        <v>56.08</v>
      </c>
      <c r="L151" s="34"/>
    </row>
    <row r="152" spans="1:26" ht="14.25">
      <c r="A152" s="46"/>
      <c r="B152" s="47"/>
      <c r="C152" s="47" t="s">
        <v>948</v>
      </c>
      <c r="D152" s="33" t="s">
        <v>947</v>
      </c>
      <c r="E152" s="20">
        <f>Source!CA65</f>
        <v>65</v>
      </c>
      <c r="F152" s="50"/>
      <c r="G152" s="12"/>
      <c r="H152" s="19">
        <f>SUM(U148:U153)</f>
        <v>39.619999999999997</v>
      </c>
      <c r="I152" s="35"/>
      <c r="J152" s="13">
        <f>Source!AU65</f>
        <v>65</v>
      </c>
      <c r="K152" s="19">
        <f>SUM(V148:V153)</f>
        <v>39.619999999999997</v>
      </c>
      <c r="L152" s="34"/>
    </row>
    <row r="153" spans="1:26" ht="14.25">
      <c r="A153" s="48"/>
      <c r="B153" s="49"/>
      <c r="C153" s="49" t="s">
        <v>949</v>
      </c>
      <c r="D153" s="36" t="s">
        <v>950</v>
      </c>
      <c r="E153" s="37">
        <f>Source!AQ65</f>
        <v>0.27</v>
      </c>
      <c r="F153" s="38"/>
      <c r="G153" s="39" t="str">
        <f>Source!DI65</f>
        <v/>
      </c>
      <c r="H153" s="40"/>
      <c r="I153" s="39"/>
      <c r="J153" s="39"/>
      <c r="K153" s="40"/>
      <c r="L153" s="41">
        <f>Source!U65</f>
        <v>6.48</v>
      </c>
    </row>
    <row r="154" spans="1:26" ht="15">
      <c r="G154" s="69">
        <f>H149+H150+H151+H152</f>
        <v>157.86000000000001</v>
      </c>
      <c r="H154" s="69"/>
      <c r="J154" s="69">
        <f>K149+K150+K151+K152</f>
        <v>157.86000000000001</v>
      </c>
      <c r="K154" s="69"/>
      <c r="L154" s="42">
        <f>Source!U65</f>
        <v>6.48</v>
      </c>
      <c r="O154" s="24">
        <f>G154</f>
        <v>157.86000000000001</v>
      </c>
      <c r="P154" s="24">
        <f>J154</f>
        <v>157.86000000000001</v>
      </c>
      <c r="Q154" s="24">
        <f>L154</f>
        <v>6.48</v>
      </c>
      <c r="W154">
        <f>IF(Source!BI65&lt;=1,H149+H150+H151+H152, 0)</f>
        <v>0</v>
      </c>
      <c r="X154">
        <f>IF(Source!BI65=2,H149+H150+H151+H152, 0)</f>
        <v>157.86000000000001</v>
      </c>
      <c r="Y154">
        <f>IF(Source!BI65=3,H149+H150+H151+H152, 0)</f>
        <v>0</v>
      </c>
      <c r="Z154">
        <f>IF(Source!BI65=4,H149+H150+H151+H152, 0)</f>
        <v>0</v>
      </c>
    </row>
    <row r="155" spans="1:26" ht="39.75">
      <c r="A155" s="48" t="str">
        <f>Source!E66</f>
        <v>34</v>
      </c>
      <c r="B155" s="49"/>
      <c r="C155" s="49" t="s">
        <v>975</v>
      </c>
      <c r="D155" s="36" t="str">
        <f>Source!H66</f>
        <v>шт.</v>
      </c>
      <c r="E155" s="37">
        <f>Source!I66</f>
        <v>1</v>
      </c>
      <c r="F155" s="38">
        <f>Source!AL66</f>
        <v>26254.240000000002</v>
      </c>
      <c r="G155" s="39" t="str">
        <f>Source!DD66</f>
        <v/>
      </c>
      <c r="H155" s="40">
        <f>ROUND(Source!AC66*Source!I66, 2)</f>
        <v>26254.240000000002</v>
      </c>
      <c r="I155" s="39" t="str">
        <f>Source!BO66</f>
        <v/>
      </c>
      <c r="J155" s="52">
        <f>IF(Source!BC66&lt;&gt; 0, Source!BC66, 1)</f>
        <v>1</v>
      </c>
      <c r="K155" s="53">
        <f>Source!P66</f>
        <v>26254.240000000002</v>
      </c>
      <c r="L155" s="43"/>
      <c r="S155">
        <f>ROUND((Source!FX66/100)*((ROUND(Source!AF66*Source!I66, 2)+ROUND(Source!AE66*Source!I66, 2))), 2)</f>
        <v>0</v>
      </c>
      <c r="T155">
        <f>Source!X66</f>
        <v>0</v>
      </c>
      <c r="U155">
        <f>ROUND((Source!FY66/100)*((ROUND(Source!AF66*Source!I66, 2)+ROUND(Source!AE66*Source!I66, 2))), 2)</f>
        <v>0</v>
      </c>
      <c r="V155">
        <f>Source!Y66</f>
        <v>0</v>
      </c>
    </row>
    <row r="156" spans="1:26" ht="15">
      <c r="G156" s="69">
        <f>H155</f>
        <v>26254.240000000002</v>
      </c>
      <c r="H156" s="69"/>
      <c r="J156" s="68">
        <f>K155</f>
        <v>26254.240000000002</v>
      </c>
      <c r="K156" s="68"/>
      <c r="L156" s="42">
        <f>Source!U66</f>
        <v>0</v>
      </c>
      <c r="O156" s="24">
        <f>G156</f>
        <v>26254.240000000002</v>
      </c>
      <c r="P156" s="24">
        <f>J156</f>
        <v>26254.240000000002</v>
      </c>
      <c r="Q156" s="24">
        <f>L156</f>
        <v>0</v>
      </c>
      <c r="W156">
        <f>IF(Source!BI66&lt;=1,H155, 0)</f>
        <v>0</v>
      </c>
      <c r="X156">
        <f>IF(Source!BI66=2,H155, 0)</f>
        <v>26254.240000000002</v>
      </c>
      <c r="Y156">
        <f>IF(Source!BI66=3,H155, 0)</f>
        <v>0</v>
      </c>
      <c r="Z156">
        <f>IF(Source!BI66=4,H155, 0)</f>
        <v>0</v>
      </c>
    </row>
    <row r="157" spans="1:26" ht="28.5">
      <c r="A157" s="46" t="str">
        <f>Source!E67</f>
        <v>35</v>
      </c>
      <c r="B157" s="47" t="str">
        <f>Source!F67</f>
        <v>м11-04-008-1</v>
      </c>
      <c r="C157" s="47" t="str">
        <f>Source!G67</f>
        <v>Съемные и выдвижные блоки (модули, ячейки, ТЭЗ), масса до 5 кг</v>
      </c>
      <c r="D157" s="33" t="str">
        <f>Source!H67</f>
        <v>1  ШТ.</v>
      </c>
      <c r="E157" s="20">
        <f>Source!I67</f>
        <v>2</v>
      </c>
      <c r="F157" s="30">
        <f>Source!AL67+Source!AM67+Source!AO67</f>
        <v>9.9500000000000011</v>
      </c>
      <c r="G157" s="12"/>
      <c r="H157" s="19"/>
      <c r="I157" s="12" t="str">
        <f>Source!BO67</f>
        <v/>
      </c>
      <c r="J157" s="12"/>
      <c r="K157" s="19"/>
      <c r="L157" s="34"/>
      <c r="S157">
        <f>ROUND((Source!FX67/100)*((ROUND(Source!AF67*Source!I67, 2)+ROUND(Source!AE67*Source!I67, 2))), 2)</f>
        <v>16.38</v>
      </c>
      <c r="T157">
        <f>Source!X67</f>
        <v>16.38</v>
      </c>
      <c r="U157">
        <f>ROUND((Source!FY67/100)*((ROUND(Source!AF67*Source!I67, 2)+ROUND(Source!AE67*Source!I67, 2))), 2)</f>
        <v>11.57</v>
      </c>
      <c r="V157">
        <f>Source!Y67</f>
        <v>11.57</v>
      </c>
    </row>
    <row r="158" spans="1:26" ht="14.25">
      <c r="A158" s="46"/>
      <c r="B158" s="47"/>
      <c r="C158" s="47" t="s">
        <v>944</v>
      </c>
      <c r="D158" s="33"/>
      <c r="E158" s="20"/>
      <c r="F158" s="30">
        <f>Source!AO67</f>
        <v>8.9</v>
      </c>
      <c r="G158" s="12" t="str">
        <f>Source!DG67</f>
        <v/>
      </c>
      <c r="H158" s="19">
        <f>ROUND(Source!AF67*Source!I67, 2)</f>
        <v>17.8</v>
      </c>
      <c r="I158" s="12"/>
      <c r="J158" s="12">
        <f>IF(Source!BA67&lt;&gt; 0, Source!BA67, 1)</f>
        <v>1</v>
      </c>
      <c r="K158" s="19">
        <f>Source!S67</f>
        <v>17.8</v>
      </c>
      <c r="L158" s="34"/>
      <c r="R158">
        <f>H158</f>
        <v>17.8</v>
      </c>
    </row>
    <row r="159" spans="1:26" ht="14.25">
      <c r="A159" s="46"/>
      <c r="B159" s="47"/>
      <c r="C159" s="47" t="s">
        <v>406</v>
      </c>
      <c r="D159" s="33"/>
      <c r="E159" s="20"/>
      <c r="F159" s="30">
        <f>Source!AM67</f>
        <v>0.87</v>
      </c>
      <c r="G159" s="12" t="str">
        <f>Source!DE67</f>
        <v/>
      </c>
      <c r="H159" s="19">
        <f>ROUND(Source!AD67*Source!I67, 2)</f>
        <v>1.74</v>
      </c>
      <c r="I159" s="12"/>
      <c r="J159" s="12">
        <f>IF(Source!BB67&lt;&gt; 0, Source!BB67, 1)</f>
        <v>1</v>
      </c>
      <c r="K159" s="19">
        <f>Source!Q67</f>
        <v>1.74</v>
      </c>
      <c r="L159" s="34"/>
    </row>
    <row r="160" spans="1:26" ht="14.25">
      <c r="A160" s="46"/>
      <c r="B160" s="47"/>
      <c r="C160" s="47" t="s">
        <v>945</v>
      </c>
      <c r="D160" s="33"/>
      <c r="E160" s="20"/>
      <c r="F160" s="30">
        <f>Source!AL67</f>
        <v>0.18</v>
      </c>
      <c r="G160" s="12" t="str">
        <f>Source!DD67</f>
        <v/>
      </c>
      <c r="H160" s="19">
        <f>ROUND(Source!AC67*Source!I67, 2)</f>
        <v>0.36</v>
      </c>
      <c r="I160" s="12"/>
      <c r="J160" s="12">
        <f>IF(Source!BC67&lt;&gt; 0, Source!BC67, 1)</f>
        <v>1</v>
      </c>
      <c r="K160" s="19">
        <f>Source!P67</f>
        <v>0.36</v>
      </c>
      <c r="L160" s="34"/>
    </row>
    <row r="161" spans="1:26" ht="14.25">
      <c r="A161" s="46"/>
      <c r="B161" s="47"/>
      <c r="C161" s="47" t="s">
        <v>946</v>
      </c>
      <c r="D161" s="33" t="s">
        <v>947</v>
      </c>
      <c r="E161" s="20">
        <f>Source!BZ67</f>
        <v>92</v>
      </c>
      <c r="F161" s="50"/>
      <c r="G161" s="12"/>
      <c r="H161" s="19">
        <f>SUM(S157:S163)</f>
        <v>16.38</v>
      </c>
      <c r="I161" s="35"/>
      <c r="J161" s="13">
        <f>Source!AT67</f>
        <v>92</v>
      </c>
      <c r="K161" s="19">
        <f>SUM(T157:T163)</f>
        <v>16.38</v>
      </c>
      <c r="L161" s="34"/>
    </row>
    <row r="162" spans="1:26" ht="14.25">
      <c r="A162" s="46"/>
      <c r="B162" s="47"/>
      <c r="C162" s="47" t="s">
        <v>948</v>
      </c>
      <c r="D162" s="33" t="s">
        <v>947</v>
      </c>
      <c r="E162" s="20">
        <f>Source!CA67</f>
        <v>65</v>
      </c>
      <c r="F162" s="50"/>
      <c r="G162" s="12"/>
      <c r="H162" s="19">
        <f>SUM(U157:U163)</f>
        <v>11.57</v>
      </c>
      <c r="I162" s="35"/>
      <c r="J162" s="13">
        <f>Source!AU67</f>
        <v>65</v>
      </c>
      <c r="K162" s="19">
        <f>SUM(V157:V163)</f>
        <v>11.57</v>
      </c>
      <c r="L162" s="34"/>
    </row>
    <row r="163" spans="1:26" ht="14.25">
      <c r="A163" s="48"/>
      <c r="B163" s="49"/>
      <c r="C163" s="49" t="s">
        <v>949</v>
      </c>
      <c r="D163" s="36" t="s">
        <v>950</v>
      </c>
      <c r="E163" s="37">
        <f>Source!AQ67</f>
        <v>1.03</v>
      </c>
      <c r="F163" s="38"/>
      <c r="G163" s="39" t="str">
        <f>Source!DI67</f>
        <v/>
      </c>
      <c r="H163" s="40"/>
      <c r="I163" s="39"/>
      <c r="J163" s="39"/>
      <c r="K163" s="40"/>
      <c r="L163" s="41">
        <f>Source!U67</f>
        <v>2.06</v>
      </c>
    </row>
    <row r="164" spans="1:26" ht="15">
      <c r="G164" s="69">
        <f>H158+H159+H160+H161+H162</f>
        <v>47.85</v>
      </c>
      <c r="H164" s="69"/>
      <c r="J164" s="69">
        <f>K158+K159+K160+K161+K162</f>
        <v>47.85</v>
      </c>
      <c r="K164" s="69"/>
      <c r="L164" s="42">
        <f>Source!U67</f>
        <v>2.06</v>
      </c>
      <c r="O164" s="24">
        <f>G164</f>
        <v>47.85</v>
      </c>
      <c r="P164" s="24">
        <f>J164</f>
        <v>47.85</v>
      </c>
      <c r="Q164" s="24">
        <f>L164</f>
        <v>2.06</v>
      </c>
      <c r="W164">
        <f>IF(Source!BI67&lt;=1,H158+H159+H160+H161+H162, 0)</f>
        <v>0</v>
      </c>
      <c r="X164">
        <f>IF(Source!BI67=2,H158+H159+H160+H161+H162, 0)</f>
        <v>47.85</v>
      </c>
      <c r="Y164">
        <f>IF(Source!BI67=3,H158+H159+H160+H161+H162, 0)</f>
        <v>0</v>
      </c>
      <c r="Z164">
        <f>IF(Source!BI67=4,H158+H159+H160+H161+H162, 0)</f>
        <v>0</v>
      </c>
    </row>
    <row r="165" spans="1:26" ht="39.75">
      <c r="A165" s="48" t="str">
        <f>Source!E68</f>
        <v>36</v>
      </c>
      <c r="B165" s="49"/>
      <c r="C165" s="49" t="s">
        <v>976</v>
      </c>
      <c r="D165" s="36" t="str">
        <f>Source!H68</f>
        <v>шт.</v>
      </c>
      <c r="E165" s="37">
        <f>Source!I68</f>
        <v>1</v>
      </c>
      <c r="F165" s="38">
        <f>Source!AL68</f>
        <v>19326.27</v>
      </c>
      <c r="G165" s="39" t="str">
        <f>Source!DD68</f>
        <v/>
      </c>
      <c r="H165" s="40">
        <f>ROUND(Source!AC68*Source!I68, 2)</f>
        <v>19326.27</v>
      </c>
      <c r="I165" s="39" t="str">
        <f>Source!BO68</f>
        <v/>
      </c>
      <c r="J165" s="52">
        <f>IF(Source!BC68&lt;&gt; 0, Source!BC68, 1)</f>
        <v>1</v>
      </c>
      <c r="K165" s="53">
        <f>Source!P68</f>
        <v>19326.27</v>
      </c>
      <c r="L165" s="43"/>
      <c r="S165">
        <f>ROUND((Source!FX68/100)*((ROUND(Source!AF68*Source!I68, 2)+ROUND(Source!AE68*Source!I68, 2))), 2)</f>
        <v>0</v>
      </c>
      <c r="T165">
        <f>Source!X68</f>
        <v>0</v>
      </c>
      <c r="U165">
        <f>ROUND((Source!FY68/100)*((ROUND(Source!AF68*Source!I68, 2)+ROUND(Source!AE68*Source!I68, 2))), 2)</f>
        <v>0</v>
      </c>
      <c r="V165">
        <f>Source!Y68</f>
        <v>0</v>
      </c>
    </row>
    <row r="166" spans="1:26" ht="15">
      <c r="G166" s="69">
        <f>H165</f>
        <v>19326.27</v>
      </c>
      <c r="H166" s="69"/>
      <c r="J166" s="68">
        <f>K165</f>
        <v>19326.27</v>
      </c>
      <c r="K166" s="68"/>
      <c r="L166" s="42">
        <f>Source!U68</f>
        <v>0</v>
      </c>
      <c r="O166" s="24">
        <f>G166</f>
        <v>19326.27</v>
      </c>
      <c r="P166" s="24">
        <f>J166</f>
        <v>19326.27</v>
      </c>
      <c r="Q166" s="24">
        <f>L166</f>
        <v>0</v>
      </c>
      <c r="W166">
        <f>IF(Source!BI68&lt;=1,H165, 0)</f>
        <v>0</v>
      </c>
      <c r="X166">
        <f>IF(Source!BI68=2,H165, 0)</f>
        <v>19326.27</v>
      </c>
      <c r="Y166">
        <f>IF(Source!BI68=3,H165, 0)</f>
        <v>0</v>
      </c>
      <c r="Z166">
        <f>IF(Source!BI68=4,H165, 0)</f>
        <v>0</v>
      </c>
    </row>
    <row r="167" spans="1:26" ht="39.75">
      <c r="A167" s="48" t="str">
        <f>Source!E69</f>
        <v>37</v>
      </c>
      <c r="B167" s="49"/>
      <c r="C167" s="49" t="s">
        <v>977</v>
      </c>
      <c r="D167" s="36" t="str">
        <f>Source!H69</f>
        <v>шт.</v>
      </c>
      <c r="E167" s="37">
        <f>Source!I69</f>
        <v>1</v>
      </c>
      <c r="F167" s="38">
        <f>Source!AL69</f>
        <v>1400</v>
      </c>
      <c r="G167" s="39" t="str">
        <f>Source!DD69</f>
        <v/>
      </c>
      <c r="H167" s="40">
        <f>ROUND(Source!AC69*Source!I69, 2)</f>
        <v>1400</v>
      </c>
      <c r="I167" s="39" t="str">
        <f>Source!BO69</f>
        <v/>
      </c>
      <c r="J167" s="52">
        <f>IF(Source!BC69&lt;&gt; 0, Source!BC69, 1)</f>
        <v>1</v>
      </c>
      <c r="K167" s="53">
        <f>Source!P69</f>
        <v>1400</v>
      </c>
      <c r="L167" s="43"/>
      <c r="S167">
        <f>ROUND((Source!FX69/100)*((ROUND(Source!AF69*Source!I69, 2)+ROUND(Source!AE69*Source!I69, 2))), 2)</f>
        <v>0</v>
      </c>
      <c r="T167">
        <f>Source!X69</f>
        <v>0</v>
      </c>
      <c r="U167">
        <f>ROUND((Source!FY69/100)*((ROUND(Source!AF69*Source!I69, 2)+ROUND(Source!AE69*Source!I69, 2))), 2)</f>
        <v>0</v>
      </c>
      <c r="V167">
        <f>Source!Y69</f>
        <v>0</v>
      </c>
    </row>
    <row r="168" spans="1:26" ht="15">
      <c r="G168" s="69">
        <f>H167</f>
        <v>1400</v>
      </c>
      <c r="H168" s="69"/>
      <c r="J168" s="68">
        <f>K167</f>
        <v>1400</v>
      </c>
      <c r="K168" s="68"/>
      <c r="L168" s="42">
        <f>Source!U69</f>
        <v>0</v>
      </c>
      <c r="O168" s="24">
        <f>G168</f>
        <v>1400</v>
      </c>
      <c r="P168" s="24">
        <f>J168</f>
        <v>1400</v>
      </c>
      <c r="Q168" s="24">
        <f>L168</f>
        <v>0</v>
      </c>
      <c r="W168">
        <f>IF(Source!BI69&lt;=1,H167, 0)</f>
        <v>0</v>
      </c>
      <c r="X168">
        <f>IF(Source!BI69=2,H167, 0)</f>
        <v>1400</v>
      </c>
      <c r="Y168">
        <f>IF(Source!BI69=3,H167, 0)</f>
        <v>0</v>
      </c>
      <c r="Z168">
        <f>IF(Source!BI69=4,H167, 0)</f>
        <v>0</v>
      </c>
    </row>
    <row r="169" spans="1:26" ht="39.75">
      <c r="A169" s="48" t="str">
        <f>Source!E70</f>
        <v>38</v>
      </c>
      <c r="B169" s="49"/>
      <c r="C169" s="49" t="s">
        <v>978</v>
      </c>
      <c r="D169" s="36" t="str">
        <f>Source!H70</f>
        <v>КОМПЛ</v>
      </c>
      <c r="E169" s="37">
        <f>Source!I70</f>
        <v>0.1</v>
      </c>
      <c r="F169" s="38">
        <f>Source!AL70</f>
        <v>2855.08</v>
      </c>
      <c r="G169" s="39" t="str">
        <f>Source!DD70</f>
        <v/>
      </c>
      <c r="H169" s="40">
        <f>ROUND(Source!AC70*Source!I70, 2)</f>
        <v>285.51</v>
      </c>
      <c r="I169" s="39" t="str">
        <f>Source!BO70</f>
        <v/>
      </c>
      <c r="J169" s="52">
        <f>IF(Source!BC70&lt;&gt; 0, Source!BC70, 1)</f>
        <v>1</v>
      </c>
      <c r="K169" s="53">
        <f>Source!P70</f>
        <v>285.51</v>
      </c>
      <c r="L169" s="43"/>
      <c r="S169">
        <f>ROUND((Source!FX70/100)*((ROUND(Source!AF70*Source!I70, 2)+ROUND(Source!AE70*Source!I70, 2))), 2)</f>
        <v>0</v>
      </c>
      <c r="T169">
        <f>Source!X70</f>
        <v>0</v>
      </c>
      <c r="U169">
        <f>ROUND((Source!FY70/100)*((ROUND(Source!AF70*Source!I70, 2)+ROUND(Source!AE70*Source!I70, 2))), 2)</f>
        <v>0</v>
      </c>
      <c r="V169">
        <f>Source!Y70</f>
        <v>0</v>
      </c>
    </row>
    <row r="170" spans="1:26" ht="15">
      <c r="G170" s="69">
        <f>H169</f>
        <v>285.51</v>
      </c>
      <c r="H170" s="69"/>
      <c r="J170" s="68">
        <f>K169</f>
        <v>285.51</v>
      </c>
      <c r="K170" s="68"/>
      <c r="L170" s="42">
        <f>Source!U70</f>
        <v>0</v>
      </c>
      <c r="O170" s="24">
        <f>G170</f>
        <v>285.51</v>
      </c>
      <c r="P170" s="24">
        <f>J170</f>
        <v>285.51</v>
      </c>
      <c r="Q170" s="24">
        <f>L170</f>
        <v>0</v>
      </c>
      <c r="W170">
        <f>IF(Source!BI70&lt;=1,H169, 0)</f>
        <v>0</v>
      </c>
      <c r="X170">
        <f>IF(Source!BI70=2,H169, 0)</f>
        <v>285.51</v>
      </c>
      <c r="Y170">
        <f>IF(Source!BI70=3,H169, 0)</f>
        <v>0</v>
      </c>
      <c r="Z170">
        <f>IF(Source!BI70=4,H169, 0)</f>
        <v>0</v>
      </c>
    </row>
    <row r="171" spans="1:26" ht="27">
      <c r="A171" s="48" t="str">
        <f>Source!E71</f>
        <v>39</v>
      </c>
      <c r="B171" s="49"/>
      <c r="C171" s="49" t="s">
        <v>979</v>
      </c>
      <c r="D171" s="36" t="str">
        <f>Source!H71</f>
        <v>шт.</v>
      </c>
      <c r="E171" s="37">
        <f>Source!I71</f>
        <v>10</v>
      </c>
      <c r="F171" s="38">
        <f>Source!AL71</f>
        <v>438.98</v>
      </c>
      <c r="G171" s="39" t="str">
        <f>Source!DD71</f>
        <v/>
      </c>
      <c r="H171" s="40">
        <f>ROUND(Source!AC71*Source!I71, 2)</f>
        <v>4389.8</v>
      </c>
      <c r="I171" s="39" t="str">
        <f>Source!BO71</f>
        <v/>
      </c>
      <c r="J171" s="52">
        <f>IF(Source!BC71&lt;&gt; 0, Source!BC71, 1)</f>
        <v>1</v>
      </c>
      <c r="K171" s="53">
        <f>Source!P71</f>
        <v>4389.8</v>
      </c>
      <c r="L171" s="43"/>
      <c r="S171">
        <f>ROUND((Source!FX71/100)*((ROUND(Source!AF71*Source!I71, 2)+ROUND(Source!AE71*Source!I71, 2))), 2)</f>
        <v>0</v>
      </c>
      <c r="T171">
        <f>Source!X71</f>
        <v>0</v>
      </c>
      <c r="U171">
        <f>ROUND((Source!FY71/100)*((ROUND(Source!AF71*Source!I71, 2)+ROUND(Source!AE71*Source!I71, 2))), 2)</f>
        <v>0</v>
      </c>
      <c r="V171">
        <f>Source!Y71</f>
        <v>0</v>
      </c>
    </row>
    <row r="172" spans="1:26" ht="15">
      <c r="G172" s="69">
        <f>H171</f>
        <v>4389.8</v>
      </c>
      <c r="H172" s="69"/>
      <c r="J172" s="68">
        <f>K171</f>
        <v>4389.8</v>
      </c>
      <c r="K172" s="68"/>
      <c r="L172" s="42">
        <f>Source!U71</f>
        <v>0</v>
      </c>
      <c r="O172" s="24">
        <f>G172</f>
        <v>4389.8</v>
      </c>
      <c r="P172" s="24">
        <f>J172</f>
        <v>4389.8</v>
      </c>
      <c r="Q172" s="24">
        <f>L172</f>
        <v>0</v>
      </c>
      <c r="W172">
        <f>IF(Source!BI71&lt;=1,H171, 0)</f>
        <v>0</v>
      </c>
      <c r="X172">
        <f>IF(Source!BI71=2,H171, 0)</f>
        <v>4389.8</v>
      </c>
      <c r="Y172">
        <f>IF(Source!BI71=3,H171, 0)</f>
        <v>0</v>
      </c>
      <c r="Z172">
        <f>IF(Source!BI71=4,H171, 0)</f>
        <v>0</v>
      </c>
    </row>
    <row r="173" spans="1:26" ht="42.75">
      <c r="A173" s="46" t="str">
        <f>Source!E72</f>
        <v>40</v>
      </c>
      <c r="B173" s="47" t="str">
        <f>Source!F72</f>
        <v>м10-02-051-1</v>
      </c>
      <c r="C173" s="47" t="str">
        <f>Source!G72</f>
        <v>Перемычки кабельные длиной до 6 м</v>
      </c>
      <c r="D173" s="33" t="str">
        <f>Source!H72</f>
        <v>100 перемычек</v>
      </c>
      <c r="E173" s="20">
        <f>Source!I72</f>
        <v>0.24</v>
      </c>
      <c r="F173" s="30">
        <f>Source!AL72+Source!AM72+Source!AO72</f>
        <v>235.5</v>
      </c>
      <c r="G173" s="12"/>
      <c r="H173" s="19"/>
      <c r="I173" s="12" t="str">
        <f>Source!BO72</f>
        <v/>
      </c>
      <c r="J173" s="12"/>
      <c r="K173" s="19"/>
      <c r="L173" s="34"/>
      <c r="S173">
        <f>ROUND((Source!FX72/100)*((ROUND(Source!AF72*Source!I72, 2)+ROUND(Source!AE72*Source!I72, 2))), 2)</f>
        <v>44.33</v>
      </c>
      <c r="T173">
        <f>Source!X72</f>
        <v>44.33</v>
      </c>
      <c r="U173">
        <f>ROUND((Source!FY72/100)*((ROUND(Source!AF72*Source!I72, 2)+ROUND(Source!AE72*Source!I72, 2))), 2)</f>
        <v>33.25</v>
      </c>
      <c r="V173">
        <f>Source!Y72</f>
        <v>33.25</v>
      </c>
    </row>
    <row r="174" spans="1:26">
      <c r="C174" s="26" t="str">
        <f>"Объем: "&amp;Source!I72&amp;"=24/"&amp;"100"</f>
        <v>Объем: 0,24=24/100</v>
      </c>
    </row>
    <row r="175" spans="1:26" ht="14.25">
      <c r="A175" s="46"/>
      <c r="B175" s="47"/>
      <c r="C175" s="47" t="s">
        <v>944</v>
      </c>
      <c r="D175" s="33"/>
      <c r="E175" s="20"/>
      <c r="F175" s="30">
        <f>Source!AO72</f>
        <v>230.88</v>
      </c>
      <c r="G175" s="12" t="str">
        <f>Source!DG72</f>
        <v/>
      </c>
      <c r="H175" s="19">
        <f>ROUND(Source!AF72*Source!I72, 2)</f>
        <v>55.41</v>
      </c>
      <c r="I175" s="12"/>
      <c r="J175" s="12">
        <f>IF(Source!BA72&lt;&gt; 0, Source!BA72, 1)</f>
        <v>1</v>
      </c>
      <c r="K175" s="19">
        <f>Source!S72</f>
        <v>55.41</v>
      </c>
      <c r="L175" s="34"/>
      <c r="R175">
        <f>H175</f>
        <v>55.41</v>
      </c>
    </row>
    <row r="176" spans="1:26" ht="14.25">
      <c r="A176" s="46"/>
      <c r="B176" s="47"/>
      <c r="C176" s="47" t="s">
        <v>945</v>
      </c>
      <c r="D176" s="33"/>
      <c r="E176" s="20"/>
      <c r="F176" s="30">
        <f>Source!AL72</f>
        <v>4.62</v>
      </c>
      <c r="G176" s="12" t="str">
        <f>Source!DD72</f>
        <v/>
      </c>
      <c r="H176" s="19">
        <f>ROUND(Source!AC72*Source!I72, 2)</f>
        <v>1.1100000000000001</v>
      </c>
      <c r="I176" s="12"/>
      <c r="J176" s="12">
        <f>IF(Source!BC72&lt;&gt; 0, Source!BC72, 1)</f>
        <v>1</v>
      </c>
      <c r="K176" s="19">
        <f>Source!P72</f>
        <v>1.1100000000000001</v>
      </c>
      <c r="L176" s="34"/>
    </row>
    <row r="177" spans="1:26" ht="14.25">
      <c r="A177" s="46"/>
      <c r="B177" s="47"/>
      <c r="C177" s="47" t="s">
        <v>946</v>
      </c>
      <c r="D177" s="33" t="s">
        <v>947</v>
      </c>
      <c r="E177" s="20">
        <f>Source!BZ72</f>
        <v>80</v>
      </c>
      <c r="F177" s="50"/>
      <c r="G177" s="12"/>
      <c r="H177" s="19">
        <f>SUM(S173:S179)</f>
        <v>44.33</v>
      </c>
      <c r="I177" s="35"/>
      <c r="J177" s="13">
        <f>Source!AT72</f>
        <v>80</v>
      </c>
      <c r="K177" s="19">
        <f>SUM(T173:T179)</f>
        <v>44.33</v>
      </c>
      <c r="L177" s="34"/>
    </row>
    <row r="178" spans="1:26" ht="14.25">
      <c r="A178" s="46"/>
      <c r="B178" s="47"/>
      <c r="C178" s="47" t="s">
        <v>948</v>
      </c>
      <c r="D178" s="33" t="s">
        <v>947</v>
      </c>
      <c r="E178" s="20">
        <f>Source!CA72</f>
        <v>60</v>
      </c>
      <c r="F178" s="50"/>
      <c r="G178" s="12"/>
      <c r="H178" s="19">
        <f>SUM(U173:U179)</f>
        <v>33.25</v>
      </c>
      <c r="I178" s="35"/>
      <c r="J178" s="13">
        <f>Source!AU72</f>
        <v>60</v>
      </c>
      <c r="K178" s="19">
        <f>SUM(V173:V179)</f>
        <v>33.25</v>
      </c>
      <c r="L178" s="34"/>
    </row>
    <row r="179" spans="1:26" ht="14.25">
      <c r="A179" s="48"/>
      <c r="B179" s="49"/>
      <c r="C179" s="49" t="s">
        <v>949</v>
      </c>
      <c r="D179" s="36" t="s">
        <v>950</v>
      </c>
      <c r="E179" s="37">
        <f>Source!AQ72</f>
        <v>24</v>
      </c>
      <c r="F179" s="38"/>
      <c r="G179" s="39" t="str">
        <f>Source!DI72</f>
        <v/>
      </c>
      <c r="H179" s="40"/>
      <c r="I179" s="39"/>
      <c r="J179" s="39"/>
      <c r="K179" s="40"/>
      <c r="L179" s="41">
        <f>Source!U72</f>
        <v>5.76</v>
      </c>
    </row>
    <row r="180" spans="1:26" ht="15">
      <c r="G180" s="69">
        <f>H175+H176+H177+H178</f>
        <v>134.1</v>
      </c>
      <c r="H180" s="69"/>
      <c r="J180" s="69">
        <f>K175+K176+K177+K178</f>
        <v>134.1</v>
      </c>
      <c r="K180" s="69"/>
      <c r="L180" s="42">
        <f>Source!U72</f>
        <v>5.76</v>
      </c>
      <c r="O180" s="24">
        <f>G180</f>
        <v>134.1</v>
      </c>
      <c r="P180" s="24">
        <f>J180</f>
        <v>134.1</v>
      </c>
      <c r="Q180" s="24">
        <f>L180</f>
        <v>5.76</v>
      </c>
      <c r="W180">
        <f>IF(Source!BI72&lt;=1,H175+H176+H177+H178, 0)</f>
        <v>0</v>
      </c>
      <c r="X180">
        <f>IF(Source!BI72=2,H175+H176+H177+H178, 0)</f>
        <v>134.1</v>
      </c>
      <c r="Y180">
        <f>IF(Source!BI72=3,H175+H176+H177+H178, 0)</f>
        <v>0</v>
      </c>
      <c r="Z180">
        <f>IF(Source!BI72=4,H175+H176+H177+H178, 0)</f>
        <v>0</v>
      </c>
    </row>
    <row r="181" spans="1:26" ht="39.75">
      <c r="A181" s="48" t="str">
        <f>Source!E73</f>
        <v>41</v>
      </c>
      <c r="B181" s="49"/>
      <c r="C181" s="49" t="s">
        <v>980</v>
      </c>
      <c r="D181" s="36" t="str">
        <f>Source!H73</f>
        <v>шт.</v>
      </c>
      <c r="E181" s="37">
        <f>Source!I73</f>
        <v>1</v>
      </c>
      <c r="F181" s="38">
        <f>Source!AL73</f>
        <v>108.37</v>
      </c>
      <c r="G181" s="39" t="str">
        <f>Source!DD73</f>
        <v/>
      </c>
      <c r="H181" s="40">
        <f>ROUND(Source!AC73*Source!I73, 2)</f>
        <v>108.37</v>
      </c>
      <c r="I181" s="39" t="str">
        <f>Source!BO73</f>
        <v/>
      </c>
      <c r="J181" s="52">
        <f>IF(Source!BC73&lt;&gt; 0, Source!BC73, 1)</f>
        <v>1</v>
      </c>
      <c r="K181" s="53">
        <f>Source!P73</f>
        <v>108.37</v>
      </c>
      <c r="L181" s="43"/>
      <c r="S181">
        <f>ROUND((Source!FX73/100)*((ROUND(Source!AF73*Source!I73, 2)+ROUND(Source!AE73*Source!I73, 2))), 2)</f>
        <v>0</v>
      </c>
      <c r="T181">
        <f>Source!X73</f>
        <v>0</v>
      </c>
      <c r="U181">
        <f>ROUND((Source!FY73/100)*((ROUND(Source!AF73*Source!I73, 2)+ROUND(Source!AE73*Source!I73, 2))), 2)</f>
        <v>0</v>
      </c>
      <c r="V181">
        <f>Source!Y73</f>
        <v>0</v>
      </c>
    </row>
    <row r="182" spans="1:26" ht="15">
      <c r="G182" s="69">
        <f>H181</f>
        <v>108.37</v>
      </c>
      <c r="H182" s="69"/>
      <c r="J182" s="68">
        <f>K181</f>
        <v>108.37</v>
      </c>
      <c r="K182" s="68"/>
      <c r="L182" s="42">
        <f>Source!U73</f>
        <v>0</v>
      </c>
      <c r="O182" s="24">
        <f>G182</f>
        <v>108.37</v>
      </c>
      <c r="P182" s="24">
        <f>J182</f>
        <v>108.37</v>
      </c>
      <c r="Q182" s="24">
        <f>L182</f>
        <v>0</v>
      </c>
      <c r="W182">
        <f>IF(Source!BI73&lt;=1,H181, 0)</f>
        <v>0</v>
      </c>
      <c r="X182">
        <f>IF(Source!BI73=2,H181, 0)</f>
        <v>108.37</v>
      </c>
      <c r="Y182">
        <f>IF(Source!BI73=3,H181, 0)</f>
        <v>0</v>
      </c>
      <c r="Z182">
        <f>IF(Source!BI73=4,H181, 0)</f>
        <v>0</v>
      </c>
    </row>
    <row r="183" spans="1:26" ht="27">
      <c r="A183" s="48" t="str">
        <f>Source!E74</f>
        <v>42</v>
      </c>
      <c r="B183" s="49"/>
      <c r="C183" s="49" t="s">
        <v>981</v>
      </c>
      <c r="D183" s="36" t="str">
        <f>Source!H74</f>
        <v>шт.</v>
      </c>
      <c r="E183" s="37">
        <f>Source!I74</f>
        <v>9</v>
      </c>
      <c r="F183" s="38">
        <f>Source!AL74</f>
        <v>62.39</v>
      </c>
      <c r="G183" s="39" t="str">
        <f>Source!DD74</f>
        <v/>
      </c>
      <c r="H183" s="40">
        <f>ROUND(Source!AC74*Source!I74, 2)</f>
        <v>561.51</v>
      </c>
      <c r="I183" s="39" t="str">
        <f>Source!BO74</f>
        <v/>
      </c>
      <c r="J183" s="52">
        <f>IF(Source!BC74&lt;&gt; 0, Source!BC74, 1)</f>
        <v>1</v>
      </c>
      <c r="K183" s="53">
        <f>Source!P74</f>
        <v>561.51</v>
      </c>
      <c r="L183" s="43"/>
      <c r="S183">
        <f>ROUND((Source!FX74/100)*((ROUND(Source!AF74*Source!I74, 2)+ROUND(Source!AE74*Source!I74, 2))), 2)</f>
        <v>0</v>
      </c>
      <c r="T183">
        <f>Source!X74</f>
        <v>0</v>
      </c>
      <c r="U183">
        <f>ROUND((Source!FY74/100)*((ROUND(Source!AF74*Source!I74, 2)+ROUND(Source!AE74*Source!I74, 2))), 2)</f>
        <v>0</v>
      </c>
      <c r="V183">
        <f>Source!Y74</f>
        <v>0</v>
      </c>
    </row>
    <row r="184" spans="1:26" ht="15">
      <c r="G184" s="69">
        <f>H183</f>
        <v>561.51</v>
      </c>
      <c r="H184" s="69"/>
      <c r="J184" s="68">
        <f>K183</f>
        <v>561.51</v>
      </c>
      <c r="K184" s="68"/>
      <c r="L184" s="42">
        <f>Source!U74</f>
        <v>0</v>
      </c>
      <c r="O184" s="24">
        <f>G184</f>
        <v>561.51</v>
      </c>
      <c r="P184" s="24">
        <f>J184</f>
        <v>561.51</v>
      </c>
      <c r="Q184" s="24">
        <f>L184</f>
        <v>0</v>
      </c>
      <c r="W184">
        <f>IF(Source!BI74&lt;=1,H183, 0)</f>
        <v>0</v>
      </c>
      <c r="X184">
        <f>IF(Source!BI74=2,H183, 0)</f>
        <v>561.51</v>
      </c>
      <c r="Y184">
        <f>IF(Source!BI74=3,H183, 0)</f>
        <v>0</v>
      </c>
      <c r="Z184">
        <f>IF(Source!BI74=4,H183, 0)</f>
        <v>0</v>
      </c>
    </row>
    <row r="185" spans="1:26" ht="27">
      <c r="A185" s="48" t="str">
        <f>Source!E75</f>
        <v>43</v>
      </c>
      <c r="B185" s="49"/>
      <c r="C185" s="49" t="s">
        <v>982</v>
      </c>
      <c r="D185" s="36" t="str">
        <f>Source!H75</f>
        <v>шт.</v>
      </c>
      <c r="E185" s="37">
        <f>Source!I75</f>
        <v>8</v>
      </c>
      <c r="F185" s="38">
        <f>Source!AL75</f>
        <v>87.29</v>
      </c>
      <c r="G185" s="39" t="str">
        <f>Source!DD75</f>
        <v/>
      </c>
      <c r="H185" s="40">
        <f>ROUND(Source!AC75*Source!I75, 2)</f>
        <v>698.32</v>
      </c>
      <c r="I185" s="39" t="str">
        <f>Source!BO75</f>
        <v/>
      </c>
      <c r="J185" s="52">
        <f>IF(Source!BC75&lt;&gt; 0, Source!BC75, 1)</f>
        <v>1</v>
      </c>
      <c r="K185" s="53">
        <f>Source!P75</f>
        <v>698.32</v>
      </c>
      <c r="L185" s="43"/>
      <c r="S185">
        <f>ROUND((Source!FX75/100)*((ROUND(Source!AF75*Source!I75, 2)+ROUND(Source!AE75*Source!I75, 2))), 2)</f>
        <v>0</v>
      </c>
      <c r="T185">
        <f>Source!X75</f>
        <v>0</v>
      </c>
      <c r="U185">
        <f>ROUND((Source!FY75/100)*((ROUND(Source!AF75*Source!I75, 2)+ROUND(Source!AE75*Source!I75, 2))), 2)</f>
        <v>0</v>
      </c>
      <c r="V185">
        <f>Source!Y75</f>
        <v>0</v>
      </c>
    </row>
    <row r="186" spans="1:26" ht="15">
      <c r="G186" s="69">
        <f>H185</f>
        <v>698.32</v>
      </c>
      <c r="H186" s="69"/>
      <c r="J186" s="68">
        <f>K185</f>
        <v>698.32</v>
      </c>
      <c r="K186" s="68"/>
      <c r="L186" s="42">
        <f>Source!U75</f>
        <v>0</v>
      </c>
      <c r="O186" s="24">
        <f>G186</f>
        <v>698.32</v>
      </c>
      <c r="P186" s="24">
        <f>J186</f>
        <v>698.32</v>
      </c>
      <c r="Q186" s="24">
        <f>L186</f>
        <v>0</v>
      </c>
      <c r="W186">
        <f>IF(Source!BI75&lt;=1,H185, 0)</f>
        <v>0</v>
      </c>
      <c r="X186">
        <f>IF(Source!BI75=2,H185, 0)</f>
        <v>698.32</v>
      </c>
      <c r="Y186">
        <f>IF(Source!BI75=3,H185, 0)</f>
        <v>0</v>
      </c>
      <c r="Z186">
        <f>IF(Source!BI75=4,H185, 0)</f>
        <v>0</v>
      </c>
    </row>
    <row r="187" spans="1:26" ht="27">
      <c r="A187" s="48" t="str">
        <f>Source!E76</f>
        <v>44</v>
      </c>
      <c r="B187" s="49"/>
      <c r="C187" s="49" t="s">
        <v>983</v>
      </c>
      <c r="D187" s="36" t="str">
        <f>Source!H76</f>
        <v>шт.</v>
      </c>
      <c r="E187" s="37">
        <f>Source!I76</f>
        <v>2</v>
      </c>
      <c r="F187" s="38">
        <f>Source!AL76</f>
        <v>176.27</v>
      </c>
      <c r="G187" s="39" t="str">
        <f>Source!DD76</f>
        <v/>
      </c>
      <c r="H187" s="40">
        <f>ROUND(Source!AC76*Source!I76, 2)</f>
        <v>352.54</v>
      </c>
      <c r="I187" s="39" t="str">
        <f>Source!BO76</f>
        <v/>
      </c>
      <c r="J187" s="52">
        <f>IF(Source!BC76&lt;&gt; 0, Source!BC76, 1)</f>
        <v>1</v>
      </c>
      <c r="K187" s="53">
        <f>Source!P76</f>
        <v>352.54</v>
      </c>
      <c r="L187" s="43"/>
      <c r="S187">
        <f>ROUND((Source!FX76/100)*((ROUND(Source!AF76*Source!I76, 2)+ROUND(Source!AE76*Source!I76, 2))), 2)</f>
        <v>0</v>
      </c>
      <c r="T187">
        <f>Source!X76</f>
        <v>0</v>
      </c>
      <c r="U187">
        <f>ROUND((Source!FY76/100)*((ROUND(Source!AF76*Source!I76, 2)+ROUND(Source!AE76*Source!I76, 2))), 2)</f>
        <v>0</v>
      </c>
      <c r="V187">
        <f>Source!Y76</f>
        <v>0</v>
      </c>
    </row>
    <row r="188" spans="1:26" ht="15">
      <c r="G188" s="69">
        <f>H187</f>
        <v>352.54</v>
      </c>
      <c r="H188" s="69"/>
      <c r="J188" s="68">
        <f>K187</f>
        <v>352.54</v>
      </c>
      <c r="K188" s="68"/>
      <c r="L188" s="42">
        <f>Source!U76</f>
        <v>0</v>
      </c>
      <c r="O188" s="24">
        <f>G188</f>
        <v>352.54</v>
      </c>
      <c r="P188" s="24">
        <f>J188</f>
        <v>352.54</v>
      </c>
      <c r="Q188" s="24">
        <f>L188</f>
        <v>0</v>
      </c>
      <c r="W188">
        <f>IF(Source!BI76&lt;=1,H187, 0)</f>
        <v>0</v>
      </c>
      <c r="X188">
        <f>IF(Source!BI76=2,H187, 0)</f>
        <v>352.54</v>
      </c>
      <c r="Y188">
        <f>IF(Source!BI76=3,H187, 0)</f>
        <v>0</v>
      </c>
      <c r="Z188">
        <f>IF(Source!BI76=4,H187, 0)</f>
        <v>0</v>
      </c>
    </row>
    <row r="189" spans="1:26" ht="39.75">
      <c r="A189" s="48" t="str">
        <f>Source!E77</f>
        <v>45</v>
      </c>
      <c r="B189" s="49"/>
      <c r="C189" s="49" t="s">
        <v>984</v>
      </c>
      <c r="D189" s="36" t="str">
        <f>Source!H77</f>
        <v>шт.</v>
      </c>
      <c r="E189" s="37">
        <f>Source!I77</f>
        <v>4</v>
      </c>
      <c r="F189" s="38">
        <f>Source!AL77</f>
        <v>1237.29</v>
      </c>
      <c r="G189" s="39" t="str">
        <f>Source!DD77</f>
        <v/>
      </c>
      <c r="H189" s="40">
        <f>ROUND(Source!AC77*Source!I77, 2)</f>
        <v>4949.16</v>
      </c>
      <c r="I189" s="39" t="str">
        <f>Source!BO77</f>
        <v/>
      </c>
      <c r="J189" s="52">
        <f>IF(Source!BC77&lt;&gt; 0, Source!BC77, 1)</f>
        <v>1</v>
      </c>
      <c r="K189" s="53">
        <f>Source!P77</f>
        <v>4949.16</v>
      </c>
      <c r="L189" s="43"/>
      <c r="S189">
        <f>ROUND((Source!FX77/100)*((ROUND(Source!AF77*Source!I77, 2)+ROUND(Source!AE77*Source!I77, 2))), 2)</f>
        <v>0</v>
      </c>
      <c r="T189">
        <f>Source!X77</f>
        <v>0</v>
      </c>
      <c r="U189">
        <f>ROUND((Source!FY77/100)*((ROUND(Source!AF77*Source!I77, 2)+ROUND(Source!AE77*Source!I77, 2))), 2)</f>
        <v>0</v>
      </c>
      <c r="V189">
        <f>Source!Y77</f>
        <v>0</v>
      </c>
    </row>
    <row r="190" spans="1:26" ht="15">
      <c r="G190" s="69">
        <f>H189</f>
        <v>4949.16</v>
      </c>
      <c r="H190" s="69"/>
      <c r="J190" s="68">
        <f>K189</f>
        <v>4949.16</v>
      </c>
      <c r="K190" s="68"/>
      <c r="L190" s="42">
        <f>Source!U77</f>
        <v>0</v>
      </c>
      <c r="O190" s="24">
        <f>G190</f>
        <v>4949.16</v>
      </c>
      <c r="P190" s="24">
        <f>J190</f>
        <v>4949.16</v>
      </c>
      <c r="Q190" s="24">
        <f>L190</f>
        <v>0</v>
      </c>
      <c r="W190">
        <f>IF(Source!BI77&lt;=1,H189, 0)</f>
        <v>0</v>
      </c>
      <c r="X190">
        <f>IF(Source!BI77=2,H189, 0)</f>
        <v>4949.16</v>
      </c>
      <c r="Y190">
        <f>IF(Source!BI77=3,H189, 0)</f>
        <v>0</v>
      </c>
      <c r="Z190">
        <f>IF(Source!BI77=4,H189, 0)</f>
        <v>0</v>
      </c>
    </row>
    <row r="191" spans="1:26" ht="42.75">
      <c r="A191" s="46" t="str">
        <f>Source!E78</f>
        <v>46</v>
      </c>
      <c r="B191" s="47" t="str">
        <f>Source!F78</f>
        <v>м08-02-148-1</v>
      </c>
      <c r="C191" s="47" t="str">
        <f>Source!G78</f>
        <v>Кабель до 35 кВ в проложенных трубах, блоках и коробах, масса 1 м кабеля до 1 кг</v>
      </c>
      <c r="D191" s="33" t="str">
        <f>Source!H78</f>
        <v>100 М КАБЕЛЯ</v>
      </c>
      <c r="E191" s="20">
        <f>Source!I78</f>
        <v>11.6</v>
      </c>
      <c r="F191" s="30">
        <f>Source!AL78+Source!AM78+Source!AO78</f>
        <v>187.39000000000001</v>
      </c>
      <c r="G191" s="12"/>
      <c r="H191" s="19"/>
      <c r="I191" s="12" t="str">
        <f>Source!BO78</f>
        <v/>
      </c>
      <c r="J191" s="12"/>
      <c r="K191" s="19"/>
      <c r="L191" s="34"/>
      <c r="S191">
        <f>ROUND((Source!FX78/100)*((ROUND(Source!AF78*Source!I78, 2)+ROUND(Source!AE78*Source!I78, 2))), 2)</f>
        <v>1081.3900000000001</v>
      </c>
      <c r="T191">
        <f>Source!X78</f>
        <v>1081.3900000000001</v>
      </c>
      <c r="U191">
        <f>ROUND((Source!FY78/100)*((ROUND(Source!AF78*Source!I78, 2)+ROUND(Source!AE78*Source!I78, 2))), 2)</f>
        <v>739.9</v>
      </c>
      <c r="V191">
        <f>Source!Y78</f>
        <v>739.9</v>
      </c>
    </row>
    <row r="192" spans="1:26">
      <c r="C192" s="26" t="str">
        <f>"Объем: "&amp;Source!I78&amp;"=1160/"&amp;"100"</f>
        <v>Объем: 11,6=1160/100</v>
      </c>
    </row>
    <row r="193" spans="1:26" ht="14.25">
      <c r="A193" s="46"/>
      <c r="B193" s="47"/>
      <c r="C193" s="47" t="s">
        <v>944</v>
      </c>
      <c r="D193" s="33"/>
      <c r="E193" s="20"/>
      <c r="F193" s="30">
        <f>Source!AO78</f>
        <v>95.43</v>
      </c>
      <c r="G193" s="12" t="str">
        <f>Source!DG78</f>
        <v/>
      </c>
      <c r="H193" s="19">
        <f>ROUND(Source!AF78*Source!I78, 2)</f>
        <v>1106.99</v>
      </c>
      <c r="I193" s="12"/>
      <c r="J193" s="12">
        <f>IF(Source!BA78&lt;&gt; 0, Source!BA78, 1)</f>
        <v>1</v>
      </c>
      <c r="K193" s="19">
        <f>Source!S78</f>
        <v>1106.99</v>
      </c>
      <c r="L193" s="34"/>
      <c r="R193">
        <f>H193</f>
        <v>1106.99</v>
      </c>
    </row>
    <row r="194" spans="1:26" ht="14.25">
      <c r="A194" s="46"/>
      <c r="B194" s="47"/>
      <c r="C194" s="47" t="s">
        <v>406</v>
      </c>
      <c r="D194" s="33"/>
      <c r="E194" s="20"/>
      <c r="F194" s="30">
        <f>Source!AM78</f>
        <v>54.4</v>
      </c>
      <c r="G194" s="12" t="str">
        <f>Source!DE78</f>
        <v/>
      </c>
      <c r="H194" s="19">
        <f>ROUND(Source!AD78*Source!I78, 2)</f>
        <v>631.04</v>
      </c>
      <c r="I194" s="12"/>
      <c r="J194" s="12">
        <f>IF(Source!BB78&lt;&gt; 0, Source!BB78, 1)</f>
        <v>1</v>
      </c>
      <c r="K194" s="19">
        <f>Source!Q78</f>
        <v>631.04</v>
      </c>
      <c r="L194" s="34"/>
    </row>
    <row r="195" spans="1:26" ht="14.25">
      <c r="A195" s="46"/>
      <c r="B195" s="47"/>
      <c r="C195" s="47" t="s">
        <v>958</v>
      </c>
      <c r="D195" s="33"/>
      <c r="E195" s="20"/>
      <c r="F195" s="30">
        <f>Source!AN78</f>
        <v>2.7</v>
      </c>
      <c r="G195" s="12" t="str">
        <f>Source!DF78</f>
        <v/>
      </c>
      <c r="H195" s="44">
        <f>ROUND(Source!AE78*Source!I78, 2)</f>
        <v>31.32</v>
      </c>
      <c r="I195" s="12"/>
      <c r="J195" s="12">
        <f>IF(Source!BS78&lt;&gt; 0, Source!BS78, 1)</f>
        <v>1</v>
      </c>
      <c r="K195" s="44">
        <f>Source!R78</f>
        <v>31.32</v>
      </c>
      <c r="L195" s="34"/>
      <c r="R195">
        <f>H195</f>
        <v>31.32</v>
      </c>
    </row>
    <row r="196" spans="1:26" ht="14.25">
      <c r="A196" s="46"/>
      <c r="B196" s="47"/>
      <c r="C196" s="47" t="s">
        <v>945</v>
      </c>
      <c r="D196" s="33"/>
      <c r="E196" s="20"/>
      <c r="F196" s="30">
        <f>Source!AL78</f>
        <v>37.56</v>
      </c>
      <c r="G196" s="12" t="str">
        <f>Source!DD78</f>
        <v/>
      </c>
      <c r="H196" s="19">
        <f>ROUND(Source!AC78*Source!I78, 2)</f>
        <v>435.7</v>
      </c>
      <c r="I196" s="12"/>
      <c r="J196" s="12">
        <f>IF(Source!BC78&lt;&gt; 0, Source!BC78, 1)</f>
        <v>1</v>
      </c>
      <c r="K196" s="19">
        <f>Source!P78</f>
        <v>435.7</v>
      </c>
      <c r="L196" s="34"/>
    </row>
    <row r="197" spans="1:26" ht="14.25">
      <c r="A197" s="46"/>
      <c r="B197" s="47"/>
      <c r="C197" s="47" t="s">
        <v>946</v>
      </c>
      <c r="D197" s="33" t="s">
        <v>947</v>
      </c>
      <c r="E197" s="20">
        <f>Source!BZ78</f>
        <v>95</v>
      </c>
      <c r="F197" s="50"/>
      <c r="G197" s="12"/>
      <c r="H197" s="19">
        <f>SUM(S191:S199)</f>
        <v>1081.3900000000001</v>
      </c>
      <c r="I197" s="35"/>
      <c r="J197" s="13">
        <f>Source!AT78</f>
        <v>95</v>
      </c>
      <c r="K197" s="19">
        <f>SUM(T191:T199)</f>
        <v>1081.3900000000001</v>
      </c>
      <c r="L197" s="34"/>
    </row>
    <row r="198" spans="1:26" ht="14.25">
      <c r="A198" s="46"/>
      <c r="B198" s="47"/>
      <c r="C198" s="47" t="s">
        <v>948</v>
      </c>
      <c r="D198" s="33" t="s">
        <v>947</v>
      </c>
      <c r="E198" s="20">
        <f>Source!CA78</f>
        <v>65</v>
      </c>
      <c r="F198" s="50"/>
      <c r="G198" s="12"/>
      <c r="H198" s="19">
        <f>SUM(U191:U199)</f>
        <v>739.9</v>
      </c>
      <c r="I198" s="35"/>
      <c r="J198" s="13">
        <f>Source!AU78</f>
        <v>65</v>
      </c>
      <c r="K198" s="19">
        <f>SUM(V191:V199)</f>
        <v>739.9</v>
      </c>
      <c r="L198" s="34"/>
    </row>
    <row r="199" spans="1:26" ht="14.25">
      <c r="A199" s="48"/>
      <c r="B199" s="49"/>
      <c r="C199" s="49" t="s">
        <v>949</v>
      </c>
      <c r="D199" s="36" t="s">
        <v>950</v>
      </c>
      <c r="E199" s="37">
        <f>Source!AQ78</f>
        <v>9.92</v>
      </c>
      <c r="F199" s="38"/>
      <c r="G199" s="39" t="str">
        <f>Source!DI78</f>
        <v/>
      </c>
      <c r="H199" s="40"/>
      <c r="I199" s="39"/>
      <c r="J199" s="39"/>
      <c r="K199" s="40"/>
      <c r="L199" s="41">
        <f>Source!U78</f>
        <v>115.072</v>
      </c>
    </row>
    <row r="200" spans="1:26" ht="15">
      <c r="G200" s="69">
        <f>H193+H194+H196+H197+H198</f>
        <v>3995.02</v>
      </c>
      <c r="H200" s="69"/>
      <c r="J200" s="69">
        <f>K193+K194+K196+K197+K198</f>
        <v>3995.02</v>
      </c>
      <c r="K200" s="69"/>
      <c r="L200" s="42">
        <f>Source!U78</f>
        <v>115.072</v>
      </c>
      <c r="O200" s="24">
        <f>G200</f>
        <v>3995.02</v>
      </c>
      <c r="P200" s="24">
        <f>J200</f>
        <v>3995.02</v>
      </c>
      <c r="Q200" s="24">
        <f>L200</f>
        <v>115.072</v>
      </c>
      <c r="W200">
        <f>IF(Source!BI78&lt;=1,H193+H194+H196+H197+H198, 0)</f>
        <v>0</v>
      </c>
      <c r="X200">
        <f>IF(Source!BI78=2,H193+H194+H196+H197+H198, 0)</f>
        <v>3995.02</v>
      </c>
      <c r="Y200">
        <f>IF(Source!BI78=3,H193+H194+H196+H197+H198, 0)</f>
        <v>0</v>
      </c>
      <c r="Z200">
        <f>IF(Source!BI78=4,H193+H194+H196+H197+H198, 0)</f>
        <v>0</v>
      </c>
    </row>
    <row r="201" spans="1:26" ht="27">
      <c r="A201" s="48" t="str">
        <f>Source!E79</f>
        <v>47</v>
      </c>
      <c r="B201" s="49"/>
      <c r="C201" s="49" t="s">
        <v>985</v>
      </c>
      <c r="D201" s="36" t="str">
        <f>Source!H79</f>
        <v>м</v>
      </c>
      <c r="E201" s="37">
        <f>Source!I79</f>
        <v>418.2</v>
      </c>
      <c r="F201" s="38">
        <f>Source!AL79</f>
        <v>25.96</v>
      </c>
      <c r="G201" s="39" t="str">
        <f>Source!DD79</f>
        <v/>
      </c>
      <c r="H201" s="40">
        <f>ROUND(Source!AC79*Source!I79, 2)</f>
        <v>10856.47</v>
      </c>
      <c r="I201" s="39" t="str">
        <f>Source!BO79</f>
        <v/>
      </c>
      <c r="J201" s="52">
        <f>IF(Source!BC79&lt;&gt; 0, Source!BC79, 1)</f>
        <v>1</v>
      </c>
      <c r="K201" s="53">
        <f>Source!P79</f>
        <v>10856.47</v>
      </c>
      <c r="L201" s="43"/>
      <c r="S201">
        <f>ROUND((Source!FX79/100)*((ROUND(Source!AF79*Source!I79, 2)+ROUND(Source!AE79*Source!I79, 2))), 2)</f>
        <v>0</v>
      </c>
      <c r="T201">
        <f>Source!X79</f>
        <v>0</v>
      </c>
      <c r="U201">
        <f>ROUND((Source!FY79/100)*((ROUND(Source!AF79*Source!I79, 2)+ROUND(Source!AE79*Source!I79, 2))), 2)</f>
        <v>0</v>
      </c>
      <c r="V201">
        <f>Source!Y79</f>
        <v>0</v>
      </c>
    </row>
    <row r="202" spans="1:26" ht="15">
      <c r="G202" s="69">
        <f>H201</f>
        <v>10856.47</v>
      </c>
      <c r="H202" s="69"/>
      <c r="J202" s="68">
        <f>K201</f>
        <v>10856.47</v>
      </c>
      <c r="K202" s="68"/>
      <c r="L202" s="42">
        <f>Source!U79</f>
        <v>0</v>
      </c>
      <c r="O202" s="24">
        <f>G202</f>
        <v>10856.47</v>
      </c>
      <c r="P202" s="24">
        <f>J202</f>
        <v>10856.47</v>
      </c>
      <c r="Q202" s="24">
        <f>L202</f>
        <v>0</v>
      </c>
      <c r="W202">
        <f>IF(Source!BI79&lt;=1,H201, 0)</f>
        <v>0</v>
      </c>
      <c r="X202">
        <f>IF(Source!BI79=2,H201, 0)</f>
        <v>10856.47</v>
      </c>
      <c r="Y202">
        <f>IF(Source!BI79=3,H201, 0)</f>
        <v>0</v>
      </c>
      <c r="Z202">
        <f>IF(Source!BI79=4,H201, 0)</f>
        <v>0</v>
      </c>
    </row>
    <row r="203" spans="1:26" ht="41.25">
      <c r="A203" s="48" t="str">
        <f>Source!E80</f>
        <v>48</v>
      </c>
      <c r="B203" s="49"/>
      <c r="C203" s="49" t="s">
        <v>986</v>
      </c>
      <c r="D203" s="36" t="str">
        <f>Source!H80</f>
        <v>м</v>
      </c>
      <c r="E203" s="37">
        <f>Source!I80</f>
        <v>357</v>
      </c>
      <c r="F203" s="38">
        <f>Source!AL80</f>
        <v>48.75</v>
      </c>
      <c r="G203" s="39" t="str">
        <f>Source!DD80</f>
        <v/>
      </c>
      <c r="H203" s="40">
        <f>ROUND(Source!AC80*Source!I80, 2)</f>
        <v>17403.75</v>
      </c>
      <c r="I203" s="39" t="str">
        <f>Source!BO80</f>
        <v/>
      </c>
      <c r="J203" s="52">
        <f>IF(Source!BC80&lt;&gt; 0, Source!BC80, 1)</f>
        <v>1</v>
      </c>
      <c r="K203" s="53">
        <f>Source!P80</f>
        <v>17403.75</v>
      </c>
      <c r="L203" s="43"/>
      <c r="S203">
        <f>ROUND((Source!FX80/100)*((ROUND(Source!AF80*Source!I80, 2)+ROUND(Source!AE80*Source!I80, 2))), 2)</f>
        <v>0</v>
      </c>
      <c r="T203">
        <f>Source!X80</f>
        <v>0</v>
      </c>
      <c r="U203">
        <f>ROUND((Source!FY80/100)*((ROUND(Source!AF80*Source!I80, 2)+ROUND(Source!AE80*Source!I80, 2))), 2)</f>
        <v>0</v>
      </c>
      <c r="V203">
        <f>Source!Y80</f>
        <v>0</v>
      </c>
    </row>
    <row r="204" spans="1:26" ht="15">
      <c r="G204" s="69">
        <f>H203</f>
        <v>17403.75</v>
      </c>
      <c r="H204" s="69"/>
      <c r="J204" s="68">
        <f>K203</f>
        <v>17403.75</v>
      </c>
      <c r="K204" s="68"/>
      <c r="L204" s="42">
        <f>Source!U80</f>
        <v>0</v>
      </c>
      <c r="O204" s="24">
        <f>G204</f>
        <v>17403.75</v>
      </c>
      <c r="P204" s="24">
        <f>J204</f>
        <v>17403.75</v>
      </c>
      <c r="Q204" s="24">
        <f>L204</f>
        <v>0</v>
      </c>
      <c r="W204">
        <f>IF(Source!BI80&lt;=1,H203, 0)</f>
        <v>0</v>
      </c>
      <c r="X204">
        <f>IF(Source!BI80=2,H203, 0)</f>
        <v>17403.75</v>
      </c>
      <c r="Y204">
        <f>IF(Source!BI80=3,H203, 0)</f>
        <v>0</v>
      </c>
      <c r="Z204">
        <f>IF(Source!BI80=4,H203, 0)</f>
        <v>0</v>
      </c>
    </row>
    <row r="205" spans="1:26" ht="85.5">
      <c r="A205" s="46" t="str">
        <f>Source!E81</f>
        <v>49</v>
      </c>
      <c r="B205" s="47" t="str">
        <f>Source!F81</f>
        <v>501-8806</v>
      </c>
      <c r="C205" s="47" t="str">
        <f>Source!G81</f>
        <v>Кабель силовой с медными жилами с поливинилхлоридной изоляцией и оболочкой, не распространяющий горение марки ВВГнг, напряжением 1,0 кВ, с числом жил - 3 и сечением 1,5 мм2</v>
      </c>
      <c r="D205" s="33" t="str">
        <f>Source!H81</f>
        <v>1000 м</v>
      </c>
      <c r="E205" s="20">
        <f>Source!I81</f>
        <v>0.40799999999999997</v>
      </c>
      <c r="F205" s="30">
        <f>Source!AL81</f>
        <v>5509.68</v>
      </c>
      <c r="G205" s="12" t="str">
        <f>Source!DD81</f>
        <v/>
      </c>
      <c r="H205" s="19">
        <f>ROUND(Source!AC81*Source!I81, 2)</f>
        <v>2247.9499999999998</v>
      </c>
      <c r="I205" s="12" t="str">
        <f>Source!BO81</f>
        <v/>
      </c>
      <c r="J205" s="12">
        <f>IF(Source!BC81&lt;&gt; 0, Source!BC81, 1)</f>
        <v>1</v>
      </c>
      <c r="K205" s="19">
        <f>Source!P81</f>
        <v>2247.9499999999998</v>
      </c>
      <c r="L205" s="34"/>
      <c r="S205">
        <f>ROUND((Source!FX81/100)*((ROUND(Source!AF81*Source!I81, 2)+ROUND(Source!AE81*Source!I81, 2))), 2)</f>
        <v>0</v>
      </c>
      <c r="T205">
        <f>Source!X81</f>
        <v>0</v>
      </c>
      <c r="U205">
        <f>ROUND((Source!FY81/100)*((ROUND(Source!AF81*Source!I81, 2)+ROUND(Source!AE81*Source!I81, 2))), 2)</f>
        <v>0</v>
      </c>
      <c r="V205">
        <f>Source!Y81</f>
        <v>0</v>
      </c>
    </row>
    <row r="206" spans="1:26">
      <c r="A206" s="27"/>
      <c r="B206" s="27"/>
      <c r="C206" s="28" t="str">
        <f>"Объем: "&amp;Source!I81&amp;"=408/"&amp;"1000"</f>
        <v>Объем: 0,408=408/1000</v>
      </c>
      <c r="D206" s="27"/>
      <c r="E206" s="27"/>
      <c r="F206" s="27"/>
      <c r="G206" s="27"/>
      <c r="H206" s="27"/>
      <c r="I206" s="27"/>
      <c r="J206" s="27"/>
      <c r="K206" s="27"/>
      <c r="L206" s="27"/>
    </row>
    <row r="207" spans="1:26" ht="15">
      <c r="G207" s="69">
        <f>H205</f>
        <v>2247.9499999999998</v>
      </c>
      <c r="H207" s="69"/>
      <c r="J207" s="69">
        <f>K205</f>
        <v>2247.9499999999998</v>
      </c>
      <c r="K207" s="69"/>
      <c r="L207" s="42">
        <f>Source!U81</f>
        <v>0</v>
      </c>
      <c r="O207" s="24">
        <f>G207</f>
        <v>2247.9499999999998</v>
      </c>
      <c r="P207" s="24">
        <f>J207</f>
        <v>2247.9499999999998</v>
      </c>
      <c r="Q207" s="24">
        <f>L207</f>
        <v>0</v>
      </c>
      <c r="W207">
        <f>IF(Source!BI81&lt;=1,H205, 0)</f>
        <v>0</v>
      </c>
      <c r="X207">
        <f>IF(Source!BI81=2,H205, 0)</f>
        <v>2247.9499999999998</v>
      </c>
      <c r="Y207">
        <f>IF(Source!BI81=3,H205, 0)</f>
        <v>0</v>
      </c>
      <c r="Z207">
        <f>IF(Source!BI81=4,H205, 0)</f>
        <v>0</v>
      </c>
    </row>
    <row r="208" spans="1:26" ht="57">
      <c r="A208" s="46" t="str">
        <f>Source!E88</f>
        <v>50</v>
      </c>
      <c r="B208" s="47" t="str">
        <f>Source!F88</f>
        <v>м08-02-409-2</v>
      </c>
      <c r="C208" s="47" t="str">
        <f>Source!G88</f>
        <v>Труба винипластовая по установленным конструкциям, по стенам и колоннам с креплением скобами, диаметр до 50 мм</v>
      </c>
      <c r="D208" s="33" t="str">
        <f>Source!H88</f>
        <v>100 м</v>
      </c>
      <c r="E208" s="20">
        <f>Source!I88</f>
        <v>1</v>
      </c>
      <c r="F208" s="30">
        <f>Source!AL88+Source!AM88+Source!AO88</f>
        <v>371.08</v>
      </c>
      <c r="G208" s="12"/>
      <c r="H208" s="19"/>
      <c r="I208" s="12" t="str">
        <f>Source!BO88</f>
        <v/>
      </c>
      <c r="J208" s="12"/>
      <c r="K208" s="19"/>
      <c r="L208" s="34"/>
      <c r="S208">
        <f>ROUND((Source!FX88/100)*((ROUND(Source!AF88*Source!I88, 2)+ROUND(Source!AE88*Source!I88, 2))), 2)</f>
        <v>249.09</v>
      </c>
      <c r="T208">
        <f>Source!X88</f>
        <v>249.09</v>
      </c>
      <c r="U208">
        <f>ROUND((Source!FY88/100)*((ROUND(Source!AF88*Source!I88, 2)+ROUND(Source!AE88*Source!I88, 2))), 2)</f>
        <v>170.43</v>
      </c>
      <c r="V208">
        <f>Source!Y88</f>
        <v>170.43</v>
      </c>
    </row>
    <row r="209" spans="1:26">
      <c r="C209" s="26" t="str">
        <f>"Объем: "&amp;Source!I88&amp;"=100/"&amp;"100"</f>
        <v>Объем: 1=100/100</v>
      </c>
    </row>
    <row r="210" spans="1:26" ht="14.25">
      <c r="A210" s="46"/>
      <c r="B210" s="47"/>
      <c r="C210" s="47" t="s">
        <v>944</v>
      </c>
      <c r="D210" s="33"/>
      <c r="E210" s="20"/>
      <c r="F210" s="30">
        <f>Source!AO88</f>
        <v>258.69</v>
      </c>
      <c r="G210" s="12" t="str">
        <f>Source!DG88</f>
        <v/>
      </c>
      <c r="H210" s="19">
        <f>ROUND(Source!AF88*Source!I88, 2)</f>
        <v>258.69</v>
      </c>
      <c r="I210" s="12"/>
      <c r="J210" s="12">
        <f>IF(Source!BA88&lt;&gt; 0, Source!BA88, 1)</f>
        <v>1</v>
      </c>
      <c r="K210" s="19">
        <f>Source!S88</f>
        <v>258.69</v>
      </c>
      <c r="L210" s="34"/>
      <c r="R210">
        <f>H210</f>
        <v>258.69</v>
      </c>
    </row>
    <row r="211" spans="1:26" ht="14.25">
      <c r="A211" s="46"/>
      <c r="B211" s="47"/>
      <c r="C211" s="47" t="s">
        <v>406</v>
      </c>
      <c r="D211" s="33"/>
      <c r="E211" s="20"/>
      <c r="F211" s="30">
        <f>Source!AM88</f>
        <v>86.75</v>
      </c>
      <c r="G211" s="12" t="str">
        <f>Source!DE88</f>
        <v/>
      </c>
      <c r="H211" s="19">
        <f>ROUND(Source!AD88*Source!I88, 2)</f>
        <v>86.75</v>
      </c>
      <c r="I211" s="12"/>
      <c r="J211" s="12">
        <f>IF(Source!BB88&lt;&gt; 0, Source!BB88, 1)</f>
        <v>1</v>
      </c>
      <c r="K211" s="19">
        <f>Source!Q88</f>
        <v>86.75</v>
      </c>
      <c r="L211" s="34"/>
    </row>
    <row r="212" spans="1:26" ht="14.25">
      <c r="A212" s="46"/>
      <c r="B212" s="47"/>
      <c r="C212" s="47" t="s">
        <v>958</v>
      </c>
      <c r="D212" s="33"/>
      <c r="E212" s="20"/>
      <c r="F212" s="30">
        <f>Source!AN88</f>
        <v>3.51</v>
      </c>
      <c r="G212" s="12" t="str">
        <f>Source!DF88</f>
        <v/>
      </c>
      <c r="H212" s="44">
        <f>ROUND(Source!AE88*Source!I88, 2)</f>
        <v>3.51</v>
      </c>
      <c r="I212" s="12"/>
      <c r="J212" s="12">
        <f>IF(Source!BS88&lt;&gt; 0, Source!BS88, 1)</f>
        <v>1</v>
      </c>
      <c r="K212" s="44">
        <f>Source!R88</f>
        <v>3.51</v>
      </c>
      <c r="L212" s="34"/>
      <c r="R212">
        <f>H212</f>
        <v>3.51</v>
      </c>
    </row>
    <row r="213" spans="1:26" ht="14.25">
      <c r="A213" s="46"/>
      <c r="B213" s="47"/>
      <c r="C213" s="47" t="s">
        <v>945</v>
      </c>
      <c r="D213" s="33"/>
      <c r="E213" s="20"/>
      <c r="F213" s="30">
        <f>Source!AL88</f>
        <v>25.64</v>
      </c>
      <c r="G213" s="12" t="str">
        <f>Source!DD88</f>
        <v/>
      </c>
      <c r="H213" s="19">
        <f>ROUND(Source!AC88*Source!I88, 2)</f>
        <v>25.64</v>
      </c>
      <c r="I213" s="12"/>
      <c r="J213" s="12">
        <f>IF(Source!BC88&lt;&gt; 0, Source!BC88, 1)</f>
        <v>1</v>
      </c>
      <c r="K213" s="19">
        <f>Source!P88</f>
        <v>25.64</v>
      </c>
      <c r="L213" s="34"/>
    </row>
    <row r="214" spans="1:26" ht="14.25">
      <c r="A214" s="46"/>
      <c r="B214" s="47"/>
      <c r="C214" s="47" t="s">
        <v>946</v>
      </c>
      <c r="D214" s="33" t="s">
        <v>947</v>
      </c>
      <c r="E214" s="20">
        <f>Source!BZ88</f>
        <v>95</v>
      </c>
      <c r="F214" s="50"/>
      <c r="G214" s="12"/>
      <c r="H214" s="19">
        <f>SUM(S208:S216)</f>
        <v>249.09</v>
      </c>
      <c r="I214" s="35"/>
      <c r="J214" s="13">
        <f>Source!AT88</f>
        <v>95</v>
      </c>
      <c r="K214" s="19">
        <f>SUM(T208:T216)</f>
        <v>249.09</v>
      </c>
      <c r="L214" s="34"/>
    </row>
    <row r="215" spans="1:26" ht="14.25">
      <c r="A215" s="46"/>
      <c r="B215" s="47"/>
      <c r="C215" s="47" t="s">
        <v>948</v>
      </c>
      <c r="D215" s="33" t="s">
        <v>947</v>
      </c>
      <c r="E215" s="20">
        <f>Source!CA88</f>
        <v>65</v>
      </c>
      <c r="F215" s="50"/>
      <c r="G215" s="12"/>
      <c r="H215" s="19">
        <f>SUM(U208:U216)</f>
        <v>170.43</v>
      </c>
      <c r="I215" s="35"/>
      <c r="J215" s="13">
        <f>Source!AU88</f>
        <v>65</v>
      </c>
      <c r="K215" s="19">
        <f>SUM(V208:V216)</f>
        <v>170.43</v>
      </c>
      <c r="L215" s="34"/>
    </row>
    <row r="216" spans="1:26" ht="14.25">
      <c r="A216" s="48"/>
      <c r="B216" s="49"/>
      <c r="C216" s="49" t="s">
        <v>949</v>
      </c>
      <c r="D216" s="36" t="s">
        <v>950</v>
      </c>
      <c r="E216" s="37">
        <f>Source!AQ88</f>
        <v>27.52</v>
      </c>
      <c r="F216" s="38"/>
      <c r="G216" s="39" t="str">
        <f>Source!DI88</f>
        <v/>
      </c>
      <c r="H216" s="40"/>
      <c r="I216" s="39"/>
      <c r="J216" s="39"/>
      <c r="K216" s="40"/>
      <c r="L216" s="41">
        <f>Source!U88</f>
        <v>27.52</v>
      </c>
    </row>
    <row r="217" spans="1:26" ht="15">
      <c r="G217" s="69">
        <f>H210+H211+H213+H214+H215</f>
        <v>790.59999999999991</v>
      </c>
      <c r="H217" s="69"/>
      <c r="J217" s="69">
        <f>K210+K211+K213+K214+K215</f>
        <v>790.59999999999991</v>
      </c>
      <c r="K217" s="69"/>
      <c r="L217" s="42">
        <f>Source!U88</f>
        <v>27.52</v>
      </c>
      <c r="O217" s="24">
        <f>G217</f>
        <v>790.59999999999991</v>
      </c>
      <c r="P217" s="24">
        <f>J217</f>
        <v>790.59999999999991</v>
      </c>
      <c r="Q217" s="24">
        <f>L217</f>
        <v>27.52</v>
      </c>
      <c r="W217">
        <f>IF(Source!BI88&lt;=1,H210+H211+H213+H214+H215, 0)</f>
        <v>0</v>
      </c>
      <c r="X217">
        <f>IF(Source!BI88=2,H210+H211+H213+H214+H215, 0)</f>
        <v>790.59999999999991</v>
      </c>
      <c r="Y217">
        <f>IF(Source!BI88=3,H210+H211+H213+H214+H215, 0)</f>
        <v>0</v>
      </c>
      <c r="Z217">
        <f>IF(Source!BI88=4,H210+H211+H213+H214+H215, 0)</f>
        <v>0</v>
      </c>
    </row>
    <row r="218" spans="1:26" ht="28.5">
      <c r="A218" s="48" t="str">
        <f>Source!E89</f>
        <v>51</v>
      </c>
      <c r="B218" s="49" t="str">
        <f>Source!F89</f>
        <v>509-6414</v>
      </c>
      <c r="C218" s="49" t="str">
        <f>Source!G89</f>
        <v>Трубы гибкие гофрированные из ПВХ "DKC" диаметром 32 мм</v>
      </c>
      <c r="D218" s="36" t="str">
        <f>Source!H89</f>
        <v>м</v>
      </c>
      <c r="E218" s="37">
        <f>Source!I89</f>
        <v>100</v>
      </c>
      <c r="F218" s="38">
        <f>Source!AL89</f>
        <v>3.1</v>
      </c>
      <c r="G218" s="39" t="str">
        <f>Source!DD89</f>
        <v/>
      </c>
      <c r="H218" s="40">
        <f>ROUND(Source!AC89*Source!I89, 2)</f>
        <v>310</v>
      </c>
      <c r="I218" s="39" t="str">
        <f>Source!BO89</f>
        <v/>
      </c>
      <c r="J218" s="39">
        <f>IF(Source!BC89&lt;&gt; 0, Source!BC89, 1)</f>
        <v>1</v>
      </c>
      <c r="K218" s="40">
        <f>Source!P89</f>
        <v>310</v>
      </c>
      <c r="L218" s="43"/>
      <c r="S218">
        <f>ROUND((Source!FX89/100)*((ROUND(Source!AF89*Source!I89, 2)+ROUND(Source!AE89*Source!I89, 2))), 2)</f>
        <v>0</v>
      </c>
      <c r="T218">
        <f>Source!X89</f>
        <v>0</v>
      </c>
      <c r="U218">
        <f>ROUND((Source!FY89/100)*((ROUND(Source!AF89*Source!I89, 2)+ROUND(Source!AE89*Source!I89, 2))), 2)</f>
        <v>0</v>
      </c>
      <c r="V218">
        <f>Source!Y89</f>
        <v>0</v>
      </c>
    </row>
    <row r="219" spans="1:26" ht="15">
      <c r="G219" s="69">
        <f>H218</f>
        <v>310</v>
      </c>
      <c r="H219" s="69"/>
      <c r="J219" s="69">
        <f>K218</f>
        <v>310</v>
      </c>
      <c r="K219" s="69"/>
      <c r="L219" s="42">
        <f>Source!U89</f>
        <v>0</v>
      </c>
      <c r="O219" s="24">
        <f>G219</f>
        <v>310</v>
      </c>
      <c r="P219" s="24">
        <f>J219</f>
        <v>310</v>
      </c>
      <c r="Q219" s="24">
        <f>L219</f>
        <v>0</v>
      </c>
      <c r="W219">
        <f>IF(Source!BI89&lt;=1,H218, 0)</f>
        <v>0</v>
      </c>
      <c r="X219">
        <f>IF(Source!BI89=2,H218, 0)</f>
        <v>310</v>
      </c>
      <c r="Y219">
        <f>IF(Source!BI89=3,H218, 0)</f>
        <v>0</v>
      </c>
      <c r="Z219">
        <f>IF(Source!BI89=4,H218, 0)</f>
        <v>0</v>
      </c>
    </row>
    <row r="220" spans="1:26" ht="57">
      <c r="A220" s="48" t="str">
        <f>Source!E90</f>
        <v>52</v>
      </c>
      <c r="B220" s="49" t="str">
        <f>Source!F90</f>
        <v>502-0902</v>
      </c>
      <c r="C220" s="49" t="str">
        <f>Source!G90</f>
        <v>Муфта соединительная "труба-труба" для гофрированных или жестких гладких труб диаметром 32 мм, класс защиты IP65</v>
      </c>
      <c r="D220" s="36" t="str">
        <f>Source!H90</f>
        <v>шт.</v>
      </c>
      <c r="E220" s="37">
        <f>Source!I90</f>
        <v>20</v>
      </c>
      <c r="F220" s="38">
        <f>Source!AL90</f>
        <v>11.52</v>
      </c>
      <c r="G220" s="39" t="str">
        <f>Source!DD90</f>
        <v/>
      </c>
      <c r="H220" s="40">
        <f>ROUND(Source!AC90*Source!I90, 2)</f>
        <v>230.4</v>
      </c>
      <c r="I220" s="39" t="str">
        <f>Source!BO90</f>
        <v/>
      </c>
      <c r="J220" s="39">
        <f>IF(Source!BC90&lt;&gt; 0, Source!BC90, 1)</f>
        <v>1</v>
      </c>
      <c r="K220" s="40">
        <f>Source!P90</f>
        <v>230.4</v>
      </c>
      <c r="L220" s="43"/>
      <c r="S220">
        <f>ROUND((Source!FX90/100)*((ROUND(Source!AF90*Source!I90, 2)+ROUND(Source!AE90*Source!I90, 2))), 2)</f>
        <v>0</v>
      </c>
      <c r="T220">
        <f>Source!X90</f>
        <v>0</v>
      </c>
      <c r="U220">
        <f>ROUND((Source!FY90/100)*((ROUND(Source!AF90*Source!I90, 2)+ROUND(Source!AE90*Source!I90, 2))), 2)</f>
        <v>0</v>
      </c>
      <c r="V220">
        <f>Source!Y90</f>
        <v>0</v>
      </c>
    </row>
    <row r="221" spans="1:26" ht="15">
      <c r="G221" s="69">
        <f>H220</f>
        <v>230.4</v>
      </c>
      <c r="H221" s="69"/>
      <c r="J221" s="69">
        <f>K220</f>
        <v>230.4</v>
      </c>
      <c r="K221" s="69"/>
      <c r="L221" s="42">
        <f>Source!U90</f>
        <v>0</v>
      </c>
      <c r="O221" s="24">
        <f>G221</f>
        <v>230.4</v>
      </c>
      <c r="P221" s="24">
        <f>J221</f>
        <v>230.4</v>
      </c>
      <c r="Q221" s="24">
        <f>L221</f>
        <v>0</v>
      </c>
      <c r="W221">
        <f>IF(Source!BI90&lt;=1,H220, 0)</f>
        <v>0</v>
      </c>
      <c r="X221">
        <f>IF(Source!BI90=2,H220, 0)</f>
        <v>230.4</v>
      </c>
      <c r="Y221">
        <f>IF(Source!BI90=3,H220, 0)</f>
        <v>0</v>
      </c>
      <c r="Z221">
        <f>IF(Source!BI90=4,H220, 0)</f>
        <v>0</v>
      </c>
    </row>
    <row r="222" spans="1:26" ht="28.5">
      <c r="A222" s="48" t="str">
        <f>Source!E91</f>
        <v>53</v>
      </c>
      <c r="B222" s="49" t="str">
        <f>Source!F91</f>
        <v>103-1178</v>
      </c>
      <c r="C222" s="49" t="str">
        <f>Source!G91</f>
        <v>Клипса для крепежа гофротрубы, диаметром 32 мм</v>
      </c>
      <c r="D222" s="36" t="str">
        <f>Source!H91</f>
        <v>шт.</v>
      </c>
      <c r="E222" s="37">
        <f>Source!I91</f>
        <v>200</v>
      </c>
      <c r="F222" s="38">
        <f>Source!AL91</f>
        <v>0.43</v>
      </c>
      <c r="G222" s="39" t="str">
        <f>Source!DD91</f>
        <v/>
      </c>
      <c r="H222" s="40">
        <f>ROUND(Source!AC91*Source!I91, 2)</f>
        <v>86</v>
      </c>
      <c r="I222" s="39" t="str">
        <f>Source!BO91</f>
        <v/>
      </c>
      <c r="J222" s="39">
        <f>IF(Source!BC91&lt;&gt; 0, Source!BC91, 1)</f>
        <v>1</v>
      </c>
      <c r="K222" s="40">
        <f>Source!P91</f>
        <v>86</v>
      </c>
      <c r="L222" s="43"/>
      <c r="S222">
        <f>ROUND((Source!FX91/100)*((ROUND(Source!AF91*Source!I91, 2)+ROUND(Source!AE91*Source!I91, 2))), 2)</f>
        <v>0</v>
      </c>
      <c r="T222">
        <f>Source!X91</f>
        <v>0</v>
      </c>
      <c r="U222">
        <f>ROUND((Source!FY91/100)*((ROUND(Source!AF91*Source!I91, 2)+ROUND(Source!AE91*Source!I91, 2))), 2)</f>
        <v>0</v>
      </c>
      <c r="V222">
        <f>Source!Y91</f>
        <v>0</v>
      </c>
    </row>
    <row r="223" spans="1:26" ht="15">
      <c r="G223" s="69">
        <f>H222</f>
        <v>86</v>
      </c>
      <c r="H223" s="69"/>
      <c r="J223" s="69">
        <f>K222</f>
        <v>86</v>
      </c>
      <c r="K223" s="69"/>
      <c r="L223" s="42">
        <f>Source!U91</f>
        <v>0</v>
      </c>
      <c r="O223" s="24">
        <f>G223</f>
        <v>86</v>
      </c>
      <c r="P223" s="24">
        <f>J223</f>
        <v>86</v>
      </c>
      <c r="Q223" s="24">
        <f>L223</f>
        <v>0</v>
      </c>
      <c r="W223">
        <f>IF(Source!BI91&lt;=1,H222, 0)</f>
        <v>0</v>
      </c>
      <c r="X223">
        <f>IF(Source!BI91=2,H222, 0)</f>
        <v>86</v>
      </c>
      <c r="Y223">
        <f>IF(Source!BI91=3,H222, 0)</f>
        <v>0</v>
      </c>
      <c r="Z223">
        <f>IF(Source!BI91=4,H222, 0)</f>
        <v>0</v>
      </c>
    </row>
    <row r="224" spans="1:26" ht="28.5">
      <c r="A224" s="46" t="str">
        <f>Source!E92</f>
        <v>54</v>
      </c>
      <c r="B224" s="47" t="str">
        <f>Source!F92</f>
        <v>м08-02-390-1</v>
      </c>
      <c r="C224" s="47" t="str">
        <f>Source!G92</f>
        <v>Короба пластмассовые шириной до 40 мм</v>
      </c>
      <c r="D224" s="33" t="str">
        <f>Source!H92</f>
        <v>100 м</v>
      </c>
      <c r="E224" s="20">
        <f>Source!I92</f>
        <v>0.6</v>
      </c>
      <c r="F224" s="30">
        <f>Source!AL92+Source!AM92+Source!AO92</f>
        <v>237.64999999999998</v>
      </c>
      <c r="G224" s="12"/>
      <c r="H224" s="19"/>
      <c r="I224" s="12" t="str">
        <f>Source!BO92</f>
        <v/>
      </c>
      <c r="J224" s="12"/>
      <c r="K224" s="19"/>
      <c r="L224" s="34"/>
      <c r="S224">
        <f>ROUND((Source!FX92/100)*((ROUND(Source!AF92*Source!I92, 2)+ROUND(Source!AE92*Source!I92, 2))), 2)</f>
        <v>88.38</v>
      </c>
      <c r="T224">
        <f>Source!X92</f>
        <v>88.38</v>
      </c>
      <c r="U224">
        <f>ROUND((Source!FY92/100)*((ROUND(Source!AF92*Source!I92, 2)+ROUND(Source!AE92*Source!I92, 2))), 2)</f>
        <v>60.47</v>
      </c>
      <c r="V224">
        <f>Source!Y92</f>
        <v>60.47</v>
      </c>
    </row>
    <row r="225" spans="1:26">
      <c r="C225" s="26" t="str">
        <f>"Объем: "&amp;Source!I92&amp;"=60/"&amp;"100"</f>
        <v>Объем: 0,6=60/100</v>
      </c>
    </row>
    <row r="226" spans="1:26" ht="14.25">
      <c r="A226" s="46"/>
      <c r="B226" s="47"/>
      <c r="C226" s="47" t="s">
        <v>944</v>
      </c>
      <c r="D226" s="33"/>
      <c r="E226" s="20"/>
      <c r="F226" s="30">
        <f>Source!AO92</f>
        <v>154.91999999999999</v>
      </c>
      <c r="G226" s="12" t="str">
        <f>Source!DG92</f>
        <v/>
      </c>
      <c r="H226" s="19">
        <f>ROUND(Source!AF92*Source!I92, 2)</f>
        <v>92.95</v>
      </c>
      <c r="I226" s="12"/>
      <c r="J226" s="12">
        <f>IF(Source!BA92&lt;&gt; 0, Source!BA92, 1)</f>
        <v>1</v>
      </c>
      <c r="K226" s="19">
        <f>Source!S92</f>
        <v>92.95</v>
      </c>
      <c r="L226" s="34"/>
      <c r="R226">
        <f>H226</f>
        <v>92.95</v>
      </c>
    </row>
    <row r="227" spans="1:26" ht="14.25">
      <c r="A227" s="46"/>
      <c r="B227" s="47"/>
      <c r="C227" s="47" t="s">
        <v>406</v>
      </c>
      <c r="D227" s="33"/>
      <c r="E227" s="20"/>
      <c r="F227" s="30">
        <f>Source!AM92</f>
        <v>31.2</v>
      </c>
      <c r="G227" s="12" t="str">
        <f>Source!DE92</f>
        <v/>
      </c>
      <c r="H227" s="19">
        <f>ROUND(Source!AD92*Source!I92, 2)</f>
        <v>18.72</v>
      </c>
      <c r="I227" s="12"/>
      <c r="J227" s="12">
        <f>IF(Source!BB92&lt;&gt; 0, Source!BB92, 1)</f>
        <v>1</v>
      </c>
      <c r="K227" s="19">
        <f>Source!Q92</f>
        <v>18.72</v>
      </c>
      <c r="L227" s="34"/>
    </row>
    <row r="228" spans="1:26" ht="14.25">
      <c r="A228" s="46"/>
      <c r="B228" s="47"/>
      <c r="C228" s="47" t="s">
        <v>958</v>
      </c>
      <c r="D228" s="33"/>
      <c r="E228" s="20"/>
      <c r="F228" s="30">
        <f>Source!AN92</f>
        <v>0.14000000000000001</v>
      </c>
      <c r="G228" s="12" t="str">
        <f>Source!DF92</f>
        <v/>
      </c>
      <c r="H228" s="44">
        <f>ROUND(Source!AE92*Source!I92, 2)</f>
        <v>0.08</v>
      </c>
      <c r="I228" s="12"/>
      <c r="J228" s="12">
        <f>IF(Source!BS92&lt;&gt; 0, Source!BS92, 1)</f>
        <v>1</v>
      </c>
      <c r="K228" s="44">
        <f>Source!R92</f>
        <v>0.08</v>
      </c>
      <c r="L228" s="34"/>
      <c r="R228">
        <f>H228</f>
        <v>0.08</v>
      </c>
    </row>
    <row r="229" spans="1:26" ht="14.25">
      <c r="A229" s="46"/>
      <c r="B229" s="47"/>
      <c r="C229" s="47" t="s">
        <v>945</v>
      </c>
      <c r="D229" s="33"/>
      <c r="E229" s="20"/>
      <c r="F229" s="30">
        <f>Source!AL92</f>
        <v>51.53</v>
      </c>
      <c r="G229" s="12" t="str">
        <f>Source!DD92</f>
        <v/>
      </c>
      <c r="H229" s="19">
        <f>ROUND(Source!AC92*Source!I92, 2)</f>
        <v>30.92</v>
      </c>
      <c r="I229" s="12"/>
      <c r="J229" s="12">
        <f>IF(Source!BC92&lt;&gt; 0, Source!BC92, 1)</f>
        <v>1</v>
      </c>
      <c r="K229" s="19">
        <f>Source!P92</f>
        <v>30.92</v>
      </c>
      <c r="L229" s="34"/>
    </row>
    <row r="230" spans="1:26" ht="14.25">
      <c r="A230" s="46"/>
      <c r="B230" s="47"/>
      <c r="C230" s="47" t="s">
        <v>946</v>
      </c>
      <c r="D230" s="33" t="s">
        <v>947</v>
      </c>
      <c r="E230" s="20">
        <f>Source!BZ92</f>
        <v>95</v>
      </c>
      <c r="F230" s="50"/>
      <c r="G230" s="12"/>
      <c r="H230" s="19">
        <f>SUM(S224:S232)</f>
        <v>88.38</v>
      </c>
      <c r="I230" s="35"/>
      <c r="J230" s="13">
        <f>Source!AT92</f>
        <v>95</v>
      </c>
      <c r="K230" s="19">
        <f>SUM(T224:T232)</f>
        <v>88.38</v>
      </c>
      <c r="L230" s="34"/>
    </row>
    <row r="231" spans="1:26" ht="14.25">
      <c r="A231" s="46"/>
      <c r="B231" s="47"/>
      <c r="C231" s="47" t="s">
        <v>948</v>
      </c>
      <c r="D231" s="33" t="s">
        <v>947</v>
      </c>
      <c r="E231" s="20">
        <f>Source!CA92</f>
        <v>65</v>
      </c>
      <c r="F231" s="50"/>
      <c r="G231" s="12"/>
      <c r="H231" s="19">
        <f>SUM(U224:U232)</f>
        <v>60.47</v>
      </c>
      <c r="I231" s="35"/>
      <c r="J231" s="13">
        <f>Source!AU92</f>
        <v>65</v>
      </c>
      <c r="K231" s="19">
        <f>SUM(V224:V232)</f>
        <v>60.47</v>
      </c>
      <c r="L231" s="34"/>
    </row>
    <row r="232" spans="1:26" ht="14.25">
      <c r="A232" s="48"/>
      <c r="B232" s="49"/>
      <c r="C232" s="49" t="s">
        <v>949</v>
      </c>
      <c r="D232" s="36" t="s">
        <v>950</v>
      </c>
      <c r="E232" s="37">
        <f>Source!AQ92</f>
        <v>16.29</v>
      </c>
      <c r="F232" s="38"/>
      <c r="G232" s="39" t="str">
        <f>Source!DI92</f>
        <v/>
      </c>
      <c r="H232" s="40"/>
      <c r="I232" s="39"/>
      <c r="J232" s="39"/>
      <c r="K232" s="40"/>
      <c r="L232" s="41">
        <f>Source!U92</f>
        <v>9.7739999999999991</v>
      </c>
    </row>
    <row r="233" spans="1:26" ht="15">
      <c r="G233" s="69">
        <f>H226+H227+H229+H230+H231</f>
        <v>291.44</v>
      </c>
      <c r="H233" s="69"/>
      <c r="J233" s="69">
        <f>K226+K227+K229+K230+K231</f>
        <v>291.44</v>
      </c>
      <c r="K233" s="69"/>
      <c r="L233" s="42">
        <f>Source!U92</f>
        <v>9.7739999999999991</v>
      </c>
      <c r="O233" s="24">
        <f>G233</f>
        <v>291.44</v>
      </c>
      <c r="P233" s="24">
        <f>J233</f>
        <v>291.44</v>
      </c>
      <c r="Q233" s="24">
        <f>L233</f>
        <v>9.7739999999999991</v>
      </c>
      <c r="W233">
        <f>IF(Source!BI92&lt;=1,H226+H227+H229+H230+H231, 0)</f>
        <v>0</v>
      </c>
      <c r="X233">
        <f>IF(Source!BI92=2,H226+H227+H229+H230+H231, 0)</f>
        <v>291.44</v>
      </c>
      <c r="Y233">
        <f>IF(Source!BI92=3,H226+H227+H229+H230+H231, 0)</f>
        <v>0</v>
      </c>
      <c r="Z233">
        <f>IF(Source!BI92=4,H226+H227+H229+H230+H231, 0)</f>
        <v>0</v>
      </c>
    </row>
    <row r="234" spans="1:26" ht="28.5">
      <c r="A234" s="48" t="str">
        <f>Source!E93</f>
        <v>55</v>
      </c>
      <c r="B234" s="49" t="str">
        <f>Source!F93</f>
        <v>509-1834</v>
      </c>
      <c r="C234" s="49" t="str">
        <f>Source!G93</f>
        <v>Кабель-канал (короб) "Электропласт" 40x25 мм</v>
      </c>
      <c r="D234" s="36" t="str">
        <f>Source!H93</f>
        <v>м</v>
      </c>
      <c r="E234" s="37">
        <f>Source!I93</f>
        <v>60</v>
      </c>
      <c r="F234" s="38">
        <f>Source!AL93</f>
        <v>3.3</v>
      </c>
      <c r="G234" s="39" t="str">
        <f>Source!DD93</f>
        <v/>
      </c>
      <c r="H234" s="40">
        <f>ROUND(Source!AC93*Source!I93, 2)</f>
        <v>198</v>
      </c>
      <c r="I234" s="39" t="str">
        <f>Source!BO93</f>
        <v/>
      </c>
      <c r="J234" s="39">
        <f>IF(Source!BC93&lt;&gt; 0, Source!BC93, 1)</f>
        <v>1</v>
      </c>
      <c r="K234" s="40">
        <f>Source!P93</f>
        <v>198</v>
      </c>
      <c r="L234" s="43"/>
      <c r="S234">
        <f>ROUND((Source!FX93/100)*((ROUND(Source!AF93*Source!I93, 2)+ROUND(Source!AE93*Source!I93, 2))), 2)</f>
        <v>0</v>
      </c>
      <c r="T234">
        <f>Source!X93</f>
        <v>0</v>
      </c>
      <c r="U234">
        <f>ROUND((Source!FY93/100)*((ROUND(Source!AF93*Source!I93, 2)+ROUND(Source!AE93*Source!I93, 2))), 2)</f>
        <v>0</v>
      </c>
      <c r="V234">
        <f>Source!Y93</f>
        <v>0</v>
      </c>
    </row>
    <row r="235" spans="1:26" ht="15">
      <c r="G235" s="69">
        <f>H234</f>
        <v>198</v>
      </c>
      <c r="H235" s="69"/>
      <c r="J235" s="69">
        <f>K234</f>
        <v>198</v>
      </c>
      <c r="K235" s="69"/>
      <c r="L235" s="42">
        <f>Source!U93</f>
        <v>0</v>
      </c>
      <c r="O235" s="24">
        <f>G235</f>
        <v>198</v>
      </c>
      <c r="P235" s="24">
        <f>J235</f>
        <v>198</v>
      </c>
      <c r="Q235" s="24">
        <f>L235</f>
        <v>0</v>
      </c>
      <c r="W235">
        <f>IF(Source!BI93&lt;=1,H234, 0)</f>
        <v>0</v>
      </c>
      <c r="X235">
        <f>IF(Source!BI93=2,H234, 0)</f>
        <v>198</v>
      </c>
      <c r="Y235">
        <f>IF(Source!BI93=3,H234, 0)</f>
        <v>0</v>
      </c>
      <c r="Z235">
        <f>IF(Source!BI93=4,H234, 0)</f>
        <v>0</v>
      </c>
    </row>
    <row r="236" spans="1:26" ht="71.25">
      <c r="A236" s="46" t="str">
        <f>Source!E95</f>
        <v>56</v>
      </c>
      <c r="B236" s="47" t="str">
        <f>Source!F95</f>
        <v>34-02-003-1</v>
      </c>
      <c r="C236" s="47" t="str">
        <f>Source!G95</f>
        <v>Устройство трубопроводов из полиэтиленовых труб до 2 отверстий</v>
      </c>
      <c r="D236" s="33" t="str">
        <f>Source!H95</f>
        <v>1 канало-километр трубопровода</v>
      </c>
      <c r="E236" s="20">
        <f>Source!I95</f>
        <v>0.35</v>
      </c>
      <c r="F236" s="30">
        <f>Source!AL95+Source!AM95+Source!AO95</f>
        <v>32723.19</v>
      </c>
      <c r="G236" s="12"/>
      <c r="H236" s="19"/>
      <c r="I236" s="12" t="str">
        <f>Source!BO95</f>
        <v/>
      </c>
      <c r="J236" s="12"/>
      <c r="K236" s="19"/>
      <c r="L236" s="34"/>
      <c r="S236">
        <f>ROUND((Source!FX95/100)*((ROUND(Source!AF95*Source!I95, 2)+ROUND(Source!AE95*Source!I95, 2))), 2)</f>
        <v>393.81</v>
      </c>
      <c r="T236">
        <f>Source!X95</f>
        <v>393.81</v>
      </c>
      <c r="U236">
        <f>ROUND((Source!FY95/100)*((ROUND(Source!AF95*Source!I95, 2)+ROUND(Source!AE95*Source!I95, 2))), 2)</f>
        <v>255.98</v>
      </c>
      <c r="V236">
        <f>Source!Y95</f>
        <v>255.98</v>
      </c>
    </row>
    <row r="237" spans="1:26" ht="14.25">
      <c r="A237" s="46"/>
      <c r="B237" s="47"/>
      <c r="C237" s="47" t="s">
        <v>944</v>
      </c>
      <c r="D237" s="33"/>
      <c r="E237" s="20"/>
      <c r="F237" s="30">
        <f>Source!AO95</f>
        <v>1125.18</v>
      </c>
      <c r="G237" s="12" t="str">
        <f>Source!DG95</f>
        <v/>
      </c>
      <c r="H237" s="19">
        <f>ROUND(Source!AF95*Source!I95, 2)</f>
        <v>393.81</v>
      </c>
      <c r="I237" s="12"/>
      <c r="J237" s="12">
        <f>IF(Source!BA95&lt;&gt; 0, Source!BA95, 1)</f>
        <v>1</v>
      </c>
      <c r="K237" s="19">
        <f>Source!S95</f>
        <v>393.81</v>
      </c>
      <c r="L237" s="34"/>
      <c r="R237">
        <f>H237</f>
        <v>393.81</v>
      </c>
    </row>
    <row r="238" spans="1:26" ht="14.25">
      <c r="A238" s="46"/>
      <c r="B238" s="47"/>
      <c r="C238" s="47" t="s">
        <v>945</v>
      </c>
      <c r="D238" s="33"/>
      <c r="E238" s="20"/>
      <c r="F238" s="30">
        <f>Source!AL95</f>
        <v>31598.01</v>
      </c>
      <c r="G238" s="12" t="str">
        <f>Source!DD95</f>
        <v/>
      </c>
      <c r="H238" s="19">
        <f>ROUND(Source!AC95*Source!I95, 2)</f>
        <v>11059.3</v>
      </c>
      <c r="I238" s="12"/>
      <c r="J238" s="12">
        <f>IF(Source!BC95&lt;&gt; 0, Source!BC95, 1)</f>
        <v>1</v>
      </c>
      <c r="K238" s="19">
        <f>Source!P95</f>
        <v>11059.3</v>
      </c>
      <c r="L238" s="34"/>
    </row>
    <row r="239" spans="1:26" ht="14.25">
      <c r="A239" s="46"/>
      <c r="B239" s="47"/>
      <c r="C239" s="47" t="s">
        <v>946</v>
      </c>
      <c r="D239" s="33" t="s">
        <v>947</v>
      </c>
      <c r="E239" s="20">
        <f>Source!BZ95</f>
        <v>100</v>
      </c>
      <c r="F239" s="50"/>
      <c r="G239" s="12"/>
      <c r="H239" s="19">
        <f>SUM(S236:S241)</f>
        <v>393.81</v>
      </c>
      <c r="I239" s="35"/>
      <c r="J239" s="13">
        <f>Source!AT95</f>
        <v>100</v>
      </c>
      <c r="K239" s="19">
        <f>SUM(T236:T241)</f>
        <v>393.81</v>
      </c>
      <c r="L239" s="34"/>
    </row>
    <row r="240" spans="1:26" ht="14.25">
      <c r="A240" s="46"/>
      <c r="B240" s="47"/>
      <c r="C240" s="47" t="s">
        <v>948</v>
      </c>
      <c r="D240" s="33" t="s">
        <v>947</v>
      </c>
      <c r="E240" s="20">
        <f>Source!CA95</f>
        <v>65</v>
      </c>
      <c r="F240" s="50"/>
      <c r="G240" s="12"/>
      <c r="H240" s="19">
        <f>SUM(U236:U241)</f>
        <v>255.98</v>
      </c>
      <c r="I240" s="35"/>
      <c r="J240" s="13">
        <f>Source!AU95</f>
        <v>65</v>
      </c>
      <c r="K240" s="19">
        <f>SUM(V236:V241)</f>
        <v>255.98</v>
      </c>
      <c r="L240" s="34"/>
    </row>
    <row r="241" spans="1:26" ht="14.25">
      <c r="A241" s="48"/>
      <c r="B241" s="49"/>
      <c r="C241" s="49" t="s">
        <v>949</v>
      </c>
      <c r="D241" s="36" t="s">
        <v>950</v>
      </c>
      <c r="E241" s="37">
        <f>Source!AQ95</f>
        <v>133</v>
      </c>
      <c r="F241" s="38"/>
      <c r="G241" s="39" t="str">
        <f>Source!DI95</f>
        <v/>
      </c>
      <c r="H241" s="40"/>
      <c r="I241" s="39"/>
      <c r="J241" s="39"/>
      <c r="K241" s="40"/>
      <c r="L241" s="41">
        <f>Source!U95</f>
        <v>46.55</v>
      </c>
    </row>
    <row r="242" spans="1:26" ht="15">
      <c r="G242" s="69">
        <f>H237+H238+H239+H240</f>
        <v>12102.899999999998</v>
      </c>
      <c r="H242" s="69"/>
      <c r="J242" s="69">
        <f>K237+K238+K239+K240</f>
        <v>12102.899999999998</v>
      </c>
      <c r="K242" s="69"/>
      <c r="L242" s="42">
        <f>Source!U95</f>
        <v>46.55</v>
      </c>
      <c r="O242" s="24">
        <f>G242</f>
        <v>12102.899999999998</v>
      </c>
      <c r="P242" s="24">
        <f>J242</f>
        <v>12102.899999999998</v>
      </c>
      <c r="Q242" s="24">
        <f>L242</f>
        <v>46.55</v>
      </c>
      <c r="W242">
        <f>IF(Source!BI95&lt;=1,H237+H238+H239+H240, 0)</f>
        <v>12102.899999999998</v>
      </c>
      <c r="X242">
        <f>IF(Source!BI95=2,H237+H238+H239+H240, 0)</f>
        <v>0</v>
      </c>
      <c r="Y242">
        <f>IF(Source!BI95=3,H237+H238+H239+H240, 0)</f>
        <v>0</v>
      </c>
      <c r="Z242">
        <f>IF(Source!BI95=4,H237+H238+H239+H240, 0)</f>
        <v>0</v>
      </c>
    </row>
    <row r="243" spans="1:26" ht="42.75">
      <c r="A243" s="48" t="str">
        <f>Source!E96</f>
        <v>57</v>
      </c>
      <c r="B243" s="49" t="str">
        <f>Source!F96</f>
        <v>507-0546</v>
      </c>
      <c r="C243" s="49" t="str">
        <f>Source!G96</f>
        <v>Трубы полиэтиленовые низкого давления (ПНД) с наружным диаметром 110 мм</v>
      </c>
      <c r="D243" s="36" t="str">
        <f>Source!H96</f>
        <v>м</v>
      </c>
      <c r="E243" s="37">
        <f>Source!I96</f>
        <v>-350</v>
      </c>
      <c r="F243" s="38">
        <f>Source!AL96</f>
        <v>31.53</v>
      </c>
      <c r="G243" s="39" t="str">
        <f>Source!DD96</f>
        <v/>
      </c>
      <c r="H243" s="40">
        <f>ROUND(Source!AC96*Source!I96, 2)</f>
        <v>-11035.5</v>
      </c>
      <c r="I243" s="39" t="str">
        <f>Source!BO96</f>
        <v/>
      </c>
      <c r="J243" s="39">
        <f>IF(Source!BC96&lt;&gt; 0, Source!BC96, 1)</f>
        <v>1</v>
      </c>
      <c r="K243" s="40">
        <f>Source!P96</f>
        <v>-11035.5</v>
      </c>
      <c r="L243" s="43"/>
      <c r="S243">
        <f>ROUND((Source!FX96/100)*((ROUND(Source!AF96*Source!I96, 2)+ROUND(Source!AE96*Source!I96, 2))), 2)</f>
        <v>0</v>
      </c>
      <c r="T243">
        <f>Source!X96</f>
        <v>0</v>
      </c>
      <c r="U243">
        <f>ROUND((Source!FY96/100)*((ROUND(Source!AF96*Source!I96, 2)+ROUND(Source!AE96*Source!I96, 2))), 2)</f>
        <v>0</v>
      </c>
      <c r="V243">
        <f>Source!Y96</f>
        <v>0</v>
      </c>
    </row>
    <row r="244" spans="1:26" ht="15">
      <c r="G244" s="69">
        <f>H243</f>
        <v>-11035.5</v>
      </c>
      <c r="H244" s="69"/>
      <c r="J244" s="69">
        <f>K243</f>
        <v>-11035.5</v>
      </c>
      <c r="K244" s="69"/>
      <c r="L244" s="42">
        <f>Source!U96</f>
        <v>0</v>
      </c>
      <c r="O244" s="24">
        <f>G244</f>
        <v>-11035.5</v>
      </c>
      <c r="P244" s="24">
        <f>J244</f>
        <v>-11035.5</v>
      </c>
      <c r="Q244" s="24">
        <f>L244</f>
        <v>0</v>
      </c>
      <c r="W244">
        <f>IF(Source!BI96&lt;=1,H243, 0)</f>
        <v>-11035.5</v>
      </c>
      <c r="X244">
        <f>IF(Source!BI96=2,H243, 0)</f>
        <v>0</v>
      </c>
      <c r="Y244">
        <f>IF(Source!BI96=3,H243, 0)</f>
        <v>0</v>
      </c>
      <c r="Z244">
        <f>IF(Source!BI96=4,H243, 0)</f>
        <v>0</v>
      </c>
    </row>
    <row r="245" spans="1:26" ht="27">
      <c r="A245" s="48" t="str">
        <f>Source!E97</f>
        <v>58</v>
      </c>
      <c r="B245" s="49"/>
      <c r="C245" s="49" t="s">
        <v>987</v>
      </c>
      <c r="D245" s="36" t="str">
        <f>Source!H97</f>
        <v>1 м</v>
      </c>
      <c r="E245" s="37">
        <f>Source!I97</f>
        <v>350</v>
      </c>
      <c r="F245" s="38">
        <f>Source!AL97</f>
        <v>50.84</v>
      </c>
      <c r="G245" s="39" t="str">
        <f>Source!DD97</f>
        <v/>
      </c>
      <c r="H245" s="40">
        <f>ROUND(Source!AC97*Source!I97, 2)</f>
        <v>17794</v>
      </c>
      <c r="I245" s="39" t="str">
        <f>Source!BO97</f>
        <v/>
      </c>
      <c r="J245" s="52">
        <f>IF(Source!BC97&lt;&gt; 0, Source!BC97, 1)</f>
        <v>1</v>
      </c>
      <c r="K245" s="53">
        <f>Source!P97</f>
        <v>17794</v>
      </c>
      <c r="L245" s="43"/>
      <c r="S245">
        <f>ROUND((Source!FX97/100)*((ROUND(Source!AF97*Source!I97, 2)+ROUND(Source!AE97*Source!I97, 2))), 2)</f>
        <v>0</v>
      </c>
      <c r="T245">
        <f>Source!X97</f>
        <v>0</v>
      </c>
      <c r="U245">
        <f>ROUND((Source!FY97/100)*((ROUND(Source!AF97*Source!I97, 2)+ROUND(Source!AE97*Source!I97, 2))), 2)</f>
        <v>0</v>
      </c>
      <c r="V245">
        <f>Source!Y97</f>
        <v>0</v>
      </c>
    </row>
    <row r="246" spans="1:26" ht="15">
      <c r="G246" s="69">
        <f>H245</f>
        <v>17794</v>
      </c>
      <c r="H246" s="69"/>
      <c r="J246" s="68">
        <f>K245</f>
        <v>17794</v>
      </c>
      <c r="K246" s="68"/>
      <c r="L246" s="42">
        <f>Source!U97</f>
        <v>0</v>
      </c>
      <c r="O246" s="24">
        <f>G246</f>
        <v>17794</v>
      </c>
      <c r="P246" s="24">
        <f>J246</f>
        <v>17794</v>
      </c>
      <c r="Q246" s="24">
        <f>L246</f>
        <v>0</v>
      </c>
      <c r="W246">
        <f>IF(Source!BI97&lt;=1,H245, 0)</f>
        <v>17794</v>
      </c>
      <c r="X246">
        <f>IF(Source!BI97=2,H245, 0)</f>
        <v>0</v>
      </c>
      <c r="Y246">
        <f>IF(Source!BI97=3,H245, 0)</f>
        <v>0</v>
      </c>
      <c r="Z246">
        <f>IF(Source!BI97=4,H245, 0)</f>
        <v>0</v>
      </c>
    </row>
    <row r="247" spans="1:26" ht="39.75">
      <c r="A247" s="48" t="str">
        <f>Source!E98</f>
        <v>59</v>
      </c>
      <c r="B247" s="49"/>
      <c r="C247" s="49" t="s">
        <v>988</v>
      </c>
      <c r="D247" s="36" t="str">
        <f>Source!H98</f>
        <v>шт.</v>
      </c>
      <c r="E247" s="37">
        <f>Source!I98</f>
        <v>10</v>
      </c>
      <c r="F247" s="38">
        <f>Source!AL98</f>
        <v>322.70999999999998</v>
      </c>
      <c r="G247" s="39" t="str">
        <f>Source!DD98</f>
        <v/>
      </c>
      <c r="H247" s="40">
        <f>ROUND(Source!AC98*Source!I98, 2)</f>
        <v>3227.1</v>
      </c>
      <c r="I247" s="39" t="str">
        <f>Source!BO98</f>
        <v/>
      </c>
      <c r="J247" s="52">
        <f>IF(Source!BC98&lt;&gt; 0, Source!BC98, 1)</f>
        <v>1</v>
      </c>
      <c r="K247" s="53">
        <f>Source!P98</f>
        <v>3227.1</v>
      </c>
      <c r="L247" s="43"/>
      <c r="S247">
        <f>ROUND((Source!FX98/100)*((ROUND(Source!AF98*Source!I98, 2)+ROUND(Source!AE98*Source!I98, 2))), 2)</f>
        <v>0</v>
      </c>
      <c r="T247">
        <f>Source!X98</f>
        <v>0</v>
      </c>
      <c r="U247">
        <f>ROUND((Source!FY98/100)*((ROUND(Source!AF98*Source!I98, 2)+ROUND(Source!AE98*Source!I98, 2))), 2)</f>
        <v>0</v>
      </c>
      <c r="V247">
        <f>Source!Y98</f>
        <v>0</v>
      </c>
    </row>
    <row r="248" spans="1:26" ht="15">
      <c r="G248" s="69">
        <f>H247</f>
        <v>3227.1</v>
      </c>
      <c r="H248" s="69"/>
      <c r="J248" s="68">
        <f>K247</f>
        <v>3227.1</v>
      </c>
      <c r="K248" s="68"/>
      <c r="L248" s="42">
        <f>Source!U98</f>
        <v>0</v>
      </c>
      <c r="O248" s="24">
        <f>G248</f>
        <v>3227.1</v>
      </c>
      <c r="P248" s="24">
        <f>J248</f>
        <v>3227.1</v>
      </c>
      <c r="Q248" s="24">
        <f>L248</f>
        <v>0</v>
      </c>
      <c r="W248">
        <f>IF(Source!BI98&lt;=1,H247, 0)</f>
        <v>3227.1</v>
      </c>
      <c r="X248">
        <f>IF(Source!BI98=2,H247, 0)</f>
        <v>0</v>
      </c>
      <c r="Y248">
        <f>IF(Source!BI98=3,H247, 0)</f>
        <v>0</v>
      </c>
      <c r="Z248">
        <f>IF(Source!BI98=4,H247, 0)</f>
        <v>0</v>
      </c>
    </row>
    <row r="249" spans="1:26" ht="42.75">
      <c r="A249" s="46" t="str">
        <f>Source!E99</f>
        <v>60</v>
      </c>
      <c r="B249" s="47" t="str">
        <f>Source!F99</f>
        <v>33-01-016-1</v>
      </c>
      <c r="C249" s="47" t="str">
        <f>Source!G99</f>
        <v>Установка стальных опор промежуточных свободностоящих, одностоечных массой до 2 т</v>
      </c>
      <c r="D249" s="33" t="str">
        <f>Source!H99</f>
        <v>1 т опор</v>
      </c>
      <c r="E249" s="20">
        <f>Source!I99</f>
        <v>3.5999999999999997E-2</v>
      </c>
      <c r="F249" s="30">
        <f>Source!AL99+Source!AM99+Source!AO99</f>
        <v>11545.579999999998</v>
      </c>
      <c r="G249" s="12"/>
      <c r="H249" s="19"/>
      <c r="I249" s="12" t="str">
        <f>Source!BO99</f>
        <v/>
      </c>
      <c r="J249" s="12"/>
      <c r="K249" s="19"/>
      <c r="L249" s="34"/>
      <c r="S249">
        <f>ROUND((Source!FX99/100)*((ROUND(Source!AF99*Source!I99, 2)+ROUND(Source!AE99*Source!I99, 2))), 2)</f>
        <v>14.52</v>
      </c>
      <c r="T249">
        <f>Source!X99</f>
        <v>14.52</v>
      </c>
      <c r="U249">
        <f>ROUND((Source!FY99/100)*((ROUND(Source!AF99*Source!I99, 2)+ROUND(Source!AE99*Source!I99, 2))), 2)</f>
        <v>8.3000000000000007</v>
      </c>
      <c r="V249">
        <f>Source!Y99</f>
        <v>8.3000000000000007</v>
      </c>
    </row>
    <row r="250" spans="1:26" ht="14.25">
      <c r="A250" s="46"/>
      <c r="B250" s="47"/>
      <c r="C250" s="47" t="s">
        <v>944</v>
      </c>
      <c r="D250" s="33"/>
      <c r="E250" s="20"/>
      <c r="F250" s="30">
        <f>Source!AO99</f>
        <v>284.20999999999998</v>
      </c>
      <c r="G250" s="12" t="str">
        <f>Source!DG99</f>
        <v/>
      </c>
      <c r="H250" s="19">
        <f>ROUND(Source!AF99*Source!I99, 2)</f>
        <v>10.23</v>
      </c>
      <c r="I250" s="12"/>
      <c r="J250" s="12">
        <f>IF(Source!BA99&lt;&gt; 0, Source!BA99, 1)</f>
        <v>1</v>
      </c>
      <c r="K250" s="19">
        <f>Source!S99</f>
        <v>10.23</v>
      </c>
      <c r="L250" s="34"/>
      <c r="R250">
        <f>H250</f>
        <v>10.23</v>
      </c>
    </row>
    <row r="251" spans="1:26" ht="14.25">
      <c r="A251" s="46"/>
      <c r="B251" s="47"/>
      <c r="C251" s="47" t="s">
        <v>406</v>
      </c>
      <c r="D251" s="33"/>
      <c r="E251" s="20"/>
      <c r="F251" s="30">
        <f>Source!AM99</f>
        <v>1373.37</v>
      </c>
      <c r="G251" s="12" t="str">
        <f>Source!DE99</f>
        <v/>
      </c>
      <c r="H251" s="19">
        <f>ROUND(Source!AD99*Source!I99, 2)</f>
        <v>49.44</v>
      </c>
      <c r="I251" s="12"/>
      <c r="J251" s="12">
        <f>IF(Source!BB99&lt;&gt; 0, Source!BB99, 1)</f>
        <v>1</v>
      </c>
      <c r="K251" s="19">
        <f>Source!Q99</f>
        <v>49.44</v>
      </c>
      <c r="L251" s="34"/>
    </row>
    <row r="252" spans="1:26" ht="14.25">
      <c r="A252" s="46"/>
      <c r="B252" s="47"/>
      <c r="C252" s="47" t="s">
        <v>958</v>
      </c>
      <c r="D252" s="33"/>
      <c r="E252" s="20"/>
      <c r="F252" s="30">
        <f>Source!AN99</f>
        <v>99.96</v>
      </c>
      <c r="G252" s="12" t="str">
        <f>Source!DF99</f>
        <v/>
      </c>
      <c r="H252" s="44">
        <f>ROUND(Source!AE99*Source!I99, 2)</f>
        <v>3.6</v>
      </c>
      <c r="I252" s="12"/>
      <c r="J252" s="12">
        <f>IF(Source!BS99&lt;&gt; 0, Source!BS99, 1)</f>
        <v>1</v>
      </c>
      <c r="K252" s="44">
        <f>Source!R99</f>
        <v>3.6</v>
      </c>
      <c r="L252" s="34"/>
      <c r="R252">
        <f>H252</f>
        <v>3.6</v>
      </c>
    </row>
    <row r="253" spans="1:26" ht="14.25">
      <c r="A253" s="46"/>
      <c r="B253" s="47"/>
      <c r="C253" s="47" t="s">
        <v>945</v>
      </c>
      <c r="D253" s="33"/>
      <c r="E253" s="20"/>
      <c r="F253" s="30">
        <f>Source!AL99</f>
        <v>9888</v>
      </c>
      <c r="G253" s="12" t="str">
        <f>Source!DD99</f>
        <v/>
      </c>
      <c r="H253" s="19">
        <f>ROUND(Source!AC99*Source!I99, 2)</f>
        <v>355.97</v>
      </c>
      <c r="I253" s="12"/>
      <c r="J253" s="12">
        <f>IF(Source!BC99&lt;&gt; 0, Source!BC99, 1)</f>
        <v>1</v>
      </c>
      <c r="K253" s="19">
        <f>Source!P99</f>
        <v>355.97</v>
      </c>
      <c r="L253" s="34"/>
    </row>
    <row r="254" spans="1:26" ht="14.25">
      <c r="A254" s="46"/>
      <c r="B254" s="47"/>
      <c r="C254" s="47" t="s">
        <v>946</v>
      </c>
      <c r="D254" s="33" t="s">
        <v>947</v>
      </c>
      <c r="E254" s="20">
        <f>Source!BZ99</f>
        <v>105</v>
      </c>
      <c r="F254" s="50"/>
      <c r="G254" s="12"/>
      <c r="H254" s="19">
        <f>SUM(S249:S256)</f>
        <v>14.52</v>
      </c>
      <c r="I254" s="35"/>
      <c r="J254" s="13">
        <f>Source!AT99</f>
        <v>105</v>
      </c>
      <c r="K254" s="19">
        <f>SUM(T249:T256)</f>
        <v>14.52</v>
      </c>
      <c r="L254" s="34"/>
    </row>
    <row r="255" spans="1:26" ht="14.25">
      <c r="A255" s="46"/>
      <c r="B255" s="47"/>
      <c r="C255" s="47" t="s">
        <v>948</v>
      </c>
      <c r="D255" s="33" t="s">
        <v>947</v>
      </c>
      <c r="E255" s="20">
        <f>Source!CA99</f>
        <v>60</v>
      </c>
      <c r="F255" s="50"/>
      <c r="G255" s="12"/>
      <c r="H255" s="19">
        <f>SUM(U249:U256)</f>
        <v>8.3000000000000007</v>
      </c>
      <c r="I255" s="35"/>
      <c r="J255" s="13">
        <f>Source!AU99</f>
        <v>60</v>
      </c>
      <c r="K255" s="19">
        <f>SUM(V249:V256)</f>
        <v>8.3000000000000007</v>
      </c>
      <c r="L255" s="34"/>
    </row>
    <row r="256" spans="1:26" ht="14.25">
      <c r="A256" s="48"/>
      <c r="B256" s="49"/>
      <c r="C256" s="49" t="s">
        <v>949</v>
      </c>
      <c r="D256" s="36" t="s">
        <v>950</v>
      </c>
      <c r="E256" s="37">
        <f>Source!AQ99</f>
        <v>29.12</v>
      </c>
      <c r="F256" s="38"/>
      <c r="G256" s="39" t="str">
        <f>Source!DI99</f>
        <v/>
      </c>
      <c r="H256" s="40"/>
      <c r="I256" s="39"/>
      <c r="J256" s="39"/>
      <c r="K256" s="40"/>
      <c r="L256" s="41">
        <f>Source!U99</f>
        <v>1.0483199999999999</v>
      </c>
    </row>
    <row r="257" spans="1:26" ht="15">
      <c r="G257" s="69">
        <f>H250+H251+H253+H254+H255</f>
        <v>438.46000000000004</v>
      </c>
      <c r="H257" s="69"/>
      <c r="J257" s="69">
        <f>K250+K251+K253+K254+K255</f>
        <v>438.46000000000004</v>
      </c>
      <c r="K257" s="69"/>
      <c r="L257" s="42">
        <f>Source!U99</f>
        <v>1.0483199999999999</v>
      </c>
      <c r="O257" s="24">
        <f>G257</f>
        <v>438.46000000000004</v>
      </c>
      <c r="P257" s="24">
        <f>J257</f>
        <v>438.46000000000004</v>
      </c>
      <c r="Q257" s="24">
        <f>L257</f>
        <v>1.0483199999999999</v>
      </c>
      <c r="W257">
        <f>IF(Source!BI99&lt;=1,H250+H251+H253+H254+H255, 0)</f>
        <v>438.46000000000004</v>
      </c>
      <c r="X257">
        <f>IF(Source!BI99=2,H250+H251+H253+H254+H255, 0)</f>
        <v>0</v>
      </c>
      <c r="Y257">
        <f>IF(Source!BI99=3,H250+H251+H253+H254+H255, 0)</f>
        <v>0</v>
      </c>
      <c r="Z257">
        <f>IF(Source!BI99=4,H250+H251+H253+H254+H255, 0)</f>
        <v>0</v>
      </c>
    </row>
    <row r="258" spans="1:26" ht="39.75">
      <c r="A258" s="48" t="str">
        <f>Source!E100</f>
        <v>61</v>
      </c>
      <c r="B258" s="49"/>
      <c r="C258" s="49" t="s">
        <v>989</v>
      </c>
      <c r="D258" s="36" t="str">
        <f>Source!H100</f>
        <v>шт.</v>
      </c>
      <c r="E258" s="37">
        <f>Source!I100</f>
        <v>1</v>
      </c>
      <c r="F258" s="38">
        <f>Source!AL100</f>
        <v>2778.56</v>
      </c>
      <c r="G258" s="39" t="str">
        <f>Source!DD100</f>
        <v/>
      </c>
      <c r="H258" s="40">
        <f>ROUND(Source!AC100*Source!I100, 2)</f>
        <v>2778.56</v>
      </c>
      <c r="I258" s="39" t="str">
        <f>Source!BO100</f>
        <v/>
      </c>
      <c r="J258" s="52">
        <f>IF(Source!BC100&lt;&gt; 0, Source!BC100, 1)</f>
        <v>1</v>
      </c>
      <c r="K258" s="53">
        <f>Source!P100</f>
        <v>2778.56</v>
      </c>
      <c r="L258" s="43"/>
      <c r="S258">
        <f>ROUND((Source!FX100/100)*((ROUND(Source!AF100*Source!I100, 2)+ROUND(Source!AE100*Source!I100, 2))), 2)</f>
        <v>0</v>
      </c>
      <c r="T258">
        <f>Source!X100</f>
        <v>0</v>
      </c>
      <c r="U258">
        <f>ROUND((Source!FY100/100)*((ROUND(Source!AF100*Source!I100, 2)+ROUND(Source!AE100*Source!I100, 2))), 2)</f>
        <v>0</v>
      </c>
      <c r="V258">
        <f>Source!Y100</f>
        <v>0</v>
      </c>
    </row>
    <row r="259" spans="1:26" ht="15">
      <c r="G259" s="69">
        <f>H258</f>
        <v>2778.56</v>
      </c>
      <c r="H259" s="69"/>
      <c r="J259" s="68">
        <f>K258</f>
        <v>2778.56</v>
      </c>
      <c r="K259" s="68"/>
      <c r="L259" s="42">
        <f>Source!U100</f>
        <v>0</v>
      </c>
      <c r="O259" s="24">
        <f>G259</f>
        <v>2778.56</v>
      </c>
      <c r="P259" s="24">
        <f>J259</f>
        <v>2778.56</v>
      </c>
      <c r="Q259" s="24">
        <f>L259</f>
        <v>0</v>
      </c>
      <c r="W259">
        <f>IF(Source!BI100&lt;=1,H258, 0)</f>
        <v>2778.56</v>
      </c>
      <c r="X259">
        <f>IF(Source!BI100=2,H258, 0)</f>
        <v>0</v>
      </c>
      <c r="Y259">
        <f>IF(Source!BI100=3,H258, 0)</f>
        <v>0</v>
      </c>
      <c r="Z259">
        <f>IF(Source!BI100=4,H258, 0)</f>
        <v>0</v>
      </c>
    </row>
    <row r="260" spans="1:26" ht="28.5">
      <c r="A260" s="48" t="str">
        <f>Source!E101</f>
        <v>62</v>
      </c>
      <c r="B260" s="49" t="str">
        <f>Source!F101</f>
        <v>401-0069</v>
      </c>
      <c r="C260" s="49" t="str">
        <f>Source!G101</f>
        <v>Бетон тяжелый, крупность заполнителя 20 мм, класс В25 (М350)</v>
      </c>
      <c r="D260" s="36" t="str">
        <f>Source!H101</f>
        <v>м3</v>
      </c>
      <c r="E260" s="37">
        <f>Source!I101</f>
        <v>2.1000000000000001E-2</v>
      </c>
      <c r="F260" s="38">
        <f>Source!AL101</f>
        <v>720</v>
      </c>
      <c r="G260" s="39" t="str">
        <f>Source!DD101</f>
        <v/>
      </c>
      <c r="H260" s="40">
        <f>ROUND(Source!AC101*Source!I101, 2)</f>
        <v>15.12</v>
      </c>
      <c r="I260" s="39" t="str">
        <f>Source!BO101</f>
        <v/>
      </c>
      <c r="J260" s="39">
        <f>IF(Source!BC101&lt;&gt; 0, Source!BC101, 1)</f>
        <v>1</v>
      </c>
      <c r="K260" s="40">
        <f>Source!P101</f>
        <v>15.12</v>
      </c>
      <c r="L260" s="43"/>
      <c r="S260">
        <f>ROUND((Source!FX101/100)*((ROUND(Source!AF101*Source!I101, 2)+ROUND(Source!AE101*Source!I101, 2))), 2)</f>
        <v>0</v>
      </c>
      <c r="T260">
        <f>Source!X101</f>
        <v>0</v>
      </c>
      <c r="U260">
        <f>ROUND((Source!FY101/100)*((ROUND(Source!AF101*Source!I101, 2)+ROUND(Source!AE101*Source!I101, 2))), 2)</f>
        <v>0</v>
      </c>
      <c r="V260">
        <f>Source!Y101</f>
        <v>0</v>
      </c>
    </row>
    <row r="261" spans="1:26" ht="15">
      <c r="G261" s="69">
        <f>H260</f>
        <v>15.12</v>
      </c>
      <c r="H261" s="69"/>
      <c r="J261" s="69">
        <f>K260</f>
        <v>15.12</v>
      </c>
      <c r="K261" s="69"/>
      <c r="L261" s="42">
        <f>Source!U101</f>
        <v>0</v>
      </c>
      <c r="O261" s="24">
        <f>G261</f>
        <v>15.12</v>
      </c>
      <c r="P261" s="24">
        <f>J261</f>
        <v>15.12</v>
      </c>
      <c r="Q261" s="24">
        <f>L261</f>
        <v>0</v>
      </c>
      <c r="W261">
        <f>IF(Source!BI101&lt;=1,H260, 0)</f>
        <v>15.12</v>
      </c>
      <c r="X261">
        <f>IF(Source!BI101=2,H260, 0)</f>
        <v>0</v>
      </c>
      <c r="Y261">
        <f>IF(Source!BI101=3,H260, 0)</f>
        <v>0</v>
      </c>
      <c r="Z261">
        <f>IF(Source!BI101=4,H260, 0)</f>
        <v>0</v>
      </c>
    </row>
    <row r="262" spans="1:26" ht="57">
      <c r="A262" s="46" t="str">
        <f>Source!E103</f>
        <v>63</v>
      </c>
      <c r="B262" s="47" t="str">
        <f>Source!F103</f>
        <v>01-01-022-8</v>
      </c>
      <c r="C262" s="47" t="str">
        <f>Source!G103</f>
        <v>Разработка грунта в траншеях экскаватором «обратная лопата» с ковшом вместимостью 0,65 (0,5-1) м3, группа грунтов 2</v>
      </c>
      <c r="D262" s="33" t="str">
        <f>Source!H103</f>
        <v>1000 м3 грунта</v>
      </c>
      <c r="E262" s="20">
        <f>Source!I103</f>
        <v>3.7999999999999999E-2</v>
      </c>
      <c r="F262" s="30">
        <f>Source!AL103+Source!AM103+Source!AO103</f>
        <v>3468.47</v>
      </c>
      <c r="G262" s="12"/>
      <c r="H262" s="19"/>
      <c r="I262" s="12" t="str">
        <f>Source!BO103</f>
        <v/>
      </c>
      <c r="J262" s="12"/>
      <c r="K262" s="19"/>
      <c r="L262" s="34"/>
      <c r="S262">
        <f>ROUND((Source!FX103/100)*((ROUND(Source!AF103*Source!I103, 2)+ROUND(Source!AE103*Source!I103, 2))), 2)</f>
        <v>14.67</v>
      </c>
      <c r="T262">
        <f>Source!X103</f>
        <v>14.67</v>
      </c>
      <c r="U262">
        <f>ROUND((Source!FY103/100)*((ROUND(Source!AF103*Source!I103, 2)+ROUND(Source!AE103*Source!I103, 2))), 2)</f>
        <v>7.72</v>
      </c>
      <c r="V262">
        <f>Source!Y103</f>
        <v>7.72</v>
      </c>
    </row>
    <row r="263" spans="1:26">
      <c r="C263" s="26" t="str">
        <f>"Объем: "&amp;Source!I103&amp;"=38/"&amp;"1000"</f>
        <v>Объем: 0,038=38/1000</v>
      </c>
    </row>
    <row r="264" spans="1:26" ht="14.25">
      <c r="A264" s="46"/>
      <c r="B264" s="47"/>
      <c r="C264" s="47" t="s">
        <v>406</v>
      </c>
      <c r="D264" s="33"/>
      <c r="E264" s="20"/>
      <c r="F264" s="30">
        <f>Source!AM103</f>
        <v>3468.47</v>
      </c>
      <c r="G264" s="12" t="str">
        <f>Source!DE103</f>
        <v/>
      </c>
      <c r="H264" s="19">
        <f>ROUND(Source!AD103*Source!I103, 2)</f>
        <v>131.80000000000001</v>
      </c>
      <c r="I264" s="12"/>
      <c r="J264" s="12">
        <f>IF(Source!BB103&lt;&gt; 0, Source!BB103, 1)</f>
        <v>1</v>
      </c>
      <c r="K264" s="19">
        <f>Source!Q103</f>
        <v>131.80000000000001</v>
      </c>
      <c r="L264" s="34"/>
    </row>
    <row r="265" spans="1:26" ht="14.25">
      <c r="A265" s="46"/>
      <c r="B265" s="47"/>
      <c r="C265" s="47" t="s">
        <v>958</v>
      </c>
      <c r="D265" s="33"/>
      <c r="E265" s="20"/>
      <c r="F265" s="30">
        <f>Source!AN103</f>
        <v>406.22</v>
      </c>
      <c r="G265" s="12" t="str">
        <f>Source!DF103</f>
        <v/>
      </c>
      <c r="H265" s="44">
        <f>ROUND(Source!AE103*Source!I103, 2)</f>
        <v>15.44</v>
      </c>
      <c r="I265" s="12"/>
      <c r="J265" s="12">
        <f>IF(Source!BS103&lt;&gt; 0, Source!BS103, 1)</f>
        <v>1</v>
      </c>
      <c r="K265" s="44">
        <f>Source!R103</f>
        <v>15.44</v>
      </c>
      <c r="L265" s="34"/>
      <c r="R265">
        <f>H265</f>
        <v>15.44</v>
      </c>
    </row>
    <row r="266" spans="1:26" ht="14.25">
      <c r="A266" s="46"/>
      <c r="B266" s="47"/>
      <c r="C266" s="47" t="s">
        <v>946</v>
      </c>
      <c r="D266" s="33" t="s">
        <v>947</v>
      </c>
      <c r="E266" s="20">
        <f>Source!BZ103</f>
        <v>95</v>
      </c>
      <c r="F266" s="50"/>
      <c r="G266" s="12"/>
      <c r="H266" s="19">
        <f>SUM(S262:S267)</f>
        <v>14.67</v>
      </c>
      <c r="I266" s="35"/>
      <c r="J266" s="13">
        <f>Source!AT103</f>
        <v>95</v>
      </c>
      <c r="K266" s="19">
        <f>SUM(T262:T267)</f>
        <v>14.67</v>
      </c>
      <c r="L266" s="34"/>
    </row>
    <row r="267" spans="1:26" ht="14.25">
      <c r="A267" s="48"/>
      <c r="B267" s="49"/>
      <c r="C267" s="49" t="s">
        <v>948</v>
      </c>
      <c r="D267" s="36" t="s">
        <v>947</v>
      </c>
      <c r="E267" s="37">
        <f>Source!CA103</f>
        <v>50</v>
      </c>
      <c r="F267" s="51"/>
      <c r="G267" s="39"/>
      <c r="H267" s="40">
        <f>SUM(U262:U267)</f>
        <v>7.72</v>
      </c>
      <c r="I267" s="45"/>
      <c r="J267" s="32">
        <f>Source!AU103</f>
        <v>50</v>
      </c>
      <c r="K267" s="40">
        <f>SUM(V262:V267)</f>
        <v>7.72</v>
      </c>
      <c r="L267" s="43"/>
    </row>
    <row r="268" spans="1:26" ht="15">
      <c r="G268" s="69">
        <f>H264+H266+H267</f>
        <v>154.19</v>
      </c>
      <c r="H268" s="69"/>
      <c r="J268" s="69">
        <f>K264+K266+K267</f>
        <v>154.19</v>
      </c>
      <c r="K268" s="69"/>
      <c r="L268" s="42">
        <f>Source!U103</f>
        <v>0</v>
      </c>
      <c r="O268" s="24">
        <f>G268</f>
        <v>154.19</v>
      </c>
      <c r="P268" s="24">
        <f>J268</f>
        <v>154.19</v>
      </c>
      <c r="Q268" s="24">
        <f>L268</f>
        <v>0</v>
      </c>
      <c r="W268">
        <f>IF(Source!BI103&lt;=1,H264+H266+H267, 0)</f>
        <v>154.19</v>
      </c>
      <c r="X268">
        <f>IF(Source!BI103=2,H264+H266+H267, 0)</f>
        <v>0</v>
      </c>
      <c r="Y268">
        <f>IF(Source!BI103=3,H264+H266+H267, 0)</f>
        <v>0</v>
      </c>
      <c r="Z268">
        <f>IF(Source!BI103=4,H264+H266+H267, 0)</f>
        <v>0</v>
      </c>
    </row>
    <row r="269" spans="1:26" ht="42.75">
      <c r="A269" s="46" t="str">
        <f>Source!E104</f>
        <v>64</v>
      </c>
      <c r="B269" s="47" t="str">
        <f>Source!F104</f>
        <v>01-02-057-2</v>
      </c>
      <c r="C269" s="47" t="str">
        <f>Source!G104</f>
        <v>Разработка грунта вручную в траншеях глубиной до 2 м без креплений с откосами, группа грунтов 2</v>
      </c>
      <c r="D269" s="33" t="str">
        <f>Source!H104</f>
        <v>100 м3 грунта</v>
      </c>
      <c r="E269" s="20">
        <f>Source!I104</f>
        <v>0.25</v>
      </c>
      <c r="F269" s="30">
        <f>Source!AL104+Source!AM104+Source!AO104</f>
        <v>1201.2</v>
      </c>
      <c r="G269" s="12"/>
      <c r="H269" s="19"/>
      <c r="I269" s="12" t="str">
        <f>Source!BO104</f>
        <v/>
      </c>
      <c r="J269" s="12"/>
      <c r="K269" s="19"/>
      <c r="L269" s="34"/>
      <c r="S269">
        <f>ROUND((Source!FX104/100)*((ROUND(Source!AF104*Source!I104, 2)+ROUND(Source!AE104*Source!I104, 2))), 2)</f>
        <v>240.24</v>
      </c>
      <c r="T269">
        <f>Source!X104</f>
        <v>240.24</v>
      </c>
      <c r="U269">
        <f>ROUND((Source!FY104/100)*((ROUND(Source!AF104*Source!I104, 2)+ROUND(Source!AE104*Source!I104, 2))), 2)</f>
        <v>135.13999999999999</v>
      </c>
      <c r="V269">
        <f>Source!Y104</f>
        <v>135.13999999999999</v>
      </c>
    </row>
    <row r="270" spans="1:26">
      <c r="C270" s="26" t="str">
        <f>"Объем: "&amp;Source!I104&amp;"=25/"&amp;"100"</f>
        <v>Объем: 0,25=25/100</v>
      </c>
    </row>
    <row r="271" spans="1:26" ht="14.25">
      <c r="A271" s="46"/>
      <c r="B271" s="47"/>
      <c r="C271" s="47" t="s">
        <v>944</v>
      </c>
      <c r="D271" s="33"/>
      <c r="E271" s="20"/>
      <c r="F271" s="30">
        <f>Source!AO104</f>
        <v>1201.2</v>
      </c>
      <c r="G271" s="12" t="str">
        <f>Source!DG104</f>
        <v/>
      </c>
      <c r="H271" s="19">
        <f>ROUND(Source!AF104*Source!I104, 2)</f>
        <v>300.3</v>
      </c>
      <c r="I271" s="12"/>
      <c r="J271" s="12">
        <f>IF(Source!BA104&lt;&gt; 0, Source!BA104, 1)</f>
        <v>1</v>
      </c>
      <c r="K271" s="19">
        <f>Source!S104</f>
        <v>300.3</v>
      </c>
      <c r="L271" s="34"/>
      <c r="R271">
        <f>H271</f>
        <v>300.3</v>
      </c>
    </row>
    <row r="272" spans="1:26" ht="14.25">
      <c r="A272" s="46"/>
      <c r="B272" s="47"/>
      <c r="C272" s="47" t="s">
        <v>946</v>
      </c>
      <c r="D272" s="33" t="s">
        <v>947</v>
      </c>
      <c r="E272" s="20">
        <f>Source!BZ104</f>
        <v>80</v>
      </c>
      <c r="F272" s="50"/>
      <c r="G272" s="12"/>
      <c r="H272" s="19">
        <f>SUM(S269:S274)</f>
        <v>240.24</v>
      </c>
      <c r="I272" s="35"/>
      <c r="J272" s="13">
        <f>Source!AT104</f>
        <v>80</v>
      </c>
      <c r="K272" s="19">
        <f>SUM(T269:T274)</f>
        <v>240.24</v>
      </c>
      <c r="L272" s="34"/>
    </row>
    <row r="273" spans="1:26" ht="14.25">
      <c r="A273" s="46"/>
      <c r="B273" s="47"/>
      <c r="C273" s="47" t="s">
        <v>948</v>
      </c>
      <c r="D273" s="33" t="s">
        <v>947</v>
      </c>
      <c r="E273" s="20">
        <f>Source!CA104</f>
        <v>45</v>
      </c>
      <c r="F273" s="50"/>
      <c r="G273" s="12"/>
      <c r="H273" s="19">
        <f>SUM(U269:U274)</f>
        <v>135.13999999999999</v>
      </c>
      <c r="I273" s="35"/>
      <c r="J273" s="13">
        <f>Source!AU104</f>
        <v>45</v>
      </c>
      <c r="K273" s="19">
        <f>SUM(V269:V274)</f>
        <v>135.13999999999999</v>
      </c>
      <c r="L273" s="34"/>
    </row>
    <row r="274" spans="1:26" ht="14.25">
      <c r="A274" s="48"/>
      <c r="B274" s="49"/>
      <c r="C274" s="49" t="s">
        <v>949</v>
      </c>
      <c r="D274" s="36" t="s">
        <v>950</v>
      </c>
      <c r="E274" s="37">
        <f>Source!AQ104</f>
        <v>154</v>
      </c>
      <c r="F274" s="38"/>
      <c r="G274" s="39" t="str">
        <f>Source!DI104</f>
        <v/>
      </c>
      <c r="H274" s="40"/>
      <c r="I274" s="39"/>
      <c r="J274" s="39"/>
      <c r="K274" s="40"/>
      <c r="L274" s="41">
        <f>Source!U104</f>
        <v>38.5</v>
      </c>
    </row>
    <row r="275" spans="1:26" ht="15">
      <c r="G275" s="69">
        <f>H271+H272+H273</f>
        <v>675.68</v>
      </c>
      <c r="H275" s="69"/>
      <c r="J275" s="69">
        <f>K271+K272+K273</f>
        <v>675.68</v>
      </c>
      <c r="K275" s="69"/>
      <c r="L275" s="42">
        <f>Source!U104</f>
        <v>38.5</v>
      </c>
      <c r="O275" s="24">
        <f>G275</f>
        <v>675.68</v>
      </c>
      <c r="P275" s="24">
        <f>J275</f>
        <v>675.68</v>
      </c>
      <c r="Q275" s="24">
        <f>L275</f>
        <v>38.5</v>
      </c>
      <c r="W275">
        <f>IF(Source!BI104&lt;=1,H271+H272+H273, 0)</f>
        <v>675.68</v>
      </c>
      <c r="X275">
        <f>IF(Source!BI104=2,H271+H272+H273, 0)</f>
        <v>0</v>
      </c>
      <c r="Y275">
        <f>IF(Source!BI104=3,H271+H272+H273, 0)</f>
        <v>0</v>
      </c>
      <c r="Z275">
        <f>IF(Source!BI104=4,H271+H272+H273, 0)</f>
        <v>0</v>
      </c>
    </row>
    <row r="276" spans="1:26" ht="57">
      <c r="A276" s="46" t="str">
        <f>Source!E105</f>
        <v>65</v>
      </c>
      <c r="B276" s="47" t="str">
        <f>Source!F105</f>
        <v>01-01-033-2</v>
      </c>
      <c r="C276" s="47" t="str">
        <f>Source!G105</f>
        <v>Засыпка траншей и котлованов с перемещением грунта до 5 м бульдозерами мощностью 59 кВт (80 л.с.), группа грунтов 2</v>
      </c>
      <c r="D276" s="33" t="str">
        <f>Source!H105</f>
        <v>1000 м3 грунта</v>
      </c>
      <c r="E276" s="20">
        <f>Source!I105</f>
        <v>6.3E-2</v>
      </c>
      <c r="F276" s="30">
        <f>Source!AL105+Source!AM105+Source!AO105</f>
        <v>527.5</v>
      </c>
      <c r="G276" s="12"/>
      <c r="H276" s="19"/>
      <c r="I276" s="12" t="str">
        <f>Source!BO105</f>
        <v/>
      </c>
      <c r="J276" s="12"/>
      <c r="K276" s="19"/>
      <c r="L276" s="34"/>
      <c r="S276">
        <f>ROUND((Source!FX105/100)*((ROUND(Source!AF105*Source!I105, 2)+ROUND(Source!AE105*Source!I105, 2))), 2)</f>
        <v>6.16</v>
      </c>
      <c r="T276">
        <f>Source!X105</f>
        <v>6.16</v>
      </c>
      <c r="U276">
        <f>ROUND((Source!FY105/100)*((ROUND(Source!AF105*Source!I105, 2)+ROUND(Source!AE105*Source!I105, 2))), 2)</f>
        <v>3.24</v>
      </c>
      <c r="V276">
        <f>Source!Y105</f>
        <v>3.24</v>
      </c>
    </row>
    <row r="277" spans="1:26">
      <c r="C277" s="26" t="str">
        <f>"Объем: "&amp;Source!I105&amp;"=63/"&amp;"1000"</f>
        <v>Объем: 0,063=63/1000</v>
      </c>
    </row>
    <row r="278" spans="1:26" ht="14.25">
      <c r="A278" s="46"/>
      <c r="B278" s="47"/>
      <c r="C278" s="47" t="s">
        <v>406</v>
      </c>
      <c r="D278" s="33"/>
      <c r="E278" s="20"/>
      <c r="F278" s="30">
        <f>Source!AM105</f>
        <v>527.5</v>
      </c>
      <c r="G278" s="12" t="str">
        <f>Source!DE105</f>
        <v/>
      </c>
      <c r="H278" s="19">
        <f>ROUND(Source!AD105*Source!I105, 2)</f>
        <v>33.229999999999997</v>
      </c>
      <c r="I278" s="12"/>
      <c r="J278" s="12">
        <f>IF(Source!BB105&lt;&gt; 0, Source!BB105, 1)</f>
        <v>1</v>
      </c>
      <c r="K278" s="19">
        <f>Source!Q105</f>
        <v>33.229999999999997</v>
      </c>
      <c r="L278" s="34"/>
    </row>
    <row r="279" spans="1:26" ht="14.25">
      <c r="A279" s="46"/>
      <c r="B279" s="47"/>
      <c r="C279" s="47" t="s">
        <v>958</v>
      </c>
      <c r="D279" s="33"/>
      <c r="E279" s="20"/>
      <c r="F279" s="30">
        <f>Source!AN105</f>
        <v>102.89</v>
      </c>
      <c r="G279" s="12" t="str">
        <f>Source!DF105</f>
        <v/>
      </c>
      <c r="H279" s="44">
        <f>ROUND(Source!AE105*Source!I105, 2)</f>
        <v>6.48</v>
      </c>
      <c r="I279" s="12"/>
      <c r="J279" s="12">
        <f>IF(Source!BS105&lt;&gt; 0, Source!BS105, 1)</f>
        <v>1</v>
      </c>
      <c r="K279" s="44">
        <f>Source!R105</f>
        <v>6.48</v>
      </c>
      <c r="L279" s="34"/>
      <c r="R279">
        <f>H279</f>
        <v>6.48</v>
      </c>
    </row>
    <row r="280" spans="1:26" ht="14.25">
      <c r="A280" s="46"/>
      <c r="B280" s="47"/>
      <c r="C280" s="47" t="s">
        <v>946</v>
      </c>
      <c r="D280" s="33" t="s">
        <v>947</v>
      </c>
      <c r="E280" s="20">
        <f>Source!BZ105</f>
        <v>95</v>
      </c>
      <c r="F280" s="50"/>
      <c r="G280" s="12"/>
      <c r="H280" s="19">
        <f>SUM(S276:S281)</f>
        <v>6.16</v>
      </c>
      <c r="I280" s="35"/>
      <c r="J280" s="13">
        <f>Source!AT105</f>
        <v>95</v>
      </c>
      <c r="K280" s="19">
        <f>SUM(T276:T281)</f>
        <v>6.16</v>
      </c>
      <c r="L280" s="34"/>
    </row>
    <row r="281" spans="1:26" ht="14.25">
      <c r="A281" s="48"/>
      <c r="B281" s="49"/>
      <c r="C281" s="49" t="s">
        <v>948</v>
      </c>
      <c r="D281" s="36" t="s">
        <v>947</v>
      </c>
      <c r="E281" s="37">
        <f>Source!CA105</f>
        <v>50</v>
      </c>
      <c r="F281" s="51"/>
      <c r="G281" s="39"/>
      <c r="H281" s="40">
        <f>SUM(U276:U281)</f>
        <v>3.24</v>
      </c>
      <c r="I281" s="45"/>
      <c r="J281" s="32">
        <f>Source!AU105</f>
        <v>50</v>
      </c>
      <c r="K281" s="40">
        <f>SUM(V276:V281)</f>
        <v>3.24</v>
      </c>
      <c r="L281" s="43"/>
    </row>
    <row r="282" spans="1:26" ht="15">
      <c r="G282" s="69">
        <f>H278+H280+H281</f>
        <v>42.63</v>
      </c>
      <c r="H282" s="69"/>
      <c r="J282" s="69">
        <f>K278+K280+K281</f>
        <v>42.63</v>
      </c>
      <c r="K282" s="69"/>
      <c r="L282" s="42">
        <f>Source!U105</f>
        <v>0</v>
      </c>
      <c r="O282" s="24">
        <f>G282</f>
        <v>42.63</v>
      </c>
      <c r="P282" s="24">
        <f>J282</f>
        <v>42.63</v>
      </c>
      <c r="Q282" s="24">
        <f>L282</f>
        <v>0</v>
      </c>
      <c r="W282">
        <f>IF(Source!BI105&lt;=1,H278+H280+H281, 0)</f>
        <v>42.63</v>
      </c>
      <c r="X282">
        <f>IF(Source!BI105=2,H278+H280+H281, 0)</f>
        <v>0</v>
      </c>
      <c r="Y282">
        <f>IF(Source!BI105=3,H278+H280+H281, 0)</f>
        <v>0</v>
      </c>
      <c r="Z282">
        <f>IF(Source!BI105=4,H278+H280+H281, 0)</f>
        <v>0</v>
      </c>
    </row>
    <row r="283" spans="1:26" ht="57">
      <c r="A283" s="46" t="str">
        <f>Source!E107</f>
        <v>66</v>
      </c>
      <c r="B283" s="47" t="str">
        <f>Source!F107</f>
        <v>01-02-005-1</v>
      </c>
      <c r="C283" s="47" t="str">
        <f>Source!G107</f>
        <v>Уплотнение грунта пневматическими трамбовками, группа грунтов 1-2</v>
      </c>
      <c r="D283" s="33" t="str">
        <f>Source!H107</f>
        <v>100 м3 уплотненного грунта</v>
      </c>
      <c r="E283" s="20">
        <f>Source!I107</f>
        <v>0.63</v>
      </c>
      <c r="F283" s="30">
        <f>Source!AL107+Source!AM107+Source!AO107</f>
        <v>387.18</v>
      </c>
      <c r="G283" s="12"/>
      <c r="H283" s="19"/>
      <c r="I283" s="12" t="str">
        <f>Source!BO107</f>
        <v/>
      </c>
      <c r="J283" s="12"/>
      <c r="K283" s="19"/>
      <c r="L283" s="34"/>
      <c r="S283">
        <f>ROUND((Source!FX107/100)*((ROUND(Source!AF107*Source!I107, 2)+ROUND(Source!AE107*Source!I107, 2))), 2)</f>
        <v>82.27</v>
      </c>
      <c r="T283">
        <f>Source!X107</f>
        <v>82.27</v>
      </c>
      <c r="U283">
        <f>ROUND((Source!FY107/100)*((ROUND(Source!AF107*Source!I107, 2)+ROUND(Source!AE107*Source!I107, 2))), 2)</f>
        <v>43.3</v>
      </c>
      <c r="V283">
        <f>Source!Y107</f>
        <v>43.3</v>
      </c>
    </row>
    <row r="284" spans="1:26">
      <c r="C284" s="26" t="str">
        <f>"Объем: "&amp;Source!I107&amp;"=63/"&amp;"100"</f>
        <v>Объем: 0,63=63/100</v>
      </c>
    </row>
    <row r="285" spans="1:26" ht="14.25">
      <c r="A285" s="46"/>
      <c r="B285" s="47"/>
      <c r="C285" s="47" t="s">
        <v>944</v>
      </c>
      <c r="D285" s="33"/>
      <c r="E285" s="20"/>
      <c r="F285" s="30">
        <f>Source!AO107</f>
        <v>106.88</v>
      </c>
      <c r="G285" s="12" t="str">
        <f>Source!DG107</f>
        <v/>
      </c>
      <c r="H285" s="19">
        <f>ROUND(Source!AF107*Source!I107, 2)</f>
        <v>67.33</v>
      </c>
      <c r="I285" s="12"/>
      <c r="J285" s="12">
        <f>IF(Source!BA107&lt;&gt; 0, Source!BA107, 1)</f>
        <v>1</v>
      </c>
      <c r="K285" s="19">
        <f>Source!S107</f>
        <v>67.33</v>
      </c>
      <c r="L285" s="34"/>
      <c r="R285">
        <f>H285</f>
        <v>67.33</v>
      </c>
    </row>
    <row r="286" spans="1:26" ht="14.25">
      <c r="A286" s="46"/>
      <c r="B286" s="47"/>
      <c r="C286" s="47" t="s">
        <v>406</v>
      </c>
      <c r="D286" s="33"/>
      <c r="E286" s="20"/>
      <c r="F286" s="30">
        <f>Source!AM107</f>
        <v>280.3</v>
      </c>
      <c r="G286" s="12" t="str">
        <f>Source!DE107</f>
        <v/>
      </c>
      <c r="H286" s="19">
        <f>ROUND(Source!AD107*Source!I107, 2)</f>
        <v>176.59</v>
      </c>
      <c r="I286" s="12"/>
      <c r="J286" s="12">
        <f>IF(Source!BB107&lt;&gt; 0, Source!BB107, 1)</f>
        <v>1</v>
      </c>
      <c r="K286" s="19">
        <f>Source!Q107</f>
        <v>176.59</v>
      </c>
      <c r="L286" s="34"/>
    </row>
    <row r="287" spans="1:26" ht="14.25">
      <c r="A287" s="46"/>
      <c r="B287" s="47"/>
      <c r="C287" s="47" t="s">
        <v>958</v>
      </c>
      <c r="D287" s="33"/>
      <c r="E287" s="20"/>
      <c r="F287" s="30">
        <f>Source!AN107</f>
        <v>30.58</v>
      </c>
      <c r="G287" s="12" t="str">
        <f>Source!DF107</f>
        <v/>
      </c>
      <c r="H287" s="44">
        <f>ROUND(Source!AE107*Source!I107, 2)</f>
        <v>19.27</v>
      </c>
      <c r="I287" s="12"/>
      <c r="J287" s="12">
        <f>IF(Source!BS107&lt;&gt; 0, Source!BS107, 1)</f>
        <v>1</v>
      </c>
      <c r="K287" s="44">
        <f>Source!R107</f>
        <v>19.27</v>
      </c>
      <c r="L287" s="34"/>
      <c r="R287">
        <f>H287</f>
        <v>19.27</v>
      </c>
    </row>
    <row r="288" spans="1:26" ht="14.25">
      <c r="A288" s="46"/>
      <c r="B288" s="47"/>
      <c r="C288" s="47" t="s">
        <v>946</v>
      </c>
      <c r="D288" s="33" t="s">
        <v>947</v>
      </c>
      <c r="E288" s="20">
        <f>Source!BZ107</f>
        <v>95</v>
      </c>
      <c r="F288" s="50"/>
      <c r="G288" s="12"/>
      <c r="H288" s="19">
        <f>SUM(S283:S290)</f>
        <v>82.27</v>
      </c>
      <c r="I288" s="35"/>
      <c r="J288" s="13">
        <f>Source!AT107</f>
        <v>95</v>
      </c>
      <c r="K288" s="19">
        <f>SUM(T283:T290)</f>
        <v>82.27</v>
      </c>
      <c r="L288" s="34"/>
    </row>
    <row r="289" spans="1:26" ht="14.25">
      <c r="A289" s="46"/>
      <c r="B289" s="47"/>
      <c r="C289" s="47" t="s">
        <v>948</v>
      </c>
      <c r="D289" s="33" t="s">
        <v>947</v>
      </c>
      <c r="E289" s="20">
        <f>Source!CA107</f>
        <v>50</v>
      </c>
      <c r="F289" s="50"/>
      <c r="G289" s="12"/>
      <c r="H289" s="19">
        <f>SUM(U283:U290)</f>
        <v>43.3</v>
      </c>
      <c r="I289" s="35"/>
      <c r="J289" s="13">
        <f>Source!AU107</f>
        <v>50</v>
      </c>
      <c r="K289" s="19">
        <f>SUM(V283:V290)</f>
        <v>43.3</v>
      </c>
      <c r="L289" s="34"/>
    </row>
    <row r="290" spans="1:26" ht="14.25">
      <c r="A290" s="48"/>
      <c r="B290" s="49"/>
      <c r="C290" s="49" t="s">
        <v>949</v>
      </c>
      <c r="D290" s="36" t="s">
        <v>950</v>
      </c>
      <c r="E290" s="37">
        <f>Source!AQ107</f>
        <v>12.53</v>
      </c>
      <c r="F290" s="38"/>
      <c r="G290" s="39" t="str">
        <f>Source!DI107</f>
        <v/>
      </c>
      <c r="H290" s="40"/>
      <c r="I290" s="39"/>
      <c r="J290" s="39"/>
      <c r="K290" s="40"/>
      <c r="L290" s="41">
        <f>Source!U107</f>
        <v>7.8938999999999995</v>
      </c>
    </row>
    <row r="291" spans="1:26" ht="15">
      <c r="G291" s="69">
        <f>H285+H286+H288+H289</f>
        <v>369.49</v>
      </c>
      <c r="H291" s="69"/>
      <c r="J291" s="69">
        <f>K285+K286+K288+K289</f>
        <v>369.49</v>
      </c>
      <c r="K291" s="69"/>
      <c r="L291" s="42">
        <f>Source!U107</f>
        <v>7.8938999999999995</v>
      </c>
      <c r="O291" s="24">
        <f>G291</f>
        <v>369.49</v>
      </c>
      <c r="P291" s="24">
        <f>J291</f>
        <v>369.49</v>
      </c>
      <c r="Q291" s="24">
        <f>L291</f>
        <v>7.8938999999999995</v>
      </c>
      <c r="W291">
        <f>IF(Source!BI107&lt;=1,H285+H286+H288+H289, 0)</f>
        <v>369.49</v>
      </c>
      <c r="X291">
        <f>IF(Source!BI107=2,H285+H286+H288+H289, 0)</f>
        <v>0</v>
      </c>
      <c r="Y291">
        <f>IF(Source!BI107=3,H285+H286+H288+H289, 0)</f>
        <v>0</v>
      </c>
      <c r="Z291">
        <f>IF(Source!BI107=4,H285+H286+H288+H289, 0)</f>
        <v>0</v>
      </c>
    </row>
    <row r="292" spans="1:26" ht="42.75">
      <c r="A292" s="46" t="str">
        <f>Source!E108</f>
        <v>67</v>
      </c>
      <c r="B292" s="47" t="str">
        <f>Source!F108</f>
        <v>11-01-038-1</v>
      </c>
      <c r="C292" s="47" t="str">
        <f>Source!G108</f>
        <v>Устройство покрытий из плиток поливинилхлоридных на мастике «Изол»_разборка резиновых плит</v>
      </c>
      <c r="D292" s="33" t="str">
        <f>Source!H108</f>
        <v>100 м2 покрытия</v>
      </c>
      <c r="E292" s="20">
        <f>Source!I108</f>
        <v>1.6</v>
      </c>
      <c r="F292" s="30">
        <f>Source!AL108+Source!AM108+Source!AO108</f>
        <v>13133.210000000001</v>
      </c>
      <c r="G292" s="12"/>
      <c r="H292" s="19"/>
      <c r="I292" s="12" t="str">
        <f>Source!BO108</f>
        <v/>
      </c>
      <c r="J292" s="12"/>
      <c r="K292" s="19"/>
      <c r="L292" s="34"/>
      <c r="S292">
        <f>ROUND((Source!FX108/100)*((ROUND(Source!AF108*Source!I108, 2)+ROUND(Source!AE108*Source!I108, 2))), 2)</f>
        <v>673.19</v>
      </c>
      <c r="T292">
        <f>Source!X108</f>
        <v>673.19</v>
      </c>
      <c r="U292">
        <f>ROUND((Source!FY108/100)*((ROUND(Source!AF108*Source!I108, 2)+ROUND(Source!AE108*Source!I108, 2))), 2)</f>
        <v>410.48</v>
      </c>
      <c r="V292">
        <f>Source!Y108</f>
        <v>410.48</v>
      </c>
    </row>
    <row r="293" spans="1:26">
      <c r="C293" s="26" t="str">
        <f>"Объем: "&amp;Source!I108&amp;"=160/"&amp;"100"</f>
        <v>Объем: 1,6=160/100</v>
      </c>
    </row>
    <row r="294" spans="1:26" ht="14.25">
      <c r="A294" s="46"/>
      <c r="B294" s="47"/>
      <c r="C294" s="47" t="s">
        <v>944</v>
      </c>
      <c r="D294" s="33"/>
      <c r="E294" s="20"/>
      <c r="F294" s="30">
        <f>Source!AO108</f>
        <v>487.32</v>
      </c>
      <c r="G294" s="12" t="str">
        <f>Source!DG108</f>
        <v>*0,7</v>
      </c>
      <c r="H294" s="19">
        <f>ROUND(Source!AF108*Source!I108, 2)</f>
        <v>545.79999999999995</v>
      </c>
      <c r="I294" s="12"/>
      <c r="J294" s="12">
        <f>IF(Source!BA108&lt;&gt; 0, Source!BA108, 1)</f>
        <v>1</v>
      </c>
      <c r="K294" s="19">
        <f>Source!S108</f>
        <v>545.79999999999995</v>
      </c>
      <c r="L294" s="34"/>
      <c r="R294">
        <f>H294</f>
        <v>545.79999999999995</v>
      </c>
    </row>
    <row r="295" spans="1:26" ht="14.25">
      <c r="A295" s="46"/>
      <c r="B295" s="47"/>
      <c r="C295" s="47" t="s">
        <v>406</v>
      </c>
      <c r="D295" s="33"/>
      <c r="E295" s="20"/>
      <c r="F295" s="30">
        <f>Source!AM108</f>
        <v>16.2</v>
      </c>
      <c r="G295" s="12" t="str">
        <f>Source!DE108</f>
        <v>*0,7</v>
      </c>
      <c r="H295" s="19">
        <f>ROUND(Source!AD108*Source!I108, 2)</f>
        <v>18.14</v>
      </c>
      <c r="I295" s="12"/>
      <c r="J295" s="12">
        <f>IF(Source!BB108&lt;&gt; 0, Source!BB108, 1)</f>
        <v>1</v>
      </c>
      <c r="K295" s="19">
        <f>Source!Q108</f>
        <v>18.14</v>
      </c>
      <c r="L295" s="34"/>
    </row>
    <row r="296" spans="1:26" ht="14.25">
      <c r="A296" s="46"/>
      <c r="B296" s="47"/>
      <c r="C296" s="47" t="s">
        <v>958</v>
      </c>
      <c r="D296" s="33"/>
      <c r="E296" s="20"/>
      <c r="F296" s="30">
        <f>Source!AN108</f>
        <v>1.35</v>
      </c>
      <c r="G296" s="12" t="str">
        <f>Source!DF108</f>
        <v>*0,7</v>
      </c>
      <c r="H296" s="44">
        <f>ROUND(Source!AE108*Source!I108, 2)</f>
        <v>1.51</v>
      </c>
      <c r="I296" s="12"/>
      <c r="J296" s="12">
        <f>IF(Source!BS108&lt;&gt; 0, Source!BS108, 1)</f>
        <v>1</v>
      </c>
      <c r="K296" s="44">
        <f>Source!R108</f>
        <v>1.51</v>
      </c>
      <c r="L296" s="34"/>
      <c r="R296">
        <f>H296</f>
        <v>1.51</v>
      </c>
    </row>
    <row r="297" spans="1:26" ht="14.25">
      <c r="A297" s="46"/>
      <c r="B297" s="47"/>
      <c r="C297" s="47" t="s">
        <v>946</v>
      </c>
      <c r="D297" s="33" t="s">
        <v>947</v>
      </c>
      <c r="E297" s="20">
        <f>Source!BZ108</f>
        <v>123</v>
      </c>
      <c r="F297" s="50"/>
      <c r="G297" s="12"/>
      <c r="H297" s="19">
        <f>SUM(S292:S299)</f>
        <v>673.19</v>
      </c>
      <c r="I297" s="35"/>
      <c r="J297" s="13">
        <f>Source!AT108</f>
        <v>123</v>
      </c>
      <c r="K297" s="19">
        <f>SUM(T292:T299)</f>
        <v>673.19</v>
      </c>
      <c r="L297" s="34"/>
    </row>
    <row r="298" spans="1:26" ht="14.25">
      <c r="A298" s="46"/>
      <c r="B298" s="47"/>
      <c r="C298" s="47" t="s">
        <v>948</v>
      </c>
      <c r="D298" s="33" t="s">
        <v>947</v>
      </c>
      <c r="E298" s="20">
        <f>Source!CA108</f>
        <v>75</v>
      </c>
      <c r="F298" s="50"/>
      <c r="G298" s="12"/>
      <c r="H298" s="19">
        <f>SUM(U292:U299)</f>
        <v>410.48</v>
      </c>
      <c r="I298" s="35"/>
      <c r="J298" s="13">
        <f>Source!AU108</f>
        <v>75</v>
      </c>
      <c r="K298" s="19">
        <f>SUM(V292:V299)</f>
        <v>410.48</v>
      </c>
      <c r="L298" s="34"/>
    </row>
    <row r="299" spans="1:26" ht="14.25">
      <c r="A299" s="48"/>
      <c r="B299" s="49"/>
      <c r="C299" s="49" t="s">
        <v>949</v>
      </c>
      <c r="D299" s="36" t="s">
        <v>950</v>
      </c>
      <c r="E299" s="37">
        <f>Source!AQ108</f>
        <v>47.73</v>
      </c>
      <c r="F299" s="38"/>
      <c r="G299" s="39" t="str">
        <f>Source!DI108</f>
        <v>*0,7</v>
      </c>
      <c r="H299" s="40"/>
      <c r="I299" s="39"/>
      <c r="J299" s="39"/>
      <c r="K299" s="40"/>
      <c r="L299" s="41">
        <f>Source!U108</f>
        <v>53.457599999999992</v>
      </c>
    </row>
    <row r="300" spans="1:26" ht="15">
      <c r="G300" s="69">
        <f>H294+H295+H297+H298</f>
        <v>1647.6100000000001</v>
      </c>
      <c r="H300" s="69"/>
      <c r="J300" s="69">
        <f>K294+K295+K297+K298</f>
        <v>1647.6100000000001</v>
      </c>
      <c r="K300" s="69"/>
      <c r="L300" s="42">
        <f>Source!U108</f>
        <v>53.457599999999992</v>
      </c>
      <c r="O300" s="24">
        <f>G300</f>
        <v>1647.6100000000001</v>
      </c>
      <c r="P300" s="24">
        <f>J300</f>
        <v>1647.6100000000001</v>
      </c>
      <c r="Q300" s="24">
        <f>L300</f>
        <v>53.457599999999992</v>
      </c>
      <c r="W300">
        <f>IF(Source!BI108&lt;=1,H294+H295+H297+H298, 0)</f>
        <v>1647.6100000000001</v>
      </c>
      <c r="X300">
        <f>IF(Source!BI108=2,H294+H295+H297+H298, 0)</f>
        <v>0</v>
      </c>
      <c r="Y300">
        <f>IF(Source!BI108=3,H294+H295+H297+H298, 0)</f>
        <v>0</v>
      </c>
      <c r="Z300">
        <f>IF(Source!BI108=4,H294+H295+H297+H298, 0)</f>
        <v>0</v>
      </c>
    </row>
    <row r="301" spans="1:26" ht="42.75">
      <c r="A301" s="46" t="str">
        <f>Source!E109</f>
        <v>68</v>
      </c>
      <c r="B301" s="47" t="str">
        <f>Source!F109</f>
        <v>11-01-038-1</v>
      </c>
      <c r="C301" s="47" t="str">
        <f>Source!G109</f>
        <v>Устройство покрытий из плиток поливинилхлоридных на мастике «Изол»_устройство резиновых плит</v>
      </c>
      <c r="D301" s="33" t="str">
        <f>Source!H109</f>
        <v>100 м2 покрытия</v>
      </c>
      <c r="E301" s="20">
        <f>Source!I109</f>
        <v>1.6</v>
      </c>
      <c r="F301" s="30">
        <f>Source!AL109+Source!AM109+Source!AO109</f>
        <v>13133.210000000001</v>
      </c>
      <c r="G301" s="12"/>
      <c r="H301" s="19"/>
      <c r="I301" s="12" t="str">
        <f>Source!BO109</f>
        <v/>
      </c>
      <c r="J301" s="12"/>
      <c r="K301" s="19"/>
      <c r="L301" s="34"/>
      <c r="S301">
        <f>ROUND((Source!FX109/100)*((ROUND(Source!AF109*Source!I109, 2)+ROUND(Source!AE109*Source!I109, 2))), 2)</f>
        <v>961.7</v>
      </c>
      <c r="T301">
        <f>Source!X109</f>
        <v>961.7</v>
      </c>
      <c r="U301">
        <f>ROUND((Source!FY109/100)*((ROUND(Source!AF109*Source!I109, 2)+ROUND(Source!AE109*Source!I109, 2))), 2)</f>
        <v>586.4</v>
      </c>
      <c r="V301">
        <f>Source!Y109</f>
        <v>586.4</v>
      </c>
    </row>
    <row r="302" spans="1:26">
      <c r="C302" s="26" t="str">
        <f>"Объем: "&amp;Source!I109&amp;"=160/"&amp;"100"</f>
        <v>Объем: 1,6=160/100</v>
      </c>
    </row>
    <row r="303" spans="1:26" ht="14.25">
      <c r="A303" s="46"/>
      <c r="B303" s="47"/>
      <c r="C303" s="47" t="s">
        <v>944</v>
      </c>
      <c r="D303" s="33"/>
      <c r="E303" s="20"/>
      <c r="F303" s="30">
        <f>Source!AO109</f>
        <v>487.32</v>
      </c>
      <c r="G303" s="12" t="str">
        <f>Source!DG109</f>
        <v/>
      </c>
      <c r="H303" s="19">
        <f>ROUND(Source!AF109*Source!I109, 2)</f>
        <v>779.71</v>
      </c>
      <c r="I303" s="12"/>
      <c r="J303" s="12">
        <f>IF(Source!BA109&lt;&gt; 0, Source!BA109, 1)</f>
        <v>1</v>
      </c>
      <c r="K303" s="19">
        <f>Source!S109</f>
        <v>779.71</v>
      </c>
      <c r="L303" s="34"/>
      <c r="R303">
        <f>H303</f>
        <v>779.71</v>
      </c>
    </row>
    <row r="304" spans="1:26" ht="14.25">
      <c r="A304" s="46"/>
      <c r="B304" s="47"/>
      <c r="C304" s="47" t="s">
        <v>406</v>
      </c>
      <c r="D304" s="33"/>
      <c r="E304" s="20"/>
      <c r="F304" s="30">
        <f>Source!AM109</f>
        <v>16.2</v>
      </c>
      <c r="G304" s="12" t="str">
        <f>Source!DE109</f>
        <v/>
      </c>
      <c r="H304" s="19">
        <f>ROUND(Source!AD109*Source!I109, 2)</f>
        <v>25.92</v>
      </c>
      <c r="I304" s="12"/>
      <c r="J304" s="12">
        <f>IF(Source!BB109&lt;&gt; 0, Source!BB109, 1)</f>
        <v>1</v>
      </c>
      <c r="K304" s="19">
        <f>Source!Q109</f>
        <v>25.92</v>
      </c>
      <c r="L304" s="34"/>
    </row>
    <row r="305" spans="1:33" ht="14.25">
      <c r="A305" s="46"/>
      <c r="B305" s="47"/>
      <c r="C305" s="47" t="s">
        <v>958</v>
      </c>
      <c r="D305" s="33"/>
      <c r="E305" s="20"/>
      <c r="F305" s="30">
        <f>Source!AN109</f>
        <v>1.35</v>
      </c>
      <c r="G305" s="12" t="str">
        <f>Source!DF109</f>
        <v/>
      </c>
      <c r="H305" s="44">
        <f>ROUND(Source!AE109*Source!I109, 2)</f>
        <v>2.16</v>
      </c>
      <c r="I305" s="12"/>
      <c r="J305" s="12">
        <f>IF(Source!BS109&lt;&gt; 0, Source!BS109, 1)</f>
        <v>1</v>
      </c>
      <c r="K305" s="44">
        <f>Source!R109</f>
        <v>2.16</v>
      </c>
      <c r="L305" s="34"/>
      <c r="R305">
        <f>H305</f>
        <v>2.16</v>
      </c>
    </row>
    <row r="306" spans="1:33" ht="14.25">
      <c r="A306" s="46"/>
      <c r="B306" s="47"/>
      <c r="C306" s="47" t="s">
        <v>946</v>
      </c>
      <c r="D306" s="33" t="s">
        <v>947</v>
      </c>
      <c r="E306" s="20">
        <f>Source!BZ109</f>
        <v>123</v>
      </c>
      <c r="F306" s="50"/>
      <c r="G306" s="12"/>
      <c r="H306" s="19">
        <f>SUM(S301:S308)</f>
        <v>961.7</v>
      </c>
      <c r="I306" s="35"/>
      <c r="J306" s="13">
        <f>Source!AT109</f>
        <v>123</v>
      </c>
      <c r="K306" s="19">
        <f>SUM(T301:T308)</f>
        <v>961.7</v>
      </c>
      <c r="L306" s="34"/>
    </row>
    <row r="307" spans="1:33" ht="14.25">
      <c r="A307" s="46"/>
      <c r="B307" s="47"/>
      <c r="C307" s="47" t="s">
        <v>948</v>
      </c>
      <c r="D307" s="33" t="s">
        <v>947</v>
      </c>
      <c r="E307" s="20">
        <f>Source!CA109</f>
        <v>75</v>
      </c>
      <c r="F307" s="50"/>
      <c r="G307" s="12"/>
      <c r="H307" s="19">
        <f>SUM(U301:U308)</f>
        <v>586.4</v>
      </c>
      <c r="I307" s="35"/>
      <c r="J307" s="13">
        <f>Source!AU109</f>
        <v>75</v>
      </c>
      <c r="K307" s="19">
        <f>SUM(V301:V308)</f>
        <v>586.4</v>
      </c>
      <c r="L307" s="34"/>
    </row>
    <row r="308" spans="1:33" ht="14.25">
      <c r="A308" s="48"/>
      <c r="B308" s="49"/>
      <c r="C308" s="49" t="s">
        <v>949</v>
      </c>
      <c r="D308" s="36" t="s">
        <v>950</v>
      </c>
      <c r="E308" s="37">
        <f>Source!AQ109</f>
        <v>47.73</v>
      </c>
      <c r="F308" s="38"/>
      <c r="G308" s="39" t="str">
        <f>Source!DI109</f>
        <v/>
      </c>
      <c r="H308" s="40"/>
      <c r="I308" s="39"/>
      <c r="J308" s="39"/>
      <c r="K308" s="40"/>
      <c r="L308" s="41">
        <f>Source!U109</f>
        <v>76.367999999999995</v>
      </c>
    </row>
    <row r="309" spans="1:33" ht="15">
      <c r="G309" s="69">
        <f>H303+H304+H306+H307</f>
        <v>2353.73</v>
      </c>
      <c r="H309" s="69"/>
      <c r="J309" s="69">
        <f>K303+K304+K306+K307</f>
        <v>2353.73</v>
      </c>
      <c r="K309" s="69"/>
      <c r="L309" s="42">
        <f>Source!U109</f>
        <v>76.367999999999995</v>
      </c>
      <c r="O309" s="24">
        <f>G309</f>
        <v>2353.73</v>
      </c>
      <c r="P309" s="24">
        <f>J309</f>
        <v>2353.73</v>
      </c>
      <c r="Q309" s="24">
        <f>L309</f>
        <v>76.367999999999995</v>
      </c>
      <c r="W309">
        <f>IF(Source!BI109&lt;=1,H303+H304+H306+H307, 0)</f>
        <v>2353.73</v>
      </c>
      <c r="X309">
        <f>IF(Source!BI109=2,H303+H304+H306+H307, 0)</f>
        <v>0</v>
      </c>
      <c r="Y309">
        <f>IF(Source!BI109=3,H303+H304+H306+H307, 0)</f>
        <v>0</v>
      </c>
      <c r="Z309">
        <f>IF(Source!BI109=4,H303+H304+H306+H307, 0)</f>
        <v>0</v>
      </c>
    </row>
    <row r="311" spans="1:33" ht="16.5">
      <c r="C311" s="66"/>
      <c r="D311" s="66"/>
      <c r="E311" s="66"/>
      <c r="F311" s="66"/>
      <c r="G311" s="66"/>
      <c r="H311" s="66"/>
      <c r="I311" s="66"/>
      <c r="J311" s="66"/>
      <c r="K311" s="66"/>
      <c r="AG311" s="29"/>
    </row>
    <row r="312" spans="1:33" ht="14.25">
      <c r="C312" s="57" t="str">
        <f>Source!H166</f>
        <v/>
      </c>
      <c r="D312" s="57"/>
      <c r="E312" s="57"/>
      <c r="F312" s="57"/>
      <c r="G312" s="57"/>
      <c r="H312" s="57"/>
      <c r="I312" s="57"/>
      <c r="J312" s="67" t="str">
        <f>IF(Source!F166=0, "", Source!F166)</f>
        <v/>
      </c>
      <c r="K312" s="67"/>
    </row>
    <row r="313" spans="1:33" ht="14.25">
      <c r="C313" s="57" t="str">
        <f>Source!H167</f>
        <v/>
      </c>
      <c r="D313" s="57"/>
      <c r="E313" s="57"/>
      <c r="F313" s="57"/>
      <c r="G313" s="57"/>
      <c r="H313" s="57"/>
      <c r="I313" s="57"/>
      <c r="J313" s="67" t="str">
        <f>IF(Source!F167=0, "", Source!F167)</f>
        <v/>
      </c>
      <c r="K313" s="67"/>
    </row>
    <row r="314" spans="1:33" ht="14.25">
      <c r="C314" s="57" t="str">
        <f>Source!H170</f>
        <v/>
      </c>
      <c r="D314" s="57"/>
      <c r="E314" s="57"/>
      <c r="F314" s="57"/>
      <c r="G314" s="57"/>
      <c r="H314" s="57"/>
      <c r="I314" s="57"/>
      <c r="J314" s="67" t="str">
        <f>IF(Source!F170=0, "", Source!F170)</f>
        <v/>
      </c>
      <c r="K314" s="67"/>
    </row>
    <row r="315" spans="1:33" ht="14.25">
      <c r="C315" s="57" t="str">
        <f>Source!H172</f>
        <v>Итого, Строительные работы</v>
      </c>
      <c r="D315" s="57"/>
      <c r="E315" s="57"/>
      <c r="F315" s="57"/>
      <c r="G315" s="57"/>
      <c r="H315" s="57"/>
      <c r="I315" s="57"/>
      <c r="J315" s="62">
        <f>IF(Source!F172=0, "", Source!F172)</f>
        <v>74298.03</v>
      </c>
      <c r="K315" s="62"/>
    </row>
    <row r="316" spans="1:33" ht="14.25">
      <c r="C316" s="57" t="str">
        <f>Source!H173</f>
        <v>в том числе:</v>
      </c>
      <c r="D316" s="57"/>
      <c r="E316" s="57"/>
      <c r="F316" s="57"/>
      <c r="G316" s="57"/>
      <c r="H316" s="57"/>
      <c r="I316" s="57"/>
      <c r="J316" s="67" t="str">
        <f>IF(Source!F173=0, "", Source!F173)</f>
        <v/>
      </c>
      <c r="K316" s="67"/>
    </row>
    <row r="317" spans="1:33" ht="14.25">
      <c r="C317" s="57" t="str">
        <f>Source!H174</f>
        <v>Основная заработная плата</v>
      </c>
      <c r="D317" s="57"/>
      <c r="E317" s="57"/>
      <c r="F317" s="57"/>
      <c r="G317" s="57"/>
      <c r="H317" s="57"/>
      <c r="I317" s="57"/>
      <c r="J317" s="62">
        <f>IF(Source!F174=0, "", Source!F174)</f>
        <v>2097.1799999999998</v>
      </c>
      <c r="K317" s="62"/>
    </row>
    <row r="318" spans="1:33" ht="14.25">
      <c r="C318" s="57" t="str">
        <f>Source!H175</f>
        <v>Эксплуатация машин и механизмов</v>
      </c>
      <c r="D318" s="57"/>
      <c r="E318" s="57"/>
      <c r="F318" s="57"/>
      <c r="G318" s="57"/>
      <c r="H318" s="57"/>
      <c r="I318" s="57"/>
      <c r="J318" s="62">
        <f>IF(Source!F175=0, "", Source!F175)</f>
        <v>435.12</v>
      </c>
      <c r="K318" s="62"/>
    </row>
    <row r="319" spans="1:33" ht="14.25">
      <c r="C319" s="57" t="str">
        <f>Source!H176</f>
        <v>(в том числе:заработная плата механизаторов)</v>
      </c>
      <c r="D319" s="57"/>
      <c r="E319" s="57"/>
      <c r="F319" s="57"/>
      <c r="G319" s="57"/>
      <c r="H319" s="57"/>
      <c r="I319" s="57"/>
      <c r="J319" s="62">
        <f>IF(Source!F176=0, "", Source!F176)</f>
        <v>48.46</v>
      </c>
      <c r="K319" s="62"/>
    </row>
    <row r="320" spans="1:33" ht="14.25">
      <c r="C320" s="57" t="str">
        <f>Source!H177</f>
        <v>Материалы</v>
      </c>
      <c r="D320" s="57"/>
      <c r="E320" s="57"/>
      <c r="F320" s="57"/>
      <c r="G320" s="57"/>
      <c r="H320" s="57"/>
      <c r="I320" s="57"/>
      <c r="J320" s="62">
        <f>IF(Source!F177=0, "", Source!F177)</f>
        <v>71765.73</v>
      </c>
      <c r="K320" s="62"/>
    </row>
    <row r="321" spans="3:11" ht="14.25">
      <c r="C321" s="57" t="str">
        <f>Source!H178</f>
        <v/>
      </c>
      <c r="D321" s="57"/>
      <c r="E321" s="57"/>
      <c r="F321" s="57"/>
      <c r="G321" s="57"/>
      <c r="H321" s="57"/>
      <c r="I321" s="57"/>
      <c r="J321" s="67" t="str">
        <f>IF(Source!F178=0, "", Source!F178)</f>
        <v/>
      </c>
      <c r="K321" s="67"/>
    </row>
    <row r="322" spans="3:11" ht="14.25">
      <c r="C322" s="57" t="str">
        <f>Source!H179</f>
        <v>Накладные расходы от ФОТ</v>
      </c>
      <c r="D322" s="57"/>
      <c r="E322" s="57"/>
      <c r="F322" s="57"/>
      <c r="G322" s="57"/>
      <c r="H322" s="57"/>
      <c r="I322" s="57"/>
      <c r="J322" s="62">
        <f>IF(Source!F179=0, "", Source!F179)</f>
        <v>2386.56</v>
      </c>
      <c r="K322" s="62"/>
    </row>
    <row r="323" spans="3:11" ht="14.25">
      <c r="C323" s="57" t="str">
        <f>Source!H180</f>
        <v>Сметная прибыль от ФОТ</v>
      </c>
      <c r="D323" s="57"/>
      <c r="E323" s="57"/>
      <c r="F323" s="57"/>
      <c r="G323" s="57"/>
      <c r="H323" s="57"/>
      <c r="I323" s="57"/>
      <c r="J323" s="62">
        <f>IF(Source!F180=0, "", Source!F180)</f>
        <v>1450.56</v>
      </c>
      <c r="K323" s="62"/>
    </row>
    <row r="324" spans="3:11" ht="14.25">
      <c r="C324" s="57" t="str">
        <f>Source!H181</f>
        <v>ВСЕГО, СТРОИТЕЛЬНЫЕ РАБОТЫ</v>
      </c>
      <c r="D324" s="57"/>
      <c r="E324" s="57"/>
      <c r="F324" s="57"/>
      <c r="G324" s="57"/>
      <c r="H324" s="57"/>
      <c r="I324" s="57"/>
      <c r="J324" s="62">
        <f>IF(Source!F181=0, "", Source!F181)</f>
        <v>78135.149999999994</v>
      </c>
      <c r="K324" s="62"/>
    </row>
    <row r="325" spans="3:11" ht="14.25">
      <c r="C325" s="57" t="str">
        <f>Source!H182</f>
        <v>Итого, трудозатраты строителей, чел.-ч.</v>
      </c>
      <c r="D325" s="57"/>
      <c r="E325" s="57"/>
      <c r="F325" s="57"/>
      <c r="G325" s="57"/>
      <c r="H325" s="57"/>
      <c r="I325" s="57"/>
      <c r="J325" s="62">
        <f>IF(Source!F182=0, "", Source!F182)</f>
        <v>223.82</v>
      </c>
      <c r="K325" s="62"/>
    </row>
    <row r="326" spans="3:11" ht="14.25">
      <c r="C326" s="57" t="str">
        <f>Source!H183</f>
        <v>Итого, трудозатраты машинистов, чел.-ч.</v>
      </c>
      <c r="D326" s="57"/>
      <c r="E326" s="57"/>
      <c r="F326" s="57"/>
      <c r="G326" s="57"/>
      <c r="H326" s="57"/>
      <c r="I326" s="57"/>
      <c r="J326" s="62">
        <f>IF(Source!F183=0, "", Source!F183)</f>
        <v>4.1900000000000004</v>
      </c>
      <c r="K326" s="62"/>
    </row>
    <row r="327" spans="3:11" ht="14.25">
      <c r="C327" s="57" t="str">
        <f>Source!H184</f>
        <v>Итого, Сметная заработная плата</v>
      </c>
      <c r="D327" s="57"/>
      <c r="E327" s="57"/>
      <c r="F327" s="57"/>
      <c r="G327" s="57"/>
      <c r="H327" s="57"/>
      <c r="I327" s="57"/>
      <c r="J327" s="62">
        <f>IF(Source!F184=0, "", Source!F184)</f>
        <v>2145.64</v>
      </c>
      <c r="K327" s="62"/>
    </row>
    <row r="328" spans="3:11" ht="14.25">
      <c r="C328" s="57" t="str">
        <f>Source!H186</f>
        <v/>
      </c>
      <c r="D328" s="57"/>
      <c r="E328" s="57"/>
      <c r="F328" s="57"/>
      <c r="G328" s="57"/>
      <c r="H328" s="57"/>
      <c r="I328" s="57"/>
      <c r="J328" s="67" t="str">
        <f>IF(Source!F186=0, "", Source!F186)</f>
        <v/>
      </c>
      <c r="K328" s="67"/>
    </row>
    <row r="329" spans="3:11" ht="14.25">
      <c r="C329" s="57" t="str">
        <f>Source!H187</f>
        <v/>
      </c>
      <c r="D329" s="57"/>
      <c r="E329" s="57"/>
      <c r="F329" s="57"/>
      <c r="G329" s="57"/>
      <c r="H329" s="57"/>
      <c r="I329" s="57"/>
      <c r="J329" s="67" t="str">
        <f>IF(Source!F187=0, "", Source!F187)</f>
        <v/>
      </c>
      <c r="K329" s="67"/>
    </row>
    <row r="330" spans="3:11" ht="14.25">
      <c r="C330" s="57" t="str">
        <f>Source!H189</f>
        <v>Итого, Монтажные работы</v>
      </c>
      <c r="D330" s="57"/>
      <c r="E330" s="57"/>
      <c r="F330" s="57"/>
      <c r="G330" s="57"/>
      <c r="H330" s="57"/>
      <c r="I330" s="57"/>
      <c r="J330" s="62">
        <f>IF(Source!F189=0, "", Source!F189)</f>
        <v>744604.34</v>
      </c>
      <c r="K330" s="62"/>
    </row>
    <row r="331" spans="3:11" ht="14.25">
      <c r="C331" s="57" t="str">
        <f>Source!H190</f>
        <v>в том числе:</v>
      </c>
      <c r="D331" s="57"/>
      <c r="E331" s="57"/>
      <c r="F331" s="57"/>
      <c r="G331" s="57"/>
      <c r="H331" s="57"/>
      <c r="I331" s="57"/>
      <c r="J331" s="67" t="str">
        <f>IF(Source!F190=0, "", Source!F190)</f>
        <v/>
      </c>
      <c r="K331" s="67"/>
    </row>
    <row r="332" spans="3:11" ht="14.25">
      <c r="C332" s="57" t="str">
        <f>Source!H191</f>
        <v>Основная заработная плата</v>
      </c>
      <c r="D332" s="57"/>
      <c r="E332" s="57"/>
      <c r="F332" s="57"/>
      <c r="G332" s="57"/>
      <c r="H332" s="57"/>
      <c r="I332" s="57"/>
      <c r="J332" s="62">
        <f>IF(Source!F191=0, "", Source!F191)</f>
        <v>2784.76</v>
      </c>
      <c r="K332" s="62"/>
    </row>
    <row r="333" spans="3:11" ht="14.25">
      <c r="C333" s="57" t="str">
        <f>Source!H192</f>
        <v>Эксплуатация машин и механизмов</v>
      </c>
      <c r="D333" s="57"/>
      <c r="E333" s="57"/>
      <c r="F333" s="57"/>
      <c r="G333" s="57"/>
      <c r="H333" s="57"/>
      <c r="I333" s="57"/>
      <c r="J333" s="62">
        <f>IF(Source!F192=0, "", Source!F192)</f>
        <v>1127.27</v>
      </c>
      <c r="K333" s="62"/>
    </row>
    <row r="334" spans="3:11" ht="14.25">
      <c r="C334" s="57" t="str">
        <f>Source!H193</f>
        <v>в том числе заработная плата механизаторов</v>
      </c>
      <c r="D334" s="57"/>
      <c r="E334" s="57"/>
      <c r="F334" s="57"/>
      <c r="G334" s="57"/>
      <c r="H334" s="57"/>
      <c r="I334" s="57"/>
      <c r="J334" s="62">
        <f>IF(Source!F193=0, "", Source!F193)</f>
        <v>63.6</v>
      </c>
      <c r="K334" s="62"/>
    </row>
    <row r="335" spans="3:11" ht="14.25">
      <c r="C335" s="57" t="str">
        <f>Source!H194</f>
        <v>Материалы</v>
      </c>
      <c r="D335" s="57"/>
      <c r="E335" s="57"/>
      <c r="F335" s="57"/>
      <c r="G335" s="57"/>
      <c r="H335" s="57"/>
      <c r="I335" s="57"/>
      <c r="J335" s="62">
        <f>IF(Source!F194=0, "", Source!F194)</f>
        <v>740692.31</v>
      </c>
      <c r="K335" s="62"/>
    </row>
    <row r="336" spans="3:11" ht="14.25">
      <c r="C336" s="57" t="str">
        <f>Source!H195</f>
        <v/>
      </c>
      <c r="D336" s="57"/>
      <c r="E336" s="57"/>
      <c r="F336" s="57"/>
      <c r="G336" s="57"/>
      <c r="H336" s="57"/>
      <c r="I336" s="57"/>
      <c r="J336" s="67" t="str">
        <f>IF(Source!F195=0, "", Source!F195)</f>
        <v/>
      </c>
      <c r="K336" s="67"/>
    </row>
    <row r="337" spans="1:12" ht="14.25">
      <c r="C337" s="57" t="str">
        <f>Source!H196</f>
        <v>Накладные расходы от ФОТ</v>
      </c>
      <c r="D337" s="57"/>
      <c r="E337" s="57"/>
      <c r="F337" s="57"/>
      <c r="G337" s="57"/>
      <c r="H337" s="57"/>
      <c r="I337" s="57"/>
      <c r="J337" s="62">
        <f>IF(Source!F196=0, "", Source!F196)</f>
        <v>2530.9</v>
      </c>
      <c r="K337" s="62"/>
    </row>
    <row r="338" spans="1:12" ht="14.25">
      <c r="C338" s="57" t="str">
        <f>Source!H197</f>
        <v>Сметная прибыль от ФОТ</v>
      </c>
      <c r="D338" s="57"/>
      <c r="E338" s="57"/>
      <c r="F338" s="57"/>
      <c r="G338" s="57"/>
      <c r="H338" s="57"/>
      <c r="I338" s="57"/>
      <c r="J338" s="62">
        <f>IF(Source!F197=0, "", Source!F197)</f>
        <v>1795.36</v>
      </c>
      <c r="K338" s="62"/>
    </row>
    <row r="339" spans="1:12" ht="14.25">
      <c r="C339" s="57" t="str">
        <f>Source!H198</f>
        <v>ВСЕГО, МОНТАЖНЫЕ РАБОТЫ</v>
      </c>
      <c r="D339" s="57"/>
      <c r="E339" s="57"/>
      <c r="F339" s="57"/>
      <c r="G339" s="57"/>
      <c r="H339" s="57"/>
      <c r="I339" s="57"/>
      <c r="J339" s="62">
        <f>IF(Source!F198=0, "", Source!F198)</f>
        <v>748930.6</v>
      </c>
      <c r="K339" s="62"/>
    </row>
    <row r="340" spans="1:12" ht="14.25">
      <c r="C340" s="57" t="str">
        <f>Source!H199</f>
        <v>Итого, Трудозатраты строителей, чел.-ч.</v>
      </c>
      <c r="D340" s="57"/>
      <c r="E340" s="57"/>
      <c r="F340" s="57"/>
      <c r="G340" s="57"/>
      <c r="H340" s="57"/>
      <c r="I340" s="57"/>
      <c r="J340" s="62">
        <f>IF(Source!F199=0, "", Source!F199)</f>
        <v>284.23</v>
      </c>
      <c r="K340" s="62"/>
    </row>
    <row r="341" spans="1:12" ht="14.25">
      <c r="C341" s="57" t="str">
        <f>Source!H200</f>
        <v>Итого, Трудозатраты машинистов, чел.-ч.</v>
      </c>
      <c r="D341" s="57"/>
      <c r="E341" s="57"/>
      <c r="F341" s="57"/>
      <c r="G341" s="57"/>
      <c r="H341" s="57"/>
      <c r="I341" s="57"/>
      <c r="J341" s="62">
        <f>IF(Source!F200=0, "", Source!F200)</f>
        <v>5.44</v>
      </c>
      <c r="K341" s="62"/>
    </row>
    <row r="342" spans="1:12" ht="14.25">
      <c r="C342" s="57" t="str">
        <f>Source!H201</f>
        <v>Итого, Сметная заработная плата</v>
      </c>
      <c r="D342" s="57"/>
      <c r="E342" s="57"/>
      <c r="F342" s="57"/>
      <c r="G342" s="57"/>
      <c r="H342" s="57"/>
      <c r="I342" s="57"/>
      <c r="J342" s="62">
        <f>IF(Source!F201=0, "", Source!F201)</f>
        <v>2848.36</v>
      </c>
      <c r="K342" s="62"/>
    </row>
    <row r="343" spans="1:12" ht="14.25">
      <c r="C343" s="57" t="str">
        <f>Source!H203</f>
        <v/>
      </c>
      <c r="D343" s="57"/>
      <c r="E343" s="57"/>
      <c r="F343" s="57"/>
      <c r="G343" s="57"/>
      <c r="H343" s="57"/>
      <c r="I343" s="57"/>
      <c r="J343" s="67" t="str">
        <f>IF(Source!F203=0, "", Source!F203)</f>
        <v/>
      </c>
      <c r="K343" s="67"/>
    </row>
    <row r="344" spans="1:12" ht="14.25">
      <c r="C344" s="57" t="str">
        <f>Source!H204</f>
        <v/>
      </c>
      <c r="D344" s="57"/>
      <c r="E344" s="57"/>
      <c r="F344" s="57"/>
      <c r="G344" s="57"/>
      <c r="H344" s="57"/>
      <c r="I344" s="57"/>
      <c r="J344" s="67" t="str">
        <f>IF(Source!F204=0, "", Source!F204)</f>
        <v/>
      </c>
      <c r="K344" s="67"/>
    </row>
    <row r="345" spans="1:12" ht="14.25">
      <c r="C345" s="57" t="str">
        <f>Source!H211</f>
        <v/>
      </c>
      <c r="D345" s="57"/>
      <c r="E345" s="57"/>
      <c r="F345" s="57"/>
      <c r="G345" s="57"/>
      <c r="H345" s="57"/>
      <c r="I345" s="57"/>
      <c r="J345" s="67" t="str">
        <f>IF(Source!F211=0, "", Source!F211)</f>
        <v/>
      </c>
      <c r="K345" s="67"/>
    </row>
    <row r="346" spans="1:12" ht="14.25">
      <c r="C346" s="57"/>
      <c r="D346" s="57"/>
      <c r="E346" s="57"/>
      <c r="F346" s="57"/>
      <c r="G346" s="57"/>
      <c r="H346" s="57"/>
      <c r="I346" s="57"/>
      <c r="J346" s="62">
        <f>IF(Source!F214=0, "", Source!F214)</f>
        <v>827065.75</v>
      </c>
      <c r="K346" s="62"/>
    </row>
    <row r="347" spans="1:12" ht="14.25">
      <c r="C347" s="57" t="str">
        <f>Source!H215</f>
        <v>Итого, нормативная трудоемкость, чел.-ч.</v>
      </c>
      <c r="D347" s="57"/>
      <c r="E347" s="57"/>
      <c r="F347" s="57"/>
      <c r="G347" s="57"/>
      <c r="H347" s="57"/>
      <c r="I347" s="57"/>
      <c r="J347" s="62">
        <f>IF(Source!F215=0, "", Source!F215)</f>
        <v>517.67999999999995</v>
      </c>
      <c r="K347" s="62"/>
    </row>
    <row r="348" spans="1:12" ht="14.25">
      <c r="C348" s="57" t="str">
        <f>Source!H216</f>
        <v>Итого, сметная заработная плата</v>
      </c>
      <c r="D348" s="57"/>
      <c r="E348" s="57"/>
      <c r="F348" s="57"/>
      <c r="G348" s="57"/>
      <c r="H348" s="57"/>
      <c r="I348" s="57"/>
      <c r="J348" s="62">
        <f>IF(Source!F216=0, "", Source!F216)</f>
        <v>4994</v>
      </c>
      <c r="K348" s="62"/>
    </row>
    <row r="351" spans="1:12" ht="14.25">
      <c r="A351" s="31" t="s">
        <v>990</v>
      </c>
      <c r="B351" s="31"/>
      <c r="C351" s="20" t="s">
        <v>991</v>
      </c>
      <c r="D351" s="25" t="str">
        <f>IF(Source!AC12&lt;&gt;"", Source!AC12," ")</f>
        <v xml:space="preserve"> </v>
      </c>
      <c r="E351" s="25"/>
      <c r="F351" s="25"/>
      <c r="G351" s="25"/>
      <c r="H351" s="25"/>
      <c r="I351" s="11" t="str">
        <f>IF(Source!AB12&lt;&gt;"", Source!AB12," ")</f>
        <v xml:space="preserve"> </v>
      </c>
      <c r="J351" s="11"/>
      <c r="K351" s="11"/>
      <c r="L351" s="11"/>
    </row>
    <row r="352" spans="1:12" ht="14.25">
      <c r="A352" s="11"/>
      <c r="B352" s="11"/>
      <c r="C352" s="20"/>
      <c r="D352" s="70" t="s">
        <v>992</v>
      </c>
      <c r="E352" s="70"/>
      <c r="F352" s="70"/>
      <c r="G352" s="70"/>
      <c r="H352" s="70"/>
      <c r="I352" s="11"/>
      <c r="J352" s="11"/>
      <c r="K352" s="11"/>
      <c r="L352" s="11"/>
    </row>
    <row r="353" spans="1:12" ht="14.25">
      <c r="A353" s="11"/>
      <c r="B353" s="11"/>
      <c r="C353" s="20"/>
      <c r="D353" s="11"/>
      <c r="E353" s="11"/>
      <c r="F353" s="11"/>
      <c r="G353" s="11"/>
      <c r="H353" s="11"/>
      <c r="I353" s="11"/>
      <c r="J353" s="11"/>
      <c r="K353" s="11"/>
      <c r="L353" s="11"/>
    </row>
    <row r="354" spans="1:12" ht="14.25">
      <c r="A354" s="31" t="s">
        <v>990</v>
      </c>
      <c r="B354" s="31"/>
      <c r="C354" s="20" t="s">
        <v>993</v>
      </c>
      <c r="D354" s="25" t="str">
        <f>IF(Source!AE12&lt;&gt;"", Source!AE12," ")</f>
        <v xml:space="preserve"> </v>
      </c>
      <c r="E354" s="25"/>
      <c r="F354" s="25"/>
      <c r="G354" s="25"/>
      <c r="H354" s="25"/>
      <c r="I354" s="11" t="str">
        <f>IF(Source!AD12&lt;&gt;"", Source!AD12," ")</f>
        <v xml:space="preserve"> </v>
      </c>
      <c r="J354" s="11"/>
      <c r="K354" s="11"/>
      <c r="L354" s="11"/>
    </row>
    <row r="355" spans="1:12" ht="14.25">
      <c r="A355" s="11"/>
      <c r="B355" s="11"/>
      <c r="C355" s="11"/>
      <c r="D355" s="70" t="s">
        <v>992</v>
      </c>
      <c r="E355" s="70"/>
      <c r="F355" s="70"/>
      <c r="G355" s="70"/>
      <c r="H355" s="70"/>
      <c r="I355" s="11"/>
      <c r="J355" s="11"/>
      <c r="K355" s="11"/>
      <c r="L355" s="11"/>
    </row>
  </sheetData>
  <mergeCells count="252">
    <mergeCell ref="J309:K309"/>
    <mergeCell ref="G309:H309"/>
    <mergeCell ref="J300:K300"/>
    <mergeCell ref="G300:H300"/>
    <mergeCell ref="J291:K291"/>
    <mergeCell ref="G291:H291"/>
    <mergeCell ref="G275:H275"/>
    <mergeCell ref="J268:K268"/>
    <mergeCell ref="G268:H268"/>
    <mergeCell ref="J186:K186"/>
    <mergeCell ref="G186:H186"/>
    <mergeCell ref="J259:K259"/>
    <mergeCell ref="G259:H259"/>
    <mergeCell ref="J257:K257"/>
    <mergeCell ref="G257:H257"/>
    <mergeCell ref="J248:K248"/>
    <mergeCell ref="J282:K282"/>
    <mergeCell ref="G282:H282"/>
    <mergeCell ref="J275:K275"/>
    <mergeCell ref="J235:K235"/>
    <mergeCell ref="G235:H235"/>
    <mergeCell ref="J233:K233"/>
    <mergeCell ref="G233:H233"/>
    <mergeCell ref="J246:K246"/>
    <mergeCell ref="G246:H246"/>
    <mergeCell ref="J244:K244"/>
    <mergeCell ref="J261:K261"/>
    <mergeCell ref="G261:H261"/>
    <mergeCell ref="J221:K221"/>
    <mergeCell ref="J223:K223"/>
    <mergeCell ref="G223:H223"/>
    <mergeCell ref="G244:H244"/>
    <mergeCell ref="J242:K242"/>
    <mergeCell ref="G248:H248"/>
    <mergeCell ref="J202:K202"/>
    <mergeCell ref="G202:H202"/>
    <mergeCell ref="J200:K200"/>
    <mergeCell ref="G200:H200"/>
    <mergeCell ref="J190:K190"/>
    <mergeCell ref="G190:H190"/>
    <mergeCell ref="G242:H242"/>
    <mergeCell ref="J188:K188"/>
    <mergeCell ref="G188:H188"/>
    <mergeCell ref="G221:H221"/>
    <mergeCell ref="J219:K219"/>
    <mergeCell ref="G219:H219"/>
    <mergeCell ref="J217:K217"/>
    <mergeCell ref="G217:H217"/>
    <mergeCell ref="J207:K207"/>
    <mergeCell ref="G207:H207"/>
    <mergeCell ref="J204:K204"/>
    <mergeCell ref="G204:H204"/>
    <mergeCell ref="G122:H122"/>
    <mergeCell ref="J120:K120"/>
    <mergeCell ref="G120:H120"/>
    <mergeCell ref="J111:K111"/>
    <mergeCell ref="G111:H111"/>
    <mergeCell ref="J184:K184"/>
    <mergeCell ref="G184:H184"/>
    <mergeCell ref="J182:K182"/>
    <mergeCell ref="G182:H182"/>
    <mergeCell ref="J180:K180"/>
    <mergeCell ref="G180:H180"/>
    <mergeCell ref="J172:K172"/>
    <mergeCell ref="G172:H172"/>
    <mergeCell ref="J170:K170"/>
    <mergeCell ref="G170:H170"/>
    <mergeCell ref="J168:K168"/>
    <mergeCell ref="G168:H168"/>
    <mergeCell ref="J166:K166"/>
    <mergeCell ref="G166:H166"/>
    <mergeCell ref="J164:K164"/>
    <mergeCell ref="G164:H164"/>
    <mergeCell ref="J156:K156"/>
    <mergeCell ref="G156:H156"/>
    <mergeCell ref="J154:K154"/>
    <mergeCell ref="J34:K34"/>
    <mergeCell ref="G34:H34"/>
    <mergeCell ref="J109:K109"/>
    <mergeCell ref="G109:H109"/>
    <mergeCell ref="J107:K107"/>
    <mergeCell ref="G107:H107"/>
    <mergeCell ref="J105:K105"/>
    <mergeCell ref="G105:H105"/>
    <mergeCell ref="J97:K97"/>
    <mergeCell ref="G97:H97"/>
    <mergeCell ref="J95:K95"/>
    <mergeCell ref="G95:H95"/>
    <mergeCell ref="J93:K93"/>
    <mergeCell ref="G93:H93"/>
    <mergeCell ref="J91:K91"/>
    <mergeCell ref="G91:H91"/>
    <mergeCell ref="J83:K83"/>
    <mergeCell ref="G83:H83"/>
    <mergeCell ref="J81:K81"/>
    <mergeCell ref="G81:H81"/>
    <mergeCell ref="J73:K73"/>
    <mergeCell ref="G73:H73"/>
    <mergeCell ref="J71:K71"/>
    <mergeCell ref="G71:H71"/>
    <mergeCell ref="D352:H352"/>
    <mergeCell ref="D355:H355"/>
    <mergeCell ref="J59:K59"/>
    <mergeCell ref="G59:H59"/>
    <mergeCell ref="J57:K57"/>
    <mergeCell ref="G57:H57"/>
    <mergeCell ref="J48:K48"/>
    <mergeCell ref="G48:H48"/>
    <mergeCell ref="J46:K46"/>
    <mergeCell ref="G46:H46"/>
    <mergeCell ref="G154:H154"/>
    <mergeCell ref="J147:K147"/>
    <mergeCell ref="G147:H147"/>
    <mergeCell ref="J145:K145"/>
    <mergeCell ref="G145:H145"/>
    <mergeCell ref="J138:K138"/>
    <mergeCell ref="G138:H138"/>
    <mergeCell ref="J136:K136"/>
    <mergeCell ref="G136:H136"/>
    <mergeCell ref="J134:K134"/>
    <mergeCell ref="G134:H134"/>
    <mergeCell ref="J124:K124"/>
    <mergeCell ref="G124:H124"/>
    <mergeCell ref="J122:K122"/>
    <mergeCell ref="C344:I344"/>
    <mergeCell ref="J344:K344"/>
    <mergeCell ref="C345:I345"/>
    <mergeCell ref="J345:K345"/>
    <mergeCell ref="C346:I346"/>
    <mergeCell ref="J346:K346"/>
    <mergeCell ref="C347:I347"/>
    <mergeCell ref="J347:K347"/>
    <mergeCell ref="C348:I348"/>
    <mergeCell ref="J348:K348"/>
    <mergeCell ref="C339:I339"/>
    <mergeCell ref="J339:K339"/>
    <mergeCell ref="C340:I340"/>
    <mergeCell ref="J340:K340"/>
    <mergeCell ref="C341:I341"/>
    <mergeCell ref="J341:K341"/>
    <mergeCell ref="C342:I342"/>
    <mergeCell ref="J342:K342"/>
    <mergeCell ref="C343:I343"/>
    <mergeCell ref="J343:K343"/>
    <mergeCell ref="C334:I334"/>
    <mergeCell ref="J334:K334"/>
    <mergeCell ref="C335:I335"/>
    <mergeCell ref="J335:K335"/>
    <mergeCell ref="C336:I336"/>
    <mergeCell ref="J336:K336"/>
    <mergeCell ref="C337:I337"/>
    <mergeCell ref="J337:K337"/>
    <mergeCell ref="C338:I338"/>
    <mergeCell ref="J338:K338"/>
    <mergeCell ref="C329:I329"/>
    <mergeCell ref="J329:K329"/>
    <mergeCell ref="C330:I330"/>
    <mergeCell ref="J330:K330"/>
    <mergeCell ref="C331:I331"/>
    <mergeCell ref="J331:K331"/>
    <mergeCell ref="C332:I332"/>
    <mergeCell ref="J332:K332"/>
    <mergeCell ref="C333:I333"/>
    <mergeCell ref="J333:K333"/>
    <mergeCell ref="C324:I324"/>
    <mergeCell ref="J324:K324"/>
    <mergeCell ref="C325:I325"/>
    <mergeCell ref="J325:K325"/>
    <mergeCell ref="C326:I326"/>
    <mergeCell ref="J326:K326"/>
    <mergeCell ref="C327:I327"/>
    <mergeCell ref="J327:K327"/>
    <mergeCell ref="C328:I328"/>
    <mergeCell ref="J328:K328"/>
    <mergeCell ref="C319:I319"/>
    <mergeCell ref="J319:K319"/>
    <mergeCell ref="C320:I320"/>
    <mergeCell ref="J320:K320"/>
    <mergeCell ref="C321:I321"/>
    <mergeCell ref="J321:K321"/>
    <mergeCell ref="C322:I322"/>
    <mergeCell ref="J322:K322"/>
    <mergeCell ref="C323:I323"/>
    <mergeCell ref="J323:K323"/>
    <mergeCell ref="C314:I314"/>
    <mergeCell ref="J314:K314"/>
    <mergeCell ref="C315:I315"/>
    <mergeCell ref="J315:K315"/>
    <mergeCell ref="C316:I316"/>
    <mergeCell ref="J316:K316"/>
    <mergeCell ref="C317:I317"/>
    <mergeCell ref="J317:K317"/>
    <mergeCell ref="C318:I318"/>
    <mergeCell ref="J318:K318"/>
    <mergeCell ref="C22:F22"/>
    <mergeCell ref="G22:H22"/>
    <mergeCell ref="I22:J22"/>
    <mergeCell ref="K22:L22"/>
    <mergeCell ref="A24:L24"/>
    <mergeCell ref="C311:K311"/>
    <mergeCell ref="C312:I312"/>
    <mergeCell ref="J312:K312"/>
    <mergeCell ref="C313:I313"/>
    <mergeCell ref="J313:K313"/>
    <mergeCell ref="J69:K69"/>
    <mergeCell ref="G69:H69"/>
    <mergeCell ref="J67:K67"/>
    <mergeCell ref="G67:H67"/>
    <mergeCell ref="J44:K44"/>
    <mergeCell ref="G44:H44"/>
    <mergeCell ref="J42:K42"/>
    <mergeCell ref="G42:H42"/>
    <mergeCell ref="J40:K40"/>
    <mergeCell ref="G40:H40"/>
    <mergeCell ref="J38:K38"/>
    <mergeCell ref="G38:H38"/>
    <mergeCell ref="J36:K36"/>
    <mergeCell ref="G36:H36"/>
    <mergeCell ref="C19:F19"/>
    <mergeCell ref="G19:H19"/>
    <mergeCell ref="I19:J19"/>
    <mergeCell ref="K19:L19"/>
    <mergeCell ref="C20:F20"/>
    <mergeCell ref="G20:H20"/>
    <mergeCell ref="I20:J20"/>
    <mergeCell ref="K20:L20"/>
    <mergeCell ref="C21:F21"/>
    <mergeCell ref="G21:H21"/>
    <mergeCell ref="I21:J21"/>
    <mergeCell ref="K21:L21"/>
    <mergeCell ref="C16:F16"/>
    <mergeCell ref="G16:H16"/>
    <mergeCell ref="I16:J16"/>
    <mergeCell ref="K16:L16"/>
    <mergeCell ref="C17:F17"/>
    <mergeCell ref="G17:H17"/>
    <mergeCell ref="I17:J17"/>
    <mergeCell ref="K17:L17"/>
    <mergeCell ref="C18:F18"/>
    <mergeCell ref="G18:H18"/>
    <mergeCell ref="I18:J18"/>
    <mergeCell ref="K18:L18"/>
    <mergeCell ref="B2:K2"/>
    <mergeCell ref="B3:K3"/>
    <mergeCell ref="F5:G5"/>
    <mergeCell ref="H5:K5"/>
    <mergeCell ref="B7:K7"/>
    <mergeCell ref="B9:K9"/>
    <mergeCell ref="B10:K10"/>
    <mergeCell ref="A12:L12"/>
    <mergeCell ref="G15:H15"/>
    <mergeCell ref="I15:J15"/>
  </mergeCells>
  <pageMargins left="0.4" right="0.2" top="0.2" bottom="0.4" header="0.2" footer="0.2"/>
  <pageSetup paperSize="9" scale="5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360"/>
  <sheetViews>
    <sheetView topLeftCell="A12" workbookViewId="0">
      <selection activeCell="G12" sqref="G12"/>
    </sheetView>
  </sheetViews>
  <sheetFormatPr defaultRowHeight="12.75"/>
  <sheetData>
    <row r="1" spans="1:133">
      <c r="A1">
        <v>0</v>
      </c>
      <c r="B1" t="s">
        <v>0</v>
      </c>
      <c r="D1" t="s">
        <v>1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30978</v>
      </c>
      <c r="M1">
        <v>87370876</v>
      </c>
    </row>
    <row r="12" spans="1:133">
      <c r="A12" s="1">
        <v>1</v>
      </c>
      <c r="B12" s="1">
        <v>356</v>
      </c>
      <c r="C12" s="1">
        <v>0</v>
      </c>
      <c r="D12" s="1">
        <f>ROW(A219)</f>
        <v>219</v>
      </c>
      <c r="E12" s="1">
        <v>0</v>
      </c>
      <c r="F12" s="1" t="s">
        <v>3</v>
      </c>
      <c r="G12" s="1"/>
      <c r="H12" s="1" t="s">
        <v>2</v>
      </c>
      <c r="I12" s="1">
        <v>0</v>
      </c>
      <c r="J12" s="1" t="s">
        <v>2</v>
      </c>
      <c r="K12" s="1">
        <v>1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2</v>
      </c>
      <c r="V12" s="1">
        <v>0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/>
      <c r="BC12" s="1"/>
      <c r="BD12" s="1"/>
      <c r="BE12" s="1"/>
      <c r="BF12" s="1"/>
      <c r="BG12" s="1"/>
      <c r="BH12" s="1" t="s">
        <v>4</v>
      </c>
      <c r="BI12" s="1" t="s">
        <v>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6</v>
      </c>
      <c r="BZ12" s="1" t="s">
        <v>7</v>
      </c>
      <c r="CA12" s="1" t="s">
        <v>6</v>
      </c>
      <c r="CB12" s="1" t="s">
        <v>6</v>
      </c>
      <c r="CC12" s="1" t="s">
        <v>6</v>
      </c>
      <c r="CD12" s="1" t="s">
        <v>6</v>
      </c>
      <c r="CE12" s="1" t="s">
        <v>8</v>
      </c>
      <c r="CF12" s="1">
        <v>0</v>
      </c>
      <c r="CG12" s="1">
        <v>0</v>
      </c>
      <c r="CH12" s="1">
        <v>12296</v>
      </c>
      <c r="CI12" s="1" t="s">
        <v>2</v>
      </c>
      <c r="CJ12" s="1" t="s">
        <v>2</v>
      </c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B219</f>
        <v>356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/>
      <c r="H18" s="2"/>
      <c r="I18" s="2"/>
      <c r="J18" s="2"/>
      <c r="K18" s="2"/>
      <c r="L18" s="2"/>
      <c r="M18" s="2"/>
      <c r="N18" s="2"/>
      <c r="O18" s="2">
        <f t="shared" ref="O18:AT18" si="1">O219</f>
        <v>818902.37</v>
      </c>
      <c r="P18" s="2">
        <f t="shared" si="1"/>
        <v>812458.04</v>
      </c>
      <c r="Q18" s="2">
        <f t="shared" si="1"/>
        <v>1562.39</v>
      </c>
      <c r="R18" s="2">
        <f t="shared" si="1"/>
        <v>112.06</v>
      </c>
      <c r="S18" s="2">
        <f t="shared" si="1"/>
        <v>4881.9399999999996</v>
      </c>
      <c r="T18" s="2">
        <f t="shared" si="1"/>
        <v>0</v>
      </c>
      <c r="U18" s="2">
        <f t="shared" si="1"/>
        <v>508.05111999999997</v>
      </c>
      <c r="V18" s="2">
        <f t="shared" si="1"/>
        <v>9.6304300000000005</v>
      </c>
      <c r="W18" s="2">
        <f t="shared" si="1"/>
        <v>-12.58</v>
      </c>
      <c r="X18" s="2">
        <f t="shared" si="1"/>
        <v>4917.46</v>
      </c>
      <c r="Y18" s="2">
        <f t="shared" si="1"/>
        <v>3245.92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827065.75</v>
      </c>
      <c r="AS18" s="2">
        <f t="shared" si="1"/>
        <v>78135.149999999994</v>
      </c>
      <c r="AT18" s="2">
        <f t="shared" si="1"/>
        <v>748930.6</v>
      </c>
      <c r="AU18" s="2">
        <f t="shared" ref="AU18:BZ18" si="2">AU219</f>
        <v>0</v>
      </c>
      <c r="AV18" s="2">
        <f t="shared" si="2"/>
        <v>812458.04</v>
      </c>
      <c r="AW18" s="2">
        <f t="shared" si="2"/>
        <v>812458.04</v>
      </c>
      <c r="AX18" s="2">
        <f t="shared" si="2"/>
        <v>0</v>
      </c>
      <c r="AY18" s="2">
        <f t="shared" si="2"/>
        <v>812458.04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CA219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DG219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EM219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FS219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ROW(A111)</f>
        <v>111</v>
      </c>
      <c r="E20" s="1"/>
      <c r="F20" s="1">
        <v>1</v>
      </c>
      <c r="G20" s="1"/>
      <c r="H20" s="1" t="s">
        <v>2</v>
      </c>
      <c r="I20" s="1">
        <v>0</v>
      </c>
      <c r="J20" s="1"/>
      <c r="K20" s="1">
        <v>-1</v>
      </c>
      <c r="L20" s="1" t="s">
        <v>2</v>
      </c>
      <c r="M20" s="1"/>
      <c r="N20" s="1"/>
      <c r="O20" s="1"/>
      <c r="P20" s="1"/>
      <c r="Q20" s="1"/>
      <c r="R20" s="1"/>
      <c r="S20" s="1"/>
      <c r="T20" s="1"/>
      <c r="U20" s="1" t="s">
        <v>2</v>
      </c>
      <c r="V20" s="1">
        <v>0</v>
      </c>
      <c r="W20" s="1"/>
      <c r="X20" s="1"/>
      <c r="Y20" s="1"/>
      <c r="Z20" s="1"/>
      <c r="AA20" s="1"/>
      <c r="AB20" s="1" t="s">
        <v>2</v>
      </c>
      <c r="AC20" s="1" t="s">
        <v>2</v>
      </c>
      <c r="AD20" s="1" t="s">
        <v>2</v>
      </c>
      <c r="AE20" s="1" t="s">
        <v>2</v>
      </c>
      <c r="AF20" s="1" t="s">
        <v>2</v>
      </c>
      <c r="AG20" s="1" t="s">
        <v>2</v>
      </c>
      <c r="AH20" s="1"/>
      <c r="AI20" s="1"/>
      <c r="AJ20" s="1"/>
      <c r="AK20" s="1"/>
      <c r="AL20" s="1"/>
      <c r="AM20" s="1"/>
      <c r="AN20" s="1"/>
      <c r="AO20" s="1"/>
      <c r="AP20" s="1" t="s">
        <v>2</v>
      </c>
      <c r="AQ20" s="1" t="s">
        <v>2</v>
      </c>
      <c r="AR20" s="1" t="s">
        <v>2</v>
      </c>
      <c r="AS20" s="1"/>
      <c r="AT20" s="1"/>
      <c r="AU20" s="1"/>
      <c r="AV20" s="1"/>
      <c r="AW20" s="1"/>
      <c r="AX20" s="1"/>
      <c r="AY20" s="1"/>
      <c r="AZ20" s="1" t="s">
        <v>2</v>
      </c>
      <c r="BA20" s="1"/>
      <c r="BB20" s="1" t="s">
        <v>2</v>
      </c>
      <c r="BC20" s="1" t="s">
        <v>2</v>
      </c>
      <c r="BD20" s="1" t="s">
        <v>2</v>
      </c>
      <c r="BE20" s="1" t="s">
        <v>2</v>
      </c>
      <c r="BF20" s="1" t="s">
        <v>2</v>
      </c>
      <c r="BG20" s="1" t="s">
        <v>2</v>
      </c>
      <c r="BH20" s="1" t="s">
        <v>2</v>
      </c>
      <c r="BI20" s="1" t="s">
        <v>2</v>
      </c>
      <c r="BJ20" s="1" t="s">
        <v>2</v>
      </c>
      <c r="BK20" s="1" t="s">
        <v>2</v>
      </c>
      <c r="BL20" s="1" t="s">
        <v>2</v>
      </c>
      <c r="BM20" s="1" t="s">
        <v>2</v>
      </c>
      <c r="BN20" s="1" t="s">
        <v>2</v>
      </c>
      <c r="BO20" s="1" t="s">
        <v>2</v>
      </c>
      <c r="BP20" s="1" t="s">
        <v>2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</v>
      </c>
      <c r="CJ20" s="1" t="s">
        <v>2</v>
      </c>
    </row>
    <row r="22" spans="1:245">
      <c r="A22" s="2">
        <v>52</v>
      </c>
      <c r="B22" s="2">
        <f t="shared" ref="B22:G22" si="7">B111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>
        <f t="shared" si="7"/>
        <v>1</v>
      </c>
      <c r="G22" s="2" t="str">
        <f t="shared" si="7"/>
        <v/>
      </c>
      <c r="H22" s="2"/>
      <c r="I22" s="2"/>
      <c r="J22" s="2"/>
      <c r="K22" s="2"/>
      <c r="L22" s="2"/>
      <c r="M22" s="2"/>
      <c r="N22" s="2"/>
      <c r="O22" s="2">
        <f t="shared" ref="O22:AT22" si="8">O111</f>
        <v>818902.37</v>
      </c>
      <c r="P22" s="2">
        <f t="shared" si="8"/>
        <v>812458.04</v>
      </c>
      <c r="Q22" s="2">
        <f t="shared" si="8"/>
        <v>1562.39</v>
      </c>
      <c r="R22" s="2">
        <f t="shared" si="8"/>
        <v>112.06</v>
      </c>
      <c r="S22" s="2">
        <f t="shared" si="8"/>
        <v>4881.9399999999996</v>
      </c>
      <c r="T22" s="2">
        <f t="shared" si="8"/>
        <v>0</v>
      </c>
      <c r="U22" s="2">
        <f t="shared" si="8"/>
        <v>508.05111999999997</v>
      </c>
      <c r="V22" s="2">
        <f t="shared" si="8"/>
        <v>9.6304300000000005</v>
      </c>
      <c r="W22" s="2">
        <f t="shared" si="8"/>
        <v>-12.58</v>
      </c>
      <c r="X22" s="2">
        <f t="shared" si="8"/>
        <v>4917.46</v>
      </c>
      <c r="Y22" s="2">
        <f t="shared" si="8"/>
        <v>3245.92</v>
      </c>
      <c r="Z22" s="2">
        <f t="shared" si="8"/>
        <v>0</v>
      </c>
      <c r="AA22" s="2">
        <f t="shared" si="8"/>
        <v>0</v>
      </c>
      <c r="AB22" s="2">
        <f t="shared" si="8"/>
        <v>818902.37</v>
      </c>
      <c r="AC22" s="2">
        <f t="shared" si="8"/>
        <v>812458.04</v>
      </c>
      <c r="AD22" s="2">
        <f t="shared" si="8"/>
        <v>1562.39</v>
      </c>
      <c r="AE22" s="2">
        <f t="shared" si="8"/>
        <v>112.06</v>
      </c>
      <c r="AF22" s="2">
        <f t="shared" si="8"/>
        <v>4881.9399999999996</v>
      </c>
      <c r="AG22" s="2">
        <f t="shared" si="8"/>
        <v>0</v>
      </c>
      <c r="AH22" s="2">
        <f t="shared" si="8"/>
        <v>508.05111999999997</v>
      </c>
      <c r="AI22" s="2">
        <f t="shared" si="8"/>
        <v>9.6304300000000005</v>
      </c>
      <c r="AJ22" s="2">
        <f t="shared" si="8"/>
        <v>-12.58</v>
      </c>
      <c r="AK22" s="2">
        <f t="shared" si="8"/>
        <v>4917.46</v>
      </c>
      <c r="AL22" s="2">
        <f t="shared" si="8"/>
        <v>3245.92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827065.75</v>
      </c>
      <c r="AS22" s="2">
        <f t="shared" si="8"/>
        <v>78135.149999999994</v>
      </c>
      <c r="AT22" s="2">
        <f t="shared" si="8"/>
        <v>748930.6</v>
      </c>
      <c r="AU22" s="2">
        <f t="shared" ref="AU22:BZ22" si="9">AU111</f>
        <v>0</v>
      </c>
      <c r="AV22" s="2">
        <f t="shared" si="9"/>
        <v>812458.04</v>
      </c>
      <c r="AW22" s="2">
        <f t="shared" si="9"/>
        <v>812458.04</v>
      </c>
      <c r="AX22" s="2">
        <f t="shared" si="9"/>
        <v>0</v>
      </c>
      <c r="AY22" s="2">
        <f t="shared" si="9"/>
        <v>812458.04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CA111</f>
        <v>827065.75</v>
      </c>
      <c r="CB22" s="2">
        <f t="shared" si="10"/>
        <v>78135.149999999994</v>
      </c>
      <c r="CC22" s="2">
        <f t="shared" si="10"/>
        <v>748930.6</v>
      </c>
      <c r="CD22" s="2">
        <f t="shared" si="10"/>
        <v>0</v>
      </c>
      <c r="CE22" s="2">
        <f t="shared" si="10"/>
        <v>812458.04</v>
      </c>
      <c r="CF22" s="2">
        <f t="shared" si="10"/>
        <v>812458.04</v>
      </c>
      <c r="CG22" s="2">
        <f t="shared" si="10"/>
        <v>0</v>
      </c>
      <c r="CH22" s="2">
        <f t="shared" si="10"/>
        <v>812458.04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DG111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EM111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FS111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ROW(SmtRes!A15)</f>
        <v>15</v>
      </c>
      <c r="D24">
        <f>ROW(EtalonRes!A15)</f>
        <v>15</v>
      </c>
      <c r="E24" t="s">
        <v>2</v>
      </c>
      <c r="F24" t="s">
        <v>9</v>
      </c>
      <c r="G24" t="s">
        <v>10</v>
      </c>
      <c r="H24" t="s">
        <v>11</v>
      </c>
      <c r="I24">
        <f>ROUND(10,3)</f>
        <v>10</v>
      </c>
      <c r="J24">
        <v>0</v>
      </c>
      <c r="O24">
        <f t="shared" ref="O24:O55" si="14">ROUND(CP24,2)</f>
        <v>3225.5</v>
      </c>
      <c r="P24">
        <f t="shared" ref="P24:P55" si="15">ROUND(CQ24*I24,2)</f>
        <v>628.79999999999995</v>
      </c>
      <c r="Q24">
        <f t="shared" ref="Q24:Q55" si="16">ROUND(CR24*I24,2)</f>
        <v>30.8</v>
      </c>
      <c r="R24">
        <f t="shared" ref="R24:R55" si="17">ROUND(CS24*I24,2)</f>
        <v>3.4</v>
      </c>
      <c r="S24">
        <f t="shared" ref="S24:S55" si="18">ROUND(CT24*I24,2)</f>
        <v>2565.9</v>
      </c>
      <c r="T24">
        <f t="shared" ref="T24:T55" si="19">ROUND(CU24*I24,2)</f>
        <v>0</v>
      </c>
      <c r="U24">
        <f t="shared" ref="U24:U55" si="20">CV24*I24</f>
        <v>218</v>
      </c>
      <c r="V24">
        <f t="shared" ref="V24:V55" si="21">CW24*I24</f>
        <v>0.3</v>
      </c>
      <c r="W24">
        <f t="shared" ref="W24:W55" si="22">ROUND(CX24*I24,2)</f>
        <v>0</v>
      </c>
      <c r="X24">
        <f t="shared" ref="X24:X55" si="23">ROUND(CY24,2)</f>
        <v>2363.7600000000002</v>
      </c>
      <c r="Y24">
        <f t="shared" ref="Y24:Y55" si="24">ROUND(CZ24,2)</f>
        <v>1670.05</v>
      </c>
      <c r="AA24">
        <v>-1</v>
      </c>
      <c r="AB24">
        <f t="shared" ref="AB24:AB55" si="25">ROUND((AC24+AD24+AF24),6)</f>
        <v>322.55</v>
      </c>
      <c r="AC24">
        <f t="shared" ref="AC24:AC50" si="26">ROUND((ES24),6)</f>
        <v>62.88</v>
      </c>
      <c r="AD24">
        <f t="shared" ref="AD24:AD55" si="27">ROUND((((ET24)-(EU24))+AE24),6)</f>
        <v>3.08</v>
      </c>
      <c r="AE24">
        <f t="shared" ref="AE24:AE55" si="28">ROUND((EU24),6)</f>
        <v>0.34</v>
      </c>
      <c r="AF24">
        <f t="shared" ref="AF24:AF55" si="29">ROUND((EV24),6)</f>
        <v>256.58999999999997</v>
      </c>
      <c r="AG24">
        <f t="shared" ref="AG24:AG55" si="30">ROUND((AP24),6)</f>
        <v>0</v>
      </c>
      <c r="AH24">
        <f t="shared" ref="AH24:AH55" si="31">(EW24)</f>
        <v>21.8</v>
      </c>
      <c r="AI24">
        <f t="shared" ref="AI24:AI55" si="32">(EX24)</f>
        <v>0.03</v>
      </c>
      <c r="AJ24">
        <f t="shared" ref="AJ24:AJ55" si="33">ROUND((AS24),6)</f>
        <v>0</v>
      </c>
      <c r="AK24">
        <v>322.55</v>
      </c>
      <c r="AL24">
        <v>62.88</v>
      </c>
      <c r="AM24">
        <v>3.08</v>
      </c>
      <c r="AN24">
        <v>0.34</v>
      </c>
      <c r="AO24">
        <v>256.58999999999997</v>
      </c>
      <c r="AP24">
        <v>0</v>
      </c>
      <c r="AQ24">
        <v>21.8</v>
      </c>
      <c r="AR24">
        <v>0.03</v>
      </c>
      <c r="AS24">
        <v>0</v>
      </c>
      <c r="AT24">
        <v>92</v>
      </c>
      <c r="AU24">
        <v>65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2</v>
      </c>
      <c r="BE24" t="s">
        <v>2</v>
      </c>
      <c r="BF24" t="s">
        <v>2</v>
      </c>
      <c r="BG24" t="s">
        <v>2</v>
      </c>
      <c r="BH24">
        <v>0</v>
      </c>
      <c r="BI24">
        <v>2</v>
      </c>
      <c r="BJ24" t="s">
        <v>12</v>
      </c>
      <c r="BM24">
        <v>110004</v>
      </c>
      <c r="BN24">
        <v>0</v>
      </c>
      <c r="BO24" t="s">
        <v>2</v>
      </c>
      <c r="BP24">
        <v>0</v>
      </c>
      <c r="BQ24">
        <v>3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2</v>
      </c>
      <c r="BZ24">
        <v>92</v>
      </c>
      <c r="CA24">
        <v>65</v>
      </c>
      <c r="CF24">
        <v>0</v>
      </c>
      <c r="CG24">
        <v>0</v>
      </c>
      <c r="CM24">
        <v>0</v>
      </c>
      <c r="CN24" t="s">
        <v>2</v>
      </c>
      <c r="CO24">
        <v>0</v>
      </c>
      <c r="CP24">
        <f t="shared" ref="CP24:CP55" si="34">(P24+Q24+S24)</f>
        <v>3225.5</v>
      </c>
      <c r="CQ24">
        <f t="shared" ref="CQ24:CQ55" si="35">AC24*BC24</f>
        <v>62.88</v>
      </c>
      <c r="CR24">
        <f t="shared" ref="CR24:CR55" si="36">AD24*BB24</f>
        <v>3.08</v>
      </c>
      <c r="CS24">
        <f t="shared" ref="CS24:CS55" si="37">AE24*BS24</f>
        <v>0.34</v>
      </c>
      <c r="CT24">
        <f t="shared" ref="CT24:CT55" si="38">AF24*BA24</f>
        <v>256.58999999999997</v>
      </c>
      <c r="CU24">
        <f t="shared" ref="CU24:CU55" si="39">AG24</f>
        <v>0</v>
      </c>
      <c r="CV24">
        <f t="shared" ref="CV24:CV55" si="40">AH24</f>
        <v>21.8</v>
      </c>
      <c r="CW24">
        <f t="shared" ref="CW24:CW55" si="41">AI24</f>
        <v>0.03</v>
      </c>
      <c r="CX24">
        <f t="shared" ref="CX24:CX55" si="42">AJ24</f>
        <v>0</v>
      </c>
      <c r="CY24">
        <f t="shared" ref="CY24:CY55" si="43">(((S24+R24)*AT24)/100)</f>
        <v>2363.7559999999999</v>
      </c>
      <c r="CZ24">
        <f t="shared" ref="CZ24:CZ55" si="44">(((S24+R24)*AU24)/100)</f>
        <v>1670.0450000000001</v>
      </c>
      <c r="DC24" t="s">
        <v>2</v>
      </c>
      <c r="DD24" t="s">
        <v>2</v>
      </c>
      <c r="DE24" t="s">
        <v>2</v>
      </c>
      <c r="DF24" t="s">
        <v>2</v>
      </c>
      <c r="DG24" t="s">
        <v>2</v>
      </c>
      <c r="DH24" t="s">
        <v>2</v>
      </c>
      <c r="DI24" t="s">
        <v>2</v>
      </c>
      <c r="DJ24" t="s">
        <v>2</v>
      </c>
      <c r="DK24" t="s">
        <v>2</v>
      </c>
      <c r="DL24" t="s">
        <v>2</v>
      </c>
      <c r="DM24" t="s">
        <v>2</v>
      </c>
      <c r="DN24">
        <v>0</v>
      </c>
      <c r="DO24">
        <v>0</v>
      </c>
      <c r="DP24">
        <v>1</v>
      </c>
      <c r="DQ24">
        <v>1</v>
      </c>
      <c r="DU24">
        <v>1010</v>
      </c>
      <c r="DV24" t="s">
        <v>11</v>
      </c>
      <c r="DW24" t="s">
        <v>11</v>
      </c>
      <c r="DX24">
        <v>1</v>
      </c>
      <c r="EE24">
        <v>89269851</v>
      </c>
      <c r="EF24">
        <v>3</v>
      </c>
      <c r="EG24" t="s">
        <v>13</v>
      </c>
      <c r="EH24">
        <v>0</v>
      </c>
      <c r="EI24" t="s">
        <v>2</v>
      </c>
      <c r="EJ24">
        <v>2</v>
      </c>
      <c r="EK24">
        <v>110004</v>
      </c>
      <c r="EL24" t="s">
        <v>14</v>
      </c>
      <c r="EM24" t="s">
        <v>15</v>
      </c>
      <c r="EN24" t="s">
        <v>2</v>
      </c>
      <c r="EO24" t="s">
        <v>2</v>
      </c>
      <c r="EQ24">
        <v>1024</v>
      </c>
      <c r="ER24">
        <v>322.55</v>
      </c>
      <c r="ES24">
        <v>62.88</v>
      </c>
      <c r="ET24">
        <v>3.08</v>
      </c>
      <c r="EU24">
        <v>0.34</v>
      </c>
      <c r="EV24">
        <v>256.58999999999997</v>
      </c>
      <c r="EW24">
        <v>21.8</v>
      </c>
      <c r="EX24">
        <v>0.03</v>
      </c>
      <c r="EY24">
        <v>0</v>
      </c>
      <c r="FQ24">
        <v>0</v>
      </c>
      <c r="FR24">
        <f t="shared" ref="FR24:FR55" si="45">ROUND(IF(AND(BH24=3,BI24=3),P24,0),2)</f>
        <v>0</v>
      </c>
      <c r="FS24">
        <v>0</v>
      </c>
      <c r="FX24">
        <v>92</v>
      </c>
      <c r="FY24">
        <v>65</v>
      </c>
      <c r="GA24" t="s">
        <v>2</v>
      </c>
      <c r="GD24">
        <v>0</v>
      </c>
      <c r="GF24">
        <v>1920990396</v>
      </c>
      <c r="GG24">
        <v>2</v>
      </c>
      <c r="GH24">
        <v>1</v>
      </c>
      <c r="GI24">
        <v>-2</v>
      </c>
      <c r="GJ24">
        <v>0</v>
      </c>
      <c r="GK24">
        <f>ROUND(R24*(R12)/100,2)</f>
        <v>0</v>
      </c>
      <c r="GL24">
        <f t="shared" ref="GL24:GL55" si="46">ROUND(IF(AND(BH24=3,BI24=3,FS24&lt;&gt;0),P24,0),2)</f>
        <v>0</v>
      </c>
      <c r="GM24">
        <f t="shared" ref="GM24:GM55" si="47">ROUND(O24+X24+Y24+GK24,2)+GX24</f>
        <v>7259.31</v>
      </c>
      <c r="GN24">
        <f t="shared" ref="GN24:GN55" si="48">IF(OR(BI24=0,BI24=1),GM24,0)</f>
        <v>0</v>
      </c>
      <c r="GO24">
        <f t="shared" ref="GO24:GO55" si="49">IF(BI24=2,GM24,0)</f>
        <v>7259.31</v>
      </c>
      <c r="GP24">
        <f t="shared" ref="GP24:GP55" si="50">IF(BI24=4,GM24,0)</f>
        <v>0</v>
      </c>
      <c r="GR24">
        <v>0</v>
      </c>
      <c r="GS24">
        <v>3</v>
      </c>
      <c r="GT24">
        <v>0</v>
      </c>
      <c r="GU24" t="s">
        <v>2</v>
      </c>
      <c r="GV24">
        <f t="shared" ref="GV24:GV55" si="51">ROUND(GT24,6)</f>
        <v>0</v>
      </c>
      <c r="GW24">
        <v>1</v>
      </c>
      <c r="GX24">
        <f t="shared" ref="GX24:GX55" si="52">ROUND(GV24*GW24*I24,2)</f>
        <v>0</v>
      </c>
      <c r="HA24">
        <v>0</v>
      </c>
      <c r="HB24">
        <v>0</v>
      </c>
      <c r="IK24">
        <v>0</v>
      </c>
    </row>
    <row r="25" spans="1:245">
      <c r="A25">
        <v>17</v>
      </c>
      <c r="B25">
        <v>1</v>
      </c>
      <c r="C25">
        <f>ROW(SmtRes!A20)</f>
        <v>20</v>
      </c>
      <c r="D25">
        <f>ROW(EtalonRes!A20)</f>
        <v>20</v>
      </c>
      <c r="E25" t="s">
        <v>16</v>
      </c>
      <c r="F25" t="s">
        <v>17</v>
      </c>
      <c r="G25" t="s">
        <v>18</v>
      </c>
      <c r="H25" t="s">
        <v>19</v>
      </c>
      <c r="I25">
        <v>10</v>
      </c>
      <c r="J25">
        <v>0</v>
      </c>
      <c r="O25">
        <f t="shared" si="14"/>
        <v>457.5</v>
      </c>
      <c r="P25">
        <f t="shared" si="15"/>
        <v>17.600000000000001</v>
      </c>
      <c r="Q25">
        <f t="shared" si="16"/>
        <v>99.7</v>
      </c>
      <c r="R25">
        <f t="shared" si="17"/>
        <v>0</v>
      </c>
      <c r="S25">
        <f t="shared" si="18"/>
        <v>340.2</v>
      </c>
      <c r="T25">
        <f t="shared" si="19"/>
        <v>0</v>
      </c>
      <c r="U25">
        <f t="shared" si="20"/>
        <v>31.099999999999998</v>
      </c>
      <c r="V25">
        <f t="shared" si="21"/>
        <v>0</v>
      </c>
      <c r="W25">
        <f t="shared" si="22"/>
        <v>0</v>
      </c>
      <c r="X25">
        <f t="shared" si="23"/>
        <v>272.16000000000003</v>
      </c>
      <c r="Y25">
        <f t="shared" si="24"/>
        <v>204.12</v>
      </c>
      <c r="AA25">
        <v>93143763</v>
      </c>
      <c r="AB25">
        <f t="shared" si="25"/>
        <v>45.75</v>
      </c>
      <c r="AC25">
        <f t="shared" si="26"/>
        <v>1.76</v>
      </c>
      <c r="AD25">
        <f t="shared" si="27"/>
        <v>9.9700000000000006</v>
      </c>
      <c r="AE25">
        <f t="shared" si="28"/>
        <v>0</v>
      </c>
      <c r="AF25">
        <f t="shared" si="29"/>
        <v>34.020000000000003</v>
      </c>
      <c r="AG25">
        <f t="shared" si="30"/>
        <v>0</v>
      </c>
      <c r="AH25">
        <f t="shared" si="31"/>
        <v>3.11</v>
      </c>
      <c r="AI25">
        <f t="shared" si="32"/>
        <v>0</v>
      </c>
      <c r="AJ25">
        <f t="shared" si="33"/>
        <v>0</v>
      </c>
      <c r="AK25">
        <v>45.75</v>
      </c>
      <c r="AL25">
        <v>1.76</v>
      </c>
      <c r="AM25">
        <v>9.9700000000000006</v>
      </c>
      <c r="AN25">
        <v>0</v>
      </c>
      <c r="AO25">
        <v>34.020000000000003</v>
      </c>
      <c r="AP25">
        <v>0</v>
      </c>
      <c r="AQ25">
        <v>3.11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2</v>
      </c>
      <c r="BE25" t="s">
        <v>2</v>
      </c>
      <c r="BF25" t="s">
        <v>2</v>
      </c>
      <c r="BG25" t="s">
        <v>2</v>
      </c>
      <c r="BH25">
        <v>0</v>
      </c>
      <c r="BI25">
        <v>2</v>
      </c>
      <c r="BJ25" t="s">
        <v>20</v>
      </c>
      <c r="BM25">
        <v>110012</v>
      </c>
      <c r="BN25">
        <v>0</v>
      </c>
      <c r="BO25" t="s">
        <v>2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2</v>
      </c>
      <c r="BZ25">
        <v>80</v>
      </c>
      <c r="CA25">
        <v>60</v>
      </c>
      <c r="CF25">
        <v>0</v>
      </c>
      <c r="CG25">
        <v>0</v>
      </c>
      <c r="CM25">
        <v>0</v>
      </c>
      <c r="CN25" t="s">
        <v>2</v>
      </c>
      <c r="CO25">
        <v>0</v>
      </c>
      <c r="CP25">
        <f t="shared" si="34"/>
        <v>457.5</v>
      </c>
      <c r="CQ25">
        <f t="shared" si="35"/>
        <v>1.76</v>
      </c>
      <c r="CR25">
        <f t="shared" si="36"/>
        <v>9.9700000000000006</v>
      </c>
      <c r="CS25">
        <f t="shared" si="37"/>
        <v>0</v>
      </c>
      <c r="CT25">
        <f t="shared" si="38"/>
        <v>34.020000000000003</v>
      </c>
      <c r="CU25">
        <f t="shared" si="39"/>
        <v>0</v>
      </c>
      <c r="CV25">
        <f t="shared" si="40"/>
        <v>3.11</v>
      </c>
      <c r="CW25">
        <f t="shared" si="41"/>
        <v>0</v>
      </c>
      <c r="CX25">
        <f t="shared" si="42"/>
        <v>0</v>
      </c>
      <c r="CY25">
        <f t="shared" si="43"/>
        <v>272.16000000000003</v>
      </c>
      <c r="CZ25">
        <f t="shared" si="44"/>
        <v>204.12</v>
      </c>
      <c r="DC25" t="s">
        <v>2</v>
      </c>
      <c r="DD25" t="s">
        <v>2</v>
      </c>
      <c r="DE25" t="s">
        <v>2</v>
      </c>
      <c r="DF25" t="s">
        <v>2</v>
      </c>
      <c r="DG25" t="s">
        <v>2</v>
      </c>
      <c r="DH25" t="s">
        <v>2</v>
      </c>
      <c r="DI25" t="s">
        <v>2</v>
      </c>
      <c r="DJ25" t="s">
        <v>2</v>
      </c>
      <c r="DK25" t="s">
        <v>2</v>
      </c>
      <c r="DL25" t="s">
        <v>2</v>
      </c>
      <c r="DM25" t="s">
        <v>2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19</v>
      </c>
      <c r="DW25" t="s">
        <v>19</v>
      </c>
      <c r="DX25">
        <v>1</v>
      </c>
      <c r="EE25">
        <v>89270175</v>
      </c>
      <c r="EF25">
        <v>3</v>
      </c>
      <c r="EG25" t="s">
        <v>13</v>
      </c>
      <c r="EH25">
        <v>0</v>
      </c>
      <c r="EI25" t="s">
        <v>2</v>
      </c>
      <c r="EJ25">
        <v>2</v>
      </c>
      <c r="EK25">
        <v>110012</v>
      </c>
      <c r="EL25" t="s">
        <v>21</v>
      </c>
      <c r="EM25" t="s">
        <v>15</v>
      </c>
      <c r="EN25" t="s">
        <v>2</v>
      </c>
      <c r="EO25" t="s">
        <v>2</v>
      </c>
      <c r="EQ25">
        <v>0</v>
      </c>
      <c r="ER25">
        <v>45.75</v>
      </c>
      <c r="ES25">
        <v>1.76</v>
      </c>
      <c r="ET25">
        <v>9.9700000000000006</v>
      </c>
      <c r="EU25">
        <v>0</v>
      </c>
      <c r="EV25">
        <v>34.020000000000003</v>
      </c>
      <c r="EW25">
        <v>3.11</v>
      </c>
      <c r="EX25">
        <v>0</v>
      </c>
      <c r="EY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</v>
      </c>
      <c r="GD25">
        <v>0</v>
      </c>
      <c r="GF25">
        <v>-832611835</v>
      </c>
      <c r="GG25">
        <v>2</v>
      </c>
      <c r="GH25">
        <v>1</v>
      </c>
      <c r="GI25">
        <v>-2</v>
      </c>
      <c r="GJ25">
        <v>0</v>
      </c>
      <c r="GK25">
        <f>ROUND(R25*(R12)/100,2)</f>
        <v>0</v>
      </c>
      <c r="GL25">
        <f t="shared" si="46"/>
        <v>0</v>
      </c>
      <c r="GM25">
        <f t="shared" si="47"/>
        <v>933.78</v>
      </c>
      <c r="GN25">
        <f t="shared" si="48"/>
        <v>0</v>
      </c>
      <c r="GO25">
        <f t="shared" si="49"/>
        <v>933.78</v>
      </c>
      <c r="GP25">
        <f t="shared" si="50"/>
        <v>0</v>
      </c>
      <c r="GR25">
        <v>0</v>
      </c>
      <c r="GS25">
        <v>3</v>
      </c>
      <c r="GT25">
        <v>0</v>
      </c>
      <c r="GU25" t="s">
        <v>2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IK25">
        <v>0</v>
      </c>
    </row>
    <row r="26" spans="1:245">
      <c r="A26">
        <v>17</v>
      </c>
      <c r="B26">
        <v>1</v>
      </c>
      <c r="E26" t="s">
        <v>22</v>
      </c>
      <c r="F26" t="s">
        <v>23</v>
      </c>
      <c r="G26" t="s">
        <v>24</v>
      </c>
      <c r="H26" t="s">
        <v>11</v>
      </c>
      <c r="I26">
        <f>ROUND(9,3)</f>
        <v>9</v>
      </c>
      <c r="J26">
        <v>0</v>
      </c>
      <c r="O26">
        <f t="shared" si="14"/>
        <v>143295.21</v>
      </c>
      <c r="P26">
        <f t="shared" si="15"/>
        <v>143295.21</v>
      </c>
      <c r="Q26">
        <f t="shared" si="16"/>
        <v>0</v>
      </c>
      <c r="R26">
        <f t="shared" si="17"/>
        <v>0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0</v>
      </c>
      <c r="X26">
        <f t="shared" si="23"/>
        <v>0</v>
      </c>
      <c r="Y26">
        <f t="shared" si="24"/>
        <v>0</v>
      </c>
      <c r="AA26">
        <v>93143763</v>
      </c>
      <c r="AB26">
        <f t="shared" si="25"/>
        <v>15921.69</v>
      </c>
      <c r="AC26">
        <f t="shared" si="26"/>
        <v>15921.69</v>
      </c>
      <c r="AD26">
        <f t="shared" si="27"/>
        <v>0</v>
      </c>
      <c r="AE26">
        <f t="shared" si="28"/>
        <v>0</v>
      </c>
      <c r="AF26">
        <f t="shared" si="29"/>
        <v>0</v>
      </c>
      <c r="AG26">
        <f t="shared" si="30"/>
        <v>0</v>
      </c>
      <c r="AH26">
        <f t="shared" si="31"/>
        <v>0</v>
      </c>
      <c r="AI26">
        <f t="shared" si="32"/>
        <v>0</v>
      </c>
      <c r="AJ26">
        <f t="shared" si="33"/>
        <v>0</v>
      </c>
      <c r="AK26">
        <v>15921.69</v>
      </c>
      <c r="AL26">
        <v>15921.69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2</v>
      </c>
      <c r="BE26" t="s">
        <v>2</v>
      </c>
      <c r="BF26" t="s">
        <v>2</v>
      </c>
      <c r="BG26" t="s">
        <v>2</v>
      </c>
      <c r="BH26">
        <v>3</v>
      </c>
      <c r="BI26">
        <v>2</v>
      </c>
      <c r="BJ26" t="s">
        <v>2</v>
      </c>
      <c r="BM26">
        <v>500004</v>
      </c>
      <c r="BN26">
        <v>0</v>
      </c>
      <c r="BO26" t="s">
        <v>2</v>
      </c>
      <c r="BP26">
        <v>0</v>
      </c>
      <c r="BQ26">
        <v>14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2</v>
      </c>
      <c r="BZ26">
        <v>0</v>
      </c>
      <c r="CA26">
        <v>0</v>
      </c>
      <c r="CF26">
        <v>0</v>
      </c>
      <c r="CG26">
        <v>0</v>
      </c>
      <c r="CM26">
        <v>0</v>
      </c>
      <c r="CN26" t="s">
        <v>25</v>
      </c>
      <c r="CO26">
        <v>0</v>
      </c>
      <c r="CP26">
        <f t="shared" si="34"/>
        <v>143295.21</v>
      </c>
      <c r="CQ26">
        <f t="shared" si="35"/>
        <v>15921.69</v>
      </c>
      <c r="CR26">
        <f t="shared" si="36"/>
        <v>0</v>
      </c>
      <c r="CS26">
        <f t="shared" si="37"/>
        <v>0</v>
      </c>
      <c r="CT26">
        <f t="shared" si="38"/>
        <v>0</v>
      </c>
      <c r="CU26">
        <f t="shared" si="39"/>
        <v>0</v>
      </c>
      <c r="CV26">
        <f t="shared" si="40"/>
        <v>0</v>
      </c>
      <c r="CW26">
        <f t="shared" si="41"/>
        <v>0</v>
      </c>
      <c r="CX26">
        <f t="shared" si="42"/>
        <v>0</v>
      </c>
      <c r="CY26">
        <f t="shared" si="43"/>
        <v>0</v>
      </c>
      <c r="CZ26">
        <f t="shared" si="44"/>
        <v>0</v>
      </c>
      <c r="DC26" t="s">
        <v>2</v>
      </c>
      <c r="DD26" t="s">
        <v>2</v>
      </c>
      <c r="DE26" t="s">
        <v>2</v>
      </c>
      <c r="DF26" t="s">
        <v>2</v>
      </c>
      <c r="DG26" t="s">
        <v>2</v>
      </c>
      <c r="DH26" t="s">
        <v>2</v>
      </c>
      <c r="DI26" t="s">
        <v>2</v>
      </c>
      <c r="DJ26" t="s">
        <v>2</v>
      </c>
      <c r="DK26" t="s">
        <v>2</v>
      </c>
      <c r="DL26" t="s">
        <v>2</v>
      </c>
      <c r="DM26" t="s">
        <v>2</v>
      </c>
      <c r="DN26">
        <v>0</v>
      </c>
      <c r="DO26">
        <v>0</v>
      </c>
      <c r="DP26">
        <v>1</v>
      </c>
      <c r="DQ26">
        <v>1</v>
      </c>
      <c r="DU26">
        <v>1010</v>
      </c>
      <c r="DV26" t="s">
        <v>11</v>
      </c>
      <c r="DW26" t="s">
        <v>11</v>
      </c>
      <c r="DX26">
        <v>1</v>
      </c>
      <c r="EE26">
        <v>89270150</v>
      </c>
      <c r="EF26">
        <v>14</v>
      </c>
      <c r="EG26" t="s">
        <v>26</v>
      </c>
      <c r="EH26">
        <v>0</v>
      </c>
      <c r="EI26" t="s">
        <v>2</v>
      </c>
      <c r="EJ26">
        <v>2</v>
      </c>
      <c r="EK26">
        <v>500004</v>
      </c>
      <c r="EL26" t="s">
        <v>27</v>
      </c>
      <c r="EM26" t="s">
        <v>28</v>
      </c>
      <c r="EN26" t="s">
        <v>2</v>
      </c>
      <c r="EO26" t="s">
        <v>23</v>
      </c>
      <c r="EQ26">
        <v>768</v>
      </c>
      <c r="ER26">
        <v>15921.69</v>
      </c>
      <c r="ES26">
        <v>15921.69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5</v>
      </c>
      <c r="FC26">
        <v>1</v>
      </c>
      <c r="FD26">
        <v>18</v>
      </c>
      <c r="FF26">
        <v>18787.599999999999</v>
      </c>
      <c r="FQ26">
        <v>0</v>
      </c>
      <c r="FR26">
        <f t="shared" si="45"/>
        <v>0</v>
      </c>
      <c r="FS26">
        <v>0</v>
      </c>
      <c r="FX26">
        <v>0</v>
      </c>
      <c r="FY26">
        <v>0</v>
      </c>
      <c r="GA26" t="s">
        <v>29</v>
      </c>
      <c r="GD26">
        <v>0</v>
      </c>
      <c r="GF26">
        <v>478448515</v>
      </c>
      <c r="GG26">
        <v>2</v>
      </c>
      <c r="GH26">
        <v>3</v>
      </c>
      <c r="GI26">
        <v>-2</v>
      </c>
      <c r="GJ26">
        <v>0</v>
      </c>
      <c r="GK26">
        <f>ROUND(R26*(R12)/100,2)</f>
        <v>0</v>
      </c>
      <c r="GL26">
        <f t="shared" si="46"/>
        <v>0</v>
      </c>
      <c r="GM26">
        <f t="shared" si="47"/>
        <v>143295.21</v>
      </c>
      <c r="GN26">
        <f t="shared" si="48"/>
        <v>0</v>
      </c>
      <c r="GO26">
        <f t="shared" si="49"/>
        <v>143295.21</v>
      </c>
      <c r="GP26">
        <f t="shared" si="50"/>
        <v>0</v>
      </c>
      <c r="GR26">
        <v>1</v>
      </c>
      <c r="GS26">
        <v>1</v>
      </c>
      <c r="GT26">
        <v>0</v>
      </c>
      <c r="GU26" t="s">
        <v>2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IK26">
        <v>0</v>
      </c>
    </row>
    <row r="27" spans="1:245">
      <c r="A27">
        <v>17</v>
      </c>
      <c r="B27">
        <v>1</v>
      </c>
      <c r="E27" t="s">
        <v>30</v>
      </c>
      <c r="F27" t="s">
        <v>31</v>
      </c>
      <c r="G27" t="s">
        <v>32</v>
      </c>
      <c r="H27" t="s">
        <v>11</v>
      </c>
      <c r="I27">
        <f>ROUND(1,3)</f>
        <v>1</v>
      </c>
      <c r="J27">
        <v>0</v>
      </c>
      <c r="O27">
        <f t="shared" si="14"/>
        <v>21984.75</v>
      </c>
      <c r="P27">
        <f t="shared" si="15"/>
        <v>21984.75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93143763</v>
      </c>
      <c r="AB27">
        <f t="shared" si="25"/>
        <v>21984.75</v>
      </c>
      <c r="AC27">
        <f t="shared" si="26"/>
        <v>21984.75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21984.75</v>
      </c>
      <c r="AL27">
        <v>21984.75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2</v>
      </c>
      <c r="BE27" t="s">
        <v>2</v>
      </c>
      <c r="BF27" t="s">
        <v>2</v>
      </c>
      <c r="BG27" t="s">
        <v>2</v>
      </c>
      <c r="BH27">
        <v>3</v>
      </c>
      <c r="BI27">
        <v>2</v>
      </c>
      <c r="BJ27" t="s">
        <v>2</v>
      </c>
      <c r="BM27">
        <v>500004</v>
      </c>
      <c r="BN27">
        <v>0</v>
      </c>
      <c r="BO27" t="s">
        <v>2</v>
      </c>
      <c r="BP27">
        <v>0</v>
      </c>
      <c r="BQ27">
        <v>14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2</v>
      </c>
      <c r="BZ27">
        <v>0</v>
      </c>
      <c r="CA27">
        <v>0</v>
      </c>
      <c r="CF27">
        <v>0</v>
      </c>
      <c r="CG27">
        <v>0</v>
      </c>
      <c r="CM27">
        <v>0</v>
      </c>
      <c r="CN27" t="s">
        <v>2</v>
      </c>
      <c r="CO27">
        <v>0</v>
      </c>
      <c r="CP27">
        <f t="shared" si="34"/>
        <v>21984.75</v>
      </c>
      <c r="CQ27">
        <f t="shared" si="35"/>
        <v>21984.75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2</v>
      </c>
      <c r="DD27" t="s">
        <v>2</v>
      </c>
      <c r="DE27" t="s">
        <v>2</v>
      </c>
      <c r="DF27" t="s">
        <v>2</v>
      </c>
      <c r="DG27" t="s">
        <v>2</v>
      </c>
      <c r="DH27" t="s">
        <v>2</v>
      </c>
      <c r="DI27" t="s">
        <v>2</v>
      </c>
      <c r="DJ27" t="s">
        <v>2</v>
      </c>
      <c r="DK27" t="s">
        <v>2</v>
      </c>
      <c r="DL27" t="s">
        <v>2</v>
      </c>
      <c r="DM27" t="s">
        <v>2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11</v>
      </c>
      <c r="DW27" t="s">
        <v>11</v>
      </c>
      <c r="DX27">
        <v>1</v>
      </c>
      <c r="EE27">
        <v>89270150</v>
      </c>
      <c r="EF27">
        <v>14</v>
      </c>
      <c r="EG27" t="s">
        <v>26</v>
      </c>
      <c r="EH27">
        <v>0</v>
      </c>
      <c r="EI27" t="s">
        <v>2</v>
      </c>
      <c r="EJ27">
        <v>2</v>
      </c>
      <c r="EK27">
        <v>500004</v>
      </c>
      <c r="EL27" t="s">
        <v>27</v>
      </c>
      <c r="EM27" t="s">
        <v>28</v>
      </c>
      <c r="EN27" t="s">
        <v>2</v>
      </c>
      <c r="EO27" t="s">
        <v>31</v>
      </c>
      <c r="EQ27">
        <v>512</v>
      </c>
      <c r="ER27">
        <v>21984.75</v>
      </c>
      <c r="ES27">
        <v>21984.75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5</v>
      </c>
      <c r="FC27">
        <v>1</v>
      </c>
      <c r="FD27">
        <v>18</v>
      </c>
      <c r="FF27">
        <v>25942</v>
      </c>
      <c r="FQ27">
        <v>0</v>
      </c>
      <c r="FR27">
        <f t="shared" si="45"/>
        <v>0</v>
      </c>
      <c r="FS27">
        <v>0</v>
      </c>
      <c r="FX27">
        <v>0</v>
      </c>
      <c r="FY27">
        <v>0</v>
      </c>
      <c r="GA27" t="s">
        <v>33</v>
      </c>
      <c r="GD27">
        <v>0</v>
      </c>
      <c r="GF27">
        <v>-2037389171</v>
      </c>
      <c r="GG27">
        <v>2</v>
      </c>
      <c r="GH27">
        <v>3</v>
      </c>
      <c r="GI27">
        <v>-2</v>
      </c>
      <c r="GJ27">
        <v>0</v>
      </c>
      <c r="GK27">
        <f>ROUND(R27*(R12)/100,2)</f>
        <v>0</v>
      </c>
      <c r="GL27">
        <f t="shared" si="46"/>
        <v>0</v>
      </c>
      <c r="GM27">
        <f t="shared" si="47"/>
        <v>21984.75</v>
      </c>
      <c r="GN27">
        <f t="shared" si="48"/>
        <v>0</v>
      </c>
      <c r="GO27">
        <f t="shared" si="49"/>
        <v>21984.75</v>
      </c>
      <c r="GP27">
        <f t="shared" si="50"/>
        <v>0</v>
      </c>
      <c r="GR27">
        <v>1</v>
      </c>
      <c r="GS27">
        <v>1</v>
      </c>
      <c r="GT27">
        <v>0</v>
      </c>
      <c r="GU27" t="s">
        <v>2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IK27">
        <v>0</v>
      </c>
    </row>
    <row r="28" spans="1:245">
      <c r="A28">
        <v>17</v>
      </c>
      <c r="B28">
        <v>1</v>
      </c>
      <c r="E28" t="s">
        <v>34</v>
      </c>
      <c r="F28" t="s">
        <v>35</v>
      </c>
      <c r="G28" t="s">
        <v>36</v>
      </c>
      <c r="H28" t="s">
        <v>11</v>
      </c>
      <c r="I28">
        <f>ROUND(10,3)</f>
        <v>10</v>
      </c>
      <c r="J28">
        <v>0</v>
      </c>
      <c r="O28">
        <f t="shared" si="14"/>
        <v>12590.2</v>
      </c>
      <c r="P28">
        <f t="shared" si="15"/>
        <v>12590.2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93143763</v>
      </c>
      <c r="AB28">
        <f t="shared" si="25"/>
        <v>1259.02</v>
      </c>
      <c r="AC28">
        <f t="shared" si="26"/>
        <v>1259.02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1259.02</v>
      </c>
      <c r="AL28">
        <v>1259.02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2</v>
      </c>
      <c r="BE28" t="s">
        <v>2</v>
      </c>
      <c r="BF28" t="s">
        <v>2</v>
      </c>
      <c r="BG28" t="s">
        <v>2</v>
      </c>
      <c r="BH28">
        <v>3</v>
      </c>
      <c r="BI28">
        <v>2</v>
      </c>
      <c r="BJ28" t="s">
        <v>2</v>
      </c>
      <c r="BM28">
        <v>500004</v>
      </c>
      <c r="BN28">
        <v>0</v>
      </c>
      <c r="BO28" t="s">
        <v>2</v>
      </c>
      <c r="BP28">
        <v>0</v>
      </c>
      <c r="BQ28">
        <v>14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2</v>
      </c>
      <c r="BZ28">
        <v>0</v>
      </c>
      <c r="CA28">
        <v>0</v>
      </c>
      <c r="CF28">
        <v>0</v>
      </c>
      <c r="CG28">
        <v>0</v>
      </c>
      <c r="CM28">
        <v>0</v>
      </c>
      <c r="CN28" t="s">
        <v>37</v>
      </c>
      <c r="CO28">
        <v>0</v>
      </c>
      <c r="CP28">
        <f t="shared" si="34"/>
        <v>12590.2</v>
      </c>
      <c r="CQ28">
        <f t="shared" si="35"/>
        <v>1259.02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2</v>
      </c>
      <c r="DD28" t="s">
        <v>2</v>
      </c>
      <c r="DE28" t="s">
        <v>2</v>
      </c>
      <c r="DF28" t="s">
        <v>2</v>
      </c>
      <c r="DG28" t="s">
        <v>2</v>
      </c>
      <c r="DH28" t="s">
        <v>2</v>
      </c>
      <c r="DI28" t="s">
        <v>2</v>
      </c>
      <c r="DJ28" t="s">
        <v>2</v>
      </c>
      <c r="DK28" t="s">
        <v>2</v>
      </c>
      <c r="DL28" t="s">
        <v>2</v>
      </c>
      <c r="DM28" t="s">
        <v>2</v>
      </c>
      <c r="DN28">
        <v>0</v>
      </c>
      <c r="DO28">
        <v>0</v>
      </c>
      <c r="DP28">
        <v>1</v>
      </c>
      <c r="DQ28">
        <v>1</v>
      </c>
      <c r="DU28">
        <v>1010</v>
      </c>
      <c r="DV28" t="s">
        <v>11</v>
      </c>
      <c r="DW28" t="s">
        <v>11</v>
      </c>
      <c r="DX28">
        <v>1</v>
      </c>
      <c r="EE28">
        <v>89270150</v>
      </c>
      <c r="EF28">
        <v>14</v>
      </c>
      <c r="EG28" t="s">
        <v>26</v>
      </c>
      <c r="EH28">
        <v>0</v>
      </c>
      <c r="EI28" t="s">
        <v>2</v>
      </c>
      <c r="EJ28">
        <v>2</v>
      </c>
      <c r="EK28">
        <v>500004</v>
      </c>
      <c r="EL28" t="s">
        <v>27</v>
      </c>
      <c r="EM28" t="s">
        <v>28</v>
      </c>
      <c r="EN28" t="s">
        <v>2</v>
      </c>
      <c r="EO28" t="s">
        <v>35</v>
      </c>
      <c r="EQ28">
        <v>768</v>
      </c>
      <c r="ER28">
        <v>1259.02</v>
      </c>
      <c r="ES28">
        <v>1259.02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5</v>
      </c>
      <c r="FC28">
        <v>1</v>
      </c>
      <c r="FD28">
        <v>18</v>
      </c>
      <c r="FF28">
        <v>1485.64</v>
      </c>
      <c r="FQ28">
        <v>0</v>
      </c>
      <c r="FR28">
        <f t="shared" si="45"/>
        <v>0</v>
      </c>
      <c r="FS28">
        <v>0</v>
      </c>
      <c r="FX28">
        <v>0</v>
      </c>
      <c r="FY28">
        <v>0</v>
      </c>
      <c r="GA28" t="s">
        <v>38</v>
      </c>
      <c r="GD28">
        <v>0</v>
      </c>
      <c r="GF28">
        <v>1179921744</v>
      </c>
      <c r="GG28">
        <v>2</v>
      </c>
      <c r="GH28">
        <v>3</v>
      </c>
      <c r="GI28">
        <v>-2</v>
      </c>
      <c r="GJ28">
        <v>0</v>
      </c>
      <c r="GK28">
        <f>ROUND(R28*(R12)/100,2)</f>
        <v>0</v>
      </c>
      <c r="GL28">
        <f t="shared" si="46"/>
        <v>0</v>
      </c>
      <c r="GM28">
        <f t="shared" si="47"/>
        <v>12590.2</v>
      </c>
      <c r="GN28">
        <f t="shared" si="48"/>
        <v>0</v>
      </c>
      <c r="GO28">
        <f t="shared" si="49"/>
        <v>12590.2</v>
      </c>
      <c r="GP28">
        <f t="shared" si="50"/>
        <v>0</v>
      </c>
      <c r="GR28">
        <v>1</v>
      </c>
      <c r="GS28">
        <v>1</v>
      </c>
      <c r="GT28">
        <v>0</v>
      </c>
      <c r="GU28" t="s">
        <v>2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IK28">
        <v>0</v>
      </c>
    </row>
    <row r="29" spans="1:245">
      <c r="A29">
        <v>17</v>
      </c>
      <c r="B29">
        <v>1</v>
      </c>
      <c r="E29" t="s">
        <v>39</v>
      </c>
      <c r="F29" t="s">
        <v>40</v>
      </c>
      <c r="G29" t="s">
        <v>41</v>
      </c>
      <c r="H29" t="s">
        <v>11</v>
      </c>
      <c r="I29">
        <f>ROUND(1,3)</f>
        <v>1</v>
      </c>
      <c r="J29">
        <v>0</v>
      </c>
      <c r="O29">
        <f t="shared" si="14"/>
        <v>1322.97</v>
      </c>
      <c r="P29">
        <f t="shared" si="15"/>
        <v>1322.97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0</v>
      </c>
      <c r="X29">
        <f t="shared" si="23"/>
        <v>0</v>
      </c>
      <c r="Y29">
        <f t="shared" si="24"/>
        <v>0</v>
      </c>
      <c r="AA29">
        <v>93143763</v>
      </c>
      <c r="AB29">
        <f t="shared" si="25"/>
        <v>1322.97</v>
      </c>
      <c r="AC29">
        <f t="shared" si="26"/>
        <v>1322.97</v>
      </c>
      <c r="AD29">
        <f t="shared" si="27"/>
        <v>0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0</v>
      </c>
      <c r="AK29">
        <v>1322.97</v>
      </c>
      <c r="AL29">
        <v>1322.97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2</v>
      </c>
      <c r="BE29" t="s">
        <v>2</v>
      </c>
      <c r="BF29" t="s">
        <v>2</v>
      </c>
      <c r="BG29" t="s">
        <v>2</v>
      </c>
      <c r="BH29">
        <v>3</v>
      </c>
      <c r="BI29">
        <v>2</v>
      </c>
      <c r="BJ29" t="s">
        <v>2</v>
      </c>
      <c r="BM29">
        <v>500004</v>
      </c>
      <c r="BN29">
        <v>0</v>
      </c>
      <c r="BO29" t="s">
        <v>2</v>
      </c>
      <c r="BP29">
        <v>0</v>
      </c>
      <c r="BQ29">
        <v>14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</v>
      </c>
      <c r="BZ29">
        <v>0</v>
      </c>
      <c r="CA29">
        <v>0</v>
      </c>
      <c r="CF29">
        <v>0</v>
      </c>
      <c r="CG29">
        <v>0</v>
      </c>
      <c r="CM29">
        <v>0</v>
      </c>
      <c r="CN29" t="s">
        <v>42</v>
      </c>
      <c r="CO29">
        <v>0</v>
      </c>
      <c r="CP29">
        <f t="shared" si="34"/>
        <v>1322.97</v>
      </c>
      <c r="CQ29">
        <f t="shared" si="35"/>
        <v>1322.97</v>
      </c>
      <c r="CR29">
        <f t="shared" si="36"/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0</v>
      </c>
      <c r="CY29">
        <f t="shared" si="43"/>
        <v>0</v>
      </c>
      <c r="CZ29">
        <f t="shared" si="44"/>
        <v>0</v>
      </c>
      <c r="DC29" t="s">
        <v>2</v>
      </c>
      <c r="DD29" t="s">
        <v>2</v>
      </c>
      <c r="DE29" t="s">
        <v>2</v>
      </c>
      <c r="DF29" t="s">
        <v>2</v>
      </c>
      <c r="DG29" t="s">
        <v>2</v>
      </c>
      <c r="DH29" t="s">
        <v>2</v>
      </c>
      <c r="DI29" t="s">
        <v>2</v>
      </c>
      <c r="DJ29" t="s">
        <v>2</v>
      </c>
      <c r="DK29" t="s">
        <v>2</v>
      </c>
      <c r="DL29" t="s">
        <v>2</v>
      </c>
      <c r="DM29" t="s">
        <v>2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11</v>
      </c>
      <c r="DW29" t="s">
        <v>11</v>
      </c>
      <c r="DX29">
        <v>1</v>
      </c>
      <c r="EE29">
        <v>89270150</v>
      </c>
      <c r="EF29">
        <v>14</v>
      </c>
      <c r="EG29" t="s">
        <v>26</v>
      </c>
      <c r="EH29">
        <v>0</v>
      </c>
      <c r="EI29" t="s">
        <v>2</v>
      </c>
      <c r="EJ29">
        <v>2</v>
      </c>
      <c r="EK29">
        <v>500004</v>
      </c>
      <c r="EL29" t="s">
        <v>27</v>
      </c>
      <c r="EM29" t="s">
        <v>28</v>
      </c>
      <c r="EN29" t="s">
        <v>2</v>
      </c>
      <c r="EO29" t="s">
        <v>40</v>
      </c>
      <c r="EQ29">
        <v>768</v>
      </c>
      <c r="ER29">
        <v>1322.97</v>
      </c>
      <c r="ES29">
        <v>1322.97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5</v>
      </c>
      <c r="FC29">
        <v>1</v>
      </c>
      <c r="FD29">
        <v>18</v>
      </c>
      <c r="FF29">
        <v>1561.11</v>
      </c>
      <c r="FQ29">
        <v>0</v>
      </c>
      <c r="FR29">
        <f t="shared" si="45"/>
        <v>0</v>
      </c>
      <c r="FS29">
        <v>0</v>
      </c>
      <c r="FX29">
        <v>0</v>
      </c>
      <c r="FY29">
        <v>0</v>
      </c>
      <c r="GA29" t="s">
        <v>43</v>
      </c>
      <c r="GD29">
        <v>0</v>
      </c>
      <c r="GF29">
        <v>2108767947</v>
      </c>
      <c r="GG29">
        <v>2</v>
      </c>
      <c r="GH29">
        <v>3</v>
      </c>
      <c r="GI29">
        <v>-2</v>
      </c>
      <c r="GJ29">
        <v>0</v>
      </c>
      <c r="GK29">
        <f>ROUND(R29*(R12)/100,2)</f>
        <v>0</v>
      </c>
      <c r="GL29">
        <f t="shared" si="46"/>
        <v>0</v>
      </c>
      <c r="GM29">
        <f t="shared" si="47"/>
        <v>1322.97</v>
      </c>
      <c r="GN29">
        <f t="shared" si="48"/>
        <v>0</v>
      </c>
      <c r="GO29">
        <f t="shared" si="49"/>
        <v>1322.97</v>
      </c>
      <c r="GP29">
        <f t="shared" si="50"/>
        <v>0</v>
      </c>
      <c r="GR29">
        <v>1</v>
      </c>
      <c r="GS29">
        <v>1</v>
      </c>
      <c r="GT29">
        <v>0</v>
      </c>
      <c r="GU29" t="s">
        <v>2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IK29">
        <v>0</v>
      </c>
    </row>
    <row r="30" spans="1:245">
      <c r="A30">
        <v>17</v>
      </c>
      <c r="B30">
        <v>1</v>
      </c>
      <c r="E30" t="s">
        <v>44</v>
      </c>
      <c r="F30" t="s">
        <v>45</v>
      </c>
      <c r="G30" t="s">
        <v>46</v>
      </c>
      <c r="H30" t="s">
        <v>11</v>
      </c>
      <c r="I30">
        <f>ROUND(9,3)</f>
        <v>9</v>
      </c>
      <c r="J30">
        <v>0</v>
      </c>
      <c r="O30">
        <f t="shared" si="14"/>
        <v>12836.34</v>
      </c>
      <c r="P30">
        <f t="shared" si="15"/>
        <v>12836.34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93143763</v>
      </c>
      <c r="AB30">
        <f t="shared" si="25"/>
        <v>1426.26</v>
      </c>
      <c r="AC30">
        <f t="shared" si="26"/>
        <v>1426.26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0</v>
      </c>
      <c r="AK30">
        <v>1426.26</v>
      </c>
      <c r="AL30">
        <v>1426.26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2</v>
      </c>
      <c r="BE30" t="s">
        <v>2</v>
      </c>
      <c r="BF30" t="s">
        <v>2</v>
      </c>
      <c r="BG30" t="s">
        <v>2</v>
      </c>
      <c r="BH30">
        <v>3</v>
      </c>
      <c r="BI30">
        <v>2</v>
      </c>
      <c r="BJ30" t="s">
        <v>2</v>
      </c>
      <c r="BM30">
        <v>500004</v>
      </c>
      <c r="BN30">
        <v>0</v>
      </c>
      <c r="BO30" t="s">
        <v>2</v>
      </c>
      <c r="BP30">
        <v>0</v>
      </c>
      <c r="BQ30">
        <v>14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2</v>
      </c>
      <c r="BZ30">
        <v>0</v>
      </c>
      <c r="CA30">
        <v>0</v>
      </c>
      <c r="CF30">
        <v>0</v>
      </c>
      <c r="CG30">
        <v>0</v>
      </c>
      <c r="CM30">
        <v>0</v>
      </c>
      <c r="CN30" t="s">
        <v>47</v>
      </c>
      <c r="CO30">
        <v>0</v>
      </c>
      <c r="CP30">
        <f t="shared" si="34"/>
        <v>12836.34</v>
      </c>
      <c r="CQ30">
        <f t="shared" si="35"/>
        <v>1426.26</v>
      </c>
      <c r="CR30">
        <f t="shared" si="36"/>
        <v>0</v>
      </c>
      <c r="CS30">
        <f t="shared" si="37"/>
        <v>0</v>
      </c>
      <c r="CT30">
        <f t="shared" si="38"/>
        <v>0</v>
      </c>
      <c r="CU30">
        <f t="shared" si="39"/>
        <v>0</v>
      </c>
      <c r="CV30">
        <f t="shared" si="40"/>
        <v>0</v>
      </c>
      <c r="CW30">
        <f t="shared" si="41"/>
        <v>0</v>
      </c>
      <c r="CX30">
        <f t="shared" si="42"/>
        <v>0</v>
      </c>
      <c r="CY30">
        <f t="shared" si="43"/>
        <v>0</v>
      </c>
      <c r="CZ30">
        <f t="shared" si="44"/>
        <v>0</v>
      </c>
      <c r="DC30" t="s">
        <v>2</v>
      </c>
      <c r="DD30" t="s">
        <v>2</v>
      </c>
      <c r="DE30" t="s">
        <v>2</v>
      </c>
      <c r="DF30" t="s">
        <v>2</v>
      </c>
      <c r="DG30" t="s">
        <v>2</v>
      </c>
      <c r="DH30" t="s">
        <v>2</v>
      </c>
      <c r="DI30" t="s">
        <v>2</v>
      </c>
      <c r="DJ30" t="s">
        <v>2</v>
      </c>
      <c r="DK30" t="s">
        <v>2</v>
      </c>
      <c r="DL30" t="s">
        <v>2</v>
      </c>
      <c r="DM30" t="s">
        <v>2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11</v>
      </c>
      <c r="DW30" t="s">
        <v>11</v>
      </c>
      <c r="DX30">
        <v>1</v>
      </c>
      <c r="EE30">
        <v>89270150</v>
      </c>
      <c r="EF30">
        <v>14</v>
      </c>
      <c r="EG30" t="s">
        <v>26</v>
      </c>
      <c r="EH30">
        <v>0</v>
      </c>
      <c r="EI30" t="s">
        <v>2</v>
      </c>
      <c r="EJ30">
        <v>2</v>
      </c>
      <c r="EK30">
        <v>500004</v>
      </c>
      <c r="EL30" t="s">
        <v>27</v>
      </c>
      <c r="EM30" t="s">
        <v>28</v>
      </c>
      <c r="EN30" t="s">
        <v>2</v>
      </c>
      <c r="EO30" t="s">
        <v>45</v>
      </c>
      <c r="EQ30">
        <v>768</v>
      </c>
      <c r="ER30">
        <v>1426.26</v>
      </c>
      <c r="ES30">
        <v>1426.26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5</v>
      </c>
      <c r="FC30">
        <v>1</v>
      </c>
      <c r="FD30">
        <v>18</v>
      </c>
      <c r="FF30">
        <v>1682.99</v>
      </c>
      <c r="FQ30">
        <v>0</v>
      </c>
      <c r="FR30">
        <f t="shared" si="45"/>
        <v>0</v>
      </c>
      <c r="FS30">
        <v>0</v>
      </c>
      <c r="FX30">
        <v>0</v>
      </c>
      <c r="FY30">
        <v>0</v>
      </c>
      <c r="GA30" t="s">
        <v>48</v>
      </c>
      <c r="GD30">
        <v>0</v>
      </c>
      <c r="GF30">
        <v>-660384180</v>
      </c>
      <c r="GG30">
        <v>2</v>
      </c>
      <c r="GH30">
        <v>3</v>
      </c>
      <c r="GI30">
        <v>-2</v>
      </c>
      <c r="GJ30">
        <v>0</v>
      </c>
      <c r="GK30">
        <f>ROUND(R30*(R12)/100,2)</f>
        <v>0</v>
      </c>
      <c r="GL30">
        <f t="shared" si="46"/>
        <v>0</v>
      </c>
      <c r="GM30">
        <f t="shared" si="47"/>
        <v>12836.34</v>
      </c>
      <c r="GN30">
        <f t="shared" si="48"/>
        <v>0</v>
      </c>
      <c r="GO30">
        <f t="shared" si="49"/>
        <v>12836.34</v>
      </c>
      <c r="GP30">
        <f t="shared" si="50"/>
        <v>0</v>
      </c>
      <c r="GR30">
        <v>1</v>
      </c>
      <c r="GS30">
        <v>1</v>
      </c>
      <c r="GT30">
        <v>0</v>
      </c>
      <c r="GU30" t="s">
        <v>2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IK30">
        <v>0</v>
      </c>
    </row>
    <row r="31" spans="1:245">
      <c r="A31">
        <v>17</v>
      </c>
      <c r="B31">
        <v>1</v>
      </c>
      <c r="E31" t="s">
        <v>49</v>
      </c>
      <c r="F31" t="s">
        <v>45</v>
      </c>
      <c r="G31" t="s">
        <v>50</v>
      </c>
      <c r="H31" t="s">
        <v>11</v>
      </c>
      <c r="I31">
        <f>ROUND(1,3)</f>
        <v>1</v>
      </c>
      <c r="J31">
        <v>0</v>
      </c>
      <c r="O31">
        <f t="shared" si="14"/>
        <v>1426.26</v>
      </c>
      <c r="P31">
        <f t="shared" si="15"/>
        <v>1426.26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93143763</v>
      </c>
      <c r="AB31">
        <f t="shared" si="25"/>
        <v>1426.26</v>
      </c>
      <c r="AC31">
        <f t="shared" si="26"/>
        <v>1426.26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1426.26</v>
      </c>
      <c r="AL31">
        <v>1426.26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2</v>
      </c>
      <c r="BE31" t="s">
        <v>2</v>
      </c>
      <c r="BF31" t="s">
        <v>2</v>
      </c>
      <c r="BG31" t="s">
        <v>2</v>
      </c>
      <c r="BH31">
        <v>3</v>
      </c>
      <c r="BI31">
        <v>2</v>
      </c>
      <c r="BJ31" t="s">
        <v>2</v>
      </c>
      <c r="BM31">
        <v>500004</v>
      </c>
      <c r="BN31">
        <v>0</v>
      </c>
      <c r="BO31" t="s">
        <v>2</v>
      </c>
      <c r="BP31">
        <v>0</v>
      </c>
      <c r="BQ31">
        <v>14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</v>
      </c>
      <c r="BZ31">
        <v>0</v>
      </c>
      <c r="CA31">
        <v>0</v>
      </c>
      <c r="CF31">
        <v>0</v>
      </c>
      <c r="CG31">
        <v>0</v>
      </c>
      <c r="CM31">
        <v>0</v>
      </c>
      <c r="CN31" t="s">
        <v>47</v>
      </c>
      <c r="CO31">
        <v>0</v>
      </c>
      <c r="CP31">
        <f t="shared" si="34"/>
        <v>1426.26</v>
      </c>
      <c r="CQ31">
        <f t="shared" si="35"/>
        <v>1426.26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 t="shared" si="43"/>
        <v>0</v>
      </c>
      <c r="CZ31">
        <f t="shared" si="44"/>
        <v>0</v>
      </c>
      <c r="DC31" t="s">
        <v>2</v>
      </c>
      <c r="DD31" t="s">
        <v>2</v>
      </c>
      <c r="DE31" t="s">
        <v>2</v>
      </c>
      <c r="DF31" t="s">
        <v>2</v>
      </c>
      <c r="DG31" t="s">
        <v>2</v>
      </c>
      <c r="DH31" t="s">
        <v>2</v>
      </c>
      <c r="DI31" t="s">
        <v>2</v>
      </c>
      <c r="DJ31" t="s">
        <v>2</v>
      </c>
      <c r="DK31" t="s">
        <v>2</v>
      </c>
      <c r="DL31" t="s">
        <v>2</v>
      </c>
      <c r="DM31" t="s">
        <v>2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11</v>
      </c>
      <c r="DW31" t="s">
        <v>11</v>
      </c>
      <c r="DX31">
        <v>1</v>
      </c>
      <c r="EE31">
        <v>89270150</v>
      </c>
      <c r="EF31">
        <v>14</v>
      </c>
      <c r="EG31" t="s">
        <v>26</v>
      </c>
      <c r="EH31">
        <v>0</v>
      </c>
      <c r="EI31" t="s">
        <v>2</v>
      </c>
      <c r="EJ31">
        <v>2</v>
      </c>
      <c r="EK31">
        <v>500004</v>
      </c>
      <c r="EL31" t="s">
        <v>27</v>
      </c>
      <c r="EM31" t="s">
        <v>28</v>
      </c>
      <c r="EN31" t="s">
        <v>2</v>
      </c>
      <c r="EO31" t="s">
        <v>45</v>
      </c>
      <c r="EQ31">
        <v>768</v>
      </c>
      <c r="ER31">
        <v>1426.26</v>
      </c>
      <c r="ES31">
        <v>1426.26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5</v>
      </c>
      <c r="FC31">
        <v>1</v>
      </c>
      <c r="FD31">
        <v>18</v>
      </c>
      <c r="FF31">
        <v>1682.99</v>
      </c>
      <c r="FQ31">
        <v>0</v>
      </c>
      <c r="FR31">
        <f t="shared" si="45"/>
        <v>0</v>
      </c>
      <c r="FS31">
        <v>0</v>
      </c>
      <c r="FX31">
        <v>0</v>
      </c>
      <c r="FY31">
        <v>0</v>
      </c>
      <c r="GA31" t="s">
        <v>48</v>
      </c>
      <c r="GD31">
        <v>0</v>
      </c>
      <c r="GF31">
        <v>-722155655</v>
      </c>
      <c r="GG31">
        <v>2</v>
      </c>
      <c r="GH31">
        <v>3</v>
      </c>
      <c r="GI31">
        <v>-2</v>
      </c>
      <c r="GJ31">
        <v>0</v>
      </c>
      <c r="GK31">
        <f>ROUND(R31*(R12)/100,2)</f>
        <v>0</v>
      </c>
      <c r="GL31">
        <f t="shared" si="46"/>
        <v>0</v>
      </c>
      <c r="GM31">
        <f t="shared" si="47"/>
        <v>1426.26</v>
      </c>
      <c r="GN31">
        <f t="shared" si="48"/>
        <v>0</v>
      </c>
      <c r="GO31">
        <f t="shared" si="49"/>
        <v>1426.26</v>
      </c>
      <c r="GP31">
        <f t="shared" si="50"/>
        <v>0</v>
      </c>
      <c r="GR31">
        <v>1</v>
      </c>
      <c r="GS31">
        <v>1</v>
      </c>
      <c r="GT31">
        <v>0</v>
      </c>
      <c r="GU31" t="s">
        <v>2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IK31">
        <v>0</v>
      </c>
    </row>
    <row r="32" spans="1:245">
      <c r="A32">
        <v>17</v>
      </c>
      <c r="B32">
        <v>1</v>
      </c>
      <c r="E32" t="s">
        <v>51</v>
      </c>
      <c r="F32" t="s">
        <v>52</v>
      </c>
      <c r="G32" t="s">
        <v>53</v>
      </c>
      <c r="H32" t="s">
        <v>11</v>
      </c>
      <c r="I32">
        <v>20</v>
      </c>
      <c r="J32">
        <v>0</v>
      </c>
      <c r="O32">
        <f t="shared" si="14"/>
        <v>31310.6</v>
      </c>
      <c r="P32">
        <f t="shared" si="15"/>
        <v>31310.6</v>
      </c>
      <c r="Q32">
        <f t="shared" si="16"/>
        <v>0</v>
      </c>
      <c r="R32">
        <f t="shared" si="17"/>
        <v>0</v>
      </c>
      <c r="S32">
        <f t="shared" si="18"/>
        <v>0</v>
      </c>
      <c r="T32">
        <f t="shared" si="19"/>
        <v>0</v>
      </c>
      <c r="U32">
        <f t="shared" si="20"/>
        <v>0</v>
      </c>
      <c r="V32">
        <f t="shared" si="21"/>
        <v>0</v>
      </c>
      <c r="W32">
        <f t="shared" si="22"/>
        <v>0</v>
      </c>
      <c r="X32">
        <f t="shared" si="23"/>
        <v>0</v>
      </c>
      <c r="Y32">
        <f t="shared" si="24"/>
        <v>0</v>
      </c>
      <c r="AA32">
        <v>93143763</v>
      </c>
      <c r="AB32">
        <f t="shared" si="25"/>
        <v>1565.53</v>
      </c>
      <c r="AC32">
        <f t="shared" si="26"/>
        <v>1565.53</v>
      </c>
      <c r="AD32">
        <f t="shared" si="27"/>
        <v>0</v>
      </c>
      <c r="AE32">
        <f t="shared" si="28"/>
        <v>0</v>
      </c>
      <c r="AF32">
        <f t="shared" si="29"/>
        <v>0</v>
      </c>
      <c r="AG32">
        <f t="shared" si="30"/>
        <v>0</v>
      </c>
      <c r="AH32">
        <f t="shared" si="31"/>
        <v>0</v>
      </c>
      <c r="AI32">
        <f t="shared" si="32"/>
        <v>0</v>
      </c>
      <c r="AJ32">
        <f t="shared" si="33"/>
        <v>0</v>
      </c>
      <c r="AK32">
        <v>1565.53</v>
      </c>
      <c r="AL32">
        <v>1565.53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2</v>
      </c>
      <c r="BE32" t="s">
        <v>2</v>
      </c>
      <c r="BF32" t="s">
        <v>2</v>
      </c>
      <c r="BG32" t="s">
        <v>2</v>
      </c>
      <c r="BH32">
        <v>3</v>
      </c>
      <c r="BI32">
        <v>2</v>
      </c>
      <c r="BJ32" t="s">
        <v>2</v>
      </c>
      <c r="BM32">
        <v>500004</v>
      </c>
      <c r="BN32">
        <v>0</v>
      </c>
      <c r="BO32" t="s">
        <v>2</v>
      </c>
      <c r="BP32">
        <v>0</v>
      </c>
      <c r="BQ32">
        <v>14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2</v>
      </c>
      <c r="BZ32">
        <v>0</v>
      </c>
      <c r="CA32">
        <v>0</v>
      </c>
      <c r="CF32">
        <v>0</v>
      </c>
      <c r="CG32">
        <v>0</v>
      </c>
      <c r="CM32">
        <v>0</v>
      </c>
      <c r="CN32" t="s">
        <v>54</v>
      </c>
      <c r="CO32">
        <v>0</v>
      </c>
      <c r="CP32">
        <f t="shared" si="34"/>
        <v>31310.6</v>
      </c>
      <c r="CQ32">
        <f t="shared" si="35"/>
        <v>1565.53</v>
      </c>
      <c r="CR32">
        <f t="shared" si="36"/>
        <v>0</v>
      </c>
      <c r="CS32">
        <f t="shared" si="37"/>
        <v>0</v>
      </c>
      <c r="CT32">
        <f t="shared" si="38"/>
        <v>0</v>
      </c>
      <c r="CU32">
        <f t="shared" si="39"/>
        <v>0</v>
      </c>
      <c r="CV32">
        <f t="shared" si="40"/>
        <v>0</v>
      </c>
      <c r="CW32">
        <f t="shared" si="41"/>
        <v>0</v>
      </c>
      <c r="CX32">
        <f t="shared" si="42"/>
        <v>0</v>
      </c>
      <c r="CY32">
        <f t="shared" si="43"/>
        <v>0</v>
      </c>
      <c r="CZ32">
        <f t="shared" si="44"/>
        <v>0</v>
      </c>
      <c r="DC32" t="s">
        <v>2</v>
      </c>
      <c r="DD32" t="s">
        <v>2</v>
      </c>
      <c r="DE32" t="s">
        <v>2</v>
      </c>
      <c r="DF32" t="s">
        <v>2</v>
      </c>
      <c r="DG32" t="s">
        <v>2</v>
      </c>
      <c r="DH32" t="s">
        <v>2</v>
      </c>
      <c r="DI32" t="s">
        <v>2</v>
      </c>
      <c r="DJ32" t="s">
        <v>2</v>
      </c>
      <c r="DK32" t="s">
        <v>2</v>
      </c>
      <c r="DL32" t="s">
        <v>2</v>
      </c>
      <c r="DM32" t="s">
        <v>2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11</v>
      </c>
      <c r="DW32" t="s">
        <v>11</v>
      </c>
      <c r="DX32">
        <v>1</v>
      </c>
      <c r="EE32">
        <v>89270150</v>
      </c>
      <c r="EF32">
        <v>14</v>
      </c>
      <c r="EG32" t="s">
        <v>26</v>
      </c>
      <c r="EH32">
        <v>0</v>
      </c>
      <c r="EI32" t="s">
        <v>2</v>
      </c>
      <c r="EJ32">
        <v>2</v>
      </c>
      <c r="EK32">
        <v>500004</v>
      </c>
      <c r="EL32" t="s">
        <v>27</v>
      </c>
      <c r="EM32" t="s">
        <v>28</v>
      </c>
      <c r="EN32" t="s">
        <v>2</v>
      </c>
      <c r="EO32" t="s">
        <v>52</v>
      </c>
      <c r="EQ32">
        <v>768</v>
      </c>
      <c r="ER32">
        <v>1565.53</v>
      </c>
      <c r="ES32">
        <v>1565.53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5</v>
      </c>
      <c r="FC32">
        <v>0</v>
      </c>
      <c r="FD32">
        <v>18</v>
      </c>
      <c r="FF32">
        <v>1565.53</v>
      </c>
      <c r="FQ32">
        <v>0</v>
      </c>
      <c r="FR32">
        <f t="shared" si="45"/>
        <v>0</v>
      </c>
      <c r="FS32">
        <v>0</v>
      </c>
      <c r="FX32">
        <v>0</v>
      </c>
      <c r="FY32">
        <v>0</v>
      </c>
      <c r="GA32" t="s">
        <v>55</v>
      </c>
      <c r="GD32">
        <v>0</v>
      </c>
      <c r="GF32">
        <v>-1156474951</v>
      </c>
      <c r="GG32">
        <v>2</v>
      </c>
      <c r="GH32">
        <v>3</v>
      </c>
      <c r="GI32">
        <v>-2</v>
      </c>
      <c r="GJ32">
        <v>0</v>
      </c>
      <c r="GK32">
        <f>ROUND(R32*(R12)/100,2)</f>
        <v>0</v>
      </c>
      <c r="GL32">
        <f t="shared" si="46"/>
        <v>0</v>
      </c>
      <c r="GM32">
        <f t="shared" si="47"/>
        <v>31310.6</v>
      </c>
      <c r="GN32">
        <f t="shared" si="48"/>
        <v>0</v>
      </c>
      <c r="GO32">
        <f t="shared" si="49"/>
        <v>31310.6</v>
      </c>
      <c r="GP32">
        <f t="shared" si="50"/>
        <v>0</v>
      </c>
      <c r="GR32">
        <v>1</v>
      </c>
      <c r="GS32">
        <v>1</v>
      </c>
      <c r="GT32">
        <v>0</v>
      </c>
      <c r="GU32" t="s">
        <v>2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IK32">
        <v>0</v>
      </c>
    </row>
    <row r="33" spans="1:245">
      <c r="A33">
        <v>17</v>
      </c>
      <c r="B33">
        <v>1</v>
      </c>
      <c r="C33">
        <f>ROW(SmtRes!A24)</f>
        <v>24</v>
      </c>
      <c r="D33">
        <f>ROW(EtalonRes!A25)</f>
        <v>25</v>
      </c>
      <c r="E33" t="s">
        <v>56</v>
      </c>
      <c r="F33" t="s">
        <v>57</v>
      </c>
      <c r="G33" t="s">
        <v>58</v>
      </c>
      <c r="H33" t="s">
        <v>19</v>
      </c>
      <c r="I33">
        <v>1</v>
      </c>
      <c r="J33">
        <v>0</v>
      </c>
      <c r="O33">
        <f t="shared" si="14"/>
        <v>25.56</v>
      </c>
      <c r="P33">
        <f t="shared" si="15"/>
        <v>0.48</v>
      </c>
      <c r="Q33">
        <f t="shared" si="16"/>
        <v>0.9</v>
      </c>
      <c r="R33">
        <f t="shared" si="17"/>
        <v>0.1</v>
      </c>
      <c r="S33">
        <f t="shared" si="18"/>
        <v>24.18</v>
      </c>
      <c r="T33">
        <f t="shared" si="19"/>
        <v>0</v>
      </c>
      <c r="U33">
        <f t="shared" si="20"/>
        <v>2.1800000000000002</v>
      </c>
      <c r="V33">
        <f t="shared" si="21"/>
        <v>0.01</v>
      </c>
      <c r="W33">
        <f t="shared" si="22"/>
        <v>0</v>
      </c>
      <c r="X33">
        <f t="shared" si="23"/>
        <v>22.34</v>
      </c>
      <c r="Y33">
        <f t="shared" si="24"/>
        <v>15.78</v>
      </c>
      <c r="AA33">
        <v>93143763</v>
      </c>
      <c r="AB33">
        <f t="shared" si="25"/>
        <v>25.56</v>
      </c>
      <c r="AC33">
        <f t="shared" si="26"/>
        <v>0.48</v>
      </c>
      <c r="AD33">
        <f t="shared" si="27"/>
        <v>0.9</v>
      </c>
      <c r="AE33">
        <f t="shared" si="28"/>
        <v>0.1</v>
      </c>
      <c r="AF33">
        <f t="shared" si="29"/>
        <v>24.18</v>
      </c>
      <c r="AG33">
        <f t="shared" si="30"/>
        <v>0</v>
      </c>
      <c r="AH33">
        <f t="shared" si="31"/>
        <v>2.1800000000000002</v>
      </c>
      <c r="AI33">
        <f t="shared" si="32"/>
        <v>0.01</v>
      </c>
      <c r="AJ33">
        <f t="shared" si="33"/>
        <v>0</v>
      </c>
      <c r="AK33">
        <v>25.56</v>
      </c>
      <c r="AL33">
        <v>0.48</v>
      </c>
      <c r="AM33">
        <v>0.9</v>
      </c>
      <c r="AN33">
        <v>0.1</v>
      </c>
      <c r="AO33">
        <v>24.18</v>
      </c>
      <c r="AP33">
        <v>0</v>
      </c>
      <c r="AQ33">
        <v>2.1800000000000002</v>
      </c>
      <c r="AR33">
        <v>0.01</v>
      </c>
      <c r="AS33">
        <v>0</v>
      </c>
      <c r="AT33">
        <v>92</v>
      </c>
      <c r="AU33">
        <v>65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2</v>
      </c>
      <c r="BE33" t="s">
        <v>2</v>
      </c>
      <c r="BF33" t="s">
        <v>2</v>
      </c>
      <c r="BG33" t="s">
        <v>2</v>
      </c>
      <c r="BH33">
        <v>0</v>
      </c>
      <c r="BI33">
        <v>2</v>
      </c>
      <c r="BJ33" t="s">
        <v>59</v>
      </c>
      <c r="BM33">
        <v>110004</v>
      </c>
      <c r="BN33">
        <v>0</v>
      </c>
      <c r="BO33" t="s">
        <v>2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</v>
      </c>
      <c r="BZ33">
        <v>92</v>
      </c>
      <c r="CA33">
        <v>65</v>
      </c>
      <c r="CF33">
        <v>0</v>
      </c>
      <c r="CG33">
        <v>0</v>
      </c>
      <c r="CM33">
        <v>0</v>
      </c>
      <c r="CN33" t="s">
        <v>2</v>
      </c>
      <c r="CO33">
        <v>0</v>
      </c>
      <c r="CP33">
        <f t="shared" si="34"/>
        <v>25.56</v>
      </c>
      <c r="CQ33">
        <f t="shared" si="35"/>
        <v>0.48</v>
      </c>
      <c r="CR33">
        <f t="shared" si="36"/>
        <v>0.9</v>
      </c>
      <c r="CS33">
        <f t="shared" si="37"/>
        <v>0.1</v>
      </c>
      <c r="CT33">
        <f t="shared" si="38"/>
        <v>24.18</v>
      </c>
      <c r="CU33">
        <f t="shared" si="39"/>
        <v>0</v>
      </c>
      <c r="CV33">
        <f t="shared" si="40"/>
        <v>2.1800000000000002</v>
      </c>
      <c r="CW33">
        <f t="shared" si="41"/>
        <v>0.01</v>
      </c>
      <c r="CX33">
        <f t="shared" si="42"/>
        <v>0</v>
      </c>
      <c r="CY33">
        <f t="shared" si="43"/>
        <v>22.337600000000002</v>
      </c>
      <c r="CZ33">
        <f t="shared" si="44"/>
        <v>15.782</v>
      </c>
      <c r="DC33" t="s">
        <v>2</v>
      </c>
      <c r="DD33" t="s">
        <v>2</v>
      </c>
      <c r="DE33" t="s">
        <v>2</v>
      </c>
      <c r="DF33" t="s">
        <v>2</v>
      </c>
      <c r="DG33" t="s">
        <v>2</v>
      </c>
      <c r="DH33" t="s">
        <v>2</v>
      </c>
      <c r="DI33" t="s">
        <v>2</v>
      </c>
      <c r="DJ33" t="s">
        <v>2</v>
      </c>
      <c r="DK33" t="s">
        <v>2</v>
      </c>
      <c r="DL33" t="s">
        <v>2</v>
      </c>
      <c r="DM33" t="s">
        <v>2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19</v>
      </c>
      <c r="DW33" t="s">
        <v>19</v>
      </c>
      <c r="DX33">
        <v>1</v>
      </c>
      <c r="EE33">
        <v>89269851</v>
      </c>
      <c r="EF33">
        <v>3</v>
      </c>
      <c r="EG33" t="s">
        <v>13</v>
      </c>
      <c r="EH33">
        <v>0</v>
      </c>
      <c r="EI33" t="s">
        <v>2</v>
      </c>
      <c r="EJ33">
        <v>2</v>
      </c>
      <c r="EK33">
        <v>110004</v>
      </c>
      <c r="EL33" t="s">
        <v>14</v>
      </c>
      <c r="EM33" t="s">
        <v>15</v>
      </c>
      <c r="EN33" t="s">
        <v>2</v>
      </c>
      <c r="EO33" t="s">
        <v>2</v>
      </c>
      <c r="EQ33">
        <v>0</v>
      </c>
      <c r="ER33">
        <v>25.56</v>
      </c>
      <c r="ES33">
        <v>0.48</v>
      </c>
      <c r="ET33">
        <v>0.9</v>
      </c>
      <c r="EU33">
        <v>0.1</v>
      </c>
      <c r="EV33">
        <v>24.18</v>
      </c>
      <c r="EW33">
        <v>2.1800000000000002</v>
      </c>
      <c r="EX33">
        <v>0.01</v>
      </c>
      <c r="EY33">
        <v>0</v>
      </c>
      <c r="FQ33">
        <v>0</v>
      </c>
      <c r="FR33">
        <f t="shared" si="45"/>
        <v>0</v>
      </c>
      <c r="FS33">
        <v>0</v>
      </c>
      <c r="FX33">
        <v>92</v>
      </c>
      <c r="FY33">
        <v>65</v>
      </c>
      <c r="GA33" t="s">
        <v>2</v>
      </c>
      <c r="GD33">
        <v>0</v>
      </c>
      <c r="GF33">
        <v>-1053260941</v>
      </c>
      <c r="GG33">
        <v>2</v>
      </c>
      <c r="GH33">
        <v>1</v>
      </c>
      <c r="GI33">
        <v>-2</v>
      </c>
      <c r="GJ33">
        <v>0</v>
      </c>
      <c r="GK33">
        <f>ROUND(R33*(R12)/100,2)</f>
        <v>0</v>
      </c>
      <c r="GL33">
        <f t="shared" si="46"/>
        <v>0</v>
      </c>
      <c r="GM33">
        <f t="shared" si="47"/>
        <v>63.68</v>
      </c>
      <c r="GN33">
        <f t="shared" si="48"/>
        <v>0</v>
      </c>
      <c r="GO33">
        <f t="shared" si="49"/>
        <v>63.68</v>
      </c>
      <c r="GP33">
        <f t="shared" si="50"/>
        <v>0</v>
      </c>
      <c r="GR33">
        <v>0</v>
      </c>
      <c r="GS33">
        <v>3</v>
      </c>
      <c r="GT33">
        <v>0</v>
      </c>
      <c r="GU33" t="s">
        <v>2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IK33">
        <v>0</v>
      </c>
    </row>
    <row r="34" spans="1:245">
      <c r="A34">
        <v>17</v>
      </c>
      <c r="B34">
        <v>1</v>
      </c>
      <c r="C34">
        <f>ROW(SmtRes!A30)</f>
        <v>30</v>
      </c>
      <c r="D34">
        <f>ROW(EtalonRes!A32)</f>
        <v>32</v>
      </c>
      <c r="E34" t="s">
        <v>2</v>
      </c>
      <c r="F34" t="s">
        <v>60</v>
      </c>
      <c r="G34" t="s">
        <v>61</v>
      </c>
      <c r="H34" t="s">
        <v>62</v>
      </c>
      <c r="I34">
        <v>1</v>
      </c>
      <c r="J34">
        <v>0</v>
      </c>
      <c r="O34">
        <f t="shared" si="14"/>
        <v>86.71</v>
      </c>
      <c r="P34">
        <f t="shared" si="15"/>
        <v>14.15</v>
      </c>
      <c r="Q34">
        <f t="shared" si="16"/>
        <v>0</v>
      </c>
      <c r="R34">
        <f t="shared" si="17"/>
        <v>0</v>
      </c>
      <c r="S34">
        <f t="shared" si="18"/>
        <v>72.56</v>
      </c>
      <c r="T34">
        <f t="shared" si="19"/>
        <v>0</v>
      </c>
      <c r="U34">
        <f t="shared" si="20"/>
        <v>8</v>
      </c>
      <c r="V34">
        <f t="shared" si="21"/>
        <v>0</v>
      </c>
      <c r="W34">
        <f t="shared" si="22"/>
        <v>0</v>
      </c>
      <c r="X34">
        <f t="shared" si="23"/>
        <v>66.760000000000005</v>
      </c>
      <c r="Y34">
        <f t="shared" si="24"/>
        <v>47.16</v>
      </c>
      <c r="AA34">
        <v>-1</v>
      </c>
      <c r="AB34">
        <f t="shared" si="25"/>
        <v>86.71</v>
      </c>
      <c r="AC34">
        <f t="shared" si="26"/>
        <v>14.15</v>
      </c>
      <c r="AD34">
        <f t="shared" si="27"/>
        <v>0</v>
      </c>
      <c r="AE34">
        <f t="shared" si="28"/>
        <v>0</v>
      </c>
      <c r="AF34">
        <f t="shared" si="29"/>
        <v>72.56</v>
      </c>
      <c r="AG34">
        <f t="shared" si="30"/>
        <v>0</v>
      </c>
      <c r="AH34">
        <f t="shared" si="31"/>
        <v>8</v>
      </c>
      <c r="AI34">
        <f t="shared" si="32"/>
        <v>0</v>
      </c>
      <c r="AJ34">
        <f t="shared" si="33"/>
        <v>0</v>
      </c>
      <c r="AK34">
        <v>86.71</v>
      </c>
      <c r="AL34">
        <v>14.15</v>
      </c>
      <c r="AM34">
        <v>0</v>
      </c>
      <c r="AN34">
        <v>0</v>
      </c>
      <c r="AO34">
        <v>72.56</v>
      </c>
      <c r="AP34">
        <v>0</v>
      </c>
      <c r="AQ34">
        <v>8</v>
      </c>
      <c r="AR34">
        <v>0</v>
      </c>
      <c r="AS34">
        <v>0</v>
      </c>
      <c r="AT34">
        <v>92</v>
      </c>
      <c r="AU34">
        <v>65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2</v>
      </c>
      <c r="BE34" t="s">
        <v>2</v>
      </c>
      <c r="BF34" t="s">
        <v>2</v>
      </c>
      <c r="BG34" t="s">
        <v>2</v>
      </c>
      <c r="BH34">
        <v>0</v>
      </c>
      <c r="BI34">
        <v>2</v>
      </c>
      <c r="BJ34" t="s">
        <v>63</v>
      </c>
      <c r="BM34">
        <v>110004</v>
      </c>
      <c r="BN34">
        <v>0</v>
      </c>
      <c r="BO34" t="s">
        <v>2</v>
      </c>
      <c r="BP34">
        <v>0</v>
      </c>
      <c r="BQ34">
        <v>3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2</v>
      </c>
      <c r="BZ34">
        <v>92</v>
      </c>
      <c r="CA34">
        <v>65</v>
      </c>
      <c r="CF34">
        <v>0</v>
      </c>
      <c r="CG34">
        <v>0</v>
      </c>
      <c r="CM34">
        <v>0</v>
      </c>
      <c r="CN34" t="s">
        <v>2</v>
      </c>
      <c r="CO34">
        <v>0</v>
      </c>
      <c r="CP34">
        <f t="shared" si="34"/>
        <v>86.710000000000008</v>
      </c>
      <c r="CQ34">
        <f t="shared" si="35"/>
        <v>14.15</v>
      </c>
      <c r="CR34">
        <f t="shared" si="36"/>
        <v>0</v>
      </c>
      <c r="CS34">
        <f t="shared" si="37"/>
        <v>0</v>
      </c>
      <c r="CT34">
        <f t="shared" si="38"/>
        <v>72.56</v>
      </c>
      <c r="CU34">
        <f t="shared" si="39"/>
        <v>0</v>
      </c>
      <c r="CV34">
        <f t="shared" si="40"/>
        <v>8</v>
      </c>
      <c r="CW34">
        <f t="shared" si="41"/>
        <v>0</v>
      </c>
      <c r="CX34">
        <f t="shared" si="42"/>
        <v>0</v>
      </c>
      <c r="CY34">
        <f t="shared" si="43"/>
        <v>66.755200000000002</v>
      </c>
      <c r="CZ34">
        <f t="shared" si="44"/>
        <v>47.164000000000009</v>
      </c>
      <c r="DC34" t="s">
        <v>2</v>
      </c>
      <c r="DD34" t="s">
        <v>2</v>
      </c>
      <c r="DE34" t="s">
        <v>2</v>
      </c>
      <c r="DF34" t="s">
        <v>2</v>
      </c>
      <c r="DG34" t="s">
        <v>2</v>
      </c>
      <c r="DH34" t="s">
        <v>2</v>
      </c>
      <c r="DI34" t="s">
        <v>2</v>
      </c>
      <c r="DJ34" t="s">
        <v>2</v>
      </c>
      <c r="DK34" t="s">
        <v>2</v>
      </c>
      <c r="DL34" t="s">
        <v>2</v>
      </c>
      <c r="DM34" t="s">
        <v>2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62</v>
      </c>
      <c r="DW34" t="s">
        <v>62</v>
      </c>
      <c r="DX34">
        <v>1</v>
      </c>
      <c r="EE34">
        <v>89269851</v>
      </c>
      <c r="EF34">
        <v>3</v>
      </c>
      <c r="EG34" t="s">
        <v>13</v>
      </c>
      <c r="EH34">
        <v>0</v>
      </c>
      <c r="EI34" t="s">
        <v>2</v>
      </c>
      <c r="EJ34">
        <v>2</v>
      </c>
      <c r="EK34">
        <v>110004</v>
      </c>
      <c r="EL34" t="s">
        <v>14</v>
      </c>
      <c r="EM34" t="s">
        <v>15</v>
      </c>
      <c r="EN34" t="s">
        <v>2</v>
      </c>
      <c r="EO34" t="s">
        <v>2</v>
      </c>
      <c r="EQ34">
        <v>1024</v>
      </c>
      <c r="ER34">
        <v>86.71</v>
      </c>
      <c r="ES34">
        <v>14.15</v>
      </c>
      <c r="ET34">
        <v>0</v>
      </c>
      <c r="EU34">
        <v>0</v>
      </c>
      <c r="EV34">
        <v>72.56</v>
      </c>
      <c r="EW34">
        <v>8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92</v>
      </c>
      <c r="FY34">
        <v>65</v>
      </c>
      <c r="GA34" t="s">
        <v>2</v>
      </c>
      <c r="GD34">
        <v>0</v>
      </c>
      <c r="GF34">
        <v>-511936513</v>
      </c>
      <c r="GG34">
        <v>2</v>
      </c>
      <c r="GH34">
        <v>1</v>
      </c>
      <c r="GI34">
        <v>-2</v>
      </c>
      <c r="GJ34">
        <v>0</v>
      </c>
      <c r="GK34">
        <f>ROUND(R34*(R12)/100,2)</f>
        <v>0</v>
      </c>
      <c r="GL34">
        <f t="shared" si="46"/>
        <v>0</v>
      </c>
      <c r="GM34">
        <f t="shared" si="47"/>
        <v>200.63</v>
      </c>
      <c r="GN34">
        <f t="shared" si="48"/>
        <v>0</v>
      </c>
      <c r="GO34">
        <f t="shared" si="49"/>
        <v>200.63</v>
      </c>
      <c r="GP34">
        <f t="shared" si="50"/>
        <v>0</v>
      </c>
      <c r="GR34">
        <v>0</v>
      </c>
      <c r="GS34">
        <v>3</v>
      </c>
      <c r="GT34">
        <v>0</v>
      </c>
      <c r="GU34" t="s">
        <v>2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IK34">
        <v>0</v>
      </c>
    </row>
    <row r="35" spans="1:245">
      <c r="A35">
        <v>17</v>
      </c>
      <c r="B35">
        <v>1</v>
      </c>
      <c r="E35" t="s">
        <v>64</v>
      </c>
      <c r="F35" t="s">
        <v>65</v>
      </c>
      <c r="G35" t="s">
        <v>66</v>
      </c>
      <c r="H35" t="s">
        <v>11</v>
      </c>
      <c r="I35">
        <f>ROUND(1,3)</f>
        <v>1</v>
      </c>
      <c r="J35">
        <v>0</v>
      </c>
      <c r="O35">
        <f t="shared" si="14"/>
        <v>31285.47</v>
      </c>
      <c r="P35">
        <f t="shared" si="15"/>
        <v>31285.47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93143763</v>
      </c>
      <c r="AB35">
        <f t="shared" si="25"/>
        <v>31285.47</v>
      </c>
      <c r="AC35">
        <f t="shared" si="26"/>
        <v>31285.47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</v>
      </c>
      <c r="AK35">
        <v>31285.47</v>
      </c>
      <c r="AL35">
        <v>31285.47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2</v>
      </c>
      <c r="BE35" t="s">
        <v>2</v>
      </c>
      <c r="BF35" t="s">
        <v>2</v>
      </c>
      <c r="BG35" t="s">
        <v>2</v>
      </c>
      <c r="BH35">
        <v>3</v>
      </c>
      <c r="BI35">
        <v>2</v>
      </c>
      <c r="BJ35" t="s">
        <v>2</v>
      </c>
      <c r="BM35">
        <v>500004</v>
      </c>
      <c r="BN35">
        <v>0</v>
      </c>
      <c r="BO35" t="s">
        <v>2</v>
      </c>
      <c r="BP35">
        <v>0</v>
      </c>
      <c r="BQ35">
        <v>14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</v>
      </c>
      <c r="BZ35">
        <v>0</v>
      </c>
      <c r="CA35">
        <v>0</v>
      </c>
      <c r="CF35">
        <v>0</v>
      </c>
      <c r="CG35">
        <v>0</v>
      </c>
      <c r="CM35">
        <v>0</v>
      </c>
      <c r="CN35" t="s">
        <v>67</v>
      </c>
      <c r="CO35">
        <v>0</v>
      </c>
      <c r="CP35">
        <f t="shared" si="34"/>
        <v>31285.47</v>
      </c>
      <c r="CQ35">
        <f t="shared" si="35"/>
        <v>31285.47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>
        <f t="shared" si="43"/>
        <v>0</v>
      </c>
      <c r="CZ35">
        <f t="shared" si="44"/>
        <v>0</v>
      </c>
      <c r="DC35" t="s">
        <v>2</v>
      </c>
      <c r="DD35" t="s">
        <v>2</v>
      </c>
      <c r="DE35" t="s">
        <v>2</v>
      </c>
      <c r="DF35" t="s">
        <v>2</v>
      </c>
      <c r="DG35" t="s">
        <v>2</v>
      </c>
      <c r="DH35" t="s">
        <v>2</v>
      </c>
      <c r="DI35" t="s">
        <v>2</v>
      </c>
      <c r="DJ35" t="s">
        <v>2</v>
      </c>
      <c r="DK35" t="s">
        <v>2</v>
      </c>
      <c r="DL35" t="s">
        <v>2</v>
      </c>
      <c r="DM35" t="s">
        <v>2</v>
      </c>
      <c r="DN35">
        <v>0</v>
      </c>
      <c r="DO35">
        <v>0</v>
      </c>
      <c r="DP35">
        <v>1</v>
      </c>
      <c r="DQ35">
        <v>1</v>
      </c>
      <c r="DU35">
        <v>1010</v>
      </c>
      <c r="DV35" t="s">
        <v>11</v>
      </c>
      <c r="DW35" t="s">
        <v>11</v>
      </c>
      <c r="DX35">
        <v>1</v>
      </c>
      <c r="EE35">
        <v>89270150</v>
      </c>
      <c r="EF35">
        <v>14</v>
      </c>
      <c r="EG35" t="s">
        <v>26</v>
      </c>
      <c r="EH35">
        <v>0</v>
      </c>
      <c r="EI35" t="s">
        <v>2</v>
      </c>
      <c r="EJ35">
        <v>2</v>
      </c>
      <c r="EK35">
        <v>500004</v>
      </c>
      <c r="EL35" t="s">
        <v>27</v>
      </c>
      <c r="EM35" t="s">
        <v>28</v>
      </c>
      <c r="EN35" t="s">
        <v>2</v>
      </c>
      <c r="EO35" t="s">
        <v>65</v>
      </c>
      <c r="EQ35">
        <v>768</v>
      </c>
      <c r="ER35">
        <v>31285.47</v>
      </c>
      <c r="ES35">
        <v>31285.47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5</v>
      </c>
      <c r="FC35">
        <v>1</v>
      </c>
      <c r="FD35">
        <v>18</v>
      </c>
      <c r="FF35">
        <v>36916.85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68</v>
      </c>
      <c r="GD35">
        <v>0</v>
      </c>
      <c r="GF35">
        <v>270139244</v>
      </c>
      <c r="GG35">
        <v>2</v>
      </c>
      <c r="GH35">
        <v>3</v>
      </c>
      <c r="GI35">
        <v>-2</v>
      </c>
      <c r="GJ35">
        <v>0</v>
      </c>
      <c r="GK35">
        <f>ROUND(R35*(R12)/100,2)</f>
        <v>0</v>
      </c>
      <c r="GL35">
        <f t="shared" si="46"/>
        <v>0</v>
      </c>
      <c r="GM35">
        <f t="shared" si="47"/>
        <v>31285.47</v>
      </c>
      <c r="GN35">
        <f t="shared" si="48"/>
        <v>0</v>
      </c>
      <c r="GO35">
        <f t="shared" si="49"/>
        <v>31285.47</v>
      </c>
      <c r="GP35">
        <f t="shared" si="50"/>
        <v>0</v>
      </c>
      <c r="GR35">
        <v>1</v>
      </c>
      <c r="GS35">
        <v>1</v>
      </c>
      <c r="GT35">
        <v>0</v>
      </c>
      <c r="GU35" t="s">
        <v>2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IK35">
        <v>0</v>
      </c>
    </row>
    <row r="36" spans="1:245">
      <c r="A36">
        <v>17</v>
      </c>
      <c r="B36">
        <v>1</v>
      </c>
      <c r="C36">
        <f>ROW(SmtRes!A33)</f>
        <v>33</v>
      </c>
      <c r="D36">
        <f>ROW(EtalonRes!A35)</f>
        <v>35</v>
      </c>
      <c r="E36" t="s">
        <v>69</v>
      </c>
      <c r="F36" t="s">
        <v>70</v>
      </c>
      <c r="G36" t="s">
        <v>71</v>
      </c>
      <c r="H36" t="s">
        <v>19</v>
      </c>
      <c r="I36">
        <v>1</v>
      </c>
      <c r="J36">
        <v>0</v>
      </c>
      <c r="O36">
        <f t="shared" si="14"/>
        <v>22.92</v>
      </c>
      <c r="P36">
        <f t="shared" si="15"/>
        <v>0.18</v>
      </c>
      <c r="Q36">
        <f t="shared" si="16"/>
        <v>13.95</v>
      </c>
      <c r="R36">
        <f t="shared" si="17"/>
        <v>0</v>
      </c>
      <c r="S36">
        <f t="shared" si="18"/>
        <v>8.7899999999999991</v>
      </c>
      <c r="T36">
        <f t="shared" si="19"/>
        <v>0</v>
      </c>
      <c r="U36">
        <f t="shared" si="20"/>
        <v>1.03</v>
      </c>
      <c r="V36">
        <f t="shared" si="21"/>
        <v>0</v>
      </c>
      <c r="W36">
        <f t="shared" si="22"/>
        <v>0</v>
      </c>
      <c r="X36">
        <f t="shared" si="23"/>
        <v>8.09</v>
      </c>
      <c r="Y36">
        <f t="shared" si="24"/>
        <v>5.71</v>
      </c>
      <c r="AA36">
        <v>93143763</v>
      </c>
      <c r="AB36">
        <f t="shared" si="25"/>
        <v>22.92</v>
      </c>
      <c r="AC36">
        <f t="shared" si="26"/>
        <v>0.18</v>
      </c>
      <c r="AD36">
        <f t="shared" si="27"/>
        <v>13.95</v>
      </c>
      <c r="AE36">
        <f t="shared" si="28"/>
        <v>0</v>
      </c>
      <c r="AF36">
        <f t="shared" si="29"/>
        <v>8.7899999999999991</v>
      </c>
      <c r="AG36">
        <f t="shared" si="30"/>
        <v>0</v>
      </c>
      <c r="AH36">
        <f t="shared" si="31"/>
        <v>1.03</v>
      </c>
      <c r="AI36">
        <f t="shared" si="32"/>
        <v>0</v>
      </c>
      <c r="AJ36">
        <f t="shared" si="33"/>
        <v>0</v>
      </c>
      <c r="AK36">
        <v>22.92</v>
      </c>
      <c r="AL36">
        <v>0.18</v>
      </c>
      <c r="AM36">
        <v>13.95</v>
      </c>
      <c r="AN36">
        <v>0</v>
      </c>
      <c r="AO36">
        <v>8.7899999999999991</v>
      </c>
      <c r="AP36">
        <v>0</v>
      </c>
      <c r="AQ36">
        <v>1.03</v>
      </c>
      <c r="AR36">
        <v>0</v>
      </c>
      <c r="AS36">
        <v>0</v>
      </c>
      <c r="AT36">
        <v>92</v>
      </c>
      <c r="AU36">
        <v>65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2</v>
      </c>
      <c r="BE36" t="s">
        <v>2</v>
      </c>
      <c r="BF36" t="s">
        <v>2</v>
      </c>
      <c r="BG36" t="s">
        <v>2</v>
      </c>
      <c r="BH36">
        <v>0</v>
      </c>
      <c r="BI36">
        <v>2</v>
      </c>
      <c r="BJ36" t="s">
        <v>72</v>
      </c>
      <c r="BM36">
        <v>111002</v>
      </c>
      <c r="BN36">
        <v>0</v>
      </c>
      <c r="BO36" t="s">
        <v>2</v>
      </c>
      <c r="BP36">
        <v>0</v>
      </c>
      <c r="BQ36">
        <v>3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2</v>
      </c>
      <c r="BZ36">
        <v>92</v>
      </c>
      <c r="CA36">
        <v>65</v>
      </c>
      <c r="CF36">
        <v>0</v>
      </c>
      <c r="CG36">
        <v>0</v>
      </c>
      <c r="CM36">
        <v>0</v>
      </c>
      <c r="CN36" t="s">
        <v>2</v>
      </c>
      <c r="CO36">
        <v>0</v>
      </c>
      <c r="CP36">
        <f t="shared" si="34"/>
        <v>22.919999999999998</v>
      </c>
      <c r="CQ36">
        <f t="shared" si="35"/>
        <v>0.18</v>
      </c>
      <c r="CR36">
        <f t="shared" si="36"/>
        <v>13.95</v>
      </c>
      <c r="CS36">
        <f t="shared" si="37"/>
        <v>0</v>
      </c>
      <c r="CT36">
        <f t="shared" si="38"/>
        <v>8.7899999999999991</v>
      </c>
      <c r="CU36">
        <f t="shared" si="39"/>
        <v>0</v>
      </c>
      <c r="CV36">
        <f t="shared" si="40"/>
        <v>1.03</v>
      </c>
      <c r="CW36">
        <f t="shared" si="41"/>
        <v>0</v>
      </c>
      <c r="CX36">
        <f t="shared" si="42"/>
        <v>0</v>
      </c>
      <c r="CY36">
        <f t="shared" si="43"/>
        <v>8.0868000000000002</v>
      </c>
      <c r="CZ36">
        <f t="shared" si="44"/>
        <v>5.7134999999999989</v>
      </c>
      <c r="DC36" t="s">
        <v>2</v>
      </c>
      <c r="DD36" t="s">
        <v>2</v>
      </c>
      <c r="DE36" t="s">
        <v>2</v>
      </c>
      <c r="DF36" t="s">
        <v>2</v>
      </c>
      <c r="DG36" t="s">
        <v>2</v>
      </c>
      <c r="DH36" t="s">
        <v>2</v>
      </c>
      <c r="DI36" t="s">
        <v>2</v>
      </c>
      <c r="DJ36" t="s">
        <v>2</v>
      </c>
      <c r="DK36" t="s">
        <v>2</v>
      </c>
      <c r="DL36" t="s">
        <v>2</v>
      </c>
      <c r="DM36" t="s">
        <v>2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19</v>
      </c>
      <c r="DW36" t="s">
        <v>19</v>
      </c>
      <c r="DX36">
        <v>1</v>
      </c>
      <c r="EE36">
        <v>89269854</v>
      </c>
      <c r="EF36">
        <v>3</v>
      </c>
      <c r="EG36" t="s">
        <v>13</v>
      </c>
      <c r="EH36">
        <v>0</v>
      </c>
      <c r="EI36" t="s">
        <v>2</v>
      </c>
      <c r="EJ36">
        <v>2</v>
      </c>
      <c r="EK36">
        <v>111002</v>
      </c>
      <c r="EL36" t="s">
        <v>73</v>
      </c>
      <c r="EM36" t="s">
        <v>74</v>
      </c>
      <c r="EN36" t="s">
        <v>2</v>
      </c>
      <c r="EO36" t="s">
        <v>2</v>
      </c>
      <c r="EQ36">
        <v>0</v>
      </c>
      <c r="ER36">
        <v>22.92</v>
      </c>
      <c r="ES36">
        <v>0.18</v>
      </c>
      <c r="ET36">
        <v>13.95</v>
      </c>
      <c r="EU36">
        <v>0</v>
      </c>
      <c r="EV36">
        <v>8.7899999999999991</v>
      </c>
      <c r="EW36">
        <v>1.03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92</v>
      </c>
      <c r="FY36">
        <v>65</v>
      </c>
      <c r="GA36" t="s">
        <v>2</v>
      </c>
      <c r="GD36">
        <v>0</v>
      </c>
      <c r="GF36">
        <v>883190884</v>
      </c>
      <c r="GG36">
        <v>2</v>
      </c>
      <c r="GH36">
        <v>1</v>
      </c>
      <c r="GI36">
        <v>-2</v>
      </c>
      <c r="GJ36">
        <v>0</v>
      </c>
      <c r="GK36">
        <f>ROUND(R36*(R12)/100,2)</f>
        <v>0</v>
      </c>
      <c r="GL36">
        <f t="shared" si="46"/>
        <v>0</v>
      </c>
      <c r="GM36">
        <f t="shared" si="47"/>
        <v>36.72</v>
      </c>
      <c r="GN36">
        <f t="shared" si="48"/>
        <v>0</v>
      </c>
      <c r="GO36">
        <f t="shared" si="49"/>
        <v>36.72</v>
      </c>
      <c r="GP36">
        <f t="shared" si="50"/>
        <v>0</v>
      </c>
      <c r="GR36">
        <v>0</v>
      </c>
      <c r="GS36">
        <v>3</v>
      </c>
      <c r="GT36">
        <v>0</v>
      </c>
      <c r="GU36" t="s">
        <v>2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IK36">
        <v>0</v>
      </c>
    </row>
    <row r="37" spans="1:245">
      <c r="A37">
        <v>17</v>
      </c>
      <c r="B37">
        <v>1</v>
      </c>
      <c r="E37" t="s">
        <v>75</v>
      </c>
      <c r="F37" t="s">
        <v>76</v>
      </c>
      <c r="G37" t="s">
        <v>77</v>
      </c>
      <c r="H37" t="s">
        <v>11</v>
      </c>
      <c r="I37">
        <f>ROUND(1,3)</f>
        <v>1</v>
      </c>
      <c r="J37">
        <v>0</v>
      </c>
      <c r="O37">
        <f t="shared" si="14"/>
        <v>15305.97</v>
      </c>
      <c r="P37">
        <f t="shared" si="15"/>
        <v>15305.97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93143763</v>
      </c>
      <c r="AB37">
        <f t="shared" si="25"/>
        <v>15305.97</v>
      </c>
      <c r="AC37">
        <f t="shared" si="26"/>
        <v>15305.97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15305.97</v>
      </c>
      <c r="AL37">
        <v>15305.97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2</v>
      </c>
      <c r="BE37" t="s">
        <v>2</v>
      </c>
      <c r="BF37" t="s">
        <v>2</v>
      </c>
      <c r="BG37" t="s">
        <v>2</v>
      </c>
      <c r="BH37">
        <v>3</v>
      </c>
      <c r="BI37">
        <v>2</v>
      </c>
      <c r="BJ37" t="s">
        <v>2</v>
      </c>
      <c r="BM37">
        <v>500004</v>
      </c>
      <c r="BN37">
        <v>0</v>
      </c>
      <c r="BO37" t="s">
        <v>2</v>
      </c>
      <c r="BP37">
        <v>0</v>
      </c>
      <c r="BQ37">
        <v>14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</v>
      </c>
      <c r="BZ37">
        <v>0</v>
      </c>
      <c r="CA37">
        <v>0</v>
      </c>
      <c r="CF37">
        <v>0</v>
      </c>
      <c r="CG37">
        <v>0</v>
      </c>
      <c r="CM37">
        <v>0</v>
      </c>
      <c r="CN37" t="s">
        <v>78</v>
      </c>
      <c r="CO37">
        <v>0</v>
      </c>
      <c r="CP37">
        <f t="shared" si="34"/>
        <v>15305.97</v>
      </c>
      <c r="CQ37">
        <f t="shared" si="35"/>
        <v>15305.97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2</v>
      </c>
      <c r="DD37" t="s">
        <v>2</v>
      </c>
      <c r="DE37" t="s">
        <v>2</v>
      </c>
      <c r="DF37" t="s">
        <v>2</v>
      </c>
      <c r="DG37" t="s">
        <v>2</v>
      </c>
      <c r="DH37" t="s">
        <v>2</v>
      </c>
      <c r="DI37" t="s">
        <v>2</v>
      </c>
      <c r="DJ37" t="s">
        <v>2</v>
      </c>
      <c r="DK37" t="s">
        <v>2</v>
      </c>
      <c r="DL37" t="s">
        <v>2</v>
      </c>
      <c r="DM37" t="s">
        <v>2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11</v>
      </c>
      <c r="DW37" t="s">
        <v>11</v>
      </c>
      <c r="DX37">
        <v>1</v>
      </c>
      <c r="EE37">
        <v>89270150</v>
      </c>
      <c r="EF37">
        <v>14</v>
      </c>
      <c r="EG37" t="s">
        <v>26</v>
      </c>
      <c r="EH37">
        <v>0</v>
      </c>
      <c r="EI37" t="s">
        <v>2</v>
      </c>
      <c r="EJ37">
        <v>2</v>
      </c>
      <c r="EK37">
        <v>500004</v>
      </c>
      <c r="EL37" t="s">
        <v>27</v>
      </c>
      <c r="EM37" t="s">
        <v>28</v>
      </c>
      <c r="EN37" t="s">
        <v>2</v>
      </c>
      <c r="EO37" t="s">
        <v>76</v>
      </c>
      <c r="EQ37">
        <v>768</v>
      </c>
      <c r="ER37">
        <v>15305.97</v>
      </c>
      <c r="ES37">
        <v>15305.97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5</v>
      </c>
      <c r="FC37">
        <v>1</v>
      </c>
      <c r="FD37">
        <v>18</v>
      </c>
      <c r="FF37">
        <v>18061.04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79</v>
      </c>
      <c r="GD37">
        <v>0</v>
      </c>
      <c r="GF37">
        <v>-392415533</v>
      </c>
      <c r="GG37">
        <v>2</v>
      </c>
      <c r="GH37">
        <v>3</v>
      </c>
      <c r="GI37">
        <v>-2</v>
      </c>
      <c r="GJ37">
        <v>0</v>
      </c>
      <c r="GK37">
        <f>ROUND(R37*(R12)/100,2)</f>
        <v>0</v>
      </c>
      <c r="GL37">
        <f t="shared" si="46"/>
        <v>0</v>
      </c>
      <c r="GM37">
        <f t="shared" si="47"/>
        <v>15305.97</v>
      </c>
      <c r="GN37">
        <f t="shared" si="48"/>
        <v>0</v>
      </c>
      <c r="GO37">
        <f t="shared" si="49"/>
        <v>15305.97</v>
      </c>
      <c r="GP37">
        <f t="shared" si="50"/>
        <v>0</v>
      </c>
      <c r="GR37">
        <v>1</v>
      </c>
      <c r="GS37">
        <v>1</v>
      </c>
      <c r="GT37">
        <v>0</v>
      </c>
      <c r="GU37" t="s">
        <v>2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IK37">
        <v>0</v>
      </c>
    </row>
    <row r="38" spans="1:245">
      <c r="A38">
        <v>17</v>
      </c>
      <c r="B38">
        <v>1</v>
      </c>
      <c r="E38" t="s">
        <v>80</v>
      </c>
      <c r="F38" t="s">
        <v>76</v>
      </c>
      <c r="G38" t="s">
        <v>81</v>
      </c>
      <c r="H38" t="s">
        <v>11</v>
      </c>
      <c r="I38">
        <f>ROUND(1,3)</f>
        <v>1</v>
      </c>
      <c r="J38">
        <v>0</v>
      </c>
      <c r="O38">
        <f t="shared" si="14"/>
        <v>170.46</v>
      </c>
      <c r="P38">
        <f t="shared" si="15"/>
        <v>170.46</v>
      </c>
      <c r="Q38">
        <f t="shared" si="16"/>
        <v>0</v>
      </c>
      <c r="R38">
        <f t="shared" si="17"/>
        <v>0</v>
      </c>
      <c r="S38">
        <f t="shared" si="18"/>
        <v>0</v>
      </c>
      <c r="T38">
        <f t="shared" si="19"/>
        <v>0</v>
      </c>
      <c r="U38">
        <f t="shared" si="20"/>
        <v>0</v>
      </c>
      <c r="V38">
        <f t="shared" si="21"/>
        <v>0</v>
      </c>
      <c r="W38">
        <f t="shared" si="22"/>
        <v>0</v>
      </c>
      <c r="X38">
        <f t="shared" si="23"/>
        <v>0</v>
      </c>
      <c r="Y38">
        <f t="shared" si="24"/>
        <v>0</v>
      </c>
      <c r="AA38">
        <v>93143763</v>
      </c>
      <c r="AB38">
        <f t="shared" si="25"/>
        <v>170.46</v>
      </c>
      <c r="AC38">
        <f t="shared" si="26"/>
        <v>170.46</v>
      </c>
      <c r="AD38">
        <f t="shared" si="27"/>
        <v>0</v>
      </c>
      <c r="AE38">
        <f t="shared" si="28"/>
        <v>0</v>
      </c>
      <c r="AF38">
        <f t="shared" si="29"/>
        <v>0</v>
      </c>
      <c r="AG38">
        <f t="shared" si="30"/>
        <v>0</v>
      </c>
      <c r="AH38">
        <f t="shared" si="31"/>
        <v>0</v>
      </c>
      <c r="AI38">
        <f t="shared" si="32"/>
        <v>0</v>
      </c>
      <c r="AJ38">
        <f t="shared" si="33"/>
        <v>0</v>
      </c>
      <c r="AK38">
        <v>170.46</v>
      </c>
      <c r="AL38">
        <v>170.46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2</v>
      </c>
      <c r="BE38" t="s">
        <v>2</v>
      </c>
      <c r="BF38" t="s">
        <v>2</v>
      </c>
      <c r="BG38" t="s">
        <v>2</v>
      </c>
      <c r="BH38">
        <v>3</v>
      </c>
      <c r="BI38">
        <v>2</v>
      </c>
      <c r="BJ38" t="s">
        <v>2</v>
      </c>
      <c r="BM38">
        <v>500004</v>
      </c>
      <c r="BN38">
        <v>0</v>
      </c>
      <c r="BO38" t="s">
        <v>2</v>
      </c>
      <c r="BP38">
        <v>0</v>
      </c>
      <c r="BQ38">
        <v>14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2</v>
      </c>
      <c r="BZ38">
        <v>0</v>
      </c>
      <c r="CA38">
        <v>0</v>
      </c>
      <c r="CF38">
        <v>0</v>
      </c>
      <c r="CG38">
        <v>0</v>
      </c>
      <c r="CM38">
        <v>0</v>
      </c>
      <c r="CN38" t="s">
        <v>82</v>
      </c>
      <c r="CO38">
        <v>0</v>
      </c>
      <c r="CP38">
        <f t="shared" si="34"/>
        <v>170.46</v>
      </c>
      <c r="CQ38">
        <f t="shared" si="35"/>
        <v>170.46</v>
      </c>
      <c r="CR38">
        <f t="shared" si="36"/>
        <v>0</v>
      </c>
      <c r="CS38">
        <f t="shared" si="37"/>
        <v>0</v>
      </c>
      <c r="CT38">
        <f t="shared" si="38"/>
        <v>0</v>
      </c>
      <c r="CU38">
        <f t="shared" si="39"/>
        <v>0</v>
      </c>
      <c r="CV38">
        <f t="shared" si="40"/>
        <v>0</v>
      </c>
      <c r="CW38">
        <f t="shared" si="41"/>
        <v>0</v>
      </c>
      <c r="CX38">
        <f t="shared" si="42"/>
        <v>0</v>
      </c>
      <c r="CY38">
        <f t="shared" si="43"/>
        <v>0</v>
      </c>
      <c r="CZ38">
        <f t="shared" si="44"/>
        <v>0</v>
      </c>
      <c r="DC38" t="s">
        <v>2</v>
      </c>
      <c r="DD38" t="s">
        <v>2</v>
      </c>
      <c r="DE38" t="s">
        <v>2</v>
      </c>
      <c r="DF38" t="s">
        <v>2</v>
      </c>
      <c r="DG38" t="s">
        <v>2</v>
      </c>
      <c r="DH38" t="s">
        <v>2</v>
      </c>
      <c r="DI38" t="s">
        <v>2</v>
      </c>
      <c r="DJ38" t="s">
        <v>2</v>
      </c>
      <c r="DK38" t="s">
        <v>2</v>
      </c>
      <c r="DL38" t="s">
        <v>2</v>
      </c>
      <c r="DM38" t="s">
        <v>2</v>
      </c>
      <c r="DN38">
        <v>0</v>
      </c>
      <c r="DO38">
        <v>0</v>
      </c>
      <c r="DP38">
        <v>1</v>
      </c>
      <c r="DQ38">
        <v>1</v>
      </c>
      <c r="DU38">
        <v>1010</v>
      </c>
      <c r="DV38" t="s">
        <v>11</v>
      </c>
      <c r="DW38" t="s">
        <v>11</v>
      </c>
      <c r="DX38">
        <v>1</v>
      </c>
      <c r="EE38">
        <v>89270150</v>
      </c>
      <c r="EF38">
        <v>14</v>
      </c>
      <c r="EG38" t="s">
        <v>26</v>
      </c>
      <c r="EH38">
        <v>0</v>
      </c>
      <c r="EI38" t="s">
        <v>2</v>
      </c>
      <c r="EJ38">
        <v>2</v>
      </c>
      <c r="EK38">
        <v>500004</v>
      </c>
      <c r="EL38" t="s">
        <v>27</v>
      </c>
      <c r="EM38" t="s">
        <v>28</v>
      </c>
      <c r="EN38" t="s">
        <v>2</v>
      </c>
      <c r="EO38" t="s">
        <v>76</v>
      </c>
      <c r="EQ38">
        <v>768</v>
      </c>
      <c r="ER38">
        <v>170.46</v>
      </c>
      <c r="ES38">
        <v>170.46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5</v>
      </c>
      <c r="FC38">
        <v>1</v>
      </c>
      <c r="FD38">
        <v>18</v>
      </c>
      <c r="FF38">
        <v>201.14</v>
      </c>
      <c r="FQ38">
        <v>0</v>
      </c>
      <c r="FR38">
        <f t="shared" si="45"/>
        <v>0</v>
      </c>
      <c r="FS38">
        <v>0</v>
      </c>
      <c r="FX38">
        <v>0</v>
      </c>
      <c r="FY38">
        <v>0</v>
      </c>
      <c r="GA38" t="s">
        <v>83</v>
      </c>
      <c r="GD38">
        <v>0</v>
      </c>
      <c r="GF38">
        <v>-527183674</v>
      </c>
      <c r="GG38">
        <v>2</v>
      </c>
      <c r="GH38">
        <v>3</v>
      </c>
      <c r="GI38">
        <v>-2</v>
      </c>
      <c r="GJ38">
        <v>0</v>
      </c>
      <c r="GK38">
        <f>ROUND(R38*(R12)/100,2)</f>
        <v>0</v>
      </c>
      <c r="GL38">
        <f t="shared" si="46"/>
        <v>0</v>
      </c>
      <c r="GM38">
        <f t="shared" si="47"/>
        <v>170.46</v>
      </c>
      <c r="GN38">
        <f t="shared" si="48"/>
        <v>0</v>
      </c>
      <c r="GO38">
        <f t="shared" si="49"/>
        <v>170.46</v>
      </c>
      <c r="GP38">
        <f t="shared" si="50"/>
        <v>0</v>
      </c>
      <c r="GR38">
        <v>1</v>
      </c>
      <c r="GS38">
        <v>1</v>
      </c>
      <c r="GT38">
        <v>0</v>
      </c>
      <c r="GU38" t="s">
        <v>2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IK38">
        <v>0</v>
      </c>
    </row>
    <row r="39" spans="1:245">
      <c r="A39">
        <v>17</v>
      </c>
      <c r="B39">
        <v>1</v>
      </c>
      <c r="E39" t="s">
        <v>84</v>
      </c>
      <c r="F39" t="s">
        <v>76</v>
      </c>
      <c r="G39" t="s">
        <v>85</v>
      </c>
      <c r="H39" t="s">
        <v>11</v>
      </c>
      <c r="I39">
        <f>ROUND(1,3)</f>
        <v>1</v>
      </c>
      <c r="J39">
        <v>0</v>
      </c>
      <c r="O39">
        <f t="shared" si="14"/>
        <v>262.24</v>
      </c>
      <c r="P39">
        <f t="shared" si="15"/>
        <v>262.24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93143763</v>
      </c>
      <c r="AB39">
        <f t="shared" si="25"/>
        <v>262.24</v>
      </c>
      <c r="AC39">
        <f t="shared" si="26"/>
        <v>262.24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262.24</v>
      </c>
      <c r="AL39">
        <v>262.24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</v>
      </c>
      <c r="BE39" t="s">
        <v>2</v>
      </c>
      <c r="BF39" t="s">
        <v>2</v>
      </c>
      <c r="BG39" t="s">
        <v>2</v>
      </c>
      <c r="BH39">
        <v>3</v>
      </c>
      <c r="BI39">
        <v>2</v>
      </c>
      <c r="BJ39" t="s">
        <v>2</v>
      </c>
      <c r="BM39">
        <v>500004</v>
      </c>
      <c r="BN39">
        <v>0</v>
      </c>
      <c r="BO39" t="s">
        <v>2</v>
      </c>
      <c r="BP39">
        <v>0</v>
      </c>
      <c r="BQ39">
        <v>14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</v>
      </c>
      <c r="BZ39">
        <v>0</v>
      </c>
      <c r="CA39">
        <v>0</v>
      </c>
      <c r="CF39">
        <v>0</v>
      </c>
      <c r="CG39">
        <v>0</v>
      </c>
      <c r="CM39">
        <v>0</v>
      </c>
      <c r="CN39" t="s">
        <v>86</v>
      </c>
      <c r="CO39">
        <v>0</v>
      </c>
      <c r="CP39">
        <f t="shared" si="34"/>
        <v>262.24</v>
      </c>
      <c r="CQ39">
        <f t="shared" si="35"/>
        <v>262.24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2</v>
      </c>
      <c r="DD39" t="s">
        <v>2</v>
      </c>
      <c r="DE39" t="s">
        <v>2</v>
      </c>
      <c r="DF39" t="s">
        <v>2</v>
      </c>
      <c r="DG39" t="s">
        <v>2</v>
      </c>
      <c r="DH39" t="s">
        <v>2</v>
      </c>
      <c r="DI39" t="s">
        <v>2</v>
      </c>
      <c r="DJ39" t="s">
        <v>2</v>
      </c>
      <c r="DK39" t="s">
        <v>2</v>
      </c>
      <c r="DL39" t="s">
        <v>2</v>
      </c>
      <c r="DM39" t="s">
        <v>2</v>
      </c>
      <c r="DN39">
        <v>0</v>
      </c>
      <c r="DO39">
        <v>0</v>
      </c>
      <c r="DP39">
        <v>1</v>
      </c>
      <c r="DQ39">
        <v>1</v>
      </c>
      <c r="DU39">
        <v>1010</v>
      </c>
      <c r="DV39" t="s">
        <v>11</v>
      </c>
      <c r="DW39" t="s">
        <v>11</v>
      </c>
      <c r="DX39">
        <v>1</v>
      </c>
      <c r="EE39">
        <v>89270150</v>
      </c>
      <c r="EF39">
        <v>14</v>
      </c>
      <c r="EG39" t="s">
        <v>26</v>
      </c>
      <c r="EH39">
        <v>0</v>
      </c>
      <c r="EI39" t="s">
        <v>2</v>
      </c>
      <c r="EJ39">
        <v>2</v>
      </c>
      <c r="EK39">
        <v>500004</v>
      </c>
      <c r="EL39" t="s">
        <v>27</v>
      </c>
      <c r="EM39" t="s">
        <v>28</v>
      </c>
      <c r="EN39" t="s">
        <v>2</v>
      </c>
      <c r="EO39" t="s">
        <v>76</v>
      </c>
      <c r="EQ39">
        <v>768</v>
      </c>
      <c r="ER39">
        <v>262.24</v>
      </c>
      <c r="ES39">
        <v>262.24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5</v>
      </c>
      <c r="FC39">
        <v>1</v>
      </c>
      <c r="FD39">
        <v>18</v>
      </c>
      <c r="FF39">
        <v>309.44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87</v>
      </c>
      <c r="GD39">
        <v>0</v>
      </c>
      <c r="GF39">
        <v>-1689724311</v>
      </c>
      <c r="GG39">
        <v>2</v>
      </c>
      <c r="GH39">
        <v>3</v>
      </c>
      <c r="GI39">
        <v>-2</v>
      </c>
      <c r="GJ39">
        <v>0</v>
      </c>
      <c r="GK39">
        <f>ROUND(R39*(R12)/100,2)</f>
        <v>0</v>
      </c>
      <c r="GL39">
        <f t="shared" si="46"/>
        <v>0</v>
      </c>
      <c r="GM39">
        <f t="shared" si="47"/>
        <v>262.24</v>
      </c>
      <c r="GN39">
        <f t="shared" si="48"/>
        <v>0</v>
      </c>
      <c r="GO39">
        <f t="shared" si="49"/>
        <v>262.24</v>
      </c>
      <c r="GP39">
        <f t="shared" si="50"/>
        <v>0</v>
      </c>
      <c r="GR39">
        <v>1</v>
      </c>
      <c r="GS39">
        <v>1</v>
      </c>
      <c r="GT39">
        <v>0</v>
      </c>
      <c r="GU39" t="s">
        <v>2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IK39">
        <v>0</v>
      </c>
    </row>
    <row r="40" spans="1:245">
      <c r="A40">
        <v>17</v>
      </c>
      <c r="B40">
        <v>1</v>
      </c>
      <c r="C40">
        <f>ROW(SmtRes!A36)</f>
        <v>36</v>
      </c>
      <c r="D40">
        <f>ROW(EtalonRes!A38)</f>
        <v>38</v>
      </c>
      <c r="E40" t="s">
        <v>88</v>
      </c>
      <c r="F40" t="s">
        <v>89</v>
      </c>
      <c r="G40" t="s">
        <v>90</v>
      </c>
      <c r="H40" t="s">
        <v>19</v>
      </c>
      <c r="I40">
        <v>8</v>
      </c>
      <c r="J40">
        <v>0</v>
      </c>
      <c r="O40">
        <f t="shared" si="14"/>
        <v>79.599999999999994</v>
      </c>
      <c r="P40">
        <f t="shared" si="15"/>
        <v>1.44</v>
      </c>
      <c r="Q40">
        <f t="shared" si="16"/>
        <v>6.96</v>
      </c>
      <c r="R40">
        <f t="shared" si="17"/>
        <v>0</v>
      </c>
      <c r="S40">
        <f t="shared" si="18"/>
        <v>71.2</v>
      </c>
      <c r="T40">
        <f t="shared" si="19"/>
        <v>0</v>
      </c>
      <c r="U40">
        <f t="shared" si="20"/>
        <v>8.24</v>
      </c>
      <c r="V40">
        <f t="shared" si="21"/>
        <v>0</v>
      </c>
      <c r="W40">
        <f t="shared" si="22"/>
        <v>0</v>
      </c>
      <c r="X40">
        <f t="shared" si="23"/>
        <v>65.5</v>
      </c>
      <c r="Y40">
        <f t="shared" si="24"/>
        <v>46.28</v>
      </c>
      <c r="AA40">
        <v>93143763</v>
      </c>
      <c r="AB40">
        <f t="shared" si="25"/>
        <v>9.9499999999999993</v>
      </c>
      <c r="AC40">
        <f t="shared" si="26"/>
        <v>0.18</v>
      </c>
      <c r="AD40">
        <f t="shared" si="27"/>
        <v>0.87</v>
      </c>
      <c r="AE40">
        <f t="shared" si="28"/>
        <v>0</v>
      </c>
      <c r="AF40">
        <f t="shared" si="29"/>
        <v>8.9</v>
      </c>
      <c r="AG40">
        <f t="shared" si="30"/>
        <v>0</v>
      </c>
      <c r="AH40">
        <f t="shared" si="31"/>
        <v>1.03</v>
      </c>
      <c r="AI40">
        <f t="shared" si="32"/>
        <v>0</v>
      </c>
      <c r="AJ40">
        <f t="shared" si="33"/>
        <v>0</v>
      </c>
      <c r="AK40">
        <v>9.9499999999999993</v>
      </c>
      <c r="AL40">
        <v>0.18</v>
      </c>
      <c r="AM40">
        <v>0.87</v>
      </c>
      <c r="AN40">
        <v>0</v>
      </c>
      <c r="AO40">
        <v>8.9</v>
      </c>
      <c r="AP40">
        <v>0</v>
      </c>
      <c r="AQ40">
        <v>1.03</v>
      </c>
      <c r="AR40">
        <v>0</v>
      </c>
      <c r="AS40">
        <v>0</v>
      </c>
      <c r="AT40">
        <v>92</v>
      </c>
      <c r="AU40">
        <v>65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2</v>
      </c>
      <c r="BE40" t="s">
        <v>2</v>
      </c>
      <c r="BF40" t="s">
        <v>2</v>
      </c>
      <c r="BG40" t="s">
        <v>2</v>
      </c>
      <c r="BH40">
        <v>0</v>
      </c>
      <c r="BI40">
        <v>2</v>
      </c>
      <c r="BJ40" t="s">
        <v>91</v>
      </c>
      <c r="BM40">
        <v>111002</v>
      </c>
      <c r="BN40">
        <v>0</v>
      </c>
      <c r="BO40" t="s">
        <v>2</v>
      </c>
      <c r="BP40">
        <v>0</v>
      </c>
      <c r="BQ40">
        <v>3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2</v>
      </c>
      <c r="BZ40">
        <v>92</v>
      </c>
      <c r="CA40">
        <v>65</v>
      </c>
      <c r="CF40">
        <v>0</v>
      </c>
      <c r="CG40">
        <v>0</v>
      </c>
      <c r="CM40">
        <v>0</v>
      </c>
      <c r="CN40" t="s">
        <v>2</v>
      </c>
      <c r="CO40">
        <v>0</v>
      </c>
      <c r="CP40">
        <f t="shared" si="34"/>
        <v>79.600000000000009</v>
      </c>
      <c r="CQ40">
        <f t="shared" si="35"/>
        <v>0.18</v>
      </c>
      <c r="CR40">
        <f t="shared" si="36"/>
        <v>0.87</v>
      </c>
      <c r="CS40">
        <f t="shared" si="37"/>
        <v>0</v>
      </c>
      <c r="CT40">
        <f t="shared" si="38"/>
        <v>8.9</v>
      </c>
      <c r="CU40">
        <f t="shared" si="39"/>
        <v>0</v>
      </c>
      <c r="CV40">
        <f t="shared" si="40"/>
        <v>1.03</v>
      </c>
      <c r="CW40">
        <f t="shared" si="41"/>
        <v>0</v>
      </c>
      <c r="CX40">
        <f t="shared" si="42"/>
        <v>0</v>
      </c>
      <c r="CY40">
        <f t="shared" si="43"/>
        <v>65.504000000000005</v>
      </c>
      <c r="CZ40">
        <f t="shared" si="44"/>
        <v>46.28</v>
      </c>
      <c r="DC40" t="s">
        <v>2</v>
      </c>
      <c r="DD40" t="s">
        <v>2</v>
      </c>
      <c r="DE40" t="s">
        <v>2</v>
      </c>
      <c r="DF40" t="s">
        <v>2</v>
      </c>
      <c r="DG40" t="s">
        <v>2</v>
      </c>
      <c r="DH40" t="s">
        <v>2</v>
      </c>
      <c r="DI40" t="s">
        <v>2</v>
      </c>
      <c r="DJ40" t="s">
        <v>2</v>
      </c>
      <c r="DK40" t="s">
        <v>2</v>
      </c>
      <c r="DL40" t="s">
        <v>2</v>
      </c>
      <c r="DM40" t="s">
        <v>2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19</v>
      </c>
      <c r="DW40" t="s">
        <v>19</v>
      </c>
      <c r="DX40">
        <v>1</v>
      </c>
      <c r="EE40">
        <v>89269854</v>
      </c>
      <c r="EF40">
        <v>3</v>
      </c>
      <c r="EG40" t="s">
        <v>13</v>
      </c>
      <c r="EH40">
        <v>0</v>
      </c>
      <c r="EI40" t="s">
        <v>2</v>
      </c>
      <c r="EJ40">
        <v>2</v>
      </c>
      <c r="EK40">
        <v>111002</v>
      </c>
      <c r="EL40" t="s">
        <v>73</v>
      </c>
      <c r="EM40" t="s">
        <v>74</v>
      </c>
      <c r="EN40" t="s">
        <v>2</v>
      </c>
      <c r="EO40" t="s">
        <v>2</v>
      </c>
      <c r="EQ40">
        <v>0</v>
      </c>
      <c r="ER40">
        <v>9.9499999999999993</v>
      </c>
      <c r="ES40">
        <v>0.18</v>
      </c>
      <c r="ET40">
        <v>0.87</v>
      </c>
      <c r="EU40">
        <v>0</v>
      </c>
      <c r="EV40">
        <v>8.9</v>
      </c>
      <c r="EW40">
        <v>1.03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92</v>
      </c>
      <c r="FY40">
        <v>65</v>
      </c>
      <c r="GA40" t="s">
        <v>2</v>
      </c>
      <c r="GD40">
        <v>0</v>
      </c>
      <c r="GF40">
        <v>-471988198</v>
      </c>
      <c r="GG40">
        <v>2</v>
      </c>
      <c r="GH40">
        <v>1</v>
      </c>
      <c r="GI40">
        <v>-2</v>
      </c>
      <c r="GJ40">
        <v>0</v>
      </c>
      <c r="GK40">
        <f>ROUND(R40*(R12)/100,2)</f>
        <v>0</v>
      </c>
      <c r="GL40">
        <f t="shared" si="46"/>
        <v>0</v>
      </c>
      <c r="GM40">
        <f t="shared" si="47"/>
        <v>191.38</v>
      </c>
      <c r="GN40">
        <f t="shared" si="48"/>
        <v>0</v>
      </c>
      <c r="GO40">
        <f t="shared" si="49"/>
        <v>191.38</v>
      </c>
      <c r="GP40">
        <f t="shared" si="50"/>
        <v>0</v>
      </c>
      <c r="GR40">
        <v>0</v>
      </c>
      <c r="GS40">
        <v>3</v>
      </c>
      <c r="GT40">
        <v>0</v>
      </c>
      <c r="GU40" t="s">
        <v>2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IK40">
        <v>0</v>
      </c>
    </row>
    <row r="41" spans="1:245">
      <c r="A41">
        <v>17</v>
      </c>
      <c r="B41">
        <v>1</v>
      </c>
      <c r="E41" t="s">
        <v>92</v>
      </c>
      <c r="F41" t="s">
        <v>93</v>
      </c>
      <c r="G41" t="s">
        <v>94</v>
      </c>
      <c r="H41" t="s">
        <v>11</v>
      </c>
      <c r="I41">
        <f>ROUND(8,3)</f>
        <v>8</v>
      </c>
      <c r="J41">
        <v>0</v>
      </c>
      <c r="O41">
        <f t="shared" si="14"/>
        <v>124691.28</v>
      </c>
      <c r="P41">
        <f t="shared" si="15"/>
        <v>124691.28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93143763</v>
      </c>
      <c r="AB41">
        <f t="shared" si="25"/>
        <v>15586.41</v>
      </c>
      <c r="AC41">
        <f t="shared" si="26"/>
        <v>15586.41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v>15586.41</v>
      </c>
      <c r="AL41">
        <v>15586.41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2</v>
      </c>
      <c r="BE41" t="s">
        <v>2</v>
      </c>
      <c r="BF41" t="s">
        <v>2</v>
      </c>
      <c r="BG41" t="s">
        <v>2</v>
      </c>
      <c r="BH41">
        <v>3</v>
      </c>
      <c r="BI41">
        <v>2</v>
      </c>
      <c r="BJ41" t="s">
        <v>2</v>
      </c>
      <c r="BM41">
        <v>500004</v>
      </c>
      <c r="BN41">
        <v>0</v>
      </c>
      <c r="BO41" t="s">
        <v>2</v>
      </c>
      <c r="BP41">
        <v>0</v>
      </c>
      <c r="BQ41">
        <v>14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</v>
      </c>
      <c r="BZ41">
        <v>0</v>
      </c>
      <c r="CA41">
        <v>0</v>
      </c>
      <c r="CF41">
        <v>0</v>
      </c>
      <c r="CG41">
        <v>0</v>
      </c>
      <c r="CM41">
        <v>0</v>
      </c>
      <c r="CN41" t="s">
        <v>95</v>
      </c>
      <c r="CO41">
        <v>0</v>
      </c>
      <c r="CP41">
        <f t="shared" si="34"/>
        <v>124691.28</v>
      </c>
      <c r="CQ41">
        <f t="shared" si="35"/>
        <v>15586.41</v>
      </c>
      <c r="CR41">
        <f t="shared" si="36"/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2</v>
      </c>
      <c r="DD41" t="s">
        <v>2</v>
      </c>
      <c r="DE41" t="s">
        <v>2</v>
      </c>
      <c r="DF41" t="s">
        <v>2</v>
      </c>
      <c r="DG41" t="s">
        <v>2</v>
      </c>
      <c r="DH41" t="s">
        <v>2</v>
      </c>
      <c r="DI41" t="s">
        <v>2</v>
      </c>
      <c r="DJ41" t="s">
        <v>2</v>
      </c>
      <c r="DK41" t="s">
        <v>2</v>
      </c>
      <c r="DL41" t="s">
        <v>2</v>
      </c>
      <c r="DM41" t="s">
        <v>2</v>
      </c>
      <c r="DN41">
        <v>0</v>
      </c>
      <c r="DO41">
        <v>0</v>
      </c>
      <c r="DP41">
        <v>1</v>
      </c>
      <c r="DQ41">
        <v>1</v>
      </c>
      <c r="DU41">
        <v>1010</v>
      </c>
      <c r="DV41" t="s">
        <v>11</v>
      </c>
      <c r="DW41" t="s">
        <v>11</v>
      </c>
      <c r="DX41">
        <v>1</v>
      </c>
      <c r="EE41">
        <v>89270150</v>
      </c>
      <c r="EF41">
        <v>14</v>
      </c>
      <c r="EG41" t="s">
        <v>26</v>
      </c>
      <c r="EH41">
        <v>0</v>
      </c>
      <c r="EI41" t="s">
        <v>2</v>
      </c>
      <c r="EJ41">
        <v>2</v>
      </c>
      <c r="EK41">
        <v>500004</v>
      </c>
      <c r="EL41" t="s">
        <v>27</v>
      </c>
      <c r="EM41" t="s">
        <v>28</v>
      </c>
      <c r="EN41" t="s">
        <v>2</v>
      </c>
      <c r="EO41" t="s">
        <v>93</v>
      </c>
      <c r="EQ41">
        <v>768</v>
      </c>
      <c r="ER41">
        <v>15586.41</v>
      </c>
      <c r="ES41">
        <v>15586.41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5</v>
      </c>
      <c r="FC41">
        <v>1</v>
      </c>
      <c r="FD41">
        <v>18</v>
      </c>
      <c r="FF41">
        <v>18391.96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96</v>
      </c>
      <c r="GD41">
        <v>0</v>
      </c>
      <c r="GF41">
        <v>-381195531</v>
      </c>
      <c r="GG41">
        <v>2</v>
      </c>
      <c r="GH41">
        <v>3</v>
      </c>
      <c r="GI41">
        <v>-2</v>
      </c>
      <c r="GJ41">
        <v>0</v>
      </c>
      <c r="GK41">
        <f>ROUND(R41*(R12)/100,2)</f>
        <v>0</v>
      </c>
      <c r="GL41">
        <f t="shared" si="46"/>
        <v>0</v>
      </c>
      <c r="GM41">
        <f t="shared" si="47"/>
        <v>124691.28</v>
      </c>
      <c r="GN41">
        <f t="shared" si="48"/>
        <v>0</v>
      </c>
      <c r="GO41">
        <f t="shared" si="49"/>
        <v>124691.28</v>
      </c>
      <c r="GP41">
        <f t="shared" si="50"/>
        <v>0</v>
      </c>
      <c r="GR41">
        <v>1</v>
      </c>
      <c r="GS41">
        <v>1</v>
      </c>
      <c r="GT41">
        <v>0</v>
      </c>
      <c r="GU41" t="s">
        <v>2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IK41">
        <v>0</v>
      </c>
    </row>
    <row r="42" spans="1:245">
      <c r="A42">
        <v>17</v>
      </c>
      <c r="B42">
        <v>1</v>
      </c>
      <c r="C42">
        <f>ROW(SmtRes!A40)</f>
        <v>40</v>
      </c>
      <c r="D42">
        <f>ROW(EtalonRes!A42)</f>
        <v>42</v>
      </c>
      <c r="E42" t="s">
        <v>2</v>
      </c>
      <c r="F42" t="s">
        <v>97</v>
      </c>
      <c r="G42" t="s">
        <v>98</v>
      </c>
      <c r="H42" t="s">
        <v>19</v>
      </c>
      <c r="I42">
        <v>20</v>
      </c>
      <c r="J42">
        <v>0</v>
      </c>
      <c r="O42">
        <f t="shared" si="14"/>
        <v>77.2</v>
      </c>
      <c r="P42">
        <f t="shared" si="15"/>
        <v>1.2</v>
      </c>
      <c r="Q42">
        <f t="shared" si="16"/>
        <v>18</v>
      </c>
      <c r="R42">
        <f t="shared" si="17"/>
        <v>2</v>
      </c>
      <c r="S42">
        <f t="shared" si="18"/>
        <v>58</v>
      </c>
      <c r="T42">
        <f t="shared" si="19"/>
        <v>0</v>
      </c>
      <c r="U42">
        <f t="shared" si="20"/>
        <v>6.8000000000000007</v>
      </c>
      <c r="V42">
        <f t="shared" si="21"/>
        <v>0.2</v>
      </c>
      <c r="W42">
        <f t="shared" si="22"/>
        <v>0</v>
      </c>
      <c r="X42">
        <f t="shared" si="23"/>
        <v>48</v>
      </c>
      <c r="Y42">
        <f t="shared" si="24"/>
        <v>36</v>
      </c>
      <c r="AA42">
        <v>-1</v>
      </c>
      <c r="AB42">
        <f t="shared" si="25"/>
        <v>3.86</v>
      </c>
      <c r="AC42">
        <f t="shared" si="26"/>
        <v>0.06</v>
      </c>
      <c r="AD42">
        <f t="shared" si="27"/>
        <v>0.9</v>
      </c>
      <c r="AE42">
        <f t="shared" si="28"/>
        <v>0.1</v>
      </c>
      <c r="AF42">
        <f t="shared" si="29"/>
        <v>2.9</v>
      </c>
      <c r="AG42">
        <f t="shared" si="30"/>
        <v>0</v>
      </c>
      <c r="AH42">
        <f t="shared" si="31"/>
        <v>0.34</v>
      </c>
      <c r="AI42">
        <f t="shared" si="32"/>
        <v>0.01</v>
      </c>
      <c r="AJ42">
        <f t="shared" si="33"/>
        <v>0</v>
      </c>
      <c r="AK42">
        <v>3.86</v>
      </c>
      <c r="AL42">
        <v>0.06</v>
      </c>
      <c r="AM42">
        <v>0.9</v>
      </c>
      <c r="AN42">
        <v>0.1</v>
      </c>
      <c r="AO42">
        <v>2.9</v>
      </c>
      <c r="AP42">
        <v>0</v>
      </c>
      <c r="AQ42">
        <v>0.34</v>
      </c>
      <c r="AR42">
        <v>0.01</v>
      </c>
      <c r="AS42">
        <v>0</v>
      </c>
      <c r="AT42">
        <v>80</v>
      </c>
      <c r="AU42">
        <v>60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2</v>
      </c>
      <c r="BE42" t="s">
        <v>2</v>
      </c>
      <c r="BF42" t="s">
        <v>2</v>
      </c>
      <c r="BG42" t="s">
        <v>2</v>
      </c>
      <c r="BH42">
        <v>0</v>
      </c>
      <c r="BI42">
        <v>2</v>
      </c>
      <c r="BJ42" t="s">
        <v>99</v>
      </c>
      <c r="BM42">
        <v>110001</v>
      </c>
      <c r="BN42">
        <v>0</v>
      </c>
      <c r="BO42" t="s">
        <v>2</v>
      </c>
      <c r="BP42">
        <v>0</v>
      </c>
      <c r="BQ42">
        <v>3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2</v>
      </c>
      <c r="BZ42">
        <v>80</v>
      </c>
      <c r="CA42">
        <v>60</v>
      </c>
      <c r="CF42">
        <v>0</v>
      </c>
      <c r="CG42">
        <v>0</v>
      </c>
      <c r="CM42">
        <v>0</v>
      </c>
      <c r="CN42" t="s">
        <v>2</v>
      </c>
      <c r="CO42">
        <v>0</v>
      </c>
      <c r="CP42">
        <f t="shared" si="34"/>
        <v>77.2</v>
      </c>
      <c r="CQ42">
        <f t="shared" si="35"/>
        <v>0.06</v>
      </c>
      <c r="CR42">
        <f t="shared" si="36"/>
        <v>0.9</v>
      </c>
      <c r="CS42">
        <f t="shared" si="37"/>
        <v>0.1</v>
      </c>
      <c r="CT42">
        <f t="shared" si="38"/>
        <v>2.9</v>
      </c>
      <c r="CU42">
        <f t="shared" si="39"/>
        <v>0</v>
      </c>
      <c r="CV42">
        <f t="shared" si="40"/>
        <v>0.34</v>
      </c>
      <c r="CW42">
        <f t="shared" si="41"/>
        <v>0.01</v>
      </c>
      <c r="CX42">
        <f t="shared" si="42"/>
        <v>0</v>
      </c>
      <c r="CY42">
        <f t="shared" si="43"/>
        <v>48</v>
      </c>
      <c r="CZ42">
        <f t="shared" si="44"/>
        <v>36</v>
      </c>
      <c r="DC42" t="s">
        <v>2</v>
      </c>
      <c r="DD42" t="s">
        <v>2</v>
      </c>
      <c r="DE42" t="s">
        <v>2</v>
      </c>
      <c r="DF42" t="s">
        <v>2</v>
      </c>
      <c r="DG42" t="s">
        <v>2</v>
      </c>
      <c r="DH42" t="s">
        <v>2</v>
      </c>
      <c r="DI42" t="s">
        <v>2</v>
      </c>
      <c r="DJ42" t="s">
        <v>2</v>
      </c>
      <c r="DK42" t="s">
        <v>2</v>
      </c>
      <c r="DL42" t="s">
        <v>2</v>
      </c>
      <c r="DM42" t="s">
        <v>2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19</v>
      </c>
      <c r="DW42" t="s">
        <v>19</v>
      </c>
      <c r="DX42">
        <v>1</v>
      </c>
      <c r="EE42">
        <v>89269850</v>
      </c>
      <c r="EF42">
        <v>3</v>
      </c>
      <c r="EG42" t="s">
        <v>13</v>
      </c>
      <c r="EH42">
        <v>0</v>
      </c>
      <c r="EI42" t="s">
        <v>2</v>
      </c>
      <c r="EJ42">
        <v>2</v>
      </c>
      <c r="EK42">
        <v>110001</v>
      </c>
      <c r="EL42" t="s">
        <v>100</v>
      </c>
      <c r="EM42" t="s">
        <v>15</v>
      </c>
      <c r="EN42" t="s">
        <v>2</v>
      </c>
      <c r="EO42" t="s">
        <v>2</v>
      </c>
      <c r="EQ42">
        <v>1024</v>
      </c>
      <c r="ER42">
        <v>3.86</v>
      </c>
      <c r="ES42">
        <v>0.06</v>
      </c>
      <c r="ET42">
        <v>0.9</v>
      </c>
      <c r="EU42">
        <v>0.1</v>
      </c>
      <c r="EV42">
        <v>2.9</v>
      </c>
      <c r="EW42">
        <v>0.34</v>
      </c>
      <c r="EX42">
        <v>0.01</v>
      </c>
      <c r="EY42">
        <v>0</v>
      </c>
      <c r="FQ42">
        <v>0</v>
      </c>
      <c r="FR42">
        <f t="shared" si="45"/>
        <v>0</v>
      </c>
      <c r="FS42">
        <v>0</v>
      </c>
      <c r="FX42">
        <v>80</v>
      </c>
      <c r="FY42">
        <v>60</v>
      </c>
      <c r="GA42" t="s">
        <v>2</v>
      </c>
      <c r="GD42">
        <v>0</v>
      </c>
      <c r="GF42">
        <v>-1414741375</v>
      </c>
      <c r="GG42">
        <v>2</v>
      </c>
      <c r="GH42">
        <v>1</v>
      </c>
      <c r="GI42">
        <v>-2</v>
      </c>
      <c r="GJ42">
        <v>0</v>
      </c>
      <c r="GK42">
        <f>ROUND(R42*(R12)/100,2)</f>
        <v>0</v>
      </c>
      <c r="GL42">
        <f t="shared" si="46"/>
        <v>0</v>
      </c>
      <c r="GM42">
        <f t="shared" si="47"/>
        <v>161.19999999999999</v>
      </c>
      <c r="GN42">
        <f t="shared" si="48"/>
        <v>0</v>
      </c>
      <c r="GO42">
        <f t="shared" si="49"/>
        <v>161.19999999999999</v>
      </c>
      <c r="GP42">
        <f t="shared" si="50"/>
        <v>0</v>
      </c>
      <c r="GR42">
        <v>0</v>
      </c>
      <c r="GS42">
        <v>3</v>
      </c>
      <c r="GT42">
        <v>0</v>
      </c>
      <c r="GU42" t="s">
        <v>2</v>
      </c>
      <c r="GV42">
        <f t="shared" si="51"/>
        <v>0</v>
      </c>
      <c r="GW42">
        <v>1</v>
      </c>
      <c r="GX42">
        <f t="shared" si="52"/>
        <v>0</v>
      </c>
      <c r="HA42">
        <v>0</v>
      </c>
      <c r="HB42">
        <v>0</v>
      </c>
      <c r="IK42">
        <v>0</v>
      </c>
    </row>
    <row r="43" spans="1:245">
      <c r="A43">
        <v>17</v>
      </c>
      <c r="B43">
        <v>1</v>
      </c>
      <c r="C43">
        <f>ROW(SmtRes!A56)</f>
        <v>56</v>
      </c>
      <c r="D43">
        <f>ROW(EtalonRes!A58)</f>
        <v>58</v>
      </c>
      <c r="E43" t="s">
        <v>2</v>
      </c>
      <c r="F43" t="s">
        <v>101</v>
      </c>
      <c r="G43" t="s">
        <v>102</v>
      </c>
      <c r="H43" t="s">
        <v>103</v>
      </c>
      <c r="I43">
        <f>ROUND(20,3)</f>
        <v>20</v>
      </c>
      <c r="J43">
        <v>0</v>
      </c>
      <c r="O43">
        <f t="shared" si="14"/>
        <v>5759.4</v>
      </c>
      <c r="P43">
        <f t="shared" si="15"/>
        <v>5146.8</v>
      </c>
      <c r="Q43">
        <f t="shared" si="16"/>
        <v>0</v>
      </c>
      <c r="R43">
        <f t="shared" si="17"/>
        <v>0</v>
      </c>
      <c r="S43">
        <f t="shared" si="18"/>
        <v>612.6</v>
      </c>
      <c r="T43">
        <f t="shared" si="19"/>
        <v>0</v>
      </c>
      <c r="U43">
        <f t="shared" si="20"/>
        <v>60</v>
      </c>
      <c r="V43">
        <f t="shared" si="21"/>
        <v>0</v>
      </c>
      <c r="W43">
        <f t="shared" si="22"/>
        <v>0</v>
      </c>
      <c r="X43">
        <f t="shared" si="23"/>
        <v>490.08</v>
      </c>
      <c r="Y43">
        <f t="shared" si="24"/>
        <v>367.56</v>
      </c>
      <c r="AA43">
        <v>-1</v>
      </c>
      <c r="AB43">
        <f t="shared" si="25"/>
        <v>287.97000000000003</v>
      </c>
      <c r="AC43">
        <f t="shared" si="26"/>
        <v>257.33999999999997</v>
      </c>
      <c r="AD43">
        <f t="shared" si="27"/>
        <v>0</v>
      </c>
      <c r="AE43">
        <f t="shared" si="28"/>
        <v>0</v>
      </c>
      <c r="AF43">
        <f t="shared" si="29"/>
        <v>30.63</v>
      </c>
      <c r="AG43">
        <f t="shared" si="30"/>
        <v>0</v>
      </c>
      <c r="AH43">
        <f t="shared" si="31"/>
        <v>3</v>
      </c>
      <c r="AI43">
        <f t="shared" si="32"/>
        <v>0</v>
      </c>
      <c r="AJ43">
        <f t="shared" si="33"/>
        <v>0</v>
      </c>
      <c r="AK43">
        <v>287.97000000000003</v>
      </c>
      <c r="AL43">
        <v>257.33999999999997</v>
      </c>
      <c r="AM43">
        <v>0</v>
      </c>
      <c r="AN43">
        <v>0</v>
      </c>
      <c r="AO43">
        <v>30.63</v>
      </c>
      <c r="AP43">
        <v>0</v>
      </c>
      <c r="AQ43">
        <v>3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2</v>
      </c>
      <c r="BE43" t="s">
        <v>2</v>
      </c>
      <c r="BF43" t="s">
        <v>2</v>
      </c>
      <c r="BG43" t="s">
        <v>2</v>
      </c>
      <c r="BH43">
        <v>0</v>
      </c>
      <c r="BI43">
        <v>2</v>
      </c>
      <c r="BJ43" t="s">
        <v>104</v>
      </c>
      <c r="BM43">
        <v>110001</v>
      </c>
      <c r="BN43">
        <v>0</v>
      </c>
      <c r="BO43" t="s">
        <v>2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</v>
      </c>
      <c r="BZ43">
        <v>80</v>
      </c>
      <c r="CA43">
        <v>60</v>
      </c>
      <c r="CF43">
        <v>0</v>
      </c>
      <c r="CG43">
        <v>0</v>
      </c>
      <c r="CM43">
        <v>0</v>
      </c>
      <c r="CN43" t="s">
        <v>2</v>
      </c>
      <c r="CO43">
        <v>0</v>
      </c>
      <c r="CP43">
        <f t="shared" si="34"/>
        <v>5759.4000000000005</v>
      </c>
      <c r="CQ43">
        <f t="shared" si="35"/>
        <v>257.33999999999997</v>
      </c>
      <c r="CR43">
        <f t="shared" si="36"/>
        <v>0</v>
      </c>
      <c r="CS43">
        <f t="shared" si="37"/>
        <v>0</v>
      </c>
      <c r="CT43">
        <f t="shared" si="38"/>
        <v>30.63</v>
      </c>
      <c r="CU43">
        <f t="shared" si="39"/>
        <v>0</v>
      </c>
      <c r="CV43">
        <f t="shared" si="40"/>
        <v>3</v>
      </c>
      <c r="CW43">
        <f t="shared" si="41"/>
        <v>0</v>
      </c>
      <c r="CX43">
        <f t="shared" si="42"/>
        <v>0</v>
      </c>
      <c r="CY43">
        <f t="shared" si="43"/>
        <v>490.08</v>
      </c>
      <c r="CZ43">
        <f t="shared" si="44"/>
        <v>367.56</v>
      </c>
      <c r="DC43" t="s">
        <v>2</v>
      </c>
      <c r="DD43" t="s">
        <v>2</v>
      </c>
      <c r="DE43" t="s">
        <v>2</v>
      </c>
      <c r="DF43" t="s">
        <v>2</v>
      </c>
      <c r="DG43" t="s">
        <v>2</v>
      </c>
      <c r="DH43" t="s">
        <v>2</v>
      </c>
      <c r="DI43" t="s">
        <v>2</v>
      </c>
      <c r="DJ43" t="s">
        <v>2</v>
      </c>
      <c r="DK43" t="s">
        <v>2</v>
      </c>
      <c r="DL43" t="s">
        <v>2</v>
      </c>
      <c r="DM43" t="s">
        <v>2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103</v>
      </c>
      <c r="DW43" t="s">
        <v>105</v>
      </c>
      <c r="DX43">
        <v>1</v>
      </c>
      <c r="EE43">
        <v>89269850</v>
      </c>
      <c r="EF43">
        <v>3</v>
      </c>
      <c r="EG43" t="s">
        <v>13</v>
      </c>
      <c r="EH43">
        <v>0</v>
      </c>
      <c r="EI43" t="s">
        <v>2</v>
      </c>
      <c r="EJ43">
        <v>2</v>
      </c>
      <c r="EK43">
        <v>110001</v>
      </c>
      <c r="EL43" t="s">
        <v>100</v>
      </c>
      <c r="EM43" t="s">
        <v>15</v>
      </c>
      <c r="EN43" t="s">
        <v>2</v>
      </c>
      <c r="EO43" t="s">
        <v>2</v>
      </c>
      <c r="EQ43">
        <v>1024</v>
      </c>
      <c r="ER43">
        <v>287.97000000000003</v>
      </c>
      <c r="ES43">
        <v>257.33999999999997</v>
      </c>
      <c r="ET43">
        <v>0</v>
      </c>
      <c r="EU43">
        <v>0</v>
      </c>
      <c r="EV43">
        <v>30.63</v>
      </c>
      <c r="EW43">
        <v>3</v>
      </c>
      <c r="EX43">
        <v>0</v>
      </c>
      <c r="EY43">
        <v>0</v>
      </c>
      <c r="FQ43">
        <v>0</v>
      </c>
      <c r="FR43">
        <f t="shared" si="45"/>
        <v>0</v>
      </c>
      <c r="FS43">
        <v>0</v>
      </c>
      <c r="FX43">
        <v>80</v>
      </c>
      <c r="FY43">
        <v>60</v>
      </c>
      <c r="GA43" t="s">
        <v>2</v>
      </c>
      <c r="GD43">
        <v>0</v>
      </c>
      <c r="GF43">
        <v>-272622346</v>
      </c>
      <c r="GG43">
        <v>2</v>
      </c>
      <c r="GH43">
        <v>1</v>
      </c>
      <c r="GI43">
        <v>-2</v>
      </c>
      <c r="GJ43">
        <v>0</v>
      </c>
      <c r="GK43">
        <f>ROUND(R43*(R12)/100,2)</f>
        <v>0</v>
      </c>
      <c r="GL43">
        <f t="shared" si="46"/>
        <v>0</v>
      </c>
      <c r="GM43">
        <f t="shared" si="47"/>
        <v>6617.04</v>
      </c>
      <c r="GN43">
        <f t="shared" si="48"/>
        <v>0</v>
      </c>
      <c r="GO43">
        <f t="shared" si="49"/>
        <v>6617.04</v>
      </c>
      <c r="GP43">
        <f t="shared" si="50"/>
        <v>0</v>
      </c>
      <c r="GR43">
        <v>0</v>
      </c>
      <c r="GS43">
        <v>3</v>
      </c>
      <c r="GT43">
        <v>0</v>
      </c>
      <c r="GU43" t="s">
        <v>2</v>
      </c>
      <c r="GV43">
        <f t="shared" si="51"/>
        <v>0</v>
      </c>
      <c r="GW43">
        <v>1</v>
      </c>
      <c r="GX43">
        <f t="shared" si="52"/>
        <v>0</v>
      </c>
      <c r="HA43">
        <v>0</v>
      </c>
      <c r="HB43">
        <v>0</v>
      </c>
      <c r="IK43">
        <v>0</v>
      </c>
    </row>
    <row r="44" spans="1:245">
      <c r="A44">
        <v>17</v>
      </c>
      <c r="B44">
        <v>1</v>
      </c>
      <c r="C44">
        <f>ROW(SmtRes!A59)</f>
        <v>59</v>
      </c>
      <c r="D44">
        <f>ROW(EtalonRes!A61)</f>
        <v>61</v>
      </c>
      <c r="E44" t="s">
        <v>106</v>
      </c>
      <c r="F44" t="s">
        <v>89</v>
      </c>
      <c r="G44" t="s">
        <v>90</v>
      </c>
      <c r="H44" t="s">
        <v>19</v>
      </c>
      <c r="I44">
        <v>5</v>
      </c>
      <c r="J44">
        <v>0</v>
      </c>
      <c r="O44">
        <f t="shared" si="14"/>
        <v>49.75</v>
      </c>
      <c r="P44">
        <f t="shared" si="15"/>
        <v>0.9</v>
      </c>
      <c r="Q44">
        <f t="shared" si="16"/>
        <v>4.3499999999999996</v>
      </c>
      <c r="R44">
        <f t="shared" si="17"/>
        <v>0</v>
      </c>
      <c r="S44">
        <f t="shared" si="18"/>
        <v>44.5</v>
      </c>
      <c r="T44">
        <f t="shared" si="19"/>
        <v>0</v>
      </c>
      <c r="U44">
        <f t="shared" si="20"/>
        <v>5.15</v>
      </c>
      <c r="V44">
        <f t="shared" si="21"/>
        <v>0</v>
      </c>
      <c r="W44">
        <f t="shared" si="22"/>
        <v>0</v>
      </c>
      <c r="X44">
        <f t="shared" si="23"/>
        <v>40.94</v>
      </c>
      <c r="Y44">
        <f t="shared" si="24"/>
        <v>28.93</v>
      </c>
      <c r="AA44">
        <v>93143763</v>
      </c>
      <c r="AB44">
        <f t="shared" si="25"/>
        <v>9.9499999999999993</v>
      </c>
      <c r="AC44">
        <f t="shared" si="26"/>
        <v>0.18</v>
      </c>
      <c r="AD44">
        <f t="shared" si="27"/>
        <v>0.87</v>
      </c>
      <c r="AE44">
        <f t="shared" si="28"/>
        <v>0</v>
      </c>
      <c r="AF44">
        <f t="shared" si="29"/>
        <v>8.9</v>
      </c>
      <c r="AG44">
        <f t="shared" si="30"/>
        <v>0</v>
      </c>
      <c r="AH44">
        <f t="shared" si="31"/>
        <v>1.03</v>
      </c>
      <c r="AI44">
        <f t="shared" si="32"/>
        <v>0</v>
      </c>
      <c r="AJ44">
        <f t="shared" si="33"/>
        <v>0</v>
      </c>
      <c r="AK44">
        <v>9.9499999999999993</v>
      </c>
      <c r="AL44">
        <v>0.18</v>
      </c>
      <c r="AM44">
        <v>0.87</v>
      </c>
      <c r="AN44">
        <v>0</v>
      </c>
      <c r="AO44">
        <v>8.9</v>
      </c>
      <c r="AP44">
        <v>0</v>
      </c>
      <c r="AQ44">
        <v>1.03</v>
      </c>
      <c r="AR44">
        <v>0</v>
      </c>
      <c r="AS44">
        <v>0</v>
      </c>
      <c r="AT44">
        <v>92</v>
      </c>
      <c r="AU44">
        <v>65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2</v>
      </c>
      <c r="BE44" t="s">
        <v>2</v>
      </c>
      <c r="BF44" t="s">
        <v>2</v>
      </c>
      <c r="BG44" t="s">
        <v>2</v>
      </c>
      <c r="BH44">
        <v>0</v>
      </c>
      <c r="BI44">
        <v>2</v>
      </c>
      <c r="BJ44" t="s">
        <v>91</v>
      </c>
      <c r="BM44">
        <v>111002</v>
      </c>
      <c r="BN44">
        <v>0</v>
      </c>
      <c r="BO44" t="s">
        <v>2</v>
      </c>
      <c r="BP44">
        <v>0</v>
      </c>
      <c r="BQ44">
        <v>3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2</v>
      </c>
      <c r="BZ44">
        <v>92</v>
      </c>
      <c r="CA44">
        <v>65</v>
      </c>
      <c r="CF44">
        <v>0</v>
      </c>
      <c r="CG44">
        <v>0</v>
      </c>
      <c r="CM44">
        <v>0</v>
      </c>
      <c r="CN44" t="s">
        <v>2</v>
      </c>
      <c r="CO44">
        <v>0</v>
      </c>
      <c r="CP44">
        <f t="shared" si="34"/>
        <v>49.75</v>
      </c>
      <c r="CQ44">
        <f t="shared" si="35"/>
        <v>0.18</v>
      </c>
      <c r="CR44">
        <f t="shared" si="36"/>
        <v>0.87</v>
      </c>
      <c r="CS44">
        <f t="shared" si="37"/>
        <v>0</v>
      </c>
      <c r="CT44">
        <f t="shared" si="38"/>
        <v>8.9</v>
      </c>
      <c r="CU44">
        <f t="shared" si="39"/>
        <v>0</v>
      </c>
      <c r="CV44">
        <f t="shared" si="40"/>
        <v>1.03</v>
      </c>
      <c r="CW44">
        <f t="shared" si="41"/>
        <v>0</v>
      </c>
      <c r="CX44">
        <f t="shared" si="42"/>
        <v>0</v>
      </c>
      <c r="CY44">
        <f t="shared" si="43"/>
        <v>40.94</v>
      </c>
      <c r="CZ44">
        <f t="shared" si="44"/>
        <v>28.925000000000001</v>
      </c>
      <c r="DC44" t="s">
        <v>2</v>
      </c>
      <c r="DD44" t="s">
        <v>2</v>
      </c>
      <c r="DE44" t="s">
        <v>2</v>
      </c>
      <c r="DF44" t="s">
        <v>2</v>
      </c>
      <c r="DG44" t="s">
        <v>2</v>
      </c>
      <c r="DH44" t="s">
        <v>2</v>
      </c>
      <c r="DI44" t="s">
        <v>2</v>
      </c>
      <c r="DJ44" t="s">
        <v>2</v>
      </c>
      <c r="DK44" t="s">
        <v>2</v>
      </c>
      <c r="DL44" t="s">
        <v>2</v>
      </c>
      <c r="DM44" t="s">
        <v>2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19</v>
      </c>
      <c r="DW44" t="s">
        <v>19</v>
      </c>
      <c r="DX44">
        <v>1</v>
      </c>
      <c r="EE44">
        <v>89269854</v>
      </c>
      <c r="EF44">
        <v>3</v>
      </c>
      <c r="EG44" t="s">
        <v>13</v>
      </c>
      <c r="EH44">
        <v>0</v>
      </c>
      <c r="EI44" t="s">
        <v>2</v>
      </c>
      <c r="EJ44">
        <v>2</v>
      </c>
      <c r="EK44">
        <v>111002</v>
      </c>
      <c r="EL44" t="s">
        <v>73</v>
      </c>
      <c r="EM44" t="s">
        <v>74</v>
      </c>
      <c r="EN44" t="s">
        <v>2</v>
      </c>
      <c r="EO44" t="s">
        <v>2</v>
      </c>
      <c r="EQ44">
        <v>0</v>
      </c>
      <c r="ER44">
        <v>9.9499999999999993</v>
      </c>
      <c r="ES44">
        <v>0.18</v>
      </c>
      <c r="ET44">
        <v>0.87</v>
      </c>
      <c r="EU44">
        <v>0</v>
      </c>
      <c r="EV44">
        <v>8.9</v>
      </c>
      <c r="EW44">
        <v>1.03</v>
      </c>
      <c r="EX44">
        <v>0</v>
      </c>
      <c r="EY44">
        <v>0</v>
      </c>
      <c r="FQ44">
        <v>0</v>
      </c>
      <c r="FR44">
        <f t="shared" si="45"/>
        <v>0</v>
      </c>
      <c r="FS44">
        <v>0</v>
      </c>
      <c r="FX44">
        <v>92</v>
      </c>
      <c r="FY44">
        <v>65</v>
      </c>
      <c r="GA44" t="s">
        <v>2</v>
      </c>
      <c r="GD44">
        <v>0</v>
      </c>
      <c r="GF44">
        <v>-471988198</v>
      </c>
      <c r="GG44">
        <v>2</v>
      </c>
      <c r="GH44">
        <v>1</v>
      </c>
      <c r="GI44">
        <v>-2</v>
      </c>
      <c r="GJ44">
        <v>0</v>
      </c>
      <c r="GK44">
        <f>ROUND(R44*(R12)/100,2)</f>
        <v>0</v>
      </c>
      <c r="GL44">
        <f t="shared" si="46"/>
        <v>0</v>
      </c>
      <c r="GM44">
        <f t="shared" si="47"/>
        <v>119.62</v>
      </c>
      <c r="GN44">
        <f t="shared" si="48"/>
        <v>0</v>
      </c>
      <c r="GO44">
        <f t="shared" si="49"/>
        <v>119.62</v>
      </c>
      <c r="GP44">
        <f t="shared" si="50"/>
        <v>0</v>
      </c>
      <c r="GR44">
        <v>0</v>
      </c>
      <c r="GS44">
        <v>3</v>
      </c>
      <c r="GT44">
        <v>0</v>
      </c>
      <c r="GU44" t="s">
        <v>2</v>
      </c>
      <c r="GV44">
        <f t="shared" si="51"/>
        <v>0</v>
      </c>
      <c r="GW44">
        <v>1</v>
      </c>
      <c r="GX44">
        <f t="shared" si="52"/>
        <v>0</v>
      </c>
      <c r="HA44">
        <v>0</v>
      </c>
      <c r="HB44">
        <v>0</v>
      </c>
      <c r="IK44">
        <v>0</v>
      </c>
    </row>
    <row r="45" spans="1:245">
      <c r="A45">
        <v>17</v>
      </c>
      <c r="B45">
        <v>1</v>
      </c>
      <c r="E45" t="s">
        <v>107</v>
      </c>
      <c r="F45" t="s">
        <v>93</v>
      </c>
      <c r="G45" t="s">
        <v>108</v>
      </c>
      <c r="H45" t="s">
        <v>11</v>
      </c>
      <c r="I45">
        <f>ROUND(1,3)</f>
        <v>1</v>
      </c>
      <c r="J45">
        <v>0</v>
      </c>
      <c r="O45">
        <f t="shared" si="14"/>
        <v>27169.91</v>
      </c>
      <c r="P45">
        <f t="shared" si="15"/>
        <v>27169.91</v>
      </c>
      <c r="Q45">
        <f t="shared" si="16"/>
        <v>0</v>
      </c>
      <c r="R45">
        <f t="shared" si="17"/>
        <v>0</v>
      </c>
      <c r="S45">
        <f t="shared" si="18"/>
        <v>0</v>
      </c>
      <c r="T45">
        <f t="shared" si="19"/>
        <v>0</v>
      </c>
      <c r="U45">
        <f t="shared" si="20"/>
        <v>0</v>
      </c>
      <c r="V45">
        <f t="shared" si="21"/>
        <v>0</v>
      </c>
      <c r="W45">
        <f t="shared" si="22"/>
        <v>0</v>
      </c>
      <c r="X45">
        <f t="shared" si="23"/>
        <v>0</v>
      </c>
      <c r="Y45">
        <f t="shared" si="24"/>
        <v>0</v>
      </c>
      <c r="AA45">
        <v>93143763</v>
      </c>
      <c r="AB45">
        <f t="shared" si="25"/>
        <v>27169.91</v>
      </c>
      <c r="AC45">
        <f t="shared" si="26"/>
        <v>27169.91</v>
      </c>
      <c r="AD45">
        <f t="shared" si="27"/>
        <v>0</v>
      </c>
      <c r="AE45">
        <f t="shared" si="28"/>
        <v>0</v>
      </c>
      <c r="AF45">
        <f t="shared" si="29"/>
        <v>0</v>
      </c>
      <c r="AG45">
        <f t="shared" si="30"/>
        <v>0</v>
      </c>
      <c r="AH45">
        <f t="shared" si="31"/>
        <v>0</v>
      </c>
      <c r="AI45">
        <f t="shared" si="32"/>
        <v>0</v>
      </c>
      <c r="AJ45">
        <f t="shared" si="33"/>
        <v>0</v>
      </c>
      <c r="AK45">
        <v>27169.91</v>
      </c>
      <c r="AL45">
        <v>27169.91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2</v>
      </c>
      <c r="BE45" t="s">
        <v>2</v>
      </c>
      <c r="BF45" t="s">
        <v>2</v>
      </c>
      <c r="BG45" t="s">
        <v>2</v>
      </c>
      <c r="BH45">
        <v>3</v>
      </c>
      <c r="BI45">
        <v>2</v>
      </c>
      <c r="BJ45" t="s">
        <v>2</v>
      </c>
      <c r="BM45">
        <v>500004</v>
      </c>
      <c r="BN45">
        <v>0</v>
      </c>
      <c r="BO45" t="s">
        <v>2</v>
      </c>
      <c r="BP45">
        <v>0</v>
      </c>
      <c r="BQ45">
        <v>14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</v>
      </c>
      <c r="BZ45">
        <v>0</v>
      </c>
      <c r="CA45">
        <v>0</v>
      </c>
      <c r="CF45">
        <v>0</v>
      </c>
      <c r="CG45">
        <v>0</v>
      </c>
      <c r="CM45">
        <v>0</v>
      </c>
      <c r="CN45" t="s">
        <v>109</v>
      </c>
      <c r="CO45">
        <v>0</v>
      </c>
      <c r="CP45">
        <f t="shared" si="34"/>
        <v>27169.91</v>
      </c>
      <c r="CQ45">
        <f t="shared" si="35"/>
        <v>27169.91</v>
      </c>
      <c r="CR45">
        <f t="shared" si="36"/>
        <v>0</v>
      </c>
      <c r="CS45">
        <f t="shared" si="37"/>
        <v>0</v>
      </c>
      <c r="CT45">
        <f t="shared" si="38"/>
        <v>0</v>
      </c>
      <c r="CU45">
        <f t="shared" si="39"/>
        <v>0</v>
      </c>
      <c r="CV45">
        <f t="shared" si="40"/>
        <v>0</v>
      </c>
      <c r="CW45">
        <f t="shared" si="41"/>
        <v>0</v>
      </c>
      <c r="CX45">
        <f t="shared" si="42"/>
        <v>0</v>
      </c>
      <c r="CY45">
        <f t="shared" si="43"/>
        <v>0</v>
      </c>
      <c r="CZ45">
        <f t="shared" si="44"/>
        <v>0</v>
      </c>
      <c r="DC45" t="s">
        <v>2</v>
      </c>
      <c r="DD45" t="s">
        <v>2</v>
      </c>
      <c r="DE45" t="s">
        <v>2</v>
      </c>
      <c r="DF45" t="s">
        <v>2</v>
      </c>
      <c r="DG45" t="s">
        <v>2</v>
      </c>
      <c r="DH45" t="s">
        <v>2</v>
      </c>
      <c r="DI45" t="s">
        <v>2</v>
      </c>
      <c r="DJ45" t="s">
        <v>2</v>
      </c>
      <c r="DK45" t="s">
        <v>2</v>
      </c>
      <c r="DL45" t="s">
        <v>2</v>
      </c>
      <c r="DM45" t="s">
        <v>2</v>
      </c>
      <c r="DN45">
        <v>0</v>
      </c>
      <c r="DO45">
        <v>0</v>
      </c>
      <c r="DP45">
        <v>1</v>
      </c>
      <c r="DQ45">
        <v>1</v>
      </c>
      <c r="DU45">
        <v>1010</v>
      </c>
      <c r="DV45" t="s">
        <v>11</v>
      </c>
      <c r="DW45" t="s">
        <v>11</v>
      </c>
      <c r="DX45">
        <v>1</v>
      </c>
      <c r="EE45">
        <v>89270150</v>
      </c>
      <c r="EF45">
        <v>14</v>
      </c>
      <c r="EG45" t="s">
        <v>26</v>
      </c>
      <c r="EH45">
        <v>0</v>
      </c>
      <c r="EI45" t="s">
        <v>2</v>
      </c>
      <c r="EJ45">
        <v>2</v>
      </c>
      <c r="EK45">
        <v>500004</v>
      </c>
      <c r="EL45" t="s">
        <v>27</v>
      </c>
      <c r="EM45" t="s">
        <v>28</v>
      </c>
      <c r="EN45" t="s">
        <v>2</v>
      </c>
      <c r="EO45" t="s">
        <v>93</v>
      </c>
      <c r="EQ45">
        <v>768</v>
      </c>
      <c r="ER45">
        <v>27169.91</v>
      </c>
      <c r="ES45">
        <v>27169.91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5</v>
      </c>
      <c r="FC45">
        <v>1</v>
      </c>
      <c r="FD45">
        <v>18</v>
      </c>
      <c r="FF45">
        <v>32060.49</v>
      </c>
      <c r="FQ45">
        <v>0</v>
      </c>
      <c r="FR45">
        <f t="shared" si="45"/>
        <v>0</v>
      </c>
      <c r="FS45">
        <v>0</v>
      </c>
      <c r="FX45">
        <v>0</v>
      </c>
      <c r="FY45">
        <v>0</v>
      </c>
      <c r="GA45" t="s">
        <v>110</v>
      </c>
      <c r="GD45">
        <v>0</v>
      </c>
      <c r="GF45">
        <v>376563450</v>
      </c>
      <c r="GG45">
        <v>2</v>
      </c>
      <c r="GH45">
        <v>3</v>
      </c>
      <c r="GI45">
        <v>-2</v>
      </c>
      <c r="GJ45">
        <v>0</v>
      </c>
      <c r="GK45">
        <f>ROUND(R45*(R12)/100,2)</f>
        <v>0</v>
      </c>
      <c r="GL45">
        <f t="shared" si="46"/>
        <v>0</v>
      </c>
      <c r="GM45">
        <f t="shared" si="47"/>
        <v>27169.91</v>
      </c>
      <c r="GN45">
        <f t="shared" si="48"/>
        <v>0</v>
      </c>
      <c r="GO45">
        <f t="shared" si="49"/>
        <v>27169.91</v>
      </c>
      <c r="GP45">
        <f t="shared" si="50"/>
        <v>0</v>
      </c>
      <c r="GR45">
        <v>1</v>
      </c>
      <c r="GS45">
        <v>1</v>
      </c>
      <c r="GT45">
        <v>0</v>
      </c>
      <c r="GU45" t="s">
        <v>2</v>
      </c>
      <c r="GV45">
        <f t="shared" si="51"/>
        <v>0</v>
      </c>
      <c r="GW45">
        <v>1</v>
      </c>
      <c r="GX45">
        <f t="shared" si="52"/>
        <v>0</v>
      </c>
      <c r="HA45">
        <v>0</v>
      </c>
      <c r="HB45">
        <v>0</v>
      </c>
      <c r="IK45">
        <v>0</v>
      </c>
    </row>
    <row r="46" spans="1:245">
      <c r="A46">
        <v>17</v>
      </c>
      <c r="B46">
        <v>1</v>
      </c>
      <c r="E46" t="s">
        <v>111</v>
      </c>
      <c r="F46" t="s">
        <v>112</v>
      </c>
      <c r="G46" t="s">
        <v>113</v>
      </c>
      <c r="H46" t="s">
        <v>11</v>
      </c>
      <c r="I46">
        <f>ROUND(2,3)</f>
        <v>2</v>
      </c>
      <c r="J46">
        <v>0</v>
      </c>
      <c r="O46">
        <f t="shared" si="14"/>
        <v>47571.18</v>
      </c>
      <c r="P46">
        <f t="shared" si="15"/>
        <v>47571.18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0</v>
      </c>
      <c r="X46">
        <f t="shared" si="23"/>
        <v>0</v>
      </c>
      <c r="Y46">
        <f t="shared" si="24"/>
        <v>0</v>
      </c>
      <c r="AA46">
        <v>93143763</v>
      </c>
      <c r="AB46">
        <f t="shared" si="25"/>
        <v>23785.59</v>
      </c>
      <c r="AC46">
        <f t="shared" si="26"/>
        <v>23785.59</v>
      </c>
      <c r="AD46">
        <f t="shared" si="27"/>
        <v>0</v>
      </c>
      <c r="AE46">
        <f t="shared" si="28"/>
        <v>0</v>
      </c>
      <c r="AF46">
        <f t="shared" si="29"/>
        <v>0</v>
      </c>
      <c r="AG46">
        <f t="shared" si="30"/>
        <v>0</v>
      </c>
      <c r="AH46">
        <f t="shared" si="31"/>
        <v>0</v>
      </c>
      <c r="AI46">
        <f t="shared" si="32"/>
        <v>0</v>
      </c>
      <c r="AJ46">
        <f t="shared" si="33"/>
        <v>0</v>
      </c>
      <c r="AK46">
        <v>23785.59</v>
      </c>
      <c r="AL46">
        <v>23785.59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D46" t="s">
        <v>2</v>
      </c>
      <c r="BE46" t="s">
        <v>2</v>
      </c>
      <c r="BF46" t="s">
        <v>2</v>
      </c>
      <c r="BG46" t="s">
        <v>2</v>
      </c>
      <c r="BH46">
        <v>3</v>
      </c>
      <c r="BI46">
        <v>1</v>
      </c>
      <c r="BJ46" t="s">
        <v>2</v>
      </c>
      <c r="BM46">
        <v>1100</v>
      </c>
      <c r="BN46">
        <v>0</v>
      </c>
      <c r="BO46" t="s">
        <v>2</v>
      </c>
      <c r="BP46">
        <v>0</v>
      </c>
      <c r="BQ46">
        <v>8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2</v>
      </c>
      <c r="BZ46">
        <v>0</v>
      </c>
      <c r="CA46">
        <v>0</v>
      </c>
      <c r="CF46">
        <v>0</v>
      </c>
      <c r="CG46">
        <v>0</v>
      </c>
      <c r="CM46">
        <v>0</v>
      </c>
      <c r="CN46" t="s">
        <v>2</v>
      </c>
      <c r="CO46">
        <v>0</v>
      </c>
      <c r="CP46">
        <f t="shared" si="34"/>
        <v>47571.18</v>
      </c>
      <c r="CQ46">
        <f t="shared" si="35"/>
        <v>23785.59</v>
      </c>
      <c r="CR46">
        <f t="shared" si="36"/>
        <v>0</v>
      </c>
      <c r="CS46">
        <f t="shared" si="37"/>
        <v>0</v>
      </c>
      <c r="CT46">
        <f t="shared" si="38"/>
        <v>0</v>
      </c>
      <c r="CU46">
        <f t="shared" si="39"/>
        <v>0</v>
      </c>
      <c r="CV46">
        <f t="shared" si="40"/>
        <v>0</v>
      </c>
      <c r="CW46">
        <f t="shared" si="41"/>
        <v>0</v>
      </c>
      <c r="CX46">
        <f t="shared" si="42"/>
        <v>0</v>
      </c>
      <c r="CY46">
        <f t="shared" si="43"/>
        <v>0</v>
      </c>
      <c r="CZ46">
        <f t="shared" si="44"/>
        <v>0</v>
      </c>
      <c r="DC46" t="s">
        <v>2</v>
      </c>
      <c r="DD46" t="s">
        <v>2</v>
      </c>
      <c r="DE46" t="s">
        <v>2</v>
      </c>
      <c r="DF46" t="s">
        <v>2</v>
      </c>
      <c r="DG46" t="s">
        <v>2</v>
      </c>
      <c r="DH46" t="s">
        <v>2</v>
      </c>
      <c r="DI46" t="s">
        <v>2</v>
      </c>
      <c r="DJ46" t="s">
        <v>2</v>
      </c>
      <c r="DK46" t="s">
        <v>2</v>
      </c>
      <c r="DL46" t="s">
        <v>2</v>
      </c>
      <c r="DM46" t="s">
        <v>2</v>
      </c>
      <c r="DN46">
        <v>0</v>
      </c>
      <c r="DO46">
        <v>0</v>
      </c>
      <c r="DP46">
        <v>1</v>
      </c>
      <c r="DQ46">
        <v>1</v>
      </c>
      <c r="DU46">
        <v>1010</v>
      </c>
      <c r="DV46" t="s">
        <v>11</v>
      </c>
      <c r="DW46" t="s">
        <v>11</v>
      </c>
      <c r="DX46">
        <v>1</v>
      </c>
      <c r="EE46">
        <v>89270144</v>
      </c>
      <c r="EF46">
        <v>8</v>
      </c>
      <c r="EG46" t="s">
        <v>114</v>
      </c>
      <c r="EH46">
        <v>0</v>
      </c>
      <c r="EI46" t="s">
        <v>2</v>
      </c>
      <c r="EJ46">
        <v>1</v>
      </c>
      <c r="EK46">
        <v>1100</v>
      </c>
      <c r="EL46" t="s">
        <v>115</v>
      </c>
      <c r="EM46" t="s">
        <v>116</v>
      </c>
      <c r="EN46" t="s">
        <v>2</v>
      </c>
      <c r="EO46" t="s">
        <v>112</v>
      </c>
      <c r="EQ46">
        <v>768</v>
      </c>
      <c r="ER46">
        <v>23785.59</v>
      </c>
      <c r="ES46">
        <v>23785.59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5</v>
      </c>
      <c r="FC46">
        <v>1</v>
      </c>
      <c r="FD46">
        <v>18</v>
      </c>
      <c r="FF46">
        <v>28067</v>
      </c>
      <c r="FQ46">
        <v>0</v>
      </c>
      <c r="FR46">
        <f t="shared" si="45"/>
        <v>0</v>
      </c>
      <c r="FS46">
        <v>0</v>
      </c>
      <c r="FX46">
        <v>0</v>
      </c>
      <c r="FY46">
        <v>0</v>
      </c>
      <c r="GA46" t="s">
        <v>117</v>
      </c>
      <c r="GD46">
        <v>0</v>
      </c>
      <c r="GF46">
        <v>907574159</v>
      </c>
      <c r="GG46">
        <v>2</v>
      </c>
      <c r="GH46">
        <v>3</v>
      </c>
      <c r="GI46">
        <v>-2</v>
      </c>
      <c r="GJ46">
        <v>0</v>
      </c>
      <c r="GK46">
        <f>ROUND(R46*(R12)/100,2)</f>
        <v>0</v>
      </c>
      <c r="GL46">
        <f t="shared" si="46"/>
        <v>0</v>
      </c>
      <c r="GM46">
        <f t="shared" si="47"/>
        <v>47571.18</v>
      </c>
      <c r="GN46">
        <f t="shared" si="48"/>
        <v>47571.18</v>
      </c>
      <c r="GO46">
        <f t="shared" si="49"/>
        <v>0</v>
      </c>
      <c r="GP46">
        <f t="shared" si="50"/>
        <v>0</v>
      </c>
      <c r="GR46">
        <v>1</v>
      </c>
      <c r="GS46">
        <v>1</v>
      </c>
      <c r="GT46">
        <v>0</v>
      </c>
      <c r="GU46" t="s">
        <v>2</v>
      </c>
      <c r="GV46">
        <f t="shared" si="51"/>
        <v>0</v>
      </c>
      <c r="GW46">
        <v>1</v>
      </c>
      <c r="GX46">
        <f t="shared" si="52"/>
        <v>0</v>
      </c>
      <c r="HA46">
        <v>0</v>
      </c>
      <c r="HB46">
        <v>0</v>
      </c>
      <c r="IK46">
        <v>0</v>
      </c>
    </row>
    <row r="47" spans="1:245">
      <c r="A47">
        <v>17</v>
      </c>
      <c r="B47">
        <v>1</v>
      </c>
      <c r="E47" t="s">
        <v>118</v>
      </c>
      <c r="F47" t="s">
        <v>119</v>
      </c>
      <c r="G47" t="s">
        <v>120</v>
      </c>
      <c r="H47" t="s">
        <v>11</v>
      </c>
      <c r="I47">
        <f>ROUND(2,3)</f>
        <v>2</v>
      </c>
      <c r="J47">
        <v>0</v>
      </c>
      <c r="O47">
        <f t="shared" si="14"/>
        <v>1498.5</v>
      </c>
      <c r="P47">
        <f t="shared" si="15"/>
        <v>1498.5</v>
      </c>
      <c r="Q47">
        <f t="shared" si="16"/>
        <v>0</v>
      </c>
      <c r="R47">
        <f t="shared" si="17"/>
        <v>0</v>
      </c>
      <c r="S47">
        <f t="shared" si="18"/>
        <v>0</v>
      </c>
      <c r="T47">
        <f t="shared" si="19"/>
        <v>0</v>
      </c>
      <c r="U47">
        <f t="shared" si="20"/>
        <v>0</v>
      </c>
      <c r="V47">
        <f t="shared" si="21"/>
        <v>0</v>
      </c>
      <c r="W47">
        <f t="shared" si="22"/>
        <v>0</v>
      </c>
      <c r="X47">
        <f t="shared" si="23"/>
        <v>0</v>
      </c>
      <c r="Y47">
        <f t="shared" si="24"/>
        <v>0</v>
      </c>
      <c r="AA47">
        <v>93143763</v>
      </c>
      <c r="AB47">
        <f t="shared" si="25"/>
        <v>749.25</v>
      </c>
      <c r="AC47">
        <f t="shared" si="26"/>
        <v>749.25</v>
      </c>
      <c r="AD47">
        <f t="shared" si="27"/>
        <v>0</v>
      </c>
      <c r="AE47">
        <f t="shared" si="28"/>
        <v>0</v>
      </c>
      <c r="AF47">
        <f t="shared" si="29"/>
        <v>0</v>
      </c>
      <c r="AG47">
        <f t="shared" si="30"/>
        <v>0</v>
      </c>
      <c r="AH47">
        <f t="shared" si="31"/>
        <v>0</v>
      </c>
      <c r="AI47">
        <f t="shared" si="32"/>
        <v>0</v>
      </c>
      <c r="AJ47">
        <f t="shared" si="33"/>
        <v>0</v>
      </c>
      <c r="AK47">
        <v>749.25</v>
      </c>
      <c r="AL47">
        <v>749.25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2</v>
      </c>
      <c r="BE47" t="s">
        <v>2</v>
      </c>
      <c r="BF47" t="s">
        <v>2</v>
      </c>
      <c r="BG47" t="s">
        <v>2</v>
      </c>
      <c r="BH47">
        <v>3</v>
      </c>
      <c r="BI47">
        <v>2</v>
      </c>
      <c r="BJ47" t="s">
        <v>2</v>
      </c>
      <c r="BM47">
        <v>500004</v>
      </c>
      <c r="BN47">
        <v>0</v>
      </c>
      <c r="BO47" t="s">
        <v>2</v>
      </c>
      <c r="BP47">
        <v>0</v>
      </c>
      <c r="BQ47">
        <v>14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</v>
      </c>
      <c r="BZ47">
        <v>0</v>
      </c>
      <c r="CA47">
        <v>0</v>
      </c>
      <c r="CF47">
        <v>0</v>
      </c>
      <c r="CG47">
        <v>0</v>
      </c>
      <c r="CM47">
        <v>0</v>
      </c>
      <c r="CN47" t="s">
        <v>121</v>
      </c>
      <c r="CO47">
        <v>0</v>
      </c>
      <c r="CP47">
        <f t="shared" si="34"/>
        <v>1498.5</v>
      </c>
      <c r="CQ47">
        <f t="shared" si="35"/>
        <v>749.25</v>
      </c>
      <c r="CR47">
        <f t="shared" si="36"/>
        <v>0</v>
      </c>
      <c r="CS47">
        <f t="shared" si="37"/>
        <v>0</v>
      </c>
      <c r="CT47">
        <f t="shared" si="38"/>
        <v>0</v>
      </c>
      <c r="CU47">
        <f t="shared" si="39"/>
        <v>0</v>
      </c>
      <c r="CV47">
        <f t="shared" si="40"/>
        <v>0</v>
      </c>
      <c r="CW47">
        <f t="shared" si="41"/>
        <v>0</v>
      </c>
      <c r="CX47">
        <f t="shared" si="42"/>
        <v>0</v>
      </c>
      <c r="CY47">
        <f t="shared" si="43"/>
        <v>0</v>
      </c>
      <c r="CZ47">
        <f t="shared" si="44"/>
        <v>0</v>
      </c>
      <c r="DC47" t="s">
        <v>2</v>
      </c>
      <c r="DD47" t="s">
        <v>2</v>
      </c>
      <c r="DE47" t="s">
        <v>2</v>
      </c>
      <c r="DF47" t="s">
        <v>2</v>
      </c>
      <c r="DG47" t="s">
        <v>2</v>
      </c>
      <c r="DH47" t="s">
        <v>2</v>
      </c>
      <c r="DI47" t="s">
        <v>2</v>
      </c>
      <c r="DJ47" t="s">
        <v>2</v>
      </c>
      <c r="DK47" t="s">
        <v>2</v>
      </c>
      <c r="DL47" t="s">
        <v>2</v>
      </c>
      <c r="DM47" t="s">
        <v>2</v>
      </c>
      <c r="DN47">
        <v>0</v>
      </c>
      <c r="DO47">
        <v>0</v>
      </c>
      <c r="DP47">
        <v>1</v>
      </c>
      <c r="DQ47">
        <v>1</v>
      </c>
      <c r="DU47">
        <v>1010</v>
      </c>
      <c r="DV47" t="s">
        <v>11</v>
      </c>
      <c r="DW47" t="s">
        <v>11</v>
      </c>
      <c r="DX47">
        <v>1</v>
      </c>
      <c r="EE47">
        <v>89270150</v>
      </c>
      <c r="EF47">
        <v>14</v>
      </c>
      <c r="EG47" t="s">
        <v>26</v>
      </c>
      <c r="EH47">
        <v>0</v>
      </c>
      <c r="EI47" t="s">
        <v>2</v>
      </c>
      <c r="EJ47">
        <v>2</v>
      </c>
      <c r="EK47">
        <v>500004</v>
      </c>
      <c r="EL47" t="s">
        <v>27</v>
      </c>
      <c r="EM47" t="s">
        <v>28</v>
      </c>
      <c r="EN47" t="s">
        <v>2</v>
      </c>
      <c r="EO47" t="s">
        <v>119</v>
      </c>
      <c r="EQ47">
        <v>768</v>
      </c>
      <c r="ER47">
        <v>749.25</v>
      </c>
      <c r="ES47">
        <v>749.25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5</v>
      </c>
      <c r="FC47">
        <v>1</v>
      </c>
      <c r="FD47">
        <v>18</v>
      </c>
      <c r="FF47">
        <v>884.12</v>
      </c>
      <c r="FQ47">
        <v>0</v>
      </c>
      <c r="FR47">
        <f t="shared" si="45"/>
        <v>0</v>
      </c>
      <c r="FS47">
        <v>0</v>
      </c>
      <c r="FX47">
        <v>0</v>
      </c>
      <c r="FY47">
        <v>0</v>
      </c>
      <c r="GA47" t="s">
        <v>122</v>
      </c>
      <c r="GD47">
        <v>0</v>
      </c>
      <c r="GF47">
        <v>1877394732</v>
      </c>
      <c r="GG47">
        <v>2</v>
      </c>
      <c r="GH47">
        <v>3</v>
      </c>
      <c r="GI47">
        <v>-2</v>
      </c>
      <c r="GJ47">
        <v>0</v>
      </c>
      <c r="GK47">
        <f>ROUND(R47*(R12)/100,2)</f>
        <v>0</v>
      </c>
      <c r="GL47">
        <f t="shared" si="46"/>
        <v>0</v>
      </c>
      <c r="GM47">
        <f t="shared" si="47"/>
        <v>1498.5</v>
      </c>
      <c r="GN47">
        <f t="shared" si="48"/>
        <v>0</v>
      </c>
      <c r="GO47">
        <f t="shared" si="49"/>
        <v>1498.5</v>
      </c>
      <c r="GP47">
        <f t="shared" si="50"/>
        <v>0</v>
      </c>
      <c r="GR47">
        <v>1</v>
      </c>
      <c r="GS47">
        <v>1</v>
      </c>
      <c r="GT47">
        <v>0</v>
      </c>
      <c r="GU47" t="s">
        <v>2</v>
      </c>
      <c r="GV47">
        <f t="shared" si="51"/>
        <v>0</v>
      </c>
      <c r="GW47">
        <v>1</v>
      </c>
      <c r="GX47">
        <f t="shared" si="52"/>
        <v>0</v>
      </c>
      <c r="HA47">
        <v>0</v>
      </c>
      <c r="HB47">
        <v>0</v>
      </c>
      <c r="IK47">
        <v>0</v>
      </c>
    </row>
    <row r="48" spans="1:245">
      <c r="A48">
        <v>17</v>
      </c>
      <c r="B48">
        <v>1</v>
      </c>
      <c r="C48">
        <f>ROW(SmtRes!A62)</f>
        <v>62</v>
      </c>
      <c r="D48">
        <f>ROW(EtalonRes!A64)</f>
        <v>64</v>
      </c>
      <c r="E48" t="s">
        <v>2</v>
      </c>
      <c r="F48" t="s">
        <v>89</v>
      </c>
      <c r="G48" t="s">
        <v>90</v>
      </c>
      <c r="H48" t="s">
        <v>19</v>
      </c>
      <c r="I48">
        <v>0</v>
      </c>
      <c r="J48">
        <v>0</v>
      </c>
      <c r="O48">
        <f t="shared" si="14"/>
        <v>0</v>
      </c>
      <c r="P48">
        <f t="shared" si="15"/>
        <v>0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0</v>
      </c>
      <c r="W48">
        <f t="shared" si="22"/>
        <v>0</v>
      </c>
      <c r="X48">
        <f t="shared" si="23"/>
        <v>0</v>
      </c>
      <c r="Y48">
        <f t="shared" si="24"/>
        <v>0</v>
      </c>
      <c r="AA48">
        <v>-1</v>
      </c>
      <c r="AB48">
        <f t="shared" si="25"/>
        <v>9.9499999999999993</v>
      </c>
      <c r="AC48">
        <f t="shared" si="26"/>
        <v>0.18</v>
      </c>
      <c r="AD48">
        <f t="shared" si="27"/>
        <v>0.87</v>
      </c>
      <c r="AE48">
        <f t="shared" si="28"/>
        <v>0</v>
      </c>
      <c r="AF48">
        <f t="shared" si="29"/>
        <v>8.9</v>
      </c>
      <c r="AG48">
        <f t="shared" si="30"/>
        <v>0</v>
      </c>
      <c r="AH48">
        <f t="shared" si="31"/>
        <v>1.03</v>
      </c>
      <c r="AI48">
        <f t="shared" si="32"/>
        <v>0</v>
      </c>
      <c r="AJ48">
        <f t="shared" si="33"/>
        <v>0</v>
      </c>
      <c r="AK48">
        <v>9.9499999999999993</v>
      </c>
      <c r="AL48">
        <v>0.18</v>
      </c>
      <c r="AM48">
        <v>0.87</v>
      </c>
      <c r="AN48">
        <v>0</v>
      </c>
      <c r="AO48">
        <v>8.9</v>
      </c>
      <c r="AP48">
        <v>0</v>
      </c>
      <c r="AQ48">
        <v>1.03</v>
      </c>
      <c r="AR48">
        <v>0</v>
      </c>
      <c r="AS48">
        <v>0</v>
      </c>
      <c r="AT48">
        <v>92</v>
      </c>
      <c r="AU48">
        <v>65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2</v>
      </c>
      <c r="BE48" t="s">
        <v>2</v>
      </c>
      <c r="BF48" t="s">
        <v>2</v>
      </c>
      <c r="BG48" t="s">
        <v>2</v>
      </c>
      <c r="BH48">
        <v>0</v>
      </c>
      <c r="BI48">
        <v>2</v>
      </c>
      <c r="BJ48" t="s">
        <v>91</v>
      </c>
      <c r="BM48">
        <v>111002</v>
      </c>
      <c r="BN48">
        <v>0</v>
      </c>
      <c r="BO48" t="s">
        <v>2</v>
      </c>
      <c r="BP48">
        <v>0</v>
      </c>
      <c r="BQ48">
        <v>3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2</v>
      </c>
      <c r="BZ48">
        <v>92</v>
      </c>
      <c r="CA48">
        <v>65</v>
      </c>
      <c r="CF48">
        <v>0</v>
      </c>
      <c r="CG48">
        <v>0</v>
      </c>
      <c r="CM48">
        <v>0</v>
      </c>
      <c r="CN48" t="s">
        <v>2</v>
      </c>
      <c r="CO48">
        <v>0</v>
      </c>
      <c r="CP48">
        <f t="shared" si="34"/>
        <v>0</v>
      </c>
      <c r="CQ48">
        <f t="shared" si="35"/>
        <v>0.18</v>
      </c>
      <c r="CR48">
        <f t="shared" si="36"/>
        <v>0.87</v>
      </c>
      <c r="CS48">
        <f t="shared" si="37"/>
        <v>0</v>
      </c>
      <c r="CT48">
        <f t="shared" si="38"/>
        <v>8.9</v>
      </c>
      <c r="CU48">
        <f t="shared" si="39"/>
        <v>0</v>
      </c>
      <c r="CV48">
        <f t="shared" si="40"/>
        <v>1.03</v>
      </c>
      <c r="CW48">
        <f t="shared" si="41"/>
        <v>0</v>
      </c>
      <c r="CX48">
        <f t="shared" si="42"/>
        <v>0</v>
      </c>
      <c r="CY48">
        <f t="shared" si="43"/>
        <v>0</v>
      </c>
      <c r="CZ48">
        <f t="shared" si="44"/>
        <v>0</v>
      </c>
      <c r="DC48" t="s">
        <v>2</v>
      </c>
      <c r="DD48" t="s">
        <v>2</v>
      </c>
      <c r="DE48" t="s">
        <v>2</v>
      </c>
      <c r="DF48" t="s">
        <v>2</v>
      </c>
      <c r="DG48" t="s">
        <v>2</v>
      </c>
      <c r="DH48" t="s">
        <v>2</v>
      </c>
      <c r="DI48" t="s">
        <v>2</v>
      </c>
      <c r="DJ48" t="s">
        <v>2</v>
      </c>
      <c r="DK48" t="s">
        <v>2</v>
      </c>
      <c r="DL48" t="s">
        <v>2</v>
      </c>
      <c r="DM48" t="s">
        <v>2</v>
      </c>
      <c r="DN48">
        <v>0</v>
      </c>
      <c r="DO48">
        <v>0</v>
      </c>
      <c r="DP48">
        <v>1</v>
      </c>
      <c r="DQ48">
        <v>1</v>
      </c>
      <c r="DU48">
        <v>1013</v>
      </c>
      <c r="DV48" t="s">
        <v>19</v>
      </c>
      <c r="DW48" t="s">
        <v>19</v>
      </c>
      <c r="DX48">
        <v>1</v>
      </c>
      <c r="EE48">
        <v>89269854</v>
      </c>
      <c r="EF48">
        <v>3</v>
      </c>
      <c r="EG48" t="s">
        <v>13</v>
      </c>
      <c r="EH48">
        <v>0</v>
      </c>
      <c r="EI48" t="s">
        <v>2</v>
      </c>
      <c r="EJ48">
        <v>2</v>
      </c>
      <c r="EK48">
        <v>111002</v>
      </c>
      <c r="EL48" t="s">
        <v>73</v>
      </c>
      <c r="EM48" t="s">
        <v>74</v>
      </c>
      <c r="EN48" t="s">
        <v>2</v>
      </c>
      <c r="EO48" t="s">
        <v>2</v>
      </c>
      <c r="EQ48">
        <v>1024</v>
      </c>
      <c r="ER48">
        <v>9.9499999999999993</v>
      </c>
      <c r="ES48">
        <v>0.18</v>
      </c>
      <c r="ET48">
        <v>0.87</v>
      </c>
      <c r="EU48">
        <v>0</v>
      </c>
      <c r="EV48">
        <v>8.9</v>
      </c>
      <c r="EW48">
        <v>1.03</v>
      </c>
      <c r="EX48">
        <v>0</v>
      </c>
      <c r="EY48">
        <v>0</v>
      </c>
      <c r="FQ48">
        <v>0</v>
      </c>
      <c r="FR48">
        <f t="shared" si="45"/>
        <v>0</v>
      </c>
      <c r="FS48">
        <v>0</v>
      </c>
      <c r="FX48">
        <v>92</v>
      </c>
      <c r="FY48">
        <v>65</v>
      </c>
      <c r="GA48" t="s">
        <v>2</v>
      </c>
      <c r="GD48">
        <v>0</v>
      </c>
      <c r="GF48">
        <v>-471988198</v>
      </c>
      <c r="GG48">
        <v>2</v>
      </c>
      <c r="GH48">
        <v>1</v>
      </c>
      <c r="GI48">
        <v>-2</v>
      </c>
      <c r="GJ48">
        <v>0</v>
      </c>
      <c r="GK48">
        <f>ROUND(R48*(R12)/100,2)</f>
        <v>0</v>
      </c>
      <c r="GL48">
        <f t="shared" si="46"/>
        <v>0</v>
      </c>
      <c r="GM48">
        <f t="shared" si="47"/>
        <v>0</v>
      </c>
      <c r="GN48">
        <f t="shared" si="48"/>
        <v>0</v>
      </c>
      <c r="GO48">
        <f t="shared" si="49"/>
        <v>0</v>
      </c>
      <c r="GP48">
        <f t="shared" si="50"/>
        <v>0</v>
      </c>
      <c r="GR48">
        <v>0</v>
      </c>
      <c r="GS48">
        <v>3</v>
      </c>
      <c r="GT48">
        <v>0</v>
      </c>
      <c r="GU48" t="s">
        <v>2</v>
      </c>
      <c r="GV48">
        <f t="shared" si="51"/>
        <v>0</v>
      </c>
      <c r="GW48">
        <v>1</v>
      </c>
      <c r="GX48">
        <f t="shared" si="52"/>
        <v>0</v>
      </c>
      <c r="HA48">
        <v>0</v>
      </c>
      <c r="HB48">
        <v>0</v>
      </c>
      <c r="IK48">
        <v>0</v>
      </c>
    </row>
    <row r="49" spans="1:245">
      <c r="A49">
        <v>17</v>
      </c>
      <c r="B49">
        <v>1</v>
      </c>
      <c r="C49">
        <f>ROW(SmtRes!A68)</f>
        <v>68</v>
      </c>
      <c r="D49">
        <f>ROW(EtalonRes!A70)</f>
        <v>70</v>
      </c>
      <c r="E49" t="s">
        <v>2</v>
      </c>
      <c r="F49" t="s">
        <v>123</v>
      </c>
      <c r="G49" t="s">
        <v>124</v>
      </c>
      <c r="H49" t="s">
        <v>19</v>
      </c>
      <c r="I49">
        <v>0</v>
      </c>
      <c r="J49">
        <v>0</v>
      </c>
      <c r="O49">
        <f t="shared" si="14"/>
        <v>0</v>
      </c>
      <c r="P49">
        <f t="shared" si="15"/>
        <v>0</v>
      </c>
      <c r="Q49">
        <f t="shared" si="16"/>
        <v>0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  <c r="X49">
        <f t="shared" si="23"/>
        <v>0</v>
      </c>
      <c r="Y49">
        <f t="shared" si="24"/>
        <v>0</v>
      </c>
      <c r="AA49">
        <v>-1</v>
      </c>
      <c r="AB49">
        <f t="shared" si="25"/>
        <v>139.27000000000001</v>
      </c>
      <c r="AC49">
        <f t="shared" si="26"/>
        <v>0.78</v>
      </c>
      <c r="AD49">
        <f t="shared" si="27"/>
        <v>99.7</v>
      </c>
      <c r="AE49">
        <f t="shared" si="28"/>
        <v>5.81</v>
      </c>
      <c r="AF49">
        <f t="shared" si="29"/>
        <v>38.79</v>
      </c>
      <c r="AG49">
        <f t="shared" si="30"/>
        <v>0</v>
      </c>
      <c r="AH49">
        <f t="shared" si="31"/>
        <v>4.49</v>
      </c>
      <c r="AI49">
        <f t="shared" si="32"/>
        <v>0.43</v>
      </c>
      <c r="AJ49">
        <f t="shared" si="33"/>
        <v>0</v>
      </c>
      <c r="AK49">
        <v>139.27000000000001</v>
      </c>
      <c r="AL49">
        <v>0.78</v>
      </c>
      <c r="AM49">
        <v>99.7</v>
      </c>
      <c r="AN49">
        <v>5.81</v>
      </c>
      <c r="AO49">
        <v>38.79</v>
      </c>
      <c r="AP49">
        <v>0</v>
      </c>
      <c r="AQ49">
        <v>4.49</v>
      </c>
      <c r="AR49">
        <v>0.43</v>
      </c>
      <c r="AS49">
        <v>0</v>
      </c>
      <c r="AT49">
        <v>92</v>
      </c>
      <c r="AU49">
        <v>65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2</v>
      </c>
      <c r="BE49" t="s">
        <v>2</v>
      </c>
      <c r="BF49" t="s">
        <v>2</v>
      </c>
      <c r="BG49" t="s">
        <v>2</v>
      </c>
      <c r="BH49">
        <v>0</v>
      </c>
      <c r="BI49">
        <v>2</v>
      </c>
      <c r="BJ49" t="s">
        <v>125</v>
      </c>
      <c r="BM49">
        <v>111002</v>
      </c>
      <c r="BN49">
        <v>0</v>
      </c>
      <c r="BO49" t="s">
        <v>2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</v>
      </c>
      <c r="BZ49">
        <v>92</v>
      </c>
      <c r="CA49">
        <v>65</v>
      </c>
      <c r="CF49">
        <v>0</v>
      </c>
      <c r="CG49">
        <v>0</v>
      </c>
      <c r="CM49">
        <v>0</v>
      </c>
      <c r="CN49" t="s">
        <v>2</v>
      </c>
      <c r="CO49">
        <v>0</v>
      </c>
      <c r="CP49">
        <f t="shared" si="34"/>
        <v>0</v>
      </c>
      <c r="CQ49">
        <f t="shared" si="35"/>
        <v>0.78</v>
      </c>
      <c r="CR49">
        <f t="shared" si="36"/>
        <v>99.7</v>
      </c>
      <c r="CS49">
        <f t="shared" si="37"/>
        <v>5.81</v>
      </c>
      <c r="CT49">
        <f t="shared" si="38"/>
        <v>38.79</v>
      </c>
      <c r="CU49">
        <f t="shared" si="39"/>
        <v>0</v>
      </c>
      <c r="CV49">
        <f t="shared" si="40"/>
        <v>4.49</v>
      </c>
      <c r="CW49">
        <f t="shared" si="41"/>
        <v>0.43</v>
      </c>
      <c r="CX49">
        <f t="shared" si="42"/>
        <v>0</v>
      </c>
      <c r="CY49">
        <f t="shared" si="43"/>
        <v>0</v>
      </c>
      <c r="CZ49">
        <f t="shared" si="44"/>
        <v>0</v>
      </c>
      <c r="DC49" t="s">
        <v>2</v>
      </c>
      <c r="DD49" t="s">
        <v>2</v>
      </c>
      <c r="DE49" t="s">
        <v>2</v>
      </c>
      <c r="DF49" t="s">
        <v>2</v>
      </c>
      <c r="DG49" t="s">
        <v>2</v>
      </c>
      <c r="DH49" t="s">
        <v>2</v>
      </c>
      <c r="DI49" t="s">
        <v>2</v>
      </c>
      <c r="DJ49" t="s">
        <v>2</v>
      </c>
      <c r="DK49" t="s">
        <v>2</v>
      </c>
      <c r="DL49" t="s">
        <v>2</v>
      </c>
      <c r="DM49" t="s">
        <v>2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19</v>
      </c>
      <c r="DW49" t="s">
        <v>19</v>
      </c>
      <c r="DX49">
        <v>1</v>
      </c>
      <c r="EE49">
        <v>89269854</v>
      </c>
      <c r="EF49">
        <v>3</v>
      </c>
      <c r="EG49" t="s">
        <v>13</v>
      </c>
      <c r="EH49">
        <v>0</v>
      </c>
      <c r="EI49" t="s">
        <v>2</v>
      </c>
      <c r="EJ49">
        <v>2</v>
      </c>
      <c r="EK49">
        <v>111002</v>
      </c>
      <c r="EL49" t="s">
        <v>73</v>
      </c>
      <c r="EM49" t="s">
        <v>74</v>
      </c>
      <c r="EN49" t="s">
        <v>2</v>
      </c>
      <c r="EO49" t="s">
        <v>2</v>
      </c>
      <c r="EQ49">
        <v>1024</v>
      </c>
      <c r="ER49">
        <v>139.27000000000001</v>
      </c>
      <c r="ES49">
        <v>0.78</v>
      </c>
      <c r="ET49">
        <v>99.7</v>
      </c>
      <c r="EU49">
        <v>5.81</v>
      </c>
      <c r="EV49">
        <v>38.79</v>
      </c>
      <c r="EW49">
        <v>4.49</v>
      </c>
      <c r="EX49">
        <v>0.43</v>
      </c>
      <c r="EY49">
        <v>0</v>
      </c>
      <c r="FQ49">
        <v>0</v>
      </c>
      <c r="FR49">
        <f t="shared" si="45"/>
        <v>0</v>
      </c>
      <c r="FS49">
        <v>0</v>
      </c>
      <c r="FX49">
        <v>92</v>
      </c>
      <c r="FY49">
        <v>65</v>
      </c>
      <c r="GA49" t="s">
        <v>2</v>
      </c>
      <c r="GD49">
        <v>0</v>
      </c>
      <c r="GF49">
        <v>-157718474</v>
      </c>
      <c r="GG49">
        <v>2</v>
      </c>
      <c r="GH49">
        <v>1</v>
      </c>
      <c r="GI49">
        <v>-2</v>
      </c>
      <c r="GJ49">
        <v>0</v>
      </c>
      <c r="GK49">
        <f>ROUND(R49*(R12)/100,2)</f>
        <v>0</v>
      </c>
      <c r="GL49">
        <f t="shared" si="46"/>
        <v>0</v>
      </c>
      <c r="GM49">
        <f t="shared" si="47"/>
        <v>0</v>
      </c>
      <c r="GN49">
        <f t="shared" si="48"/>
        <v>0</v>
      </c>
      <c r="GO49">
        <f t="shared" si="49"/>
        <v>0</v>
      </c>
      <c r="GP49">
        <f t="shared" si="50"/>
        <v>0</v>
      </c>
      <c r="GR49">
        <v>0</v>
      </c>
      <c r="GS49">
        <v>3</v>
      </c>
      <c r="GT49">
        <v>0</v>
      </c>
      <c r="GU49" t="s">
        <v>2</v>
      </c>
      <c r="GV49">
        <f t="shared" si="51"/>
        <v>0</v>
      </c>
      <c r="GW49">
        <v>1</v>
      </c>
      <c r="GX49">
        <f t="shared" si="52"/>
        <v>0</v>
      </c>
      <c r="HA49">
        <v>0</v>
      </c>
      <c r="HB49">
        <v>0</v>
      </c>
      <c r="IK49">
        <v>0</v>
      </c>
    </row>
    <row r="50" spans="1:245">
      <c r="A50">
        <v>17</v>
      </c>
      <c r="B50">
        <v>1</v>
      </c>
      <c r="C50">
        <f>ROW(SmtRes!A74)</f>
        <v>74</v>
      </c>
      <c r="D50">
        <f>ROW(EtalonRes!A76)</f>
        <v>76</v>
      </c>
      <c r="E50" t="s">
        <v>2</v>
      </c>
      <c r="F50" t="s">
        <v>126</v>
      </c>
      <c r="G50" t="s">
        <v>127</v>
      </c>
      <c r="H50" t="s">
        <v>19</v>
      </c>
      <c r="I50">
        <v>0</v>
      </c>
      <c r="J50">
        <v>0</v>
      </c>
      <c r="O50">
        <f t="shared" si="14"/>
        <v>0</v>
      </c>
      <c r="P50">
        <f t="shared" si="15"/>
        <v>0</v>
      </c>
      <c r="Q50">
        <f t="shared" si="16"/>
        <v>0</v>
      </c>
      <c r="R50">
        <f t="shared" si="17"/>
        <v>0</v>
      </c>
      <c r="S50">
        <f t="shared" si="18"/>
        <v>0</v>
      </c>
      <c r="T50">
        <f t="shared" si="19"/>
        <v>0</v>
      </c>
      <c r="U50">
        <f t="shared" si="20"/>
        <v>0</v>
      </c>
      <c r="V50">
        <f t="shared" si="21"/>
        <v>0</v>
      </c>
      <c r="W50">
        <f t="shared" si="22"/>
        <v>0</v>
      </c>
      <c r="X50">
        <f t="shared" si="23"/>
        <v>0</v>
      </c>
      <c r="Y50">
        <f t="shared" si="24"/>
        <v>0</v>
      </c>
      <c r="AA50">
        <v>-1</v>
      </c>
      <c r="AB50">
        <f t="shared" si="25"/>
        <v>139.27000000000001</v>
      </c>
      <c r="AC50">
        <f t="shared" si="26"/>
        <v>0.78</v>
      </c>
      <c r="AD50">
        <f t="shared" si="27"/>
        <v>99.7</v>
      </c>
      <c r="AE50">
        <f t="shared" si="28"/>
        <v>5.81</v>
      </c>
      <c r="AF50">
        <f t="shared" si="29"/>
        <v>38.79</v>
      </c>
      <c r="AG50">
        <f t="shared" si="30"/>
        <v>0</v>
      </c>
      <c r="AH50">
        <f t="shared" si="31"/>
        <v>4.49</v>
      </c>
      <c r="AI50">
        <f t="shared" si="32"/>
        <v>0.43</v>
      </c>
      <c r="AJ50">
        <f t="shared" si="33"/>
        <v>0</v>
      </c>
      <c r="AK50">
        <v>139.27000000000001</v>
      </c>
      <c r="AL50">
        <v>0.78</v>
      </c>
      <c r="AM50">
        <v>99.7</v>
      </c>
      <c r="AN50">
        <v>5.81</v>
      </c>
      <c r="AO50">
        <v>38.79</v>
      </c>
      <c r="AP50">
        <v>0</v>
      </c>
      <c r="AQ50">
        <v>4.49</v>
      </c>
      <c r="AR50">
        <v>0.43</v>
      </c>
      <c r="AS50">
        <v>0</v>
      </c>
      <c r="AT50">
        <v>92</v>
      </c>
      <c r="AU50">
        <v>65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D50" t="s">
        <v>2</v>
      </c>
      <c r="BE50" t="s">
        <v>2</v>
      </c>
      <c r="BF50" t="s">
        <v>2</v>
      </c>
      <c r="BG50" t="s">
        <v>2</v>
      </c>
      <c r="BH50">
        <v>0</v>
      </c>
      <c r="BI50">
        <v>2</v>
      </c>
      <c r="BJ50" t="s">
        <v>128</v>
      </c>
      <c r="BM50">
        <v>111002</v>
      </c>
      <c r="BN50">
        <v>0</v>
      </c>
      <c r="BO50" t="s">
        <v>2</v>
      </c>
      <c r="BP50">
        <v>0</v>
      </c>
      <c r="BQ50">
        <v>3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2</v>
      </c>
      <c r="BZ50">
        <v>92</v>
      </c>
      <c r="CA50">
        <v>65</v>
      </c>
      <c r="CF50">
        <v>0</v>
      </c>
      <c r="CG50">
        <v>0</v>
      </c>
      <c r="CM50">
        <v>0</v>
      </c>
      <c r="CN50" t="s">
        <v>2</v>
      </c>
      <c r="CO50">
        <v>0</v>
      </c>
      <c r="CP50">
        <f t="shared" si="34"/>
        <v>0</v>
      </c>
      <c r="CQ50">
        <f t="shared" si="35"/>
        <v>0.78</v>
      </c>
      <c r="CR50">
        <f t="shared" si="36"/>
        <v>99.7</v>
      </c>
      <c r="CS50">
        <f t="shared" si="37"/>
        <v>5.81</v>
      </c>
      <c r="CT50">
        <f t="shared" si="38"/>
        <v>38.79</v>
      </c>
      <c r="CU50">
        <f t="shared" si="39"/>
        <v>0</v>
      </c>
      <c r="CV50">
        <f t="shared" si="40"/>
        <v>4.49</v>
      </c>
      <c r="CW50">
        <f t="shared" si="41"/>
        <v>0.43</v>
      </c>
      <c r="CX50">
        <f t="shared" si="42"/>
        <v>0</v>
      </c>
      <c r="CY50">
        <f t="shared" si="43"/>
        <v>0</v>
      </c>
      <c r="CZ50">
        <f t="shared" si="44"/>
        <v>0</v>
      </c>
      <c r="DC50" t="s">
        <v>2</v>
      </c>
      <c r="DD50" t="s">
        <v>2</v>
      </c>
      <c r="DE50" t="s">
        <v>2</v>
      </c>
      <c r="DF50" t="s">
        <v>2</v>
      </c>
      <c r="DG50" t="s">
        <v>2</v>
      </c>
      <c r="DH50" t="s">
        <v>2</v>
      </c>
      <c r="DI50" t="s">
        <v>2</v>
      </c>
      <c r="DJ50" t="s">
        <v>2</v>
      </c>
      <c r="DK50" t="s">
        <v>2</v>
      </c>
      <c r="DL50" t="s">
        <v>2</v>
      </c>
      <c r="DM50" t="s">
        <v>2</v>
      </c>
      <c r="DN50">
        <v>0</v>
      </c>
      <c r="DO50">
        <v>0</v>
      </c>
      <c r="DP50">
        <v>1</v>
      </c>
      <c r="DQ50">
        <v>1</v>
      </c>
      <c r="DU50">
        <v>1013</v>
      </c>
      <c r="DV50" t="s">
        <v>19</v>
      </c>
      <c r="DW50" t="s">
        <v>19</v>
      </c>
      <c r="DX50">
        <v>1</v>
      </c>
      <c r="EE50">
        <v>89269854</v>
      </c>
      <c r="EF50">
        <v>3</v>
      </c>
      <c r="EG50" t="s">
        <v>13</v>
      </c>
      <c r="EH50">
        <v>0</v>
      </c>
      <c r="EI50" t="s">
        <v>2</v>
      </c>
      <c r="EJ50">
        <v>2</v>
      </c>
      <c r="EK50">
        <v>111002</v>
      </c>
      <c r="EL50" t="s">
        <v>73</v>
      </c>
      <c r="EM50" t="s">
        <v>74</v>
      </c>
      <c r="EN50" t="s">
        <v>2</v>
      </c>
      <c r="EO50" t="s">
        <v>2</v>
      </c>
      <c r="EQ50">
        <v>1024</v>
      </c>
      <c r="ER50">
        <v>139.27000000000001</v>
      </c>
      <c r="ES50">
        <v>0.78</v>
      </c>
      <c r="ET50">
        <v>99.7</v>
      </c>
      <c r="EU50">
        <v>5.81</v>
      </c>
      <c r="EV50">
        <v>38.79</v>
      </c>
      <c r="EW50">
        <v>4.49</v>
      </c>
      <c r="EX50">
        <v>0.43</v>
      </c>
      <c r="EY50">
        <v>0</v>
      </c>
      <c r="FQ50">
        <v>0</v>
      </c>
      <c r="FR50">
        <f t="shared" si="45"/>
        <v>0</v>
      </c>
      <c r="FS50">
        <v>0</v>
      </c>
      <c r="FX50">
        <v>92</v>
      </c>
      <c r="FY50">
        <v>65</v>
      </c>
      <c r="GA50" t="s">
        <v>2</v>
      </c>
      <c r="GD50">
        <v>0</v>
      </c>
      <c r="GF50">
        <v>333230598</v>
      </c>
      <c r="GG50">
        <v>2</v>
      </c>
      <c r="GH50">
        <v>1</v>
      </c>
      <c r="GI50">
        <v>-2</v>
      </c>
      <c r="GJ50">
        <v>0</v>
      </c>
      <c r="GK50">
        <f>ROUND(R50*(R12)/100,2)</f>
        <v>0</v>
      </c>
      <c r="GL50">
        <f t="shared" si="46"/>
        <v>0</v>
      </c>
      <c r="GM50">
        <f t="shared" si="47"/>
        <v>0</v>
      </c>
      <c r="GN50">
        <f t="shared" si="48"/>
        <v>0</v>
      </c>
      <c r="GO50">
        <f t="shared" si="49"/>
        <v>0</v>
      </c>
      <c r="GP50">
        <f t="shared" si="50"/>
        <v>0</v>
      </c>
      <c r="GR50">
        <v>0</v>
      </c>
      <c r="GS50">
        <v>3</v>
      </c>
      <c r="GT50">
        <v>0</v>
      </c>
      <c r="GU50" t="s">
        <v>2</v>
      </c>
      <c r="GV50">
        <f t="shared" si="51"/>
        <v>0</v>
      </c>
      <c r="GW50">
        <v>1</v>
      </c>
      <c r="GX50">
        <f t="shared" si="52"/>
        <v>0</v>
      </c>
      <c r="HA50">
        <v>0</v>
      </c>
      <c r="HB50">
        <v>0</v>
      </c>
      <c r="IK50">
        <v>0</v>
      </c>
    </row>
    <row r="51" spans="1:245">
      <c r="A51">
        <v>17</v>
      </c>
      <c r="B51">
        <v>1</v>
      </c>
      <c r="C51">
        <f>ROW(SmtRes!A90)</f>
        <v>90</v>
      </c>
      <c r="D51">
        <f>ROW(EtalonRes!A93)</f>
        <v>93</v>
      </c>
      <c r="E51" t="s">
        <v>129</v>
      </c>
      <c r="F51" t="s">
        <v>130</v>
      </c>
      <c r="G51" t="s">
        <v>131</v>
      </c>
      <c r="H51" t="s">
        <v>19</v>
      </c>
      <c r="I51">
        <v>4</v>
      </c>
      <c r="J51">
        <v>0</v>
      </c>
      <c r="O51">
        <f t="shared" si="14"/>
        <v>606.44000000000005</v>
      </c>
      <c r="P51">
        <f t="shared" si="15"/>
        <v>0</v>
      </c>
      <c r="Q51">
        <f t="shared" si="16"/>
        <v>158.4</v>
      </c>
      <c r="R51">
        <f t="shared" si="17"/>
        <v>17.72</v>
      </c>
      <c r="S51">
        <f t="shared" si="18"/>
        <v>448.04</v>
      </c>
      <c r="T51">
        <f t="shared" si="19"/>
        <v>0</v>
      </c>
      <c r="U51">
        <f t="shared" si="20"/>
        <v>40.4</v>
      </c>
      <c r="V51">
        <f t="shared" si="21"/>
        <v>1.76</v>
      </c>
      <c r="W51">
        <f t="shared" si="22"/>
        <v>0</v>
      </c>
      <c r="X51">
        <f t="shared" si="23"/>
        <v>372.61</v>
      </c>
      <c r="Y51">
        <f t="shared" si="24"/>
        <v>279.45999999999998</v>
      </c>
      <c r="AA51">
        <v>93143763</v>
      </c>
      <c r="AB51">
        <f t="shared" si="25"/>
        <v>151.61000000000001</v>
      </c>
      <c r="AC51">
        <f>ROUND(((ES51*0)),6)</f>
        <v>0</v>
      </c>
      <c r="AD51">
        <f t="shared" si="27"/>
        <v>39.6</v>
      </c>
      <c r="AE51">
        <f t="shared" si="28"/>
        <v>4.43</v>
      </c>
      <c r="AF51">
        <f t="shared" si="29"/>
        <v>112.01</v>
      </c>
      <c r="AG51">
        <f t="shared" si="30"/>
        <v>0</v>
      </c>
      <c r="AH51">
        <f t="shared" si="31"/>
        <v>10.1</v>
      </c>
      <c r="AI51">
        <f t="shared" si="32"/>
        <v>0.44</v>
      </c>
      <c r="AJ51">
        <f t="shared" si="33"/>
        <v>0</v>
      </c>
      <c r="AK51">
        <v>199.93</v>
      </c>
      <c r="AL51">
        <v>48.32</v>
      </c>
      <c r="AM51">
        <v>39.6</v>
      </c>
      <c r="AN51">
        <v>4.43</v>
      </c>
      <c r="AO51">
        <v>112.01</v>
      </c>
      <c r="AP51">
        <v>0</v>
      </c>
      <c r="AQ51">
        <v>10.1</v>
      </c>
      <c r="AR51">
        <v>0.44</v>
      </c>
      <c r="AS51">
        <v>0</v>
      </c>
      <c r="AT51">
        <v>80</v>
      </c>
      <c r="AU51">
        <v>60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2</v>
      </c>
      <c r="BE51" t="s">
        <v>2</v>
      </c>
      <c r="BF51" t="s">
        <v>2</v>
      </c>
      <c r="BG51" t="s">
        <v>2</v>
      </c>
      <c r="BH51">
        <v>0</v>
      </c>
      <c r="BI51">
        <v>2</v>
      </c>
      <c r="BJ51" t="s">
        <v>132</v>
      </c>
      <c r="BM51">
        <v>110001</v>
      </c>
      <c r="BN51">
        <v>0</v>
      </c>
      <c r="BO51" t="s">
        <v>2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2</v>
      </c>
      <c r="BZ51">
        <v>80</v>
      </c>
      <c r="CA51">
        <v>60</v>
      </c>
      <c r="CF51">
        <v>0</v>
      </c>
      <c r="CG51">
        <v>0</v>
      </c>
      <c r="CM51">
        <v>0</v>
      </c>
      <c r="CN51" t="s">
        <v>2</v>
      </c>
      <c r="CO51">
        <v>0</v>
      </c>
      <c r="CP51">
        <f t="shared" si="34"/>
        <v>606.44000000000005</v>
      </c>
      <c r="CQ51">
        <f t="shared" si="35"/>
        <v>0</v>
      </c>
      <c r="CR51">
        <f t="shared" si="36"/>
        <v>39.6</v>
      </c>
      <c r="CS51">
        <f t="shared" si="37"/>
        <v>4.43</v>
      </c>
      <c r="CT51">
        <f t="shared" si="38"/>
        <v>112.01</v>
      </c>
      <c r="CU51">
        <f t="shared" si="39"/>
        <v>0</v>
      </c>
      <c r="CV51">
        <f t="shared" si="40"/>
        <v>10.1</v>
      </c>
      <c r="CW51">
        <f t="shared" si="41"/>
        <v>0.44</v>
      </c>
      <c r="CX51">
        <f t="shared" si="42"/>
        <v>0</v>
      </c>
      <c r="CY51">
        <f t="shared" si="43"/>
        <v>372.608</v>
      </c>
      <c r="CZ51">
        <f t="shared" si="44"/>
        <v>279.45599999999996</v>
      </c>
      <c r="DC51" t="s">
        <v>2</v>
      </c>
      <c r="DD51" t="s">
        <v>133</v>
      </c>
      <c r="DE51" t="s">
        <v>2</v>
      </c>
      <c r="DF51" t="s">
        <v>2</v>
      </c>
      <c r="DG51" t="s">
        <v>2</v>
      </c>
      <c r="DH51" t="s">
        <v>2</v>
      </c>
      <c r="DI51" t="s">
        <v>2</v>
      </c>
      <c r="DJ51" t="s">
        <v>2</v>
      </c>
      <c r="DK51" t="s">
        <v>2</v>
      </c>
      <c r="DL51" t="s">
        <v>2</v>
      </c>
      <c r="DM51" t="s">
        <v>2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19</v>
      </c>
      <c r="DW51" t="s">
        <v>19</v>
      </c>
      <c r="DX51">
        <v>1</v>
      </c>
      <c r="EE51">
        <v>89269850</v>
      </c>
      <c r="EF51">
        <v>3</v>
      </c>
      <c r="EG51" t="s">
        <v>13</v>
      </c>
      <c r="EH51">
        <v>0</v>
      </c>
      <c r="EI51" t="s">
        <v>2</v>
      </c>
      <c r="EJ51">
        <v>2</v>
      </c>
      <c r="EK51">
        <v>110001</v>
      </c>
      <c r="EL51" t="s">
        <v>100</v>
      </c>
      <c r="EM51" t="s">
        <v>15</v>
      </c>
      <c r="EN51" t="s">
        <v>2</v>
      </c>
      <c r="EO51" t="s">
        <v>2</v>
      </c>
      <c r="EQ51">
        <v>0</v>
      </c>
      <c r="ER51">
        <v>199.93</v>
      </c>
      <c r="ES51">
        <v>48.32</v>
      </c>
      <c r="ET51">
        <v>39.6</v>
      </c>
      <c r="EU51">
        <v>4.43</v>
      </c>
      <c r="EV51">
        <v>112.01</v>
      </c>
      <c r="EW51">
        <v>10.1</v>
      </c>
      <c r="EX51">
        <v>0.44</v>
      </c>
      <c r="EY51">
        <v>0</v>
      </c>
      <c r="FQ51">
        <v>0</v>
      </c>
      <c r="FR51">
        <f t="shared" si="45"/>
        <v>0</v>
      </c>
      <c r="FS51">
        <v>0</v>
      </c>
      <c r="FX51">
        <v>80</v>
      </c>
      <c r="FY51">
        <v>60</v>
      </c>
      <c r="GA51" t="s">
        <v>2</v>
      </c>
      <c r="GD51">
        <v>0</v>
      </c>
      <c r="GF51">
        <v>1399146168</v>
      </c>
      <c r="GG51">
        <v>2</v>
      </c>
      <c r="GH51">
        <v>1</v>
      </c>
      <c r="GI51">
        <v>-2</v>
      </c>
      <c r="GJ51">
        <v>0</v>
      </c>
      <c r="GK51">
        <f>ROUND(R51*(R12)/100,2)</f>
        <v>0</v>
      </c>
      <c r="GL51">
        <f t="shared" si="46"/>
        <v>0</v>
      </c>
      <c r="GM51">
        <f t="shared" si="47"/>
        <v>1258.51</v>
      </c>
      <c r="GN51">
        <f t="shared" si="48"/>
        <v>0</v>
      </c>
      <c r="GO51">
        <f t="shared" si="49"/>
        <v>1258.51</v>
      </c>
      <c r="GP51">
        <f t="shared" si="50"/>
        <v>0</v>
      </c>
      <c r="GR51">
        <v>0</v>
      </c>
      <c r="GS51">
        <v>3</v>
      </c>
      <c r="GT51">
        <v>0</v>
      </c>
      <c r="GU51" t="s">
        <v>2</v>
      </c>
      <c r="GV51">
        <f t="shared" si="51"/>
        <v>0</v>
      </c>
      <c r="GW51">
        <v>1</v>
      </c>
      <c r="GX51">
        <f t="shared" si="52"/>
        <v>0</v>
      </c>
      <c r="HA51">
        <v>0</v>
      </c>
      <c r="HB51">
        <v>0</v>
      </c>
      <c r="IK51">
        <v>0</v>
      </c>
    </row>
    <row r="52" spans="1:245">
      <c r="A52">
        <v>17</v>
      </c>
      <c r="B52">
        <v>1</v>
      </c>
      <c r="E52" t="s">
        <v>134</v>
      </c>
      <c r="F52" t="s">
        <v>135</v>
      </c>
      <c r="G52" t="s">
        <v>136</v>
      </c>
      <c r="H52" t="s">
        <v>11</v>
      </c>
      <c r="I52">
        <f>ROUND(2,3)</f>
        <v>2</v>
      </c>
      <c r="J52">
        <v>0</v>
      </c>
      <c r="O52">
        <f t="shared" si="14"/>
        <v>9474.58</v>
      </c>
      <c r="P52">
        <f t="shared" si="15"/>
        <v>9474.58</v>
      </c>
      <c r="Q52">
        <f t="shared" si="16"/>
        <v>0</v>
      </c>
      <c r="R52">
        <f t="shared" si="17"/>
        <v>0</v>
      </c>
      <c r="S52">
        <f t="shared" si="18"/>
        <v>0</v>
      </c>
      <c r="T52">
        <f t="shared" si="19"/>
        <v>0</v>
      </c>
      <c r="U52">
        <f t="shared" si="20"/>
        <v>0</v>
      </c>
      <c r="V52">
        <f t="shared" si="21"/>
        <v>0</v>
      </c>
      <c r="W52">
        <f t="shared" si="22"/>
        <v>0</v>
      </c>
      <c r="X52">
        <f t="shared" si="23"/>
        <v>0</v>
      </c>
      <c r="Y52">
        <f t="shared" si="24"/>
        <v>0</v>
      </c>
      <c r="AA52">
        <v>93143763</v>
      </c>
      <c r="AB52">
        <f t="shared" si="25"/>
        <v>4737.29</v>
      </c>
      <c r="AC52">
        <f t="shared" ref="AC52:AC83" si="53">ROUND((ES52),6)</f>
        <v>4737.29</v>
      </c>
      <c r="AD52">
        <f t="shared" si="27"/>
        <v>0</v>
      </c>
      <c r="AE52">
        <f t="shared" si="28"/>
        <v>0</v>
      </c>
      <c r="AF52">
        <f t="shared" si="29"/>
        <v>0</v>
      </c>
      <c r="AG52">
        <f t="shared" si="30"/>
        <v>0</v>
      </c>
      <c r="AH52">
        <f t="shared" si="31"/>
        <v>0</v>
      </c>
      <c r="AI52">
        <f t="shared" si="32"/>
        <v>0</v>
      </c>
      <c r="AJ52">
        <f t="shared" si="33"/>
        <v>0</v>
      </c>
      <c r="AK52">
        <v>4737.29</v>
      </c>
      <c r="AL52">
        <v>4737.29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</v>
      </c>
      <c r="BD52" t="s">
        <v>2</v>
      </c>
      <c r="BE52" t="s">
        <v>2</v>
      </c>
      <c r="BF52" t="s">
        <v>2</v>
      </c>
      <c r="BG52" t="s">
        <v>2</v>
      </c>
      <c r="BH52">
        <v>3</v>
      </c>
      <c r="BI52">
        <v>2</v>
      </c>
      <c r="BJ52" t="s">
        <v>2</v>
      </c>
      <c r="BM52">
        <v>500003</v>
      </c>
      <c r="BN52">
        <v>0</v>
      </c>
      <c r="BO52" t="s">
        <v>2</v>
      </c>
      <c r="BP52">
        <v>0</v>
      </c>
      <c r="BQ52">
        <v>13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2</v>
      </c>
      <c r="BZ52">
        <v>0</v>
      </c>
      <c r="CA52">
        <v>0</v>
      </c>
      <c r="CF52">
        <v>0</v>
      </c>
      <c r="CG52">
        <v>0</v>
      </c>
      <c r="CM52">
        <v>0</v>
      </c>
      <c r="CN52" t="s">
        <v>2</v>
      </c>
      <c r="CO52">
        <v>0</v>
      </c>
      <c r="CP52">
        <f t="shared" si="34"/>
        <v>9474.58</v>
      </c>
      <c r="CQ52">
        <f t="shared" si="35"/>
        <v>4737.29</v>
      </c>
      <c r="CR52">
        <f t="shared" si="36"/>
        <v>0</v>
      </c>
      <c r="CS52">
        <f t="shared" si="37"/>
        <v>0</v>
      </c>
      <c r="CT52">
        <f t="shared" si="38"/>
        <v>0</v>
      </c>
      <c r="CU52">
        <f t="shared" si="39"/>
        <v>0</v>
      </c>
      <c r="CV52">
        <f t="shared" si="40"/>
        <v>0</v>
      </c>
      <c r="CW52">
        <f t="shared" si="41"/>
        <v>0</v>
      </c>
      <c r="CX52">
        <f t="shared" si="42"/>
        <v>0</v>
      </c>
      <c r="CY52">
        <f t="shared" si="43"/>
        <v>0</v>
      </c>
      <c r="CZ52">
        <f t="shared" si="44"/>
        <v>0</v>
      </c>
      <c r="DC52" t="s">
        <v>2</v>
      </c>
      <c r="DD52" t="s">
        <v>2</v>
      </c>
      <c r="DE52" t="s">
        <v>2</v>
      </c>
      <c r="DF52" t="s">
        <v>2</v>
      </c>
      <c r="DG52" t="s">
        <v>2</v>
      </c>
      <c r="DH52" t="s">
        <v>2</v>
      </c>
      <c r="DI52" t="s">
        <v>2</v>
      </c>
      <c r="DJ52" t="s">
        <v>2</v>
      </c>
      <c r="DK52" t="s">
        <v>2</v>
      </c>
      <c r="DL52" t="s">
        <v>2</v>
      </c>
      <c r="DM52" t="s">
        <v>2</v>
      </c>
      <c r="DN52">
        <v>0</v>
      </c>
      <c r="DO52">
        <v>0</v>
      </c>
      <c r="DP52">
        <v>1</v>
      </c>
      <c r="DQ52">
        <v>1</v>
      </c>
      <c r="DU52">
        <v>1010</v>
      </c>
      <c r="DV52" t="s">
        <v>11</v>
      </c>
      <c r="DW52" t="s">
        <v>11</v>
      </c>
      <c r="DX52">
        <v>1</v>
      </c>
      <c r="EE52">
        <v>89270104</v>
      </c>
      <c r="EF52">
        <v>13</v>
      </c>
      <c r="EG52" t="s">
        <v>137</v>
      </c>
      <c r="EH52">
        <v>0</v>
      </c>
      <c r="EI52" t="s">
        <v>2</v>
      </c>
      <c r="EJ52">
        <v>1</v>
      </c>
      <c r="EK52">
        <v>500003</v>
      </c>
      <c r="EL52" t="s">
        <v>138</v>
      </c>
      <c r="EM52" t="s">
        <v>139</v>
      </c>
      <c r="EN52" t="s">
        <v>2</v>
      </c>
      <c r="EO52" t="s">
        <v>135</v>
      </c>
      <c r="EQ52">
        <v>768</v>
      </c>
      <c r="ER52">
        <v>4737.29</v>
      </c>
      <c r="ES52">
        <v>4737.29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5</v>
      </c>
      <c r="FC52">
        <v>1</v>
      </c>
      <c r="FD52">
        <v>18</v>
      </c>
      <c r="FF52">
        <v>5590</v>
      </c>
      <c r="FQ52">
        <v>0</v>
      </c>
      <c r="FR52">
        <f t="shared" si="45"/>
        <v>0</v>
      </c>
      <c r="FS52">
        <v>0</v>
      </c>
      <c r="FX52">
        <v>0</v>
      </c>
      <c r="FY52">
        <v>0</v>
      </c>
      <c r="GA52" t="s">
        <v>140</v>
      </c>
      <c r="GD52">
        <v>0</v>
      </c>
      <c r="GF52">
        <v>-704665763</v>
      </c>
      <c r="GG52">
        <v>2</v>
      </c>
      <c r="GH52">
        <v>3</v>
      </c>
      <c r="GI52">
        <v>-2</v>
      </c>
      <c r="GJ52">
        <v>0</v>
      </c>
      <c r="GK52">
        <f>ROUND(R52*(R12)/100,2)</f>
        <v>0</v>
      </c>
      <c r="GL52">
        <f t="shared" si="46"/>
        <v>0</v>
      </c>
      <c r="GM52">
        <f t="shared" si="47"/>
        <v>9474.58</v>
      </c>
      <c r="GN52">
        <f t="shared" si="48"/>
        <v>0</v>
      </c>
      <c r="GO52">
        <f t="shared" si="49"/>
        <v>9474.58</v>
      </c>
      <c r="GP52">
        <f t="shared" si="50"/>
        <v>0</v>
      </c>
      <c r="GR52">
        <v>1</v>
      </c>
      <c r="GS52">
        <v>1</v>
      </c>
      <c r="GT52">
        <v>0</v>
      </c>
      <c r="GU52" t="s">
        <v>2</v>
      </c>
      <c r="GV52">
        <f t="shared" si="51"/>
        <v>0</v>
      </c>
      <c r="GW52">
        <v>1</v>
      </c>
      <c r="GX52">
        <f t="shared" si="52"/>
        <v>0</v>
      </c>
      <c r="HA52">
        <v>0</v>
      </c>
      <c r="HB52">
        <v>0</v>
      </c>
      <c r="IK52">
        <v>0</v>
      </c>
    </row>
    <row r="53" spans="1:245">
      <c r="A53">
        <v>17</v>
      </c>
      <c r="B53">
        <v>1</v>
      </c>
      <c r="E53" t="s">
        <v>141</v>
      </c>
      <c r="F53" t="s">
        <v>142</v>
      </c>
      <c r="G53" t="s">
        <v>143</v>
      </c>
      <c r="H53" t="s">
        <v>11</v>
      </c>
      <c r="I53">
        <f>ROUND(1,3)</f>
        <v>1</v>
      </c>
      <c r="J53">
        <v>0</v>
      </c>
      <c r="O53">
        <f t="shared" si="14"/>
        <v>74568.13</v>
      </c>
      <c r="P53">
        <f t="shared" si="15"/>
        <v>74568.13</v>
      </c>
      <c r="Q53">
        <f t="shared" si="16"/>
        <v>0</v>
      </c>
      <c r="R53">
        <f t="shared" si="17"/>
        <v>0</v>
      </c>
      <c r="S53">
        <f t="shared" si="18"/>
        <v>0</v>
      </c>
      <c r="T53">
        <f t="shared" si="19"/>
        <v>0</v>
      </c>
      <c r="U53">
        <f t="shared" si="20"/>
        <v>0</v>
      </c>
      <c r="V53">
        <f t="shared" si="21"/>
        <v>0</v>
      </c>
      <c r="W53">
        <f t="shared" si="22"/>
        <v>0</v>
      </c>
      <c r="X53">
        <f t="shared" si="23"/>
        <v>0</v>
      </c>
      <c r="Y53">
        <f t="shared" si="24"/>
        <v>0</v>
      </c>
      <c r="AA53">
        <v>93143763</v>
      </c>
      <c r="AB53">
        <f t="shared" si="25"/>
        <v>74568.13</v>
      </c>
      <c r="AC53">
        <f t="shared" si="53"/>
        <v>74568.13</v>
      </c>
      <c r="AD53">
        <f t="shared" si="27"/>
        <v>0</v>
      </c>
      <c r="AE53">
        <f t="shared" si="28"/>
        <v>0</v>
      </c>
      <c r="AF53">
        <f t="shared" si="29"/>
        <v>0</v>
      </c>
      <c r="AG53">
        <f t="shared" si="30"/>
        <v>0</v>
      </c>
      <c r="AH53">
        <f t="shared" si="31"/>
        <v>0</v>
      </c>
      <c r="AI53">
        <f t="shared" si="32"/>
        <v>0</v>
      </c>
      <c r="AJ53">
        <f t="shared" si="33"/>
        <v>0</v>
      </c>
      <c r="AK53">
        <v>74568.13</v>
      </c>
      <c r="AL53">
        <v>74568.13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2</v>
      </c>
      <c r="BE53" t="s">
        <v>2</v>
      </c>
      <c r="BF53" t="s">
        <v>2</v>
      </c>
      <c r="BG53" t="s">
        <v>2</v>
      </c>
      <c r="BH53">
        <v>3</v>
      </c>
      <c r="BI53">
        <v>2</v>
      </c>
      <c r="BJ53" t="s">
        <v>2</v>
      </c>
      <c r="BM53">
        <v>500004</v>
      </c>
      <c r="BN53">
        <v>0</v>
      </c>
      <c r="BO53" t="s">
        <v>2</v>
      </c>
      <c r="BP53">
        <v>0</v>
      </c>
      <c r="BQ53">
        <v>14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2</v>
      </c>
      <c r="BZ53">
        <v>0</v>
      </c>
      <c r="CA53">
        <v>0</v>
      </c>
      <c r="CF53">
        <v>0</v>
      </c>
      <c r="CG53">
        <v>0</v>
      </c>
      <c r="CM53">
        <v>0</v>
      </c>
      <c r="CN53" t="s">
        <v>144</v>
      </c>
      <c r="CO53">
        <v>0</v>
      </c>
      <c r="CP53">
        <f t="shared" si="34"/>
        <v>74568.13</v>
      </c>
      <c r="CQ53">
        <f t="shared" si="35"/>
        <v>74568.13</v>
      </c>
      <c r="CR53">
        <f t="shared" si="36"/>
        <v>0</v>
      </c>
      <c r="CS53">
        <f t="shared" si="37"/>
        <v>0</v>
      </c>
      <c r="CT53">
        <f t="shared" si="38"/>
        <v>0</v>
      </c>
      <c r="CU53">
        <f t="shared" si="39"/>
        <v>0</v>
      </c>
      <c r="CV53">
        <f t="shared" si="40"/>
        <v>0</v>
      </c>
      <c r="CW53">
        <f t="shared" si="41"/>
        <v>0</v>
      </c>
      <c r="CX53">
        <f t="shared" si="42"/>
        <v>0</v>
      </c>
      <c r="CY53">
        <f t="shared" si="43"/>
        <v>0</v>
      </c>
      <c r="CZ53">
        <f t="shared" si="44"/>
        <v>0</v>
      </c>
      <c r="DC53" t="s">
        <v>2</v>
      </c>
      <c r="DD53" t="s">
        <v>2</v>
      </c>
      <c r="DE53" t="s">
        <v>2</v>
      </c>
      <c r="DF53" t="s">
        <v>2</v>
      </c>
      <c r="DG53" t="s">
        <v>2</v>
      </c>
      <c r="DH53" t="s">
        <v>2</v>
      </c>
      <c r="DI53" t="s">
        <v>2</v>
      </c>
      <c r="DJ53" t="s">
        <v>2</v>
      </c>
      <c r="DK53" t="s">
        <v>2</v>
      </c>
      <c r="DL53" t="s">
        <v>2</v>
      </c>
      <c r="DM53" t="s">
        <v>2</v>
      </c>
      <c r="DN53">
        <v>0</v>
      </c>
      <c r="DO53">
        <v>0</v>
      </c>
      <c r="DP53">
        <v>1</v>
      </c>
      <c r="DQ53">
        <v>1</v>
      </c>
      <c r="DU53">
        <v>1010</v>
      </c>
      <c r="DV53" t="s">
        <v>11</v>
      </c>
      <c r="DW53" t="s">
        <v>11</v>
      </c>
      <c r="DX53">
        <v>1</v>
      </c>
      <c r="EE53">
        <v>89270150</v>
      </c>
      <c r="EF53">
        <v>14</v>
      </c>
      <c r="EG53" t="s">
        <v>26</v>
      </c>
      <c r="EH53">
        <v>0</v>
      </c>
      <c r="EI53" t="s">
        <v>2</v>
      </c>
      <c r="EJ53">
        <v>2</v>
      </c>
      <c r="EK53">
        <v>500004</v>
      </c>
      <c r="EL53" t="s">
        <v>27</v>
      </c>
      <c r="EM53" t="s">
        <v>28</v>
      </c>
      <c r="EN53" t="s">
        <v>2</v>
      </c>
      <c r="EO53" t="s">
        <v>142</v>
      </c>
      <c r="EQ53">
        <v>768</v>
      </c>
      <c r="ER53">
        <v>74568.13</v>
      </c>
      <c r="ES53">
        <v>74568.13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5</v>
      </c>
      <c r="FC53">
        <v>1</v>
      </c>
      <c r="FD53">
        <v>18</v>
      </c>
      <c r="FF53">
        <v>87990.39</v>
      </c>
      <c r="FQ53">
        <v>0</v>
      </c>
      <c r="FR53">
        <f t="shared" si="45"/>
        <v>0</v>
      </c>
      <c r="FS53">
        <v>0</v>
      </c>
      <c r="FX53">
        <v>0</v>
      </c>
      <c r="FY53">
        <v>0</v>
      </c>
      <c r="GA53" t="s">
        <v>145</v>
      </c>
      <c r="GD53">
        <v>0</v>
      </c>
      <c r="GF53">
        <v>1867018920</v>
      </c>
      <c r="GG53">
        <v>2</v>
      </c>
      <c r="GH53">
        <v>3</v>
      </c>
      <c r="GI53">
        <v>-2</v>
      </c>
      <c r="GJ53">
        <v>0</v>
      </c>
      <c r="GK53">
        <f>ROUND(R53*(R12)/100,2)</f>
        <v>0</v>
      </c>
      <c r="GL53">
        <f t="shared" si="46"/>
        <v>0</v>
      </c>
      <c r="GM53">
        <f t="shared" si="47"/>
        <v>74568.13</v>
      </c>
      <c r="GN53">
        <f t="shared" si="48"/>
        <v>0</v>
      </c>
      <c r="GO53">
        <f t="shared" si="49"/>
        <v>74568.13</v>
      </c>
      <c r="GP53">
        <f t="shared" si="50"/>
        <v>0</v>
      </c>
      <c r="GR53">
        <v>1</v>
      </c>
      <c r="GS53">
        <v>1</v>
      </c>
      <c r="GT53">
        <v>0</v>
      </c>
      <c r="GU53" t="s">
        <v>2</v>
      </c>
      <c r="GV53">
        <f t="shared" si="51"/>
        <v>0</v>
      </c>
      <c r="GW53">
        <v>1</v>
      </c>
      <c r="GX53">
        <f t="shared" si="52"/>
        <v>0</v>
      </c>
      <c r="HA53">
        <v>0</v>
      </c>
      <c r="HB53">
        <v>0</v>
      </c>
      <c r="IK53">
        <v>0</v>
      </c>
    </row>
    <row r="54" spans="1:245">
      <c r="A54">
        <v>17</v>
      </c>
      <c r="B54">
        <v>1</v>
      </c>
      <c r="E54" t="s">
        <v>146</v>
      </c>
      <c r="F54" t="s">
        <v>147</v>
      </c>
      <c r="G54" t="s">
        <v>148</v>
      </c>
      <c r="H54" t="s">
        <v>11</v>
      </c>
      <c r="I54">
        <f>ROUND(1,3)</f>
        <v>1</v>
      </c>
      <c r="J54">
        <v>0</v>
      </c>
      <c r="O54">
        <f t="shared" si="14"/>
        <v>69716.149999999994</v>
      </c>
      <c r="P54">
        <f t="shared" si="15"/>
        <v>69716.149999999994</v>
      </c>
      <c r="Q54">
        <f t="shared" si="16"/>
        <v>0</v>
      </c>
      <c r="R54">
        <f t="shared" si="17"/>
        <v>0</v>
      </c>
      <c r="S54">
        <f t="shared" si="18"/>
        <v>0</v>
      </c>
      <c r="T54">
        <f t="shared" si="19"/>
        <v>0</v>
      </c>
      <c r="U54">
        <f t="shared" si="20"/>
        <v>0</v>
      </c>
      <c r="V54">
        <f t="shared" si="21"/>
        <v>0</v>
      </c>
      <c r="W54">
        <f t="shared" si="22"/>
        <v>0</v>
      </c>
      <c r="X54">
        <f t="shared" si="23"/>
        <v>0</v>
      </c>
      <c r="Y54">
        <f t="shared" si="24"/>
        <v>0</v>
      </c>
      <c r="AA54">
        <v>93143763</v>
      </c>
      <c r="AB54">
        <f t="shared" si="25"/>
        <v>69716.149999999994</v>
      </c>
      <c r="AC54">
        <f t="shared" si="53"/>
        <v>69716.149999999994</v>
      </c>
      <c r="AD54">
        <f t="shared" si="27"/>
        <v>0</v>
      </c>
      <c r="AE54">
        <f t="shared" si="28"/>
        <v>0</v>
      </c>
      <c r="AF54">
        <f t="shared" si="29"/>
        <v>0</v>
      </c>
      <c r="AG54">
        <f t="shared" si="30"/>
        <v>0</v>
      </c>
      <c r="AH54">
        <f t="shared" si="31"/>
        <v>0</v>
      </c>
      <c r="AI54">
        <f t="shared" si="32"/>
        <v>0</v>
      </c>
      <c r="AJ54">
        <f t="shared" si="33"/>
        <v>0</v>
      </c>
      <c r="AK54">
        <v>69716.149999999994</v>
      </c>
      <c r="AL54">
        <v>69716.149999999994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D54" t="s">
        <v>2</v>
      </c>
      <c r="BE54" t="s">
        <v>2</v>
      </c>
      <c r="BF54" t="s">
        <v>2</v>
      </c>
      <c r="BG54" t="s">
        <v>2</v>
      </c>
      <c r="BH54">
        <v>3</v>
      </c>
      <c r="BI54">
        <v>2</v>
      </c>
      <c r="BJ54" t="s">
        <v>2</v>
      </c>
      <c r="BM54">
        <v>500004</v>
      </c>
      <c r="BN54">
        <v>0</v>
      </c>
      <c r="BO54" t="s">
        <v>2</v>
      </c>
      <c r="BP54">
        <v>0</v>
      </c>
      <c r="BQ54">
        <v>14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2</v>
      </c>
      <c r="BZ54">
        <v>0</v>
      </c>
      <c r="CA54">
        <v>0</v>
      </c>
      <c r="CF54">
        <v>0</v>
      </c>
      <c r="CG54">
        <v>0</v>
      </c>
      <c r="CM54">
        <v>0</v>
      </c>
      <c r="CN54" t="s">
        <v>149</v>
      </c>
      <c r="CO54">
        <v>0</v>
      </c>
      <c r="CP54">
        <f t="shared" si="34"/>
        <v>69716.149999999994</v>
      </c>
      <c r="CQ54">
        <f t="shared" si="35"/>
        <v>69716.149999999994</v>
      </c>
      <c r="CR54">
        <f t="shared" si="36"/>
        <v>0</v>
      </c>
      <c r="CS54">
        <f t="shared" si="37"/>
        <v>0</v>
      </c>
      <c r="CT54">
        <f t="shared" si="38"/>
        <v>0</v>
      </c>
      <c r="CU54">
        <f t="shared" si="39"/>
        <v>0</v>
      </c>
      <c r="CV54">
        <f t="shared" si="40"/>
        <v>0</v>
      </c>
      <c r="CW54">
        <f t="shared" si="41"/>
        <v>0</v>
      </c>
      <c r="CX54">
        <f t="shared" si="42"/>
        <v>0</v>
      </c>
      <c r="CY54">
        <f t="shared" si="43"/>
        <v>0</v>
      </c>
      <c r="CZ54">
        <f t="shared" si="44"/>
        <v>0</v>
      </c>
      <c r="DC54" t="s">
        <v>2</v>
      </c>
      <c r="DD54" t="s">
        <v>2</v>
      </c>
      <c r="DE54" t="s">
        <v>2</v>
      </c>
      <c r="DF54" t="s">
        <v>2</v>
      </c>
      <c r="DG54" t="s">
        <v>2</v>
      </c>
      <c r="DH54" t="s">
        <v>2</v>
      </c>
      <c r="DI54" t="s">
        <v>2</v>
      </c>
      <c r="DJ54" t="s">
        <v>2</v>
      </c>
      <c r="DK54" t="s">
        <v>2</v>
      </c>
      <c r="DL54" t="s">
        <v>2</v>
      </c>
      <c r="DM54" t="s">
        <v>2</v>
      </c>
      <c r="DN54">
        <v>0</v>
      </c>
      <c r="DO54">
        <v>0</v>
      </c>
      <c r="DP54">
        <v>1</v>
      </c>
      <c r="DQ54">
        <v>1</v>
      </c>
      <c r="DU54">
        <v>1010</v>
      </c>
      <c r="DV54" t="s">
        <v>11</v>
      </c>
      <c r="DW54" t="s">
        <v>11</v>
      </c>
      <c r="DX54">
        <v>1</v>
      </c>
      <c r="EE54">
        <v>89270150</v>
      </c>
      <c r="EF54">
        <v>14</v>
      </c>
      <c r="EG54" t="s">
        <v>26</v>
      </c>
      <c r="EH54">
        <v>0</v>
      </c>
      <c r="EI54" t="s">
        <v>2</v>
      </c>
      <c r="EJ54">
        <v>2</v>
      </c>
      <c r="EK54">
        <v>500004</v>
      </c>
      <c r="EL54" t="s">
        <v>27</v>
      </c>
      <c r="EM54" t="s">
        <v>28</v>
      </c>
      <c r="EN54" t="s">
        <v>2</v>
      </c>
      <c r="EO54" t="s">
        <v>147</v>
      </c>
      <c r="EQ54">
        <v>768</v>
      </c>
      <c r="ER54">
        <v>69716.149999999994</v>
      </c>
      <c r="ES54">
        <v>69716.149999999994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5</v>
      </c>
      <c r="FC54">
        <v>1</v>
      </c>
      <c r="FD54">
        <v>18</v>
      </c>
      <c r="FF54">
        <v>82265.06</v>
      </c>
      <c r="FQ54">
        <v>0</v>
      </c>
      <c r="FR54">
        <f t="shared" si="45"/>
        <v>0</v>
      </c>
      <c r="FS54">
        <v>0</v>
      </c>
      <c r="FX54">
        <v>0</v>
      </c>
      <c r="FY54">
        <v>0</v>
      </c>
      <c r="GA54" t="s">
        <v>150</v>
      </c>
      <c r="GD54">
        <v>0</v>
      </c>
      <c r="GF54">
        <v>-1653947961</v>
      </c>
      <c r="GG54">
        <v>2</v>
      </c>
      <c r="GH54">
        <v>3</v>
      </c>
      <c r="GI54">
        <v>-2</v>
      </c>
      <c r="GJ54">
        <v>0</v>
      </c>
      <c r="GK54">
        <f>ROUND(R54*(R12)/100,2)</f>
        <v>0</v>
      </c>
      <c r="GL54">
        <f t="shared" si="46"/>
        <v>0</v>
      </c>
      <c r="GM54">
        <f t="shared" si="47"/>
        <v>69716.149999999994</v>
      </c>
      <c r="GN54">
        <f t="shared" si="48"/>
        <v>0</v>
      </c>
      <c r="GO54">
        <f t="shared" si="49"/>
        <v>69716.149999999994</v>
      </c>
      <c r="GP54">
        <f t="shared" si="50"/>
        <v>0</v>
      </c>
      <c r="GR54">
        <v>1</v>
      </c>
      <c r="GS54">
        <v>1</v>
      </c>
      <c r="GT54">
        <v>0</v>
      </c>
      <c r="GU54" t="s">
        <v>2</v>
      </c>
      <c r="GV54">
        <f t="shared" si="51"/>
        <v>0</v>
      </c>
      <c r="GW54">
        <v>1</v>
      </c>
      <c r="GX54">
        <f t="shared" si="52"/>
        <v>0</v>
      </c>
      <c r="HA54">
        <v>0</v>
      </c>
      <c r="HB54">
        <v>0</v>
      </c>
      <c r="IK54">
        <v>0</v>
      </c>
    </row>
    <row r="55" spans="1:245">
      <c r="A55">
        <v>17</v>
      </c>
      <c r="B55">
        <v>1</v>
      </c>
      <c r="C55">
        <f>ROW(SmtRes!A98)</f>
        <v>98</v>
      </c>
      <c r="D55">
        <f>ROW(EtalonRes!A101)</f>
        <v>101</v>
      </c>
      <c r="E55" t="s">
        <v>151</v>
      </c>
      <c r="F55" t="s">
        <v>152</v>
      </c>
      <c r="G55" t="s">
        <v>153</v>
      </c>
      <c r="H55" t="s">
        <v>19</v>
      </c>
      <c r="I55">
        <v>3</v>
      </c>
      <c r="J55">
        <v>0</v>
      </c>
      <c r="O55">
        <f t="shared" si="14"/>
        <v>469.26</v>
      </c>
      <c r="P55">
        <f t="shared" si="15"/>
        <v>135.9</v>
      </c>
      <c r="Q55">
        <f t="shared" si="16"/>
        <v>104.58</v>
      </c>
      <c r="R55">
        <f t="shared" si="17"/>
        <v>10.86</v>
      </c>
      <c r="S55">
        <f t="shared" si="18"/>
        <v>228.78</v>
      </c>
      <c r="T55">
        <f t="shared" si="19"/>
        <v>0</v>
      </c>
      <c r="U55">
        <f t="shared" si="20"/>
        <v>26.82</v>
      </c>
      <c r="V55">
        <f t="shared" si="21"/>
        <v>1.08</v>
      </c>
      <c r="W55">
        <f t="shared" si="22"/>
        <v>0</v>
      </c>
      <c r="X55">
        <f t="shared" si="23"/>
        <v>191.71</v>
      </c>
      <c r="Y55">
        <f t="shared" si="24"/>
        <v>143.78</v>
      </c>
      <c r="AA55">
        <v>93143763</v>
      </c>
      <c r="AB55">
        <f t="shared" si="25"/>
        <v>156.41999999999999</v>
      </c>
      <c r="AC55">
        <f t="shared" si="53"/>
        <v>45.3</v>
      </c>
      <c r="AD55">
        <f t="shared" si="27"/>
        <v>34.86</v>
      </c>
      <c r="AE55">
        <f t="shared" si="28"/>
        <v>3.62</v>
      </c>
      <c r="AF55">
        <f t="shared" si="29"/>
        <v>76.260000000000005</v>
      </c>
      <c r="AG55">
        <f t="shared" si="30"/>
        <v>0</v>
      </c>
      <c r="AH55">
        <f t="shared" si="31"/>
        <v>8.94</v>
      </c>
      <c r="AI55">
        <f t="shared" si="32"/>
        <v>0.36</v>
      </c>
      <c r="AJ55">
        <f t="shared" si="33"/>
        <v>0</v>
      </c>
      <c r="AK55">
        <v>156.41999999999999</v>
      </c>
      <c r="AL55">
        <v>45.3</v>
      </c>
      <c r="AM55">
        <v>34.86</v>
      </c>
      <c r="AN55">
        <v>3.62</v>
      </c>
      <c r="AO55">
        <v>76.260000000000005</v>
      </c>
      <c r="AP55">
        <v>0</v>
      </c>
      <c r="AQ55">
        <v>8.94</v>
      </c>
      <c r="AR55">
        <v>0.36</v>
      </c>
      <c r="AS55">
        <v>0</v>
      </c>
      <c r="AT55">
        <v>80</v>
      </c>
      <c r="AU55">
        <v>60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2</v>
      </c>
      <c r="BE55" t="s">
        <v>2</v>
      </c>
      <c r="BF55" t="s">
        <v>2</v>
      </c>
      <c r="BG55" t="s">
        <v>2</v>
      </c>
      <c r="BH55">
        <v>0</v>
      </c>
      <c r="BI55">
        <v>2</v>
      </c>
      <c r="BJ55" t="s">
        <v>154</v>
      </c>
      <c r="BM55">
        <v>110001</v>
      </c>
      <c r="BN55">
        <v>0</v>
      </c>
      <c r="BO55" t="s">
        <v>2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2</v>
      </c>
      <c r="BZ55">
        <v>80</v>
      </c>
      <c r="CA55">
        <v>60</v>
      </c>
      <c r="CF55">
        <v>0</v>
      </c>
      <c r="CG55">
        <v>0</v>
      </c>
      <c r="CM55">
        <v>0</v>
      </c>
      <c r="CN55" t="s">
        <v>2</v>
      </c>
      <c r="CO55">
        <v>0</v>
      </c>
      <c r="CP55">
        <f t="shared" si="34"/>
        <v>469.26</v>
      </c>
      <c r="CQ55">
        <f t="shared" si="35"/>
        <v>45.3</v>
      </c>
      <c r="CR55">
        <f t="shared" si="36"/>
        <v>34.86</v>
      </c>
      <c r="CS55">
        <f t="shared" si="37"/>
        <v>3.62</v>
      </c>
      <c r="CT55">
        <f t="shared" si="38"/>
        <v>76.260000000000005</v>
      </c>
      <c r="CU55">
        <f t="shared" si="39"/>
        <v>0</v>
      </c>
      <c r="CV55">
        <f t="shared" si="40"/>
        <v>8.94</v>
      </c>
      <c r="CW55">
        <f t="shared" si="41"/>
        <v>0.36</v>
      </c>
      <c r="CX55">
        <f t="shared" si="42"/>
        <v>0</v>
      </c>
      <c r="CY55">
        <f t="shared" si="43"/>
        <v>191.71199999999996</v>
      </c>
      <c r="CZ55">
        <f t="shared" si="44"/>
        <v>143.78399999999999</v>
      </c>
      <c r="DC55" t="s">
        <v>2</v>
      </c>
      <c r="DD55" t="s">
        <v>2</v>
      </c>
      <c r="DE55" t="s">
        <v>2</v>
      </c>
      <c r="DF55" t="s">
        <v>2</v>
      </c>
      <c r="DG55" t="s">
        <v>2</v>
      </c>
      <c r="DH55" t="s">
        <v>2</v>
      </c>
      <c r="DI55" t="s">
        <v>2</v>
      </c>
      <c r="DJ55" t="s">
        <v>2</v>
      </c>
      <c r="DK55" t="s">
        <v>2</v>
      </c>
      <c r="DL55" t="s">
        <v>2</v>
      </c>
      <c r="DM55" t="s">
        <v>2</v>
      </c>
      <c r="DN55">
        <v>0</v>
      </c>
      <c r="DO55">
        <v>0</v>
      </c>
      <c r="DP55">
        <v>1</v>
      </c>
      <c r="DQ55">
        <v>1</v>
      </c>
      <c r="DU55">
        <v>1013</v>
      </c>
      <c r="DV55" t="s">
        <v>19</v>
      </c>
      <c r="DW55" t="s">
        <v>19</v>
      </c>
      <c r="DX55">
        <v>1</v>
      </c>
      <c r="EE55">
        <v>89269850</v>
      </c>
      <c r="EF55">
        <v>3</v>
      </c>
      <c r="EG55" t="s">
        <v>13</v>
      </c>
      <c r="EH55">
        <v>0</v>
      </c>
      <c r="EI55" t="s">
        <v>2</v>
      </c>
      <c r="EJ55">
        <v>2</v>
      </c>
      <c r="EK55">
        <v>110001</v>
      </c>
      <c r="EL55" t="s">
        <v>100</v>
      </c>
      <c r="EM55" t="s">
        <v>15</v>
      </c>
      <c r="EN55" t="s">
        <v>2</v>
      </c>
      <c r="EO55" t="s">
        <v>2</v>
      </c>
      <c r="EQ55">
        <v>0</v>
      </c>
      <c r="ER55">
        <v>156.41999999999999</v>
      </c>
      <c r="ES55">
        <v>45.3</v>
      </c>
      <c r="ET55">
        <v>34.86</v>
      </c>
      <c r="EU55">
        <v>3.62</v>
      </c>
      <c r="EV55">
        <v>76.260000000000005</v>
      </c>
      <c r="EW55">
        <v>8.94</v>
      </c>
      <c r="EX55">
        <v>0.36</v>
      </c>
      <c r="EY55">
        <v>0</v>
      </c>
      <c r="FQ55">
        <v>0</v>
      </c>
      <c r="FR55">
        <f t="shared" si="45"/>
        <v>0</v>
      </c>
      <c r="FS55">
        <v>0</v>
      </c>
      <c r="FX55">
        <v>80</v>
      </c>
      <c r="FY55">
        <v>60</v>
      </c>
      <c r="GA55" t="s">
        <v>2</v>
      </c>
      <c r="GD55">
        <v>0</v>
      </c>
      <c r="GF55">
        <v>1194324599</v>
      </c>
      <c r="GG55">
        <v>2</v>
      </c>
      <c r="GH55">
        <v>1</v>
      </c>
      <c r="GI55">
        <v>-2</v>
      </c>
      <c r="GJ55">
        <v>0</v>
      </c>
      <c r="GK55">
        <f>ROUND(R55*(R12)/100,2)</f>
        <v>0</v>
      </c>
      <c r="GL55">
        <f t="shared" si="46"/>
        <v>0</v>
      </c>
      <c r="GM55">
        <f t="shared" si="47"/>
        <v>804.75</v>
      </c>
      <c r="GN55">
        <f t="shared" si="48"/>
        <v>0</v>
      </c>
      <c r="GO55">
        <f t="shared" si="49"/>
        <v>804.75</v>
      </c>
      <c r="GP55">
        <f t="shared" si="50"/>
        <v>0</v>
      </c>
      <c r="GR55">
        <v>0</v>
      </c>
      <c r="GS55">
        <v>3</v>
      </c>
      <c r="GT55">
        <v>0</v>
      </c>
      <c r="GU55" t="s">
        <v>2</v>
      </c>
      <c r="GV55">
        <f t="shared" si="51"/>
        <v>0</v>
      </c>
      <c r="GW55">
        <v>1</v>
      </c>
      <c r="GX55">
        <f t="shared" si="52"/>
        <v>0</v>
      </c>
      <c r="HA55">
        <v>0</v>
      </c>
      <c r="HB55">
        <v>0</v>
      </c>
      <c r="IK55">
        <v>0</v>
      </c>
    </row>
    <row r="56" spans="1:245">
      <c r="A56">
        <v>17</v>
      </c>
      <c r="B56">
        <v>1</v>
      </c>
      <c r="E56" t="s">
        <v>155</v>
      </c>
      <c r="F56" t="s">
        <v>147</v>
      </c>
      <c r="G56" t="s">
        <v>156</v>
      </c>
      <c r="H56" t="s">
        <v>11</v>
      </c>
      <c r="I56">
        <f>ROUND(1,3)</f>
        <v>1</v>
      </c>
      <c r="J56">
        <v>0</v>
      </c>
      <c r="O56">
        <f t="shared" ref="O56:O87" si="54">ROUND(CP56,2)</f>
        <v>26941.119999999999</v>
      </c>
      <c r="P56">
        <f t="shared" ref="P56:P87" si="55">ROUND(CQ56*I56,2)</f>
        <v>26941.119999999999</v>
      </c>
      <c r="Q56">
        <f t="shared" ref="Q56:Q87" si="56">ROUND(CR56*I56,2)</f>
        <v>0</v>
      </c>
      <c r="R56">
        <f t="shared" ref="R56:R87" si="57">ROUND(CS56*I56,2)</f>
        <v>0</v>
      </c>
      <c r="S56">
        <f t="shared" ref="S56:S87" si="58">ROUND(CT56*I56,2)</f>
        <v>0</v>
      </c>
      <c r="T56">
        <f t="shared" ref="T56:T87" si="59">ROUND(CU56*I56,2)</f>
        <v>0</v>
      </c>
      <c r="U56">
        <f t="shared" ref="U56:U87" si="60">CV56*I56</f>
        <v>0</v>
      </c>
      <c r="V56">
        <f t="shared" ref="V56:V87" si="61">CW56*I56</f>
        <v>0</v>
      </c>
      <c r="W56">
        <f t="shared" ref="W56:W87" si="62">ROUND(CX56*I56,2)</f>
        <v>0</v>
      </c>
      <c r="X56">
        <f t="shared" ref="X56:X87" si="63">ROUND(CY56,2)</f>
        <v>0</v>
      </c>
      <c r="Y56">
        <f t="shared" ref="Y56:Y87" si="64">ROUND(CZ56,2)</f>
        <v>0</v>
      </c>
      <c r="AA56">
        <v>93143763</v>
      </c>
      <c r="AB56">
        <f t="shared" ref="AB56:AB87" si="65">ROUND((AC56+AD56+AF56),6)</f>
        <v>26941.119999999999</v>
      </c>
      <c r="AC56">
        <f t="shared" si="53"/>
        <v>26941.119999999999</v>
      </c>
      <c r="AD56">
        <f t="shared" ref="AD56:AD87" si="66">ROUND((((ET56)-(EU56))+AE56),6)</f>
        <v>0</v>
      </c>
      <c r="AE56">
        <f t="shared" ref="AE56:AE87" si="67">ROUND((EU56),6)</f>
        <v>0</v>
      </c>
      <c r="AF56">
        <f t="shared" ref="AF56:AF87" si="68">ROUND((EV56),6)</f>
        <v>0</v>
      </c>
      <c r="AG56">
        <f t="shared" ref="AG56:AG87" si="69">ROUND((AP56),6)</f>
        <v>0</v>
      </c>
      <c r="AH56">
        <f t="shared" ref="AH56:AH87" si="70">(EW56)</f>
        <v>0</v>
      </c>
      <c r="AI56">
        <f t="shared" ref="AI56:AI87" si="71">(EX56)</f>
        <v>0</v>
      </c>
      <c r="AJ56">
        <f t="shared" ref="AJ56:AJ87" si="72">ROUND((AS56),6)</f>
        <v>0</v>
      </c>
      <c r="AK56">
        <v>26941.119999999999</v>
      </c>
      <c r="AL56">
        <v>26941.119999999999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D56" t="s">
        <v>2</v>
      </c>
      <c r="BE56" t="s">
        <v>2</v>
      </c>
      <c r="BF56" t="s">
        <v>2</v>
      </c>
      <c r="BG56" t="s">
        <v>2</v>
      </c>
      <c r="BH56">
        <v>3</v>
      </c>
      <c r="BI56">
        <v>2</v>
      </c>
      <c r="BJ56" t="s">
        <v>2</v>
      </c>
      <c r="BM56">
        <v>500004</v>
      </c>
      <c r="BN56">
        <v>0</v>
      </c>
      <c r="BO56" t="s">
        <v>2</v>
      </c>
      <c r="BP56">
        <v>0</v>
      </c>
      <c r="BQ56">
        <v>14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2</v>
      </c>
      <c r="BZ56">
        <v>0</v>
      </c>
      <c r="CA56">
        <v>0</v>
      </c>
      <c r="CF56">
        <v>0</v>
      </c>
      <c r="CG56">
        <v>0</v>
      </c>
      <c r="CM56">
        <v>0</v>
      </c>
      <c r="CN56" t="s">
        <v>157</v>
      </c>
      <c r="CO56">
        <v>0</v>
      </c>
      <c r="CP56">
        <f t="shared" ref="CP56:CP87" si="73">(P56+Q56+S56)</f>
        <v>26941.119999999999</v>
      </c>
      <c r="CQ56">
        <f t="shared" ref="CQ56:CQ87" si="74">AC56*BC56</f>
        <v>26941.119999999999</v>
      </c>
      <c r="CR56">
        <f t="shared" ref="CR56:CR87" si="75">AD56*BB56</f>
        <v>0</v>
      </c>
      <c r="CS56">
        <f t="shared" ref="CS56:CS87" si="76">AE56*BS56</f>
        <v>0</v>
      </c>
      <c r="CT56">
        <f t="shared" ref="CT56:CT87" si="77">AF56*BA56</f>
        <v>0</v>
      </c>
      <c r="CU56">
        <f t="shared" ref="CU56:CU87" si="78">AG56</f>
        <v>0</v>
      </c>
      <c r="CV56">
        <f t="shared" ref="CV56:CV87" si="79">AH56</f>
        <v>0</v>
      </c>
      <c r="CW56">
        <f t="shared" ref="CW56:CW87" si="80">AI56</f>
        <v>0</v>
      </c>
      <c r="CX56">
        <f t="shared" ref="CX56:CX87" si="81">AJ56</f>
        <v>0</v>
      </c>
      <c r="CY56">
        <f t="shared" ref="CY56:CY87" si="82">(((S56+R56)*AT56)/100)</f>
        <v>0</v>
      </c>
      <c r="CZ56">
        <f t="shared" ref="CZ56:CZ87" si="83">(((S56+R56)*AU56)/100)</f>
        <v>0</v>
      </c>
      <c r="DC56" t="s">
        <v>2</v>
      </c>
      <c r="DD56" t="s">
        <v>2</v>
      </c>
      <c r="DE56" t="s">
        <v>2</v>
      </c>
      <c r="DF56" t="s">
        <v>2</v>
      </c>
      <c r="DG56" t="s">
        <v>2</v>
      </c>
      <c r="DH56" t="s">
        <v>2</v>
      </c>
      <c r="DI56" t="s">
        <v>2</v>
      </c>
      <c r="DJ56" t="s">
        <v>2</v>
      </c>
      <c r="DK56" t="s">
        <v>2</v>
      </c>
      <c r="DL56" t="s">
        <v>2</v>
      </c>
      <c r="DM56" t="s">
        <v>2</v>
      </c>
      <c r="DN56">
        <v>0</v>
      </c>
      <c r="DO56">
        <v>0</v>
      </c>
      <c r="DP56">
        <v>1</v>
      </c>
      <c r="DQ56">
        <v>1</v>
      </c>
      <c r="DU56">
        <v>1010</v>
      </c>
      <c r="DV56" t="s">
        <v>11</v>
      </c>
      <c r="DW56" t="s">
        <v>11</v>
      </c>
      <c r="DX56">
        <v>1</v>
      </c>
      <c r="EE56">
        <v>89270150</v>
      </c>
      <c r="EF56">
        <v>14</v>
      </c>
      <c r="EG56" t="s">
        <v>26</v>
      </c>
      <c r="EH56">
        <v>0</v>
      </c>
      <c r="EI56" t="s">
        <v>2</v>
      </c>
      <c r="EJ56">
        <v>2</v>
      </c>
      <c r="EK56">
        <v>500004</v>
      </c>
      <c r="EL56" t="s">
        <v>27</v>
      </c>
      <c r="EM56" t="s">
        <v>28</v>
      </c>
      <c r="EN56" t="s">
        <v>2</v>
      </c>
      <c r="EO56" t="s">
        <v>147</v>
      </c>
      <c r="EQ56">
        <v>768</v>
      </c>
      <c r="ER56">
        <v>26941.119999999999</v>
      </c>
      <c r="ES56">
        <v>26941.119999999999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5</v>
      </c>
      <c r="FC56">
        <v>1</v>
      </c>
      <c r="FD56">
        <v>18</v>
      </c>
      <c r="FF56">
        <v>31790.52</v>
      </c>
      <c r="FQ56">
        <v>0</v>
      </c>
      <c r="FR56">
        <f t="shared" ref="FR56:FR87" si="84">ROUND(IF(AND(BH56=3,BI56=3),P56,0),2)</f>
        <v>0</v>
      </c>
      <c r="FS56">
        <v>0</v>
      </c>
      <c r="FX56">
        <v>0</v>
      </c>
      <c r="FY56">
        <v>0</v>
      </c>
      <c r="GA56" t="s">
        <v>158</v>
      </c>
      <c r="GD56">
        <v>0</v>
      </c>
      <c r="GF56">
        <v>544691071</v>
      </c>
      <c r="GG56">
        <v>2</v>
      </c>
      <c r="GH56">
        <v>3</v>
      </c>
      <c r="GI56">
        <v>-2</v>
      </c>
      <c r="GJ56">
        <v>0</v>
      </c>
      <c r="GK56">
        <f>ROUND(R56*(R12)/100,2)</f>
        <v>0</v>
      </c>
      <c r="GL56">
        <f t="shared" ref="GL56:GL87" si="85">ROUND(IF(AND(BH56=3,BI56=3,FS56&lt;&gt;0),P56,0),2)</f>
        <v>0</v>
      </c>
      <c r="GM56">
        <f t="shared" ref="GM56:GM87" si="86">ROUND(O56+X56+Y56+GK56,2)+GX56</f>
        <v>26941.119999999999</v>
      </c>
      <c r="GN56">
        <f t="shared" ref="GN56:GN87" si="87">IF(OR(BI56=0,BI56=1),GM56,0)</f>
        <v>0</v>
      </c>
      <c r="GO56">
        <f t="shared" ref="GO56:GO87" si="88">IF(BI56=2,GM56,0)</f>
        <v>26941.119999999999</v>
      </c>
      <c r="GP56">
        <f t="shared" ref="GP56:GP87" si="89">IF(BI56=4,GM56,0)</f>
        <v>0</v>
      </c>
      <c r="GR56">
        <v>1</v>
      </c>
      <c r="GS56">
        <v>1</v>
      </c>
      <c r="GT56">
        <v>0</v>
      </c>
      <c r="GU56" t="s">
        <v>2</v>
      </c>
      <c r="GV56">
        <f t="shared" ref="GV56:GV87" si="90">ROUND(GT56,6)</f>
        <v>0</v>
      </c>
      <c r="GW56">
        <v>1</v>
      </c>
      <c r="GX56">
        <f t="shared" ref="GX56:GX87" si="91">ROUND(GV56*GW56*I56,2)</f>
        <v>0</v>
      </c>
      <c r="HA56">
        <v>0</v>
      </c>
      <c r="HB56">
        <v>0</v>
      </c>
      <c r="IK56">
        <v>0</v>
      </c>
    </row>
    <row r="57" spans="1:245">
      <c r="A57">
        <v>17</v>
      </c>
      <c r="B57">
        <v>1</v>
      </c>
      <c r="E57" t="s">
        <v>159</v>
      </c>
      <c r="F57" t="s">
        <v>147</v>
      </c>
      <c r="G57" t="s">
        <v>160</v>
      </c>
      <c r="H57" t="s">
        <v>11</v>
      </c>
      <c r="I57">
        <v>2</v>
      </c>
      <c r="J57">
        <v>0</v>
      </c>
      <c r="O57">
        <f t="shared" si="54"/>
        <v>41967.4</v>
      </c>
      <c r="P57">
        <f t="shared" si="55"/>
        <v>41967.4</v>
      </c>
      <c r="Q57">
        <f t="shared" si="56"/>
        <v>0</v>
      </c>
      <c r="R57">
        <f t="shared" si="57"/>
        <v>0</v>
      </c>
      <c r="S57">
        <f t="shared" si="58"/>
        <v>0</v>
      </c>
      <c r="T57">
        <f t="shared" si="59"/>
        <v>0</v>
      </c>
      <c r="U57">
        <f t="shared" si="60"/>
        <v>0</v>
      </c>
      <c r="V57">
        <f t="shared" si="61"/>
        <v>0</v>
      </c>
      <c r="W57">
        <f t="shared" si="62"/>
        <v>0</v>
      </c>
      <c r="X57">
        <f t="shared" si="63"/>
        <v>0</v>
      </c>
      <c r="Y57">
        <f t="shared" si="64"/>
        <v>0</v>
      </c>
      <c r="AA57">
        <v>93143763</v>
      </c>
      <c r="AB57">
        <f t="shared" si="65"/>
        <v>20983.7</v>
      </c>
      <c r="AC57">
        <f t="shared" si="53"/>
        <v>20983.7</v>
      </c>
      <c r="AD57">
        <f t="shared" si="66"/>
        <v>0</v>
      </c>
      <c r="AE57">
        <f t="shared" si="67"/>
        <v>0</v>
      </c>
      <c r="AF57">
        <f t="shared" si="68"/>
        <v>0</v>
      </c>
      <c r="AG57">
        <f t="shared" si="69"/>
        <v>0</v>
      </c>
      <c r="AH57">
        <f t="shared" si="70"/>
        <v>0</v>
      </c>
      <c r="AI57">
        <f t="shared" si="71"/>
        <v>0</v>
      </c>
      <c r="AJ57">
        <f t="shared" si="72"/>
        <v>0</v>
      </c>
      <c r="AK57">
        <v>20983.7</v>
      </c>
      <c r="AL57">
        <v>20983.7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2</v>
      </c>
      <c r="BE57" t="s">
        <v>2</v>
      </c>
      <c r="BF57" t="s">
        <v>2</v>
      </c>
      <c r="BG57" t="s">
        <v>2</v>
      </c>
      <c r="BH57">
        <v>3</v>
      </c>
      <c r="BI57">
        <v>2</v>
      </c>
      <c r="BJ57" t="s">
        <v>2</v>
      </c>
      <c r="BM57">
        <v>500004</v>
      </c>
      <c r="BN57">
        <v>0</v>
      </c>
      <c r="BO57" t="s">
        <v>2</v>
      </c>
      <c r="BP57">
        <v>0</v>
      </c>
      <c r="BQ57">
        <v>14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2</v>
      </c>
      <c r="BZ57">
        <v>0</v>
      </c>
      <c r="CA57">
        <v>0</v>
      </c>
      <c r="CF57">
        <v>0</v>
      </c>
      <c r="CG57">
        <v>0</v>
      </c>
      <c r="CM57">
        <v>0</v>
      </c>
      <c r="CN57" t="s">
        <v>161</v>
      </c>
      <c r="CO57">
        <v>0</v>
      </c>
      <c r="CP57">
        <f t="shared" si="73"/>
        <v>41967.4</v>
      </c>
      <c r="CQ57">
        <f t="shared" si="74"/>
        <v>20983.7</v>
      </c>
      <c r="CR57">
        <f t="shared" si="75"/>
        <v>0</v>
      </c>
      <c r="CS57">
        <f t="shared" si="76"/>
        <v>0</v>
      </c>
      <c r="CT57">
        <f t="shared" si="77"/>
        <v>0</v>
      </c>
      <c r="CU57">
        <f t="shared" si="78"/>
        <v>0</v>
      </c>
      <c r="CV57">
        <f t="shared" si="79"/>
        <v>0</v>
      </c>
      <c r="CW57">
        <f t="shared" si="80"/>
        <v>0</v>
      </c>
      <c r="CX57">
        <f t="shared" si="81"/>
        <v>0</v>
      </c>
      <c r="CY57">
        <f t="shared" si="82"/>
        <v>0</v>
      </c>
      <c r="CZ57">
        <f t="shared" si="83"/>
        <v>0</v>
      </c>
      <c r="DC57" t="s">
        <v>2</v>
      </c>
      <c r="DD57" t="s">
        <v>2</v>
      </c>
      <c r="DE57" t="s">
        <v>2</v>
      </c>
      <c r="DF57" t="s">
        <v>2</v>
      </c>
      <c r="DG57" t="s">
        <v>2</v>
      </c>
      <c r="DH57" t="s">
        <v>2</v>
      </c>
      <c r="DI57" t="s">
        <v>2</v>
      </c>
      <c r="DJ57" t="s">
        <v>2</v>
      </c>
      <c r="DK57" t="s">
        <v>2</v>
      </c>
      <c r="DL57" t="s">
        <v>2</v>
      </c>
      <c r="DM57" t="s">
        <v>2</v>
      </c>
      <c r="DN57">
        <v>0</v>
      </c>
      <c r="DO57">
        <v>0</v>
      </c>
      <c r="DP57">
        <v>1</v>
      </c>
      <c r="DQ57">
        <v>1</v>
      </c>
      <c r="DU57">
        <v>1010</v>
      </c>
      <c r="DV57" t="s">
        <v>11</v>
      </c>
      <c r="DW57" t="s">
        <v>11</v>
      </c>
      <c r="DX57">
        <v>1</v>
      </c>
      <c r="EE57">
        <v>89270150</v>
      </c>
      <c r="EF57">
        <v>14</v>
      </c>
      <c r="EG57" t="s">
        <v>26</v>
      </c>
      <c r="EH57">
        <v>0</v>
      </c>
      <c r="EI57" t="s">
        <v>2</v>
      </c>
      <c r="EJ57">
        <v>2</v>
      </c>
      <c r="EK57">
        <v>500004</v>
      </c>
      <c r="EL57" t="s">
        <v>27</v>
      </c>
      <c r="EM57" t="s">
        <v>28</v>
      </c>
      <c r="EN57" t="s">
        <v>2</v>
      </c>
      <c r="EO57" t="s">
        <v>147</v>
      </c>
      <c r="EQ57">
        <v>768</v>
      </c>
      <c r="ER57">
        <v>20983.7</v>
      </c>
      <c r="ES57">
        <v>20983.7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5</v>
      </c>
      <c r="FC57">
        <v>0</v>
      </c>
      <c r="FD57">
        <v>18</v>
      </c>
      <c r="FF57">
        <v>20983.7</v>
      </c>
      <c r="FQ57">
        <v>0</v>
      </c>
      <c r="FR57">
        <f t="shared" si="84"/>
        <v>0</v>
      </c>
      <c r="FS57">
        <v>0</v>
      </c>
      <c r="FX57">
        <v>0</v>
      </c>
      <c r="FY57">
        <v>0</v>
      </c>
      <c r="GA57" t="s">
        <v>162</v>
      </c>
      <c r="GD57">
        <v>0</v>
      </c>
      <c r="GF57">
        <v>-976415160</v>
      </c>
      <c r="GG57">
        <v>2</v>
      </c>
      <c r="GH57">
        <v>3</v>
      </c>
      <c r="GI57">
        <v>-2</v>
      </c>
      <c r="GJ57">
        <v>0</v>
      </c>
      <c r="GK57">
        <f>ROUND(R57*(R12)/100,2)</f>
        <v>0</v>
      </c>
      <c r="GL57">
        <f t="shared" si="85"/>
        <v>0</v>
      </c>
      <c r="GM57">
        <f t="shared" si="86"/>
        <v>41967.4</v>
      </c>
      <c r="GN57">
        <f t="shared" si="87"/>
        <v>0</v>
      </c>
      <c r="GO57">
        <f t="shared" si="88"/>
        <v>41967.4</v>
      </c>
      <c r="GP57">
        <f t="shared" si="89"/>
        <v>0</v>
      </c>
      <c r="GR57">
        <v>1</v>
      </c>
      <c r="GS57">
        <v>1</v>
      </c>
      <c r="GT57">
        <v>0</v>
      </c>
      <c r="GU57" t="s">
        <v>2</v>
      </c>
      <c r="GV57">
        <f t="shared" si="90"/>
        <v>0</v>
      </c>
      <c r="GW57">
        <v>1</v>
      </c>
      <c r="GX57">
        <f t="shared" si="91"/>
        <v>0</v>
      </c>
      <c r="HA57">
        <v>0</v>
      </c>
      <c r="HB57">
        <v>0</v>
      </c>
      <c r="IK57">
        <v>0</v>
      </c>
    </row>
    <row r="58" spans="1:245">
      <c r="A58">
        <v>17</v>
      </c>
      <c r="B58">
        <v>1</v>
      </c>
      <c r="C58">
        <f>ROW(SmtRes!A104)</f>
        <v>104</v>
      </c>
      <c r="D58">
        <f>ROW(EtalonRes!A107)</f>
        <v>107</v>
      </c>
      <c r="E58" t="s">
        <v>163</v>
      </c>
      <c r="F58" t="s">
        <v>164</v>
      </c>
      <c r="G58" t="s">
        <v>165</v>
      </c>
      <c r="H58" t="s">
        <v>166</v>
      </c>
      <c r="I58">
        <f>ROUND(1/100,3)</f>
        <v>0.01</v>
      </c>
      <c r="J58">
        <v>0</v>
      </c>
      <c r="O58">
        <f t="shared" si="54"/>
        <v>6.61</v>
      </c>
      <c r="P58">
        <f t="shared" si="55"/>
        <v>0.6</v>
      </c>
      <c r="Q58">
        <f t="shared" si="56"/>
        <v>0.18</v>
      </c>
      <c r="R58">
        <f t="shared" si="57"/>
        <v>0.01</v>
      </c>
      <c r="S58">
        <f t="shared" si="58"/>
        <v>5.83</v>
      </c>
      <c r="T58">
        <f t="shared" si="59"/>
        <v>0</v>
      </c>
      <c r="U58">
        <f t="shared" si="60"/>
        <v>0.58729999999999993</v>
      </c>
      <c r="V58">
        <f t="shared" si="61"/>
        <v>8.0000000000000004E-4</v>
      </c>
      <c r="W58">
        <f t="shared" si="62"/>
        <v>0</v>
      </c>
      <c r="X58">
        <f t="shared" si="63"/>
        <v>5.55</v>
      </c>
      <c r="Y58">
        <f t="shared" si="64"/>
        <v>3.8</v>
      </c>
      <c r="AA58">
        <v>93143763</v>
      </c>
      <c r="AB58">
        <f t="shared" si="65"/>
        <v>660</v>
      </c>
      <c r="AC58">
        <f t="shared" si="53"/>
        <v>59.65</v>
      </c>
      <c r="AD58">
        <f t="shared" si="66"/>
        <v>17.75</v>
      </c>
      <c r="AE58">
        <f t="shared" si="67"/>
        <v>1.08</v>
      </c>
      <c r="AF58">
        <f t="shared" si="68"/>
        <v>582.6</v>
      </c>
      <c r="AG58">
        <f t="shared" si="69"/>
        <v>0</v>
      </c>
      <c r="AH58">
        <f t="shared" si="70"/>
        <v>58.73</v>
      </c>
      <c r="AI58">
        <f t="shared" si="71"/>
        <v>0.08</v>
      </c>
      <c r="AJ58">
        <f t="shared" si="72"/>
        <v>0</v>
      </c>
      <c r="AK58">
        <v>660</v>
      </c>
      <c r="AL58">
        <v>59.65</v>
      </c>
      <c r="AM58">
        <v>17.75</v>
      </c>
      <c r="AN58">
        <v>1.08</v>
      </c>
      <c r="AO58">
        <v>582.6</v>
      </c>
      <c r="AP58">
        <v>0</v>
      </c>
      <c r="AQ58">
        <v>58.73</v>
      </c>
      <c r="AR58">
        <v>0.08</v>
      </c>
      <c r="AS58">
        <v>0</v>
      </c>
      <c r="AT58">
        <v>95</v>
      </c>
      <c r="AU58">
        <v>65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D58" t="s">
        <v>2</v>
      </c>
      <c r="BE58" t="s">
        <v>2</v>
      </c>
      <c r="BF58" t="s">
        <v>2</v>
      </c>
      <c r="BG58" t="s">
        <v>2</v>
      </c>
      <c r="BH58">
        <v>0</v>
      </c>
      <c r="BI58">
        <v>2</v>
      </c>
      <c r="BJ58" t="s">
        <v>167</v>
      </c>
      <c r="BM58">
        <v>108001</v>
      </c>
      <c r="BN58">
        <v>0</v>
      </c>
      <c r="BO58" t="s">
        <v>2</v>
      </c>
      <c r="BP58">
        <v>0</v>
      </c>
      <c r="BQ58">
        <v>3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2</v>
      </c>
      <c r="BZ58">
        <v>95</v>
      </c>
      <c r="CA58">
        <v>65</v>
      </c>
      <c r="CF58">
        <v>0</v>
      </c>
      <c r="CG58">
        <v>0</v>
      </c>
      <c r="CM58">
        <v>0</v>
      </c>
      <c r="CN58" t="s">
        <v>2</v>
      </c>
      <c r="CO58">
        <v>0</v>
      </c>
      <c r="CP58">
        <f t="shared" si="73"/>
        <v>6.61</v>
      </c>
      <c r="CQ58">
        <f t="shared" si="74"/>
        <v>59.65</v>
      </c>
      <c r="CR58">
        <f t="shared" si="75"/>
        <v>17.75</v>
      </c>
      <c r="CS58">
        <f t="shared" si="76"/>
        <v>1.08</v>
      </c>
      <c r="CT58">
        <f t="shared" si="77"/>
        <v>582.6</v>
      </c>
      <c r="CU58">
        <f t="shared" si="78"/>
        <v>0</v>
      </c>
      <c r="CV58">
        <f t="shared" si="79"/>
        <v>58.73</v>
      </c>
      <c r="CW58">
        <f t="shared" si="80"/>
        <v>0.08</v>
      </c>
      <c r="CX58">
        <f t="shared" si="81"/>
        <v>0</v>
      </c>
      <c r="CY58">
        <f t="shared" si="82"/>
        <v>5.5479999999999992</v>
      </c>
      <c r="CZ58">
        <f t="shared" si="83"/>
        <v>3.7959999999999998</v>
      </c>
      <c r="DC58" t="s">
        <v>2</v>
      </c>
      <c r="DD58" t="s">
        <v>2</v>
      </c>
      <c r="DE58" t="s">
        <v>2</v>
      </c>
      <c r="DF58" t="s">
        <v>2</v>
      </c>
      <c r="DG58" t="s">
        <v>2</v>
      </c>
      <c r="DH58" t="s">
        <v>2</v>
      </c>
      <c r="DI58" t="s">
        <v>2</v>
      </c>
      <c r="DJ58" t="s">
        <v>2</v>
      </c>
      <c r="DK58" t="s">
        <v>2</v>
      </c>
      <c r="DL58" t="s">
        <v>2</v>
      </c>
      <c r="DM58" t="s">
        <v>2</v>
      </c>
      <c r="DN58">
        <v>0</v>
      </c>
      <c r="DO58">
        <v>0</v>
      </c>
      <c r="DP58">
        <v>1</v>
      </c>
      <c r="DQ58">
        <v>1</v>
      </c>
      <c r="DU58">
        <v>1010</v>
      </c>
      <c r="DV58" t="s">
        <v>166</v>
      </c>
      <c r="DW58" t="s">
        <v>166</v>
      </c>
      <c r="DX58">
        <v>100</v>
      </c>
      <c r="EE58">
        <v>89269847</v>
      </c>
      <c r="EF58">
        <v>3</v>
      </c>
      <c r="EG58" t="s">
        <v>13</v>
      </c>
      <c r="EH58">
        <v>0</v>
      </c>
      <c r="EI58" t="s">
        <v>2</v>
      </c>
      <c r="EJ58">
        <v>2</v>
      </c>
      <c r="EK58">
        <v>108001</v>
      </c>
      <c r="EL58" t="s">
        <v>168</v>
      </c>
      <c r="EM58" t="s">
        <v>169</v>
      </c>
      <c r="EN58" t="s">
        <v>2</v>
      </c>
      <c r="EO58" t="s">
        <v>2</v>
      </c>
      <c r="EQ58">
        <v>0</v>
      </c>
      <c r="ER58">
        <v>660</v>
      </c>
      <c r="ES58">
        <v>59.65</v>
      </c>
      <c r="ET58">
        <v>17.75</v>
      </c>
      <c r="EU58">
        <v>1.08</v>
      </c>
      <c r="EV58">
        <v>582.6</v>
      </c>
      <c r="EW58">
        <v>58.73</v>
      </c>
      <c r="EX58">
        <v>0.08</v>
      </c>
      <c r="EY58">
        <v>0</v>
      </c>
      <c r="FQ58">
        <v>0</v>
      </c>
      <c r="FR58">
        <f t="shared" si="84"/>
        <v>0</v>
      </c>
      <c r="FS58">
        <v>0</v>
      </c>
      <c r="FX58">
        <v>95</v>
      </c>
      <c r="FY58">
        <v>65</v>
      </c>
      <c r="GA58" t="s">
        <v>2</v>
      </c>
      <c r="GD58">
        <v>0</v>
      </c>
      <c r="GF58">
        <v>-1973945313</v>
      </c>
      <c r="GG58">
        <v>2</v>
      </c>
      <c r="GH58">
        <v>1</v>
      </c>
      <c r="GI58">
        <v>-2</v>
      </c>
      <c r="GJ58">
        <v>0</v>
      </c>
      <c r="GK58">
        <f>ROUND(R58*(R12)/100,2)</f>
        <v>0</v>
      </c>
      <c r="GL58">
        <f t="shared" si="85"/>
        <v>0</v>
      </c>
      <c r="GM58">
        <f t="shared" si="86"/>
        <v>15.96</v>
      </c>
      <c r="GN58">
        <f t="shared" si="87"/>
        <v>0</v>
      </c>
      <c r="GO58">
        <f t="shared" si="88"/>
        <v>15.96</v>
      </c>
      <c r="GP58">
        <f t="shared" si="89"/>
        <v>0</v>
      </c>
      <c r="GR58">
        <v>0</v>
      </c>
      <c r="GS58">
        <v>3</v>
      </c>
      <c r="GT58">
        <v>0</v>
      </c>
      <c r="GU58" t="s">
        <v>2</v>
      </c>
      <c r="GV58">
        <f t="shared" si="90"/>
        <v>0</v>
      </c>
      <c r="GW58">
        <v>1</v>
      </c>
      <c r="GX58">
        <f t="shared" si="91"/>
        <v>0</v>
      </c>
      <c r="HA58">
        <v>0</v>
      </c>
      <c r="HB58">
        <v>0</v>
      </c>
      <c r="IK58">
        <v>0</v>
      </c>
    </row>
    <row r="59" spans="1:245">
      <c r="A59">
        <v>17</v>
      </c>
      <c r="B59">
        <v>1</v>
      </c>
      <c r="E59" t="s">
        <v>170</v>
      </c>
      <c r="F59" t="s">
        <v>171</v>
      </c>
      <c r="G59" t="s">
        <v>172</v>
      </c>
      <c r="H59" t="s">
        <v>11</v>
      </c>
      <c r="I59">
        <f>ROUND(1,3)</f>
        <v>1</v>
      </c>
      <c r="J59">
        <v>0</v>
      </c>
      <c r="O59">
        <f t="shared" si="54"/>
        <v>1065.02</v>
      </c>
      <c r="P59">
        <f t="shared" si="55"/>
        <v>1065.02</v>
      </c>
      <c r="Q59">
        <f t="shared" si="56"/>
        <v>0</v>
      </c>
      <c r="R59">
        <f t="shared" si="57"/>
        <v>0</v>
      </c>
      <c r="S59">
        <f t="shared" si="58"/>
        <v>0</v>
      </c>
      <c r="T59">
        <f t="shared" si="59"/>
        <v>0</v>
      </c>
      <c r="U59">
        <f t="shared" si="60"/>
        <v>0</v>
      </c>
      <c r="V59">
        <f t="shared" si="61"/>
        <v>0</v>
      </c>
      <c r="W59">
        <f t="shared" si="62"/>
        <v>0</v>
      </c>
      <c r="X59">
        <f t="shared" si="63"/>
        <v>0</v>
      </c>
      <c r="Y59">
        <f t="shared" si="64"/>
        <v>0</v>
      </c>
      <c r="AA59">
        <v>93143763</v>
      </c>
      <c r="AB59">
        <f t="shared" si="65"/>
        <v>1065.02</v>
      </c>
      <c r="AC59">
        <f t="shared" si="53"/>
        <v>1065.02</v>
      </c>
      <c r="AD59">
        <f t="shared" si="66"/>
        <v>0</v>
      </c>
      <c r="AE59">
        <f t="shared" si="67"/>
        <v>0</v>
      </c>
      <c r="AF59">
        <f t="shared" si="68"/>
        <v>0</v>
      </c>
      <c r="AG59">
        <f t="shared" si="69"/>
        <v>0</v>
      </c>
      <c r="AH59">
        <f t="shared" si="70"/>
        <v>0</v>
      </c>
      <c r="AI59">
        <f t="shared" si="71"/>
        <v>0</v>
      </c>
      <c r="AJ59">
        <f t="shared" si="72"/>
        <v>0</v>
      </c>
      <c r="AK59">
        <v>1065.02</v>
      </c>
      <c r="AL59">
        <v>1065.02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2</v>
      </c>
      <c r="BE59" t="s">
        <v>2</v>
      </c>
      <c r="BF59" t="s">
        <v>2</v>
      </c>
      <c r="BG59" t="s">
        <v>2</v>
      </c>
      <c r="BH59">
        <v>3</v>
      </c>
      <c r="BI59">
        <v>2</v>
      </c>
      <c r="BJ59" t="s">
        <v>2</v>
      </c>
      <c r="BM59">
        <v>500004</v>
      </c>
      <c r="BN59">
        <v>0</v>
      </c>
      <c r="BO59" t="s">
        <v>2</v>
      </c>
      <c r="BP59">
        <v>0</v>
      </c>
      <c r="BQ59">
        <v>14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2</v>
      </c>
      <c r="BZ59">
        <v>0</v>
      </c>
      <c r="CA59">
        <v>0</v>
      </c>
      <c r="CF59">
        <v>0</v>
      </c>
      <c r="CG59">
        <v>0</v>
      </c>
      <c r="CM59">
        <v>0</v>
      </c>
      <c r="CN59" t="s">
        <v>173</v>
      </c>
      <c r="CO59">
        <v>0</v>
      </c>
      <c r="CP59">
        <f t="shared" si="73"/>
        <v>1065.02</v>
      </c>
      <c r="CQ59">
        <f t="shared" si="74"/>
        <v>1065.02</v>
      </c>
      <c r="CR59">
        <f t="shared" si="75"/>
        <v>0</v>
      </c>
      <c r="CS59">
        <f t="shared" si="76"/>
        <v>0</v>
      </c>
      <c r="CT59">
        <f t="shared" si="77"/>
        <v>0</v>
      </c>
      <c r="CU59">
        <f t="shared" si="78"/>
        <v>0</v>
      </c>
      <c r="CV59">
        <f t="shared" si="79"/>
        <v>0</v>
      </c>
      <c r="CW59">
        <f t="shared" si="80"/>
        <v>0</v>
      </c>
      <c r="CX59">
        <f t="shared" si="81"/>
        <v>0</v>
      </c>
      <c r="CY59">
        <f t="shared" si="82"/>
        <v>0</v>
      </c>
      <c r="CZ59">
        <f t="shared" si="83"/>
        <v>0</v>
      </c>
      <c r="DC59" t="s">
        <v>2</v>
      </c>
      <c r="DD59" t="s">
        <v>2</v>
      </c>
      <c r="DE59" t="s">
        <v>2</v>
      </c>
      <c r="DF59" t="s">
        <v>2</v>
      </c>
      <c r="DG59" t="s">
        <v>2</v>
      </c>
      <c r="DH59" t="s">
        <v>2</v>
      </c>
      <c r="DI59" t="s">
        <v>2</v>
      </c>
      <c r="DJ59" t="s">
        <v>2</v>
      </c>
      <c r="DK59" t="s">
        <v>2</v>
      </c>
      <c r="DL59" t="s">
        <v>2</v>
      </c>
      <c r="DM59" t="s">
        <v>2</v>
      </c>
      <c r="DN59">
        <v>0</v>
      </c>
      <c r="DO59">
        <v>0</v>
      </c>
      <c r="DP59">
        <v>1</v>
      </c>
      <c r="DQ59">
        <v>1</v>
      </c>
      <c r="DU59">
        <v>1010</v>
      </c>
      <c r="DV59" t="s">
        <v>11</v>
      </c>
      <c r="DW59" t="s">
        <v>11</v>
      </c>
      <c r="DX59">
        <v>1</v>
      </c>
      <c r="EE59">
        <v>89270150</v>
      </c>
      <c r="EF59">
        <v>14</v>
      </c>
      <c r="EG59" t="s">
        <v>26</v>
      </c>
      <c r="EH59">
        <v>0</v>
      </c>
      <c r="EI59" t="s">
        <v>2</v>
      </c>
      <c r="EJ59">
        <v>2</v>
      </c>
      <c r="EK59">
        <v>500004</v>
      </c>
      <c r="EL59" t="s">
        <v>27</v>
      </c>
      <c r="EM59" t="s">
        <v>28</v>
      </c>
      <c r="EN59" t="s">
        <v>2</v>
      </c>
      <c r="EO59" t="s">
        <v>171</v>
      </c>
      <c r="EQ59">
        <v>768</v>
      </c>
      <c r="ER59">
        <v>1065.02</v>
      </c>
      <c r="ES59">
        <v>1065.02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5</v>
      </c>
      <c r="FC59">
        <v>1</v>
      </c>
      <c r="FD59">
        <v>18</v>
      </c>
      <c r="FF59">
        <v>1256.72</v>
      </c>
      <c r="FQ59">
        <v>0</v>
      </c>
      <c r="FR59">
        <f t="shared" si="84"/>
        <v>0</v>
      </c>
      <c r="FS59">
        <v>0</v>
      </c>
      <c r="FX59">
        <v>0</v>
      </c>
      <c r="FY59">
        <v>0</v>
      </c>
      <c r="GA59" t="s">
        <v>174</v>
      </c>
      <c r="GD59">
        <v>0</v>
      </c>
      <c r="GF59">
        <v>1336133143</v>
      </c>
      <c r="GG59">
        <v>2</v>
      </c>
      <c r="GH59">
        <v>3</v>
      </c>
      <c r="GI59">
        <v>-2</v>
      </c>
      <c r="GJ59">
        <v>0</v>
      </c>
      <c r="GK59">
        <f>ROUND(R59*(R12)/100,2)</f>
        <v>0</v>
      </c>
      <c r="GL59">
        <f t="shared" si="85"/>
        <v>0</v>
      </c>
      <c r="GM59">
        <f t="shared" si="86"/>
        <v>1065.02</v>
      </c>
      <c r="GN59">
        <f t="shared" si="87"/>
        <v>0</v>
      </c>
      <c r="GO59">
        <f t="shared" si="88"/>
        <v>1065.02</v>
      </c>
      <c r="GP59">
        <f t="shared" si="89"/>
        <v>0</v>
      </c>
      <c r="GR59">
        <v>1</v>
      </c>
      <c r="GS59">
        <v>1</v>
      </c>
      <c r="GT59">
        <v>0</v>
      </c>
      <c r="GU59" t="s">
        <v>2</v>
      </c>
      <c r="GV59">
        <f t="shared" si="90"/>
        <v>0</v>
      </c>
      <c r="GW59">
        <v>1</v>
      </c>
      <c r="GX59">
        <f t="shared" si="91"/>
        <v>0</v>
      </c>
      <c r="HA59">
        <v>0</v>
      </c>
      <c r="HB59">
        <v>0</v>
      </c>
      <c r="IK59">
        <v>0</v>
      </c>
    </row>
    <row r="60" spans="1:245">
      <c r="A60">
        <v>17</v>
      </c>
      <c r="B60">
        <v>1</v>
      </c>
      <c r="E60" t="s">
        <v>175</v>
      </c>
      <c r="F60" t="s">
        <v>176</v>
      </c>
      <c r="G60" t="s">
        <v>177</v>
      </c>
      <c r="H60" t="s">
        <v>11</v>
      </c>
      <c r="I60">
        <v>3</v>
      </c>
      <c r="J60">
        <v>0</v>
      </c>
      <c r="O60">
        <f t="shared" si="54"/>
        <v>610.16999999999996</v>
      </c>
      <c r="P60">
        <f t="shared" si="55"/>
        <v>610.16999999999996</v>
      </c>
      <c r="Q60">
        <f t="shared" si="56"/>
        <v>0</v>
      </c>
      <c r="R60">
        <f t="shared" si="57"/>
        <v>0</v>
      </c>
      <c r="S60">
        <f t="shared" si="58"/>
        <v>0</v>
      </c>
      <c r="T60">
        <f t="shared" si="59"/>
        <v>0</v>
      </c>
      <c r="U60">
        <f t="shared" si="60"/>
        <v>0</v>
      </c>
      <c r="V60">
        <f t="shared" si="61"/>
        <v>0</v>
      </c>
      <c r="W60">
        <f t="shared" si="62"/>
        <v>0</v>
      </c>
      <c r="X60">
        <f t="shared" si="63"/>
        <v>0</v>
      </c>
      <c r="Y60">
        <f t="shared" si="64"/>
        <v>0</v>
      </c>
      <c r="AA60">
        <v>93143763</v>
      </c>
      <c r="AB60">
        <f t="shared" si="65"/>
        <v>203.39</v>
      </c>
      <c r="AC60">
        <f t="shared" si="53"/>
        <v>203.39</v>
      </c>
      <c r="AD60">
        <f t="shared" si="66"/>
        <v>0</v>
      </c>
      <c r="AE60">
        <f t="shared" si="67"/>
        <v>0</v>
      </c>
      <c r="AF60">
        <f t="shared" si="68"/>
        <v>0</v>
      </c>
      <c r="AG60">
        <f t="shared" si="69"/>
        <v>0</v>
      </c>
      <c r="AH60">
        <f t="shared" si="70"/>
        <v>0</v>
      </c>
      <c r="AI60">
        <f t="shared" si="71"/>
        <v>0</v>
      </c>
      <c r="AJ60">
        <f t="shared" si="72"/>
        <v>0</v>
      </c>
      <c r="AK60">
        <v>203.39</v>
      </c>
      <c r="AL60">
        <v>203.39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1</v>
      </c>
      <c r="BD60" t="s">
        <v>2</v>
      </c>
      <c r="BE60" t="s">
        <v>2</v>
      </c>
      <c r="BF60" t="s">
        <v>2</v>
      </c>
      <c r="BG60" t="s">
        <v>2</v>
      </c>
      <c r="BH60">
        <v>3</v>
      </c>
      <c r="BI60">
        <v>2</v>
      </c>
      <c r="BJ60" t="s">
        <v>2</v>
      </c>
      <c r="BM60">
        <v>500003</v>
      </c>
      <c r="BN60">
        <v>0</v>
      </c>
      <c r="BO60" t="s">
        <v>2</v>
      </c>
      <c r="BP60">
        <v>0</v>
      </c>
      <c r="BQ60">
        <v>13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2</v>
      </c>
      <c r="BZ60">
        <v>0</v>
      </c>
      <c r="CA60">
        <v>0</v>
      </c>
      <c r="CF60">
        <v>0</v>
      </c>
      <c r="CG60">
        <v>0</v>
      </c>
      <c r="CM60">
        <v>0</v>
      </c>
      <c r="CN60" t="s">
        <v>2</v>
      </c>
      <c r="CO60">
        <v>0</v>
      </c>
      <c r="CP60">
        <f t="shared" si="73"/>
        <v>610.16999999999996</v>
      </c>
      <c r="CQ60">
        <f t="shared" si="74"/>
        <v>203.39</v>
      </c>
      <c r="CR60">
        <f t="shared" si="75"/>
        <v>0</v>
      </c>
      <c r="CS60">
        <f t="shared" si="76"/>
        <v>0</v>
      </c>
      <c r="CT60">
        <f t="shared" si="77"/>
        <v>0</v>
      </c>
      <c r="CU60">
        <f t="shared" si="78"/>
        <v>0</v>
      </c>
      <c r="CV60">
        <f t="shared" si="79"/>
        <v>0</v>
      </c>
      <c r="CW60">
        <f t="shared" si="80"/>
        <v>0</v>
      </c>
      <c r="CX60">
        <f t="shared" si="81"/>
        <v>0</v>
      </c>
      <c r="CY60">
        <f t="shared" si="82"/>
        <v>0</v>
      </c>
      <c r="CZ60">
        <f t="shared" si="83"/>
        <v>0</v>
      </c>
      <c r="DC60" t="s">
        <v>2</v>
      </c>
      <c r="DD60" t="s">
        <v>2</v>
      </c>
      <c r="DE60" t="s">
        <v>2</v>
      </c>
      <c r="DF60" t="s">
        <v>2</v>
      </c>
      <c r="DG60" t="s">
        <v>2</v>
      </c>
      <c r="DH60" t="s">
        <v>2</v>
      </c>
      <c r="DI60" t="s">
        <v>2</v>
      </c>
      <c r="DJ60" t="s">
        <v>2</v>
      </c>
      <c r="DK60" t="s">
        <v>2</v>
      </c>
      <c r="DL60" t="s">
        <v>2</v>
      </c>
      <c r="DM60" t="s">
        <v>2</v>
      </c>
      <c r="DN60">
        <v>0</v>
      </c>
      <c r="DO60">
        <v>0</v>
      </c>
      <c r="DP60">
        <v>1</v>
      </c>
      <c r="DQ60">
        <v>1</v>
      </c>
      <c r="DU60">
        <v>1010</v>
      </c>
      <c r="DV60" t="s">
        <v>11</v>
      </c>
      <c r="DW60" t="s">
        <v>11</v>
      </c>
      <c r="DX60">
        <v>1</v>
      </c>
      <c r="EE60">
        <v>89270104</v>
      </c>
      <c r="EF60">
        <v>13</v>
      </c>
      <c r="EG60" t="s">
        <v>137</v>
      </c>
      <c r="EH60">
        <v>0</v>
      </c>
      <c r="EI60" t="s">
        <v>2</v>
      </c>
      <c r="EJ60">
        <v>1</v>
      </c>
      <c r="EK60">
        <v>500003</v>
      </c>
      <c r="EL60" t="s">
        <v>138</v>
      </c>
      <c r="EM60" t="s">
        <v>139</v>
      </c>
      <c r="EN60" t="s">
        <v>2</v>
      </c>
      <c r="EO60" t="s">
        <v>176</v>
      </c>
      <c r="EQ60">
        <v>768</v>
      </c>
      <c r="ER60">
        <v>203.39</v>
      </c>
      <c r="ES60">
        <v>203.39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5</v>
      </c>
      <c r="FC60">
        <v>1</v>
      </c>
      <c r="FD60">
        <v>18</v>
      </c>
      <c r="FF60">
        <v>240</v>
      </c>
      <c r="FQ60">
        <v>0</v>
      </c>
      <c r="FR60">
        <f t="shared" si="84"/>
        <v>0</v>
      </c>
      <c r="FS60">
        <v>0</v>
      </c>
      <c r="FX60">
        <v>0</v>
      </c>
      <c r="FY60">
        <v>0</v>
      </c>
      <c r="GA60" t="s">
        <v>178</v>
      </c>
      <c r="GD60">
        <v>0</v>
      </c>
      <c r="GF60">
        <v>937126674</v>
      </c>
      <c r="GG60">
        <v>2</v>
      </c>
      <c r="GH60">
        <v>3</v>
      </c>
      <c r="GI60">
        <v>-2</v>
      </c>
      <c r="GJ60">
        <v>0</v>
      </c>
      <c r="GK60">
        <f>ROUND(R60*(R12)/100,2)</f>
        <v>0</v>
      </c>
      <c r="GL60">
        <f t="shared" si="85"/>
        <v>0</v>
      </c>
      <c r="GM60">
        <f t="shared" si="86"/>
        <v>610.16999999999996</v>
      </c>
      <c r="GN60">
        <f t="shared" si="87"/>
        <v>0</v>
      </c>
      <c r="GO60">
        <f t="shared" si="88"/>
        <v>610.16999999999996</v>
      </c>
      <c r="GP60">
        <f t="shared" si="89"/>
        <v>0</v>
      </c>
      <c r="GR60">
        <v>1</v>
      </c>
      <c r="GS60">
        <v>1</v>
      </c>
      <c r="GT60">
        <v>0</v>
      </c>
      <c r="GU60" t="s">
        <v>2</v>
      </c>
      <c r="GV60">
        <f t="shared" si="90"/>
        <v>0</v>
      </c>
      <c r="GW60">
        <v>1</v>
      </c>
      <c r="GX60">
        <f t="shared" si="91"/>
        <v>0</v>
      </c>
      <c r="HA60">
        <v>0</v>
      </c>
      <c r="HB60">
        <v>0</v>
      </c>
      <c r="IK60">
        <v>0</v>
      </c>
    </row>
    <row r="61" spans="1:245">
      <c r="A61">
        <v>17</v>
      </c>
      <c r="B61">
        <v>1</v>
      </c>
      <c r="C61">
        <f>ROW(SmtRes!A111)</f>
        <v>111</v>
      </c>
      <c r="D61">
        <f>ROW(EtalonRes!A114)</f>
        <v>114</v>
      </c>
      <c r="E61" t="s">
        <v>2</v>
      </c>
      <c r="F61" t="s">
        <v>179</v>
      </c>
      <c r="G61" t="s">
        <v>180</v>
      </c>
      <c r="H61" t="s">
        <v>181</v>
      </c>
      <c r="I61">
        <f>ROUND(2/10,9)</f>
        <v>0.2</v>
      </c>
      <c r="J61">
        <v>0</v>
      </c>
      <c r="O61">
        <f t="shared" si="54"/>
        <v>9.39</v>
      </c>
      <c r="P61">
        <f t="shared" si="55"/>
        <v>1.29</v>
      </c>
      <c r="Q61">
        <f t="shared" si="56"/>
        <v>1.35</v>
      </c>
      <c r="R61">
        <f t="shared" si="57"/>
        <v>0.03</v>
      </c>
      <c r="S61">
        <f t="shared" si="58"/>
        <v>6.75</v>
      </c>
      <c r="T61">
        <f t="shared" si="59"/>
        <v>0</v>
      </c>
      <c r="U61">
        <f t="shared" si="60"/>
        <v>0.71799999999999997</v>
      </c>
      <c r="V61">
        <f t="shared" si="61"/>
        <v>2E-3</v>
      </c>
      <c r="W61">
        <f t="shared" si="62"/>
        <v>0</v>
      </c>
      <c r="X61">
        <f t="shared" si="63"/>
        <v>6.44</v>
      </c>
      <c r="Y61">
        <f t="shared" si="64"/>
        <v>4.41</v>
      </c>
      <c r="AA61">
        <v>-1</v>
      </c>
      <c r="AB61">
        <f t="shared" si="65"/>
        <v>46.93</v>
      </c>
      <c r="AC61">
        <f t="shared" si="53"/>
        <v>6.43</v>
      </c>
      <c r="AD61">
        <f t="shared" si="66"/>
        <v>6.75</v>
      </c>
      <c r="AE61">
        <f t="shared" si="67"/>
        <v>0.14000000000000001</v>
      </c>
      <c r="AF61">
        <f t="shared" si="68"/>
        <v>33.75</v>
      </c>
      <c r="AG61">
        <f t="shared" si="69"/>
        <v>0</v>
      </c>
      <c r="AH61">
        <f t="shared" si="70"/>
        <v>3.59</v>
      </c>
      <c r="AI61">
        <f t="shared" si="71"/>
        <v>0.01</v>
      </c>
      <c r="AJ61">
        <f t="shared" si="72"/>
        <v>0</v>
      </c>
      <c r="AK61">
        <v>46.93</v>
      </c>
      <c r="AL61">
        <v>6.43</v>
      </c>
      <c r="AM61">
        <v>6.75</v>
      </c>
      <c r="AN61">
        <v>0.14000000000000001</v>
      </c>
      <c r="AO61">
        <v>33.75</v>
      </c>
      <c r="AP61">
        <v>0</v>
      </c>
      <c r="AQ61">
        <v>3.59</v>
      </c>
      <c r="AR61">
        <v>0.01</v>
      </c>
      <c r="AS61">
        <v>0</v>
      </c>
      <c r="AT61">
        <v>95</v>
      </c>
      <c r="AU61">
        <v>65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2</v>
      </c>
      <c r="BE61" t="s">
        <v>2</v>
      </c>
      <c r="BF61" t="s">
        <v>2</v>
      </c>
      <c r="BG61" t="s">
        <v>2</v>
      </c>
      <c r="BH61">
        <v>0</v>
      </c>
      <c r="BI61">
        <v>2</v>
      </c>
      <c r="BJ61" t="s">
        <v>182</v>
      </c>
      <c r="BM61">
        <v>108001</v>
      </c>
      <c r="BN61">
        <v>0</v>
      </c>
      <c r="BO61" t="s">
        <v>2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2</v>
      </c>
      <c r="BZ61">
        <v>95</v>
      </c>
      <c r="CA61">
        <v>65</v>
      </c>
      <c r="CF61">
        <v>0</v>
      </c>
      <c r="CG61">
        <v>0</v>
      </c>
      <c r="CM61">
        <v>0</v>
      </c>
      <c r="CN61" t="s">
        <v>2</v>
      </c>
      <c r="CO61">
        <v>0</v>
      </c>
      <c r="CP61">
        <f t="shared" si="73"/>
        <v>9.39</v>
      </c>
      <c r="CQ61">
        <f t="shared" si="74"/>
        <v>6.43</v>
      </c>
      <c r="CR61">
        <f t="shared" si="75"/>
        <v>6.75</v>
      </c>
      <c r="CS61">
        <f t="shared" si="76"/>
        <v>0.14000000000000001</v>
      </c>
      <c r="CT61">
        <f t="shared" si="77"/>
        <v>33.75</v>
      </c>
      <c r="CU61">
        <f t="shared" si="78"/>
        <v>0</v>
      </c>
      <c r="CV61">
        <f t="shared" si="79"/>
        <v>3.59</v>
      </c>
      <c r="CW61">
        <f t="shared" si="80"/>
        <v>0.01</v>
      </c>
      <c r="CX61">
        <f t="shared" si="81"/>
        <v>0</v>
      </c>
      <c r="CY61">
        <f t="shared" si="82"/>
        <v>6.4409999999999998</v>
      </c>
      <c r="CZ61">
        <f t="shared" si="83"/>
        <v>4.407</v>
      </c>
      <c r="DC61" t="s">
        <v>2</v>
      </c>
      <c r="DD61" t="s">
        <v>2</v>
      </c>
      <c r="DE61" t="s">
        <v>2</v>
      </c>
      <c r="DF61" t="s">
        <v>2</v>
      </c>
      <c r="DG61" t="s">
        <v>2</v>
      </c>
      <c r="DH61" t="s">
        <v>2</v>
      </c>
      <c r="DI61" t="s">
        <v>2</v>
      </c>
      <c r="DJ61" t="s">
        <v>2</v>
      </c>
      <c r="DK61" t="s">
        <v>2</v>
      </c>
      <c r="DL61" t="s">
        <v>2</v>
      </c>
      <c r="DM61" t="s">
        <v>2</v>
      </c>
      <c r="DN61">
        <v>0</v>
      </c>
      <c r="DO61">
        <v>0</v>
      </c>
      <c r="DP61">
        <v>1</v>
      </c>
      <c r="DQ61">
        <v>1</v>
      </c>
      <c r="DU61">
        <v>1010</v>
      </c>
      <c r="DV61" t="s">
        <v>181</v>
      </c>
      <c r="DW61" t="s">
        <v>181</v>
      </c>
      <c r="DX61">
        <v>10</v>
      </c>
      <c r="EE61">
        <v>89269847</v>
      </c>
      <c r="EF61">
        <v>3</v>
      </c>
      <c r="EG61" t="s">
        <v>13</v>
      </c>
      <c r="EH61">
        <v>0</v>
      </c>
      <c r="EI61" t="s">
        <v>2</v>
      </c>
      <c r="EJ61">
        <v>2</v>
      </c>
      <c r="EK61">
        <v>108001</v>
      </c>
      <c r="EL61" t="s">
        <v>168</v>
      </c>
      <c r="EM61" t="s">
        <v>169</v>
      </c>
      <c r="EN61" t="s">
        <v>2</v>
      </c>
      <c r="EO61" t="s">
        <v>2</v>
      </c>
      <c r="EQ61">
        <v>1024</v>
      </c>
      <c r="ER61">
        <v>46.93</v>
      </c>
      <c r="ES61">
        <v>6.43</v>
      </c>
      <c r="ET61">
        <v>6.75</v>
      </c>
      <c r="EU61">
        <v>0.14000000000000001</v>
      </c>
      <c r="EV61">
        <v>33.75</v>
      </c>
      <c r="EW61">
        <v>3.59</v>
      </c>
      <c r="EX61">
        <v>0.01</v>
      </c>
      <c r="EY61">
        <v>0</v>
      </c>
      <c r="FQ61">
        <v>0</v>
      </c>
      <c r="FR61">
        <f t="shared" si="84"/>
        <v>0</v>
      </c>
      <c r="FS61">
        <v>0</v>
      </c>
      <c r="FX61">
        <v>95</v>
      </c>
      <c r="FY61">
        <v>65</v>
      </c>
      <c r="GA61" t="s">
        <v>2</v>
      </c>
      <c r="GD61">
        <v>0</v>
      </c>
      <c r="GF61">
        <v>-1985504347</v>
      </c>
      <c r="GG61">
        <v>2</v>
      </c>
      <c r="GH61">
        <v>1</v>
      </c>
      <c r="GI61">
        <v>-2</v>
      </c>
      <c r="GJ61">
        <v>0</v>
      </c>
      <c r="GK61">
        <f>ROUND(R61*(R12)/100,2)</f>
        <v>0</v>
      </c>
      <c r="GL61">
        <f t="shared" si="85"/>
        <v>0</v>
      </c>
      <c r="GM61">
        <f t="shared" si="86"/>
        <v>20.239999999999998</v>
      </c>
      <c r="GN61">
        <f t="shared" si="87"/>
        <v>0</v>
      </c>
      <c r="GO61">
        <f t="shared" si="88"/>
        <v>20.239999999999998</v>
      </c>
      <c r="GP61">
        <f t="shared" si="89"/>
        <v>0</v>
      </c>
      <c r="GR61">
        <v>0</v>
      </c>
      <c r="GS61">
        <v>3</v>
      </c>
      <c r="GT61">
        <v>0</v>
      </c>
      <c r="GU61" t="s">
        <v>2</v>
      </c>
      <c r="GV61">
        <f t="shared" si="90"/>
        <v>0</v>
      </c>
      <c r="GW61">
        <v>1</v>
      </c>
      <c r="GX61">
        <f t="shared" si="91"/>
        <v>0</v>
      </c>
      <c r="HA61">
        <v>0</v>
      </c>
      <c r="HB61">
        <v>0</v>
      </c>
      <c r="IK61">
        <v>0</v>
      </c>
    </row>
    <row r="62" spans="1:245">
      <c r="A62">
        <v>17</v>
      </c>
      <c r="B62">
        <v>1</v>
      </c>
      <c r="C62">
        <f>ROW(SmtRes!A115)</f>
        <v>115</v>
      </c>
      <c r="D62">
        <f>ROW(EtalonRes!A118)</f>
        <v>118</v>
      </c>
      <c r="E62" t="s">
        <v>2</v>
      </c>
      <c r="F62" t="s">
        <v>183</v>
      </c>
      <c r="G62" t="s">
        <v>184</v>
      </c>
      <c r="H62" t="s">
        <v>19</v>
      </c>
      <c r="I62">
        <v>2</v>
      </c>
      <c r="J62">
        <v>0</v>
      </c>
      <c r="O62">
        <f t="shared" si="54"/>
        <v>56.04</v>
      </c>
      <c r="P62">
        <f t="shared" si="55"/>
        <v>0.78</v>
      </c>
      <c r="Q62">
        <f t="shared" si="56"/>
        <v>16.2</v>
      </c>
      <c r="R62">
        <f t="shared" si="57"/>
        <v>1.82</v>
      </c>
      <c r="S62">
        <f t="shared" si="58"/>
        <v>39.06</v>
      </c>
      <c r="T62">
        <f t="shared" si="59"/>
        <v>0</v>
      </c>
      <c r="U62">
        <f t="shared" si="60"/>
        <v>4.58</v>
      </c>
      <c r="V62">
        <f t="shared" si="61"/>
        <v>0.18</v>
      </c>
      <c r="W62">
        <f t="shared" si="62"/>
        <v>0</v>
      </c>
      <c r="X62">
        <f t="shared" si="63"/>
        <v>32.700000000000003</v>
      </c>
      <c r="Y62">
        <f t="shared" si="64"/>
        <v>24.53</v>
      </c>
      <c r="AA62">
        <v>-1</v>
      </c>
      <c r="AB62">
        <f t="shared" si="65"/>
        <v>28.02</v>
      </c>
      <c r="AC62">
        <f t="shared" si="53"/>
        <v>0.39</v>
      </c>
      <c r="AD62">
        <f t="shared" si="66"/>
        <v>8.1</v>
      </c>
      <c r="AE62">
        <f t="shared" si="67"/>
        <v>0.91</v>
      </c>
      <c r="AF62">
        <f t="shared" si="68"/>
        <v>19.53</v>
      </c>
      <c r="AG62">
        <f t="shared" si="69"/>
        <v>0</v>
      </c>
      <c r="AH62">
        <f t="shared" si="70"/>
        <v>2.29</v>
      </c>
      <c r="AI62">
        <f t="shared" si="71"/>
        <v>0.09</v>
      </c>
      <c r="AJ62">
        <f t="shared" si="72"/>
        <v>0</v>
      </c>
      <c r="AK62">
        <v>28.02</v>
      </c>
      <c r="AL62">
        <v>0.39</v>
      </c>
      <c r="AM62">
        <v>8.1</v>
      </c>
      <c r="AN62">
        <v>0.91</v>
      </c>
      <c r="AO62">
        <v>19.53</v>
      </c>
      <c r="AP62">
        <v>0</v>
      </c>
      <c r="AQ62">
        <v>2.29</v>
      </c>
      <c r="AR62">
        <v>0.09</v>
      </c>
      <c r="AS62">
        <v>0</v>
      </c>
      <c r="AT62">
        <v>80</v>
      </c>
      <c r="AU62">
        <v>60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1</v>
      </c>
      <c r="BD62" t="s">
        <v>2</v>
      </c>
      <c r="BE62" t="s">
        <v>2</v>
      </c>
      <c r="BF62" t="s">
        <v>2</v>
      </c>
      <c r="BG62" t="s">
        <v>2</v>
      </c>
      <c r="BH62">
        <v>0</v>
      </c>
      <c r="BI62">
        <v>2</v>
      </c>
      <c r="BJ62" t="s">
        <v>185</v>
      </c>
      <c r="BM62">
        <v>110001</v>
      </c>
      <c r="BN62">
        <v>0</v>
      </c>
      <c r="BO62" t="s">
        <v>2</v>
      </c>
      <c r="BP62">
        <v>0</v>
      </c>
      <c r="BQ62">
        <v>3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2</v>
      </c>
      <c r="BZ62">
        <v>80</v>
      </c>
      <c r="CA62">
        <v>60</v>
      </c>
      <c r="CF62">
        <v>0</v>
      </c>
      <c r="CG62">
        <v>0</v>
      </c>
      <c r="CM62">
        <v>0</v>
      </c>
      <c r="CN62" t="s">
        <v>2</v>
      </c>
      <c r="CO62">
        <v>0</v>
      </c>
      <c r="CP62">
        <f t="shared" si="73"/>
        <v>56.040000000000006</v>
      </c>
      <c r="CQ62">
        <f t="shared" si="74"/>
        <v>0.39</v>
      </c>
      <c r="CR62">
        <f t="shared" si="75"/>
        <v>8.1</v>
      </c>
      <c r="CS62">
        <f t="shared" si="76"/>
        <v>0.91</v>
      </c>
      <c r="CT62">
        <f t="shared" si="77"/>
        <v>19.53</v>
      </c>
      <c r="CU62">
        <f t="shared" si="78"/>
        <v>0</v>
      </c>
      <c r="CV62">
        <f t="shared" si="79"/>
        <v>2.29</v>
      </c>
      <c r="CW62">
        <f t="shared" si="80"/>
        <v>0.09</v>
      </c>
      <c r="CX62">
        <f t="shared" si="81"/>
        <v>0</v>
      </c>
      <c r="CY62">
        <f t="shared" si="82"/>
        <v>32.704000000000001</v>
      </c>
      <c r="CZ62">
        <f t="shared" si="83"/>
        <v>24.528000000000002</v>
      </c>
      <c r="DC62" t="s">
        <v>2</v>
      </c>
      <c r="DD62" t="s">
        <v>2</v>
      </c>
      <c r="DE62" t="s">
        <v>2</v>
      </c>
      <c r="DF62" t="s">
        <v>2</v>
      </c>
      <c r="DG62" t="s">
        <v>2</v>
      </c>
      <c r="DH62" t="s">
        <v>2</v>
      </c>
      <c r="DI62" t="s">
        <v>2</v>
      </c>
      <c r="DJ62" t="s">
        <v>2</v>
      </c>
      <c r="DK62" t="s">
        <v>2</v>
      </c>
      <c r="DL62" t="s">
        <v>2</v>
      </c>
      <c r="DM62" t="s">
        <v>2</v>
      </c>
      <c r="DN62">
        <v>0</v>
      </c>
      <c r="DO62">
        <v>0</v>
      </c>
      <c r="DP62">
        <v>1</v>
      </c>
      <c r="DQ62">
        <v>1</v>
      </c>
      <c r="DU62">
        <v>1013</v>
      </c>
      <c r="DV62" t="s">
        <v>19</v>
      </c>
      <c r="DW62" t="s">
        <v>19</v>
      </c>
      <c r="DX62">
        <v>1</v>
      </c>
      <c r="EE62">
        <v>89269850</v>
      </c>
      <c r="EF62">
        <v>3</v>
      </c>
      <c r="EG62" t="s">
        <v>13</v>
      </c>
      <c r="EH62">
        <v>0</v>
      </c>
      <c r="EI62" t="s">
        <v>2</v>
      </c>
      <c r="EJ62">
        <v>2</v>
      </c>
      <c r="EK62">
        <v>110001</v>
      </c>
      <c r="EL62" t="s">
        <v>100</v>
      </c>
      <c r="EM62" t="s">
        <v>15</v>
      </c>
      <c r="EN62" t="s">
        <v>2</v>
      </c>
      <c r="EO62" t="s">
        <v>2</v>
      </c>
      <c r="EQ62">
        <v>1024</v>
      </c>
      <c r="ER62">
        <v>28.02</v>
      </c>
      <c r="ES62">
        <v>0.39</v>
      </c>
      <c r="ET62">
        <v>8.1</v>
      </c>
      <c r="EU62">
        <v>0.91</v>
      </c>
      <c r="EV62">
        <v>19.53</v>
      </c>
      <c r="EW62">
        <v>2.29</v>
      </c>
      <c r="EX62">
        <v>0.09</v>
      </c>
      <c r="EY62">
        <v>0</v>
      </c>
      <c r="FQ62">
        <v>0</v>
      </c>
      <c r="FR62">
        <f t="shared" si="84"/>
        <v>0</v>
      </c>
      <c r="FS62">
        <v>0</v>
      </c>
      <c r="FX62">
        <v>80</v>
      </c>
      <c r="FY62">
        <v>60</v>
      </c>
      <c r="GA62" t="s">
        <v>2</v>
      </c>
      <c r="GD62">
        <v>0</v>
      </c>
      <c r="GF62">
        <v>686774094</v>
      </c>
      <c r="GG62">
        <v>2</v>
      </c>
      <c r="GH62">
        <v>1</v>
      </c>
      <c r="GI62">
        <v>-2</v>
      </c>
      <c r="GJ62">
        <v>0</v>
      </c>
      <c r="GK62">
        <f>ROUND(R62*(R12)/100,2)</f>
        <v>0</v>
      </c>
      <c r="GL62">
        <f t="shared" si="85"/>
        <v>0</v>
      </c>
      <c r="GM62">
        <f t="shared" si="86"/>
        <v>113.27</v>
      </c>
      <c r="GN62">
        <f t="shared" si="87"/>
        <v>0</v>
      </c>
      <c r="GO62">
        <f t="shared" si="88"/>
        <v>113.27</v>
      </c>
      <c r="GP62">
        <f t="shared" si="89"/>
        <v>0</v>
      </c>
      <c r="GR62">
        <v>0</v>
      </c>
      <c r="GS62">
        <v>3</v>
      </c>
      <c r="GT62">
        <v>0</v>
      </c>
      <c r="GU62" t="s">
        <v>2</v>
      </c>
      <c r="GV62">
        <f t="shared" si="90"/>
        <v>0</v>
      </c>
      <c r="GW62">
        <v>1</v>
      </c>
      <c r="GX62">
        <f t="shared" si="91"/>
        <v>0</v>
      </c>
      <c r="HA62">
        <v>0</v>
      </c>
      <c r="HB62">
        <v>0</v>
      </c>
      <c r="IK62">
        <v>0</v>
      </c>
    </row>
    <row r="63" spans="1:245">
      <c r="A63">
        <v>17</v>
      </c>
      <c r="B63">
        <v>1</v>
      </c>
      <c r="C63">
        <f>ROW(SmtRes!A118)</f>
        <v>118</v>
      </c>
      <c r="D63">
        <f>ROW(EtalonRes!A121)</f>
        <v>121</v>
      </c>
      <c r="E63" t="s">
        <v>186</v>
      </c>
      <c r="F63" t="s">
        <v>187</v>
      </c>
      <c r="G63" t="s">
        <v>188</v>
      </c>
      <c r="H63" t="s">
        <v>19</v>
      </c>
      <c r="I63">
        <v>2</v>
      </c>
      <c r="J63">
        <v>0</v>
      </c>
      <c r="O63">
        <f t="shared" si="54"/>
        <v>23.06</v>
      </c>
      <c r="P63">
        <f t="shared" si="55"/>
        <v>2.62</v>
      </c>
      <c r="Q63">
        <f t="shared" si="56"/>
        <v>0</v>
      </c>
      <c r="R63">
        <f t="shared" si="57"/>
        <v>0</v>
      </c>
      <c r="S63">
        <f t="shared" si="58"/>
        <v>20.440000000000001</v>
      </c>
      <c r="T63">
        <f t="shared" si="59"/>
        <v>0</v>
      </c>
      <c r="U63">
        <f t="shared" si="60"/>
        <v>2.06</v>
      </c>
      <c r="V63">
        <f t="shared" si="61"/>
        <v>0</v>
      </c>
      <c r="W63">
        <f t="shared" si="62"/>
        <v>0</v>
      </c>
      <c r="X63">
        <f t="shared" si="63"/>
        <v>16.350000000000001</v>
      </c>
      <c r="Y63">
        <f t="shared" si="64"/>
        <v>12.26</v>
      </c>
      <c r="AA63">
        <v>93143763</v>
      </c>
      <c r="AB63">
        <f t="shared" si="65"/>
        <v>11.53</v>
      </c>
      <c r="AC63">
        <f t="shared" si="53"/>
        <v>1.31</v>
      </c>
      <c r="AD63">
        <f t="shared" si="66"/>
        <v>0</v>
      </c>
      <c r="AE63">
        <f t="shared" si="67"/>
        <v>0</v>
      </c>
      <c r="AF63">
        <f t="shared" si="68"/>
        <v>10.220000000000001</v>
      </c>
      <c r="AG63">
        <f t="shared" si="69"/>
        <v>0</v>
      </c>
      <c r="AH63">
        <f t="shared" si="70"/>
        <v>1.03</v>
      </c>
      <c r="AI63">
        <f t="shared" si="71"/>
        <v>0</v>
      </c>
      <c r="AJ63">
        <f t="shared" si="72"/>
        <v>0</v>
      </c>
      <c r="AK63">
        <v>11.53</v>
      </c>
      <c r="AL63">
        <v>1.31</v>
      </c>
      <c r="AM63">
        <v>0</v>
      </c>
      <c r="AN63">
        <v>0</v>
      </c>
      <c r="AO63">
        <v>10.220000000000001</v>
      </c>
      <c r="AP63">
        <v>0</v>
      </c>
      <c r="AQ63">
        <v>1.03</v>
      </c>
      <c r="AR63">
        <v>0</v>
      </c>
      <c r="AS63">
        <v>0</v>
      </c>
      <c r="AT63">
        <v>80</v>
      </c>
      <c r="AU63">
        <v>60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2</v>
      </c>
      <c r="BE63" t="s">
        <v>2</v>
      </c>
      <c r="BF63" t="s">
        <v>2</v>
      </c>
      <c r="BG63" t="s">
        <v>2</v>
      </c>
      <c r="BH63">
        <v>0</v>
      </c>
      <c r="BI63">
        <v>2</v>
      </c>
      <c r="BJ63" t="s">
        <v>189</v>
      </c>
      <c r="BM63">
        <v>111001</v>
      </c>
      <c r="BN63">
        <v>0</v>
      </c>
      <c r="BO63" t="s">
        <v>2</v>
      </c>
      <c r="BP63">
        <v>0</v>
      </c>
      <c r="BQ63">
        <v>3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2</v>
      </c>
      <c r="BZ63">
        <v>80</v>
      </c>
      <c r="CA63">
        <v>60</v>
      </c>
      <c r="CF63">
        <v>0</v>
      </c>
      <c r="CG63">
        <v>0</v>
      </c>
      <c r="CM63">
        <v>0</v>
      </c>
      <c r="CN63" t="s">
        <v>2</v>
      </c>
      <c r="CO63">
        <v>0</v>
      </c>
      <c r="CP63">
        <f t="shared" si="73"/>
        <v>23.060000000000002</v>
      </c>
      <c r="CQ63">
        <f t="shared" si="74"/>
        <v>1.31</v>
      </c>
      <c r="CR63">
        <f t="shared" si="75"/>
        <v>0</v>
      </c>
      <c r="CS63">
        <f t="shared" si="76"/>
        <v>0</v>
      </c>
      <c r="CT63">
        <f t="shared" si="77"/>
        <v>10.220000000000001</v>
      </c>
      <c r="CU63">
        <f t="shared" si="78"/>
        <v>0</v>
      </c>
      <c r="CV63">
        <f t="shared" si="79"/>
        <v>1.03</v>
      </c>
      <c r="CW63">
        <f t="shared" si="80"/>
        <v>0</v>
      </c>
      <c r="CX63">
        <f t="shared" si="81"/>
        <v>0</v>
      </c>
      <c r="CY63">
        <f t="shared" si="82"/>
        <v>16.352</v>
      </c>
      <c r="CZ63">
        <f t="shared" si="83"/>
        <v>12.264000000000001</v>
      </c>
      <c r="DC63" t="s">
        <v>2</v>
      </c>
      <c r="DD63" t="s">
        <v>2</v>
      </c>
      <c r="DE63" t="s">
        <v>2</v>
      </c>
      <c r="DF63" t="s">
        <v>2</v>
      </c>
      <c r="DG63" t="s">
        <v>2</v>
      </c>
      <c r="DH63" t="s">
        <v>2</v>
      </c>
      <c r="DI63" t="s">
        <v>2</v>
      </c>
      <c r="DJ63" t="s">
        <v>2</v>
      </c>
      <c r="DK63" t="s">
        <v>2</v>
      </c>
      <c r="DL63" t="s">
        <v>2</v>
      </c>
      <c r="DM63" t="s">
        <v>2</v>
      </c>
      <c r="DN63">
        <v>0</v>
      </c>
      <c r="DO63">
        <v>0</v>
      </c>
      <c r="DP63">
        <v>1</v>
      </c>
      <c r="DQ63">
        <v>1</v>
      </c>
      <c r="DU63">
        <v>1013</v>
      </c>
      <c r="DV63" t="s">
        <v>19</v>
      </c>
      <c r="DW63" t="s">
        <v>19</v>
      </c>
      <c r="DX63">
        <v>1</v>
      </c>
      <c r="EE63">
        <v>89269853</v>
      </c>
      <c r="EF63">
        <v>3</v>
      </c>
      <c r="EG63" t="s">
        <v>13</v>
      </c>
      <c r="EH63">
        <v>0</v>
      </c>
      <c r="EI63" t="s">
        <v>2</v>
      </c>
      <c r="EJ63">
        <v>2</v>
      </c>
      <c r="EK63">
        <v>111001</v>
      </c>
      <c r="EL63" t="s">
        <v>190</v>
      </c>
      <c r="EM63" t="s">
        <v>74</v>
      </c>
      <c r="EN63" t="s">
        <v>2</v>
      </c>
      <c r="EO63" t="s">
        <v>2</v>
      </c>
      <c r="EQ63">
        <v>0</v>
      </c>
      <c r="ER63">
        <v>11.53</v>
      </c>
      <c r="ES63">
        <v>1.31</v>
      </c>
      <c r="ET63">
        <v>0</v>
      </c>
      <c r="EU63">
        <v>0</v>
      </c>
      <c r="EV63">
        <v>10.220000000000001</v>
      </c>
      <c r="EW63">
        <v>1.03</v>
      </c>
      <c r="EX63">
        <v>0</v>
      </c>
      <c r="EY63">
        <v>0</v>
      </c>
      <c r="FQ63">
        <v>0</v>
      </c>
      <c r="FR63">
        <f t="shared" si="84"/>
        <v>0</v>
      </c>
      <c r="FS63">
        <v>0</v>
      </c>
      <c r="FX63">
        <v>80</v>
      </c>
      <c r="FY63">
        <v>60</v>
      </c>
      <c r="GA63" t="s">
        <v>2</v>
      </c>
      <c r="GD63">
        <v>0</v>
      </c>
      <c r="GF63">
        <v>-1402695911</v>
      </c>
      <c r="GG63">
        <v>2</v>
      </c>
      <c r="GH63">
        <v>1</v>
      </c>
      <c r="GI63">
        <v>-2</v>
      </c>
      <c r="GJ63">
        <v>0</v>
      </c>
      <c r="GK63">
        <f>ROUND(R63*(R12)/100,2)</f>
        <v>0</v>
      </c>
      <c r="GL63">
        <f t="shared" si="85"/>
        <v>0</v>
      </c>
      <c r="GM63">
        <f t="shared" si="86"/>
        <v>51.67</v>
      </c>
      <c r="GN63">
        <f t="shared" si="87"/>
        <v>0</v>
      </c>
      <c r="GO63">
        <f t="shared" si="88"/>
        <v>51.67</v>
      </c>
      <c r="GP63">
        <f t="shared" si="89"/>
        <v>0</v>
      </c>
      <c r="GR63">
        <v>0</v>
      </c>
      <c r="GS63">
        <v>3</v>
      </c>
      <c r="GT63">
        <v>0</v>
      </c>
      <c r="GU63" t="s">
        <v>2</v>
      </c>
      <c r="GV63">
        <f t="shared" si="90"/>
        <v>0</v>
      </c>
      <c r="GW63">
        <v>1</v>
      </c>
      <c r="GX63">
        <f t="shared" si="91"/>
        <v>0</v>
      </c>
      <c r="HA63">
        <v>0</v>
      </c>
      <c r="HB63">
        <v>0</v>
      </c>
      <c r="IK63">
        <v>0</v>
      </c>
    </row>
    <row r="64" spans="1:245">
      <c r="A64">
        <v>17</v>
      </c>
      <c r="B64">
        <v>1</v>
      </c>
      <c r="E64" t="s">
        <v>191</v>
      </c>
      <c r="F64" t="s">
        <v>147</v>
      </c>
      <c r="G64" t="s">
        <v>192</v>
      </c>
      <c r="H64" t="s">
        <v>11</v>
      </c>
      <c r="I64">
        <v>2</v>
      </c>
      <c r="J64">
        <v>0</v>
      </c>
      <c r="O64">
        <f t="shared" si="54"/>
        <v>886.64</v>
      </c>
      <c r="P64">
        <f t="shared" si="55"/>
        <v>886.64</v>
      </c>
      <c r="Q64">
        <f t="shared" si="56"/>
        <v>0</v>
      </c>
      <c r="R64">
        <f t="shared" si="57"/>
        <v>0</v>
      </c>
      <c r="S64">
        <f t="shared" si="58"/>
        <v>0</v>
      </c>
      <c r="T64">
        <f t="shared" si="59"/>
        <v>0</v>
      </c>
      <c r="U64">
        <f t="shared" si="60"/>
        <v>0</v>
      </c>
      <c r="V64">
        <f t="shared" si="61"/>
        <v>0</v>
      </c>
      <c r="W64">
        <f t="shared" si="62"/>
        <v>0</v>
      </c>
      <c r="X64">
        <f t="shared" si="63"/>
        <v>0</v>
      </c>
      <c r="Y64">
        <f t="shared" si="64"/>
        <v>0</v>
      </c>
      <c r="AA64">
        <v>93143763</v>
      </c>
      <c r="AB64">
        <f t="shared" si="65"/>
        <v>443.32</v>
      </c>
      <c r="AC64">
        <f t="shared" si="53"/>
        <v>443.32</v>
      </c>
      <c r="AD64">
        <f t="shared" si="66"/>
        <v>0</v>
      </c>
      <c r="AE64">
        <f t="shared" si="67"/>
        <v>0</v>
      </c>
      <c r="AF64">
        <f t="shared" si="68"/>
        <v>0</v>
      </c>
      <c r="AG64">
        <f t="shared" si="69"/>
        <v>0</v>
      </c>
      <c r="AH64">
        <f t="shared" si="70"/>
        <v>0</v>
      </c>
      <c r="AI64">
        <f t="shared" si="71"/>
        <v>0</v>
      </c>
      <c r="AJ64">
        <f t="shared" si="72"/>
        <v>0</v>
      </c>
      <c r="AK64">
        <v>443.32</v>
      </c>
      <c r="AL64">
        <v>443.32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1</v>
      </c>
      <c r="AW64">
        <v>1</v>
      </c>
      <c r="AZ64">
        <v>1</v>
      </c>
      <c r="BA64">
        <v>1</v>
      </c>
      <c r="BB64">
        <v>1</v>
      </c>
      <c r="BC64">
        <v>1</v>
      </c>
      <c r="BD64" t="s">
        <v>2</v>
      </c>
      <c r="BE64" t="s">
        <v>2</v>
      </c>
      <c r="BF64" t="s">
        <v>2</v>
      </c>
      <c r="BG64" t="s">
        <v>2</v>
      </c>
      <c r="BH64">
        <v>3</v>
      </c>
      <c r="BI64">
        <v>2</v>
      </c>
      <c r="BJ64" t="s">
        <v>2</v>
      </c>
      <c r="BM64">
        <v>500004</v>
      </c>
      <c r="BN64">
        <v>0</v>
      </c>
      <c r="BO64" t="s">
        <v>2</v>
      </c>
      <c r="BP64">
        <v>0</v>
      </c>
      <c r="BQ64">
        <v>14</v>
      </c>
      <c r="BR64">
        <v>0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2</v>
      </c>
      <c r="BZ64">
        <v>0</v>
      </c>
      <c r="CA64">
        <v>0</v>
      </c>
      <c r="CF64">
        <v>0</v>
      </c>
      <c r="CG64">
        <v>0</v>
      </c>
      <c r="CM64">
        <v>0</v>
      </c>
      <c r="CN64" t="s">
        <v>193</v>
      </c>
      <c r="CO64">
        <v>0</v>
      </c>
      <c r="CP64">
        <f t="shared" si="73"/>
        <v>886.64</v>
      </c>
      <c r="CQ64">
        <f t="shared" si="74"/>
        <v>443.32</v>
      </c>
      <c r="CR64">
        <f t="shared" si="75"/>
        <v>0</v>
      </c>
      <c r="CS64">
        <f t="shared" si="76"/>
        <v>0</v>
      </c>
      <c r="CT64">
        <f t="shared" si="77"/>
        <v>0</v>
      </c>
      <c r="CU64">
        <f t="shared" si="78"/>
        <v>0</v>
      </c>
      <c r="CV64">
        <f t="shared" si="79"/>
        <v>0</v>
      </c>
      <c r="CW64">
        <f t="shared" si="80"/>
        <v>0</v>
      </c>
      <c r="CX64">
        <f t="shared" si="81"/>
        <v>0</v>
      </c>
      <c r="CY64">
        <f t="shared" si="82"/>
        <v>0</v>
      </c>
      <c r="CZ64">
        <f t="shared" si="83"/>
        <v>0</v>
      </c>
      <c r="DC64" t="s">
        <v>2</v>
      </c>
      <c r="DD64" t="s">
        <v>2</v>
      </c>
      <c r="DE64" t="s">
        <v>2</v>
      </c>
      <c r="DF64" t="s">
        <v>2</v>
      </c>
      <c r="DG64" t="s">
        <v>2</v>
      </c>
      <c r="DH64" t="s">
        <v>2</v>
      </c>
      <c r="DI64" t="s">
        <v>2</v>
      </c>
      <c r="DJ64" t="s">
        <v>2</v>
      </c>
      <c r="DK64" t="s">
        <v>2</v>
      </c>
      <c r="DL64" t="s">
        <v>2</v>
      </c>
      <c r="DM64" t="s">
        <v>2</v>
      </c>
      <c r="DN64">
        <v>0</v>
      </c>
      <c r="DO64">
        <v>0</v>
      </c>
      <c r="DP64">
        <v>1</v>
      </c>
      <c r="DQ64">
        <v>1</v>
      </c>
      <c r="DU64">
        <v>1010</v>
      </c>
      <c r="DV64" t="s">
        <v>11</v>
      </c>
      <c r="DW64" t="s">
        <v>11</v>
      </c>
      <c r="DX64">
        <v>1</v>
      </c>
      <c r="EE64">
        <v>89270150</v>
      </c>
      <c r="EF64">
        <v>14</v>
      </c>
      <c r="EG64" t="s">
        <v>26</v>
      </c>
      <c r="EH64">
        <v>0</v>
      </c>
      <c r="EI64" t="s">
        <v>2</v>
      </c>
      <c r="EJ64">
        <v>2</v>
      </c>
      <c r="EK64">
        <v>500004</v>
      </c>
      <c r="EL64" t="s">
        <v>27</v>
      </c>
      <c r="EM64" t="s">
        <v>28</v>
      </c>
      <c r="EN64" t="s">
        <v>2</v>
      </c>
      <c r="EO64" t="s">
        <v>147</v>
      </c>
      <c r="EQ64">
        <v>768</v>
      </c>
      <c r="ER64">
        <v>443.32</v>
      </c>
      <c r="ES64">
        <v>443.32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5</v>
      </c>
      <c r="FC64">
        <v>0</v>
      </c>
      <c r="FD64">
        <v>18</v>
      </c>
      <c r="FF64">
        <v>443.32</v>
      </c>
      <c r="FQ64">
        <v>0</v>
      </c>
      <c r="FR64">
        <f t="shared" si="84"/>
        <v>0</v>
      </c>
      <c r="FS64">
        <v>0</v>
      </c>
      <c r="FX64">
        <v>0</v>
      </c>
      <c r="FY64">
        <v>0</v>
      </c>
      <c r="GA64" t="s">
        <v>194</v>
      </c>
      <c r="GD64">
        <v>0</v>
      </c>
      <c r="GF64">
        <v>-615156136</v>
      </c>
      <c r="GG64">
        <v>2</v>
      </c>
      <c r="GH64">
        <v>3</v>
      </c>
      <c r="GI64">
        <v>-2</v>
      </c>
      <c r="GJ64">
        <v>0</v>
      </c>
      <c r="GK64">
        <f>ROUND(R64*(R12)/100,2)</f>
        <v>0</v>
      </c>
      <c r="GL64">
        <f t="shared" si="85"/>
        <v>0</v>
      </c>
      <c r="GM64">
        <f t="shared" si="86"/>
        <v>886.64</v>
      </c>
      <c r="GN64">
        <f t="shared" si="87"/>
        <v>0</v>
      </c>
      <c r="GO64">
        <f t="shared" si="88"/>
        <v>886.64</v>
      </c>
      <c r="GP64">
        <f t="shared" si="89"/>
        <v>0</v>
      </c>
      <c r="GR64">
        <v>1</v>
      </c>
      <c r="GS64">
        <v>1</v>
      </c>
      <c r="GT64">
        <v>0</v>
      </c>
      <c r="GU64" t="s">
        <v>2</v>
      </c>
      <c r="GV64">
        <f t="shared" si="90"/>
        <v>0</v>
      </c>
      <c r="GW64">
        <v>1</v>
      </c>
      <c r="GX64">
        <f t="shared" si="91"/>
        <v>0</v>
      </c>
      <c r="HA64">
        <v>0</v>
      </c>
      <c r="HB64">
        <v>0</v>
      </c>
      <c r="IK64">
        <v>0</v>
      </c>
    </row>
    <row r="65" spans="1:245">
      <c r="A65">
        <v>17</v>
      </c>
      <c r="B65">
        <v>1</v>
      </c>
      <c r="C65">
        <f>ROW(SmtRes!A120)</f>
        <v>120</v>
      </c>
      <c r="D65">
        <f>ROW(EtalonRes!A123)</f>
        <v>123</v>
      </c>
      <c r="E65" t="s">
        <v>195</v>
      </c>
      <c r="F65" t="s">
        <v>196</v>
      </c>
      <c r="G65" t="s">
        <v>197</v>
      </c>
      <c r="H65" t="s">
        <v>198</v>
      </c>
      <c r="I65">
        <v>24</v>
      </c>
      <c r="J65">
        <v>0</v>
      </c>
      <c r="O65">
        <f t="shared" si="54"/>
        <v>62.16</v>
      </c>
      <c r="P65">
        <f t="shared" si="55"/>
        <v>1.2</v>
      </c>
      <c r="Q65">
        <f t="shared" si="56"/>
        <v>0</v>
      </c>
      <c r="R65">
        <f t="shared" si="57"/>
        <v>0</v>
      </c>
      <c r="S65">
        <f t="shared" si="58"/>
        <v>60.96</v>
      </c>
      <c r="T65">
        <f t="shared" si="59"/>
        <v>0</v>
      </c>
      <c r="U65">
        <f t="shared" si="60"/>
        <v>6.48</v>
      </c>
      <c r="V65">
        <f t="shared" si="61"/>
        <v>0</v>
      </c>
      <c r="W65">
        <f t="shared" si="62"/>
        <v>0</v>
      </c>
      <c r="X65">
        <f t="shared" si="63"/>
        <v>56.08</v>
      </c>
      <c r="Y65">
        <f t="shared" si="64"/>
        <v>39.619999999999997</v>
      </c>
      <c r="AA65">
        <v>93143763</v>
      </c>
      <c r="AB65">
        <f t="shared" si="65"/>
        <v>2.59</v>
      </c>
      <c r="AC65">
        <f t="shared" si="53"/>
        <v>0.05</v>
      </c>
      <c r="AD65">
        <f t="shared" si="66"/>
        <v>0</v>
      </c>
      <c r="AE65">
        <f t="shared" si="67"/>
        <v>0</v>
      </c>
      <c r="AF65">
        <f t="shared" si="68"/>
        <v>2.54</v>
      </c>
      <c r="AG65">
        <f t="shared" si="69"/>
        <v>0</v>
      </c>
      <c r="AH65">
        <f t="shared" si="70"/>
        <v>0.27</v>
      </c>
      <c r="AI65">
        <f t="shared" si="71"/>
        <v>0</v>
      </c>
      <c r="AJ65">
        <f t="shared" si="72"/>
        <v>0</v>
      </c>
      <c r="AK65">
        <v>2.59</v>
      </c>
      <c r="AL65">
        <v>0.05</v>
      </c>
      <c r="AM65">
        <v>0</v>
      </c>
      <c r="AN65">
        <v>0</v>
      </c>
      <c r="AO65">
        <v>2.54</v>
      </c>
      <c r="AP65">
        <v>0</v>
      </c>
      <c r="AQ65">
        <v>0.27</v>
      </c>
      <c r="AR65">
        <v>0</v>
      </c>
      <c r="AS65">
        <v>0</v>
      </c>
      <c r="AT65">
        <v>92</v>
      </c>
      <c r="AU65">
        <v>65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2</v>
      </c>
      <c r="BE65" t="s">
        <v>2</v>
      </c>
      <c r="BF65" t="s">
        <v>2</v>
      </c>
      <c r="BG65" t="s">
        <v>2</v>
      </c>
      <c r="BH65">
        <v>0</v>
      </c>
      <c r="BI65">
        <v>2</v>
      </c>
      <c r="BJ65" t="s">
        <v>199</v>
      </c>
      <c r="BM65">
        <v>111002</v>
      </c>
      <c r="BN65">
        <v>0</v>
      </c>
      <c r="BO65" t="s">
        <v>2</v>
      </c>
      <c r="BP65">
        <v>0</v>
      </c>
      <c r="BQ65">
        <v>3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2</v>
      </c>
      <c r="BZ65">
        <v>92</v>
      </c>
      <c r="CA65">
        <v>65</v>
      </c>
      <c r="CF65">
        <v>0</v>
      </c>
      <c r="CG65">
        <v>0</v>
      </c>
      <c r="CM65">
        <v>0</v>
      </c>
      <c r="CN65" t="s">
        <v>2</v>
      </c>
      <c r="CO65">
        <v>0</v>
      </c>
      <c r="CP65">
        <f t="shared" si="73"/>
        <v>62.160000000000004</v>
      </c>
      <c r="CQ65">
        <f t="shared" si="74"/>
        <v>0.05</v>
      </c>
      <c r="CR65">
        <f t="shared" si="75"/>
        <v>0</v>
      </c>
      <c r="CS65">
        <f t="shared" si="76"/>
        <v>0</v>
      </c>
      <c r="CT65">
        <f t="shared" si="77"/>
        <v>2.54</v>
      </c>
      <c r="CU65">
        <f t="shared" si="78"/>
        <v>0</v>
      </c>
      <c r="CV65">
        <f t="shared" si="79"/>
        <v>0.27</v>
      </c>
      <c r="CW65">
        <f t="shared" si="80"/>
        <v>0</v>
      </c>
      <c r="CX65">
        <f t="shared" si="81"/>
        <v>0</v>
      </c>
      <c r="CY65">
        <f t="shared" si="82"/>
        <v>56.083199999999998</v>
      </c>
      <c r="CZ65">
        <f t="shared" si="83"/>
        <v>39.624000000000002</v>
      </c>
      <c r="DC65" t="s">
        <v>2</v>
      </c>
      <c r="DD65" t="s">
        <v>2</v>
      </c>
      <c r="DE65" t="s">
        <v>2</v>
      </c>
      <c r="DF65" t="s">
        <v>2</v>
      </c>
      <c r="DG65" t="s">
        <v>2</v>
      </c>
      <c r="DH65" t="s">
        <v>2</v>
      </c>
      <c r="DI65" t="s">
        <v>2</v>
      </c>
      <c r="DJ65" t="s">
        <v>2</v>
      </c>
      <c r="DK65" t="s">
        <v>2</v>
      </c>
      <c r="DL65" t="s">
        <v>2</v>
      </c>
      <c r="DM65" t="s">
        <v>2</v>
      </c>
      <c r="DN65">
        <v>0</v>
      </c>
      <c r="DO65">
        <v>0</v>
      </c>
      <c r="DP65">
        <v>1</v>
      </c>
      <c r="DQ65">
        <v>1</v>
      </c>
      <c r="DU65">
        <v>1013</v>
      </c>
      <c r="DV65" t="s">
        <v>198</v>
      </c>
      <c r="DW65" t="s">
        <v>198</v>
      </c>
      <c r="DX65">
        <v>1</v>
      </c>
      <c r="EE65">
        <v>89269854</v>
      </c>
      <c r="EF65">
        <v>3</v>
      </c>
      <c r="EG65" t="s">
        <v>13</v>
      </c>
      <c r="EH65">
        <v>0</v>
      </c>
      <c r="EI65" t="s">
        <v>2</v>
      </c>
      <c r="EJ65">
        <v>2</v>
      </c>
      <c r="EK65">
        <v>111002</v>
      </c>
      <c r="EL65" t="s">
        <v>73</v>
      </c>
      <c r="EM65" t="s">
        <v>74</v>
      </c>
      <c r="EN65" t="s">
        <v>2</v>
      </c>
      <c r="EO65" t="s">
        <v>2</v>
      </c>
      <c r="EQ65">
        <v>0</v>
      </c>
      <c r="ER65">
        <v>2.59</v>
      </c>
      <c r="ES65">
        <v>0.05</v>
      </c>
      <c r="ET65">
        <v>0</v>
      </c>
      <c r="EU65">
        <v>0</v>
      </c>
      <c r="EV65">
        <v>2.54</v>
      </c>
      <c r="EW65">
        <v>0.27</v>
      </c>
      <c r="EX65">
        <v>0</v>
      </c>
      <c r="EY65">
        <v>0</v>
      </c>
      <c r="FQ65">
        <v>0</v>
      </c>
      <c r="FR65">
        <f t="shared" si="84"/>
        <v>0</v>
      </c>
      <c r="FS65">
        <v>0</v>
      </c>
      <c r="FX65">
        <v>92</v>
      </c>
      <c r="FY65">
        <v>65</v>
      </c>
      <c r="GA65" t="s">
        <v>2</v>
      </c>
      <c r="GD65">
        <v>0</v>
      </c>
      <c r="GF65">
        <v>1155405288</v>
      </c>
      <c r="GG65">
        <v>2</v>
      </c>
      <c r="GH65">
        <v>1</v>
      </c>
      <c r="GI65">
        <v>-2</v>
      </c>
      <c r="GJ65">
        <v>0</v>
      </c>
      <c r="GK65">
        <f>ROUND(R65*(R12)/100,2)</f>
        <v>0</v>
      </c>
      <c r="GL65">
        <f t="shared" si="85"/>
        <v>0</v>
      </c>
      <c r="GM65">
        <f t="shared" si="86"/>
        <v>157.86000000000001</v>
      </c>
      <c r="GN65">
        <f t="shared" si="87"/>
        <v>0</v>
      </c>
      <c r="GO65">
        <f t="shared" si="88"/>
        <v>157.86000000000001</v>
      </c>
      <c r="GP65">
        <f t="shared" si="89"/>
        <v>0</v>
      </c>
      <c r="GR65">
        <v>0</v>
      </c>
      <c r="GS65">
        <v>3</v>
      </c>
      <c r="GT65">
        <v>0</v>
      </c>
      <c r="GU65" t="s">
        <v>2</v>
      </c>
      <c r="GV65">
        <f t="shared" si="90"/>
        <v>0</v>
      </c>
      <c r="GW65">
        <v>1</v>
      </c>
      <c r="GX65">
        <f t="shared" si="91"/>
        <v>0</v>
      </c>
      <c r="HA65">
        <v>0</v>
      </c>
      <c r="HB65">
        <v>0</v>
      </c>
      <c r="IK65">
        <v>0</v>
      </c>
    </row>
    <row r="66" spans="1:245">
      <c r="A66">
        <v>17</v>
      </c>
      <c r="B66">
        <v>1</v>
      </c>
      <c r="E66" t="s">
        <v>200</v>
      </c>
      <c r="F66" t="s">
        <v>201</v>
      </c>
      <c r="G66" t="s">
        <v>202</v>
      </c>
      <c r="H66" t="s">
        <v>11</v>
      </c>
      <c r="I66">
        <v>1</v>
      </c>
      <c r="J66">
        <v>0</v>
      </c>
      <c r="O66">
        <f t="shared" si="54"/>
        <v>26254.240000000002</v>
      </c>
      <c r="P66">
        <f t="shared" si="55"/>
        <v>26254.240000000002</v>
      </c>
      <c r="Q66">
        <f t="shared" si="56"/>
        <v>0</v>
      </c>
      <c r="R66">
        <f t="shared" si="57"/>
        <v>0</v>
      </c>
      <c r="S66">
        <f t="shared" si="58"/>
        <v>0</v>
      </c>
      <c r="T66">
        <f t="shared" si="59"/>
        <v>0</v>
      </c>
      <c r="U66">
        <f t="shared" si="60"/>
        <v>0</v>
      </c>
      <c r="V66">
        <f t="shared" si="61"/>
        <v>0</v>
      </c>
      <c r="W66">
        <f t="shared" si="62"/>
        <v>0</v>
      </c>
      <c r="X66">
        <f t="shared" si="63"/>
        <v>0</v>
      </c>
      <c r="Y66">
        <f t="shared" si="64"/>
        <v>0</v>
      </c>
      <c r="AA66">
        <v>93143763</v>
      </c>
      <c r="AB66">
        <f t="shared" si="65"/>
        <v>26254.240000000002</v>
      </c>
      <c r="AC66">
        <f t="shared" si="53"/>
        <v>26254.240000000002</v>
      </c>
      <c r="AD66">
        <f t="shared" si="66"/>
        <v>0</v>
      </c>
      <c r="AE66">
        <f t="shared" si="67"/>
        <v>0</v>
      </c>
      <c r="AF66">
        <f t="shared" si="68"/>
        <v>0</v>
      </c>
      <c r="AG66">
        <f t="shared" si="69"/>
        <v>0</v>
      </c>
      <c r="AH66">
        <f t="shared" si="70"/>
        <v>0</v>
      </c>
      <c r="AI66">
        <f t="shared" si="71"/>
        <v>0</v>
      </c>
      <c r="AJ66">
        <f t="shared" si="72"/>
        <v>0</v>
      </c>
      <c r="AK66">
        <v>26254.240000000002</v>
      </c>
      <c r="AL66">
        <v>26254.240000000002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D66" t="s">
        <v>2</v>
      </c>
      <c r="BE66" t="s">
        <v>2</v>
      </c>
      <c r="BF66" t="s">
        <v>2</v>
      </c>
      <c r="BG66" t="s">
        <v>2</v>
      </c>
      <c r="BH66">
        <v>3</v>
      </c>
      <c r="BI66">
        <v>2</v>
      </c>
      <c r="BJ66" t="s">
        <v>2</v>
      </c>
      <c r="BM66">
        <v>500004</v>
      </c>
      <c r="BN66">
        <v>0</v>
      </c>
      <c r="BO66" t="s">
        <v>2</v>
      </c>
      <c r="BP66">
        <v>0</v>
      </c>
      <c r="BQ66">
        <v>14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2</v>
      </c>
      <c r="BZ66">
        <v>0</v>
      </c>
      <c r="CA66">
        <v>0</v>
      </c>
      <c r="CF66">
        <v>0</v>
      </c>
      <c r="CG66">
        <v>0</v>
      </c>
      <c r="CM66">
        <v>0</v>
      </c>
      <c r="CN66" t="s">
        <v>2</v>
      </c>
      <c r="CO66">
        <v>0</v>
      </c>
      <c r="CP66">
        <f t="shared" si="73"/>
        <v>26254.240000000002</v>
      </c>
      <c r="CQ66">
        <f t="shared" si="74"/>
        <v>26254.240000000002</v>
      </c>
      <c r="CR66">
        <f t="shared" si="75"/>
        <v>0</v>
      </c>
      <c r="CS66">
        <f t="shared" si="76"/>
        <v>0</v>
      </c>
      <c r="CT66">
        <f t="shared" si="77"/>
        <v>0</v>
      </c>
      <c r="CU66">
        <f t="shared" si="78"/>
        <v>0</v>
      </c>
      <c r="CV66">
        <f t="shared" si="79"/>
        <v>0</v>
      </c>
      <c r="CW66">
        <f t="shared" si="80"/>
        <v>0</v>
      </c>
      <c r="CX66">
        <f t="shared" si="81"/>
        <v>0</v>
      </c>
      <c r="CY66">
        <f t="shared" si="82"/>
        <v>0</v>
      </c>
      <c r="CZ66">
        <f t="shared" si="83"/>
        <v>0</v>
      </c>
      <c r="DC66" t="s">
        <v>2</v>
      </c>
      <c r="DD66" t="s">
        <v>2</v>
      </c>
      <c r="DE66" t="s">
        <v>2</v>
      </c>
      <c r="DF66" t="s">
        <v>2</v>
      </c>
      <c r="DG66" t="s">
        <v>2</v>
      </c>
      <c r="DH66" t="s">
        <v>2</v>
      </c>
      <c r="DI66" t="s">
        <v>2</v>
      </c>
      <c r="DJ66" t="s">
        <v>2</v>
      </c>
      <c r="DK66" t="s">
        <v>2</v>
      </c>
      <c r="DL66" t="s">
        <v>2</v>
      </c>
      <c r="DM66" t="s">
        <v>2</v>
      </c>
      <c r="DN66">
        <v>0</v>
      </c>
      <c r="DO66">
        <v>0</v>
      </c>
      <c r="DP66">
        <v>1</v>
      </c>
      <c r="DQ66">
        <v>1</v>
      </c>
      <c r="DU66">
        <v>1010</v>
      </c>
      <c r="DV66" t="s">
        <v>11</v>
      </c>
      <c r="DW66" t="s">
        <v>11</v>
      </c>
      <c r="DX66">
        <v>1</v>
      </c>
      <c r="EE66">
        <v>89270150</v>
      </c>
      <c r="EF66">
        <v>14</v>
      </c>
      <c r="EG66" t="s">
        <v>26</v>
      </c>
      <c r="EH66">
        <v>0</v>
      </c>
      <c r="EI66" t="s">
        <v>2</v>
      </c>
      <c r="EJ66">
        <v>2</v>
      </c>
      <c r="EK66">
        <v>500004</v>
      </c>
      <c r="EL66" t="s">
        <v>27</v>
      </c>
      <c r="EM66" t="s">
        <v>28</v>
      </c>
      <c r="EN66" t="s">
        <v>2</v>
      </c>
      <c r="EO66" t="s">
        <v>201</v>
      </c>
      <c r="EQ66">
        <v>768</v>
      </c>
      <c r="ER66">
        <v>26254.240000000002</v>
      </c>
      <c r="ES66">
        <v>26254.240000000002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5</v>
      </c>
      <c r="FC66">
        <v>1</v>
      </c>
      <c r="FD66">
        <v>18</v>
      </c>
      <c r="FF66">
        <v>30980</v>
      </c>
      <c r="FQ66">
        <v>0</v>
      </c>
      <c r="FR66">
        <f t="shared" si="84"/>
        <v>0</v>
      </c>
      <c r="FS66">
        <v>0</v>
      </c>
      <c r="FX66">
        <v>0</v>
      </c>
      <c r="FY66">
        <v>0</v>
      </c>
      <c r="GA66" t="s">
        <v>203</v>
      </c>
      <c r="GD66">
        <v>0</v>
      </c>
      <c r="GF66">
        <v>-934716543</v>
      </c>
      <c r="GG66">
        <v>2</v>
      </c>
      <c r="GH66">
        <v>3</v>
      </c>
      <c r="GI66">
        <v>-2</v>
      </c>
      <c r="GJ66">
        <v>0</v>
      </c>
      <c r="GK66">
        <f>ROUND(R66*(R12)/100,2)</f>
        <v>0</v>
      </c>
      <c r="GL66">
        <f t="shared" si="85"/>
        <v>0</v>
      </c>
      <c r="GM66">
        <f t="shared" si="86"/>
        <v>26254.240000000002</v>
      </c>
      <c r="GN66">
        <f t="shared" si="87"/>
        <v>0</v>
      </c>
      <c r="GO66">
        <f t="shared" si="88"/>
        <v>26254.240000000002</v>
      </c>
      <c r="GP66">
        <f t="shared" si="89"/>
        <v>0</v>
      </c>
      <c r="GR66">
        <v>1</v>
      </c>
      <c r="GS66">
        <v>1</v>
      </c>
      <c r="GT66">
        <v>0</v>
      </c>
      <c r="GU66" t="s">
        <v>2</v>
      </c>
      <c r="GV66">
        <f t="shared" si="90"/>
        <v>0</v>
      </c>
      <c r="GW66">
        <v>1</v>
      </c>
      <c r="GX66">
        <f t="shared" si="91"/>
        <v>0</v>
      </c>
      <c r="HA66">
        <v>0</v>
      </c>
      <c r="HB66">
        <v>0</v>
      </c>
      <c r="IK66">
        <v>0</v>
      </c>
    </row>
    <row r="67" spans="1:245">
      <c r="A67">
        <v>17</v>
      </c>
      <c r="B67">
        <v>1</v>
      </c>
      <c r="C67">
        <f>ROW(SmtRes!A123)</f>
        <v>123</v>
      </c>
      <c r="D67">
        <f>ROW(EtalonRes!A126)</f>
        <v>126</v>
      </c>
      <c r="E67" t="s">
        <v>204</v>
      </c>
      <c r="F67" t="s">
        <v>89</v>
      </c>
      <c r="G67" t="s">
        <v>90</v>
      </c>
      <c r="H67" t="s">
        <v>19</v>
      </c>
      <c r="I67">
        <v>2</v>
      </c>
      <c r="J67">
        <v>0</v>
      </c>
      <c r="O67">
        <f t="shared" si="54"/>
        <v>19.899999999999999</v>
      </c>
      <c r="P67">
        <f t="shared" si="55"/>
        <v>0.36</v>
      </c>
      <c r="Q67">
        <f t="shared" si="56"/>
        <v>1.74</v>
      </c>
      <c r="R67">
        <f t="shared" si="57"/>
        <v>0</v>
      </c>
      <c r="S67">
        <f t="shared" si="58"/>
        <v>17.8</v>
      </c>
      <c r="T67">
        <f t="shared" si="59"/>
        <v>0</v>
      </c>
      <c r="U67">
        <f t="shared" si="60"/>
        <v>2.06</v>
      </c>
      <c r="V67">
        <f t="shared" si="61"/>
        <v>0</v>
      </c>
      <c r="W67">
        <f t="shared" si="62"/>
        <v>0</v>
      </c>
      <c r="X67">
        <f t="shared" si="63"/>
        <v>16.38</v>
      </c>
      <c r="Y67">
        <f t="shared" si="64"/>
        <v>11.57</v>
      </c>
      <c r="AA67">
        <v>93143763</v>
      </c>
      <c r="AB67">
        <f t="shared" si="65"/>
        <v>9.9499999999999993</v>
      </c>
      <c r="AC67">
        <f t="shared" si="53"/>
        <v>0.18</v>
      </c>
      <c r="AD67">
        <f t="shared" si="66"/>
        <v>0.87</v>
      </c>
      <c r="AE67">
        <f t="shared" si="67"/>
        <v>0</v>
      </c>
      <c r="AF67">
        <f t="shared" si="68"/>
        <v>8.9</v>
      </c>
      <c r="AG67">
        <f t="shared" si="69"/>
        <v>0</v>
      </c>
      <c r="AH67">
        <f t="shared" si="70"/>
        <v>1.03</v>
      </c>
      <c r="AI67">
        <f t="shared" si="71"/>
        <v>0</v>
      </c>
      <c r="AJ67">
        <f t="shared" si="72"/>
        <v>0</v>
      </c>
      <c r="AK67">
        <v>9.9499999999999993</v>
      </c>
      <c r="AL67">
        <v>0.18</v>
      </c>
      <c r="AM67">
        <v>0.87</v>
      </c>
      <c r="AN67">
        <v>0</v>
      </c>
      <c r="AO67">
        <v>8.9</v>
      </c>
      <c r="AP67">
        <v>0</v>
      </c>
      <c r="AQ67">
        <v>1.03</v>
      </c>
      <c r="AR67">
        <v>0</v>
      </c>
      <c r="AS67">
        <v>0</v>
      </c>
      <c r="AT67">
        <v>92</v>
      </c>
      <c r="AU67">
        <v>65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2</v>
      </c>
      <c r="BE67" t="s">
        <v>2</v>
      </c>
      <c r="BF67" t="s">
        <v>2</v>
      </c>
      <c r="BG67" t="s">
        <v>2</v>
      </c>
      <c r="BH67">
        <v>0</v>
      </c>
      <c r="BI67">
        <v>2</v>
      </c>
      <c r="BJ67" t="s">
        <v>91</v>
      </c>
      <c r="BM67">
        <v>111002</v>
      </c>
      <c r="BN67">
        <v>0</v>
      </c>
      <c r="BO67" t="s">
        <v>2</v>
      </c>
      <c r="BP67">
        <v>0</v>
      </c>
      <c r="BQ67">
        <v>3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2</v>
      </c>
      <c r="BZ67">
        <v>92</v>
      </c>
      <c r="CA67">
        <v>65</v>
      </c>
      <c r="CF67">
        <v>0</v>
      </c>
      <c r="CG67">
        <v>0</v>
      </c>
      <c r="CM67">
        <v>0</v>
      </c>
      <c r="CN67" t="s">
        <v>2</v>
      </c>
      <c r="CO67">
        <v>0</v>
      </c>
      <c r="CP67">
        <f t="shared" si="73"/>
        <v>19.900000000000002</v>
      </c>
      <c r="CQ67">
        <f t="shared" si="74"/>
        <v>0.18</v>
      </c>
      <c r="CR67">
        <f t="shared" si="75"/>
        <v>0.87</v>
      </c>
      <c r="CS67">
        <f t="shared" si="76"/>
        <v>0</v>
      </c>
      <c r="CT67">
        <f t="shared" si="77"/>
        <v>8.9</v>
      </c>
      <c r="CU67">
        <f t="shared" si="78"/>
        <v>0</v>
      </c>
      <c r="CV67">
        <f t="shared" si="79"/>
        <v>1.03</v>
      </c>
      <c r="CW67">
        <f t="shared" si="80"/>
        <v>0</v>
      </c>
      <c r="CX67">
        <f t="shared" si="81"/>
        <v>0</v>
      </c>
      <c r="CY67">
        <f t="shared" si="82"/>
        <v>16.376000000000001</v>
      </c>
      <c r="CZ67">
        <f t="shared" si="83"/>
        <v>11.57</v>
      </c>
      <c r="DC67" t="s">
        <v>2</v>
      </c>
      <c r="DD67" t="s">
        <v>2</v>
      </c>
      <c r="DE67" t="s">
        <v>2</v>
      </c>
      <c r="DF67" t="s">
        <v>2</v>
      </c>
      <c r="DG67" t="s">
        <v>2</v>
      </c>
      <c r="DH67" t="s">
        <v>2</v>
      </c>
      <c r="DI67" t="s">
        <v>2</v>
      </c>
      <c r="DJ67" t="s">
        <v>2</v>
      </c>
      <c r="DK67" t="s">
        <v>2</v>
      </c>
      <c r="DL67" t="s">
        <v>2</v>
      </c>
      <c r="DM67" t="s">
        <v>2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19</v>
      </c>
      <c r="DW67" t="s">
        <v>19</v>
      </c>
      <c r="DX67">
        <v>1</v>
      </c>
      <c r="EE67">
        <v>89269854</v>
      </c>
      <c r="EF67">
        <v>3</v>
      </c>
      <c r="EG67" t="s">
        <v>13</v>
      </c>
      <c r="EH67">
        <v>0</v>
      </c>
      <c r="EI67" t="s">
        <v>2</v>
      </c>
      <c r="EJ67">
        <v>2</v>
      </c>
      <c r="EK67">
        <v>111002</v>
      </c>
      <c r="EL67" t="s">
        <v>73</v>
      </c>
      <c r="EM67" t="s">
        <v>74</v>
      </c>
      <c r="EN67" t="s">
        <v>2</v>
      </c>
      <c r="EO67" t="s">
        <v>2</v>
      </c>
      <c r="EQ67">
        <v>0</v>
      </c>
      <c r="ER67">
        <v>9.9499999999999993</v>
      </c>
      <c r="ES67">
        <v>0.18</v>
      </c>
      <c r="ET67">
        <v>0.87</v>
      </c>
      <c r="EU67">
        <v>0</v>
      </c>
      <c r="EV67">
        <v>8.9</v>
      </c>
      <c r="EW67">
        <v>1.03</v>
      </c>
      <c r="EX67">
        <v>0</v>
      </c>
      <c r="EY67">
        <v>0</v>
      </c>
      <c r="FQ67">
        <v>0</v>
      </c>
      <c r="FR67">
        <f t="shared" si="84"/>
        <v>0</v>
      </c>
      <c r="FS67">
        <v>0</v>
      </c>
      <c r="FX67">
        <v>92</v>
      </c>
      <c r="FY67">
        <v>65</v>
      </c>
      <c r="GA67" t="s">
        <v>2</v>
      </c>
      <c r="GD67">
        <v>0</v>
      </c>
      <c r="GF67">
        <v>-471988198</v>
      </c>
      <c r="GG67">
        <v>2</v>
      </c>
      <c r="GH67">
        <v>1</v>
      </c>
      <c r="GI67">
        <v>-2</v>
      </c>
      <c r="GJ67">
        <v>0</v>
      </c>
      <c r="GK67">
        <f>ROUND(R67*(R12)/100,2)</f>
        <v>0</v>
      </c>
      <c r="GL67">
        <f t="shared" si="85"/>
        <v>0</v>
      </c>
      <c r="GM67">
        <f t="shared" si="86"/>
        <v>47.85</v>
      </c>
      <c r="GN67">
        <f t="shared" si="87"/>
        <v>0</v>
      </c>
      <c r="GO67">
        <f t="shared" si="88"/>
        <v>47.85</v>
      </c>
      <c r="GP67">
        <f t="shared" si="89"/>
        <v>0</v>
      </c>
      <c r="GR67">
        <v>0</v>
      </c>
      <c r="GS67">
        <v>3</v>
      </c>
      <c r="GT67">
        <v>0</v>
      </c>
      <c r="GU67" t="s">
        <v>2</v>
      </c>
      <c r="GV67">
        <f t="shared" si="90"/>
        <v>0</v>
      </c>
      <c r="GW67">
        <v>1</v>
      </c>
      <c r="GX67">
        <f t="shared" si="91"/>
        <v>0</v>
      </c>
      <c r="HA67">
        <v>0</v>
      </c>
      <c r="HB67">
        <v>0</v>
      </c>
      <c r="IK67">
        <v>0</v>
      </c>
    </row>
    <row r="68" spans="1:245">
      <c r="A68">
        <v>17</v>
      </c>
      <c r="B68">
        <v>1</v>
      </c>
      <c r="E68" t="s">
        <v>205</v>
      </c>
      <c r="F68" t="s">
        <v>206</v>
      </c>
      <c r="G68" t="s">
        <v>207</v>
      </c>
      <c r="H68" t="s">
        <v>11</v>
      </c>
      <c r="I68">
        <v>1</v>
      </c>
      <c r="J68">
        <v>0</v>
      </c>
      <c r="O68">
        <f t="shared" si="54"/>
        <v>19326.27</v>
      </c>
      <c r="P68">
        <f t="shared" si="55"/>
        <v>19326.27</v>
      </c>
      <c r="Q68">
        <f t="shared" si="56"/>
        <v>0</v>
      </c>
      <c r="R68">
        <f t="shared" si="57"/>
        <v>0</v>
      </c>
      <c r="S68">
        <f t="shared" si="58"/>
        <v>0</v>
      </c>
      <c r="T68">
        <f t="shared" si="59"/>
        <v>0</v>
      </c>
      <c r="U68">
        <f t="shared" si="60"/>
        <v>0</v>
      </c>
      <c r="V68">
        <f t="shared" si="61"/>
        <v>0</v>
      </c>
      <c r="W68">
        <f t="shared" si="62"/>
        <v>0</v>
      </c>
      <c r="X68">
        <f t="shared" si="63"/>
        <v>0</v>
      </c>
      <c r="Y68">
        <f t="shared" si="64"/>
        <v>0</v>
      </c>
      <c r="AA68">
        <v>93143763</v>
      </c>
      <c r="AB68">
        <f t="shared" si="65"/>
        <v>19326.27</v>
      </c>
      <c r="AC68">
        <f t="shared" si="53"/>
        <v>19326.27</v>
      </c>
      <c r="AD68">
        <f t="shared" si="66"/>
        <v>0</v>
      </c>
      <c r="AE68">
        <f t="shared" si="67"/>
        <v>0</v>
      </c>
      <c r="AF68">
        <f t="shared" si="68"/>
        <v>0</v>
      </c>
      <c r="AG68">
        <f t="shared" si="69"/>
        <v>0</v>
      </c>
      <c r="AH68">
        <f t="shared" si="70"/>
        <v>0</v>
      </c>
      <c r="AI68">
        <f t="shared" si="71"/>
        <v>0</v>
      </c>
      <c r="AJ68">
        <f t="shared" si="72"/>
        <v>0</v>
      </c>
      <c r="AK68">
        <v>19326.27</v>
      </c>
      <c r="AL68">
        <v>19326.27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2</v>
      </c>
      <c r="BE68" t="s">
        <v>2</v>
      </c>
      <c r="BF68" t="s">
        <v>2</v>
      </c>
      <c r="BG68" t="s">
        <v>2</v>
      </c>
      <c r="BH68">
        <v>3</v>
      </c>
      <c r="BI68">
        <v>2</v>
      </c>
      <c r="BJ68" t="s">
        <v>2</v>
      </c>
      <c r="BM68">
        <v>500004</v>
      </c>
      <c r="BN68">
        <v>0</v>
      </c>
      <c r="BO68" t="s">
        <v>2</v>
      </c>
      <c r="BP68">
        <v>0</v>
      </c>
      <c r="BQ68">
        <v>14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2</v>
      </c>
      <c r="BZ68">
        <v>0</v>
      </c>
      <c r="CA68">
        <v>0</v>
      </c>
      <c r="CF68">
        <v>0</v>
      </c>
      <c r="CG68">
        <v>0</v>
      </c>
      <c r="CM68">
        <v>0</v>
      </c>
      <c r="CN68" t="s">
        <v>2</v>
      </c>
      <c r="CO68">
        <v>0</v>
      </c>
      <c r="CP68">
        <f t="shared" si="73"/>
        <v>19326.27</v>
      </c>
      <c r="CQ68">
        <f t="shared" si="74"/>
        <v>19326.27</v>
      </c>
      <c r="CR68">
        <f t="shared" si="75"/>
        <v>0</v>
      </c>
      <c r="CS68">
        <f t="shared" si="76"/>
        <v>0</v>
      </c>
      <c r="CT68">
        <f t="shared" si="77"/>
        <v>0</v>
      </c>
      <c r="CU68">
        <f t="shared" si="78"/>
        <v>0</v>
      </c>
      <c r="CV68">
        <f t="shared" si="79"/>
        <v>0</v>
      </c>
      <c r="CW68">
        <f t="shared" si="80"/>
        <v>0</v>
      </c>
      <c r="CX68">
        <f t="shared" si="81"/>
        <v>0</v>
      </c>
      <c r="CY68">
        <f t="shared" si="82"/>
        <v>0</v>
      </c>
      <c r="CZ68">
        <f t="shared" si="83"/>
        <v>0</v>
      </c>
      <c r="DC68" t="s">
        <v>2</v>
      </c>
      <c r="DD68" t="s">
        <v>2</v>
      </c>
      <c r="DE68" t="s">
        <v>2</v>
      </c>
      <c r="DF68" t="s">
        <v>2</v>
      </c>
      <c r="DG68" t="s">
        <v>2</v>
      </c>
      <c r="DH68" t="s">
        <v>2</v>
      </c>
      <c r="DI68" t="s">
        <v>2</v>
      </c>
      <c r="DJ68" t="s">
        <v>2</v>
      </c>
      <c r="DK68" t="s">
        <v>2</v>
      </c>
      <c r="DL68" t="s">
        <v>2</v>
      </c>
      <c r="DM68" t="s">
        <v>2</v>
      </c>
      <c r="DN68">
        <v>0</v>
      </c>
      <c r="DO68">
        <v>0</v>
      </c>
      <c r="DP68">
        <v>1</v>
      </c>
      <c r="DQ68">
        <v>1</v>
      </c>
      <c r="DU68">
        <v>1010</v>
      </c>
      <c r="DV68" t="s">
        <v>11</v>
      </c>
      <c r="DW68" t="s">
        <v>11</v>
      </c>
      <c r="DX68">
        <v>1</v>
      </c>
      <c r="EE68">
        <v>89270150</v>
      </c>
      <c r="EF68">
        <v>14</v>
      </c>
      <c r="EG68" t="s">
        <v>26</v>
      </c>
      <c r="EH68">
        <v>0</v>
      </c>
      <c r="EI68" t="s">
        <v>2</v>
      </c>
      <c r="EJ68">
        <v>2</v>
      </c>
      <c r="EK68">
        <v>500004</v>
      </c>
      <c r="EL68" t="s">
        <v>27</v>
      </c>
      <c r="EM68" t="s">
        <v>28</v>
      </c>
      <c r="EN68" t="s">
        <v>2</v>
      </c>
      <c r="EO68" t="s">
        <v>206</v>
      </c>
      <c r="EQ68">
        <v>768</v>
      </c>
      <c r="ER68">
        <v>19326.27</v>
      </c>
      <c r="ES68">
        <v>19326.27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5</v>
      </c>
      <c r="FC68">
        <v>1</v>
      </c>
      <c r="FD68">
        <v>18</v>
      </c>
      <c r="FF68">
        <v>22805</v>
      </c>
      <c r="FQ68">
        <v>0</v>
      </c>
      <c r="FR68">
        <f t="shared" si="84"/>
        <v>0</v>
      </c>
      <c r="FS68">
        <v>0</v>
      </c>
      <c r="FX68">
        <v>0</v>
      </c>
      <c r="FY68">
        <v>0</v>
      </c>
      <c r="GA68" t="s">
        <v>208</v>
      </c>
      <c r="GD68">
        <v>0</v>
      </c>
      <c r="GF68">
        <v>-423554850</v>
      </c>
      <c r="GG68">
        <v>2</v>
      </c>
      <c r="GH68">
        <v>3</v>
      </c>
      <c r="GI68">
        <v>-2</v>
      </c>
      <c r="GJ68">
        <v>0</v>
      </c>
      <c r="GK68">
        <f>ROUND(R68*(R12)/100,2)</f>
        <v>0</v>
      </c>
      <c r="GL68">
        <f t="shared" si="85"/>
        <v>0</v>
      </c>
      <c r="GM68">
        <f t="shared" si="86"/>
        <v>19326.27</v>
      </c>
      <c r="GN68">
        <f t="shared" si="87"/>
        <v>0</v>
      </c>
      <c r="GO68">
        <f t="shared" si="88"/>
        <v>19326.27</v>
      </c>
      <c r="GP68">
        <f t="shared" si="89"/>
        <v>0</v>
      </c>
      <c r="GR68">
        <v>1</v>
      </c>
      <c r="GS68">
        <v>1</v>
      </c>
      <c r="GT68">
        <v>0</v>
      </c>
      <c r="GU68" t="s">
        <v>2</v>
      </c>
      <c r="GV68">
        <f t="shared" si="90"/>
        <v>0</v>
      </c>
      <c r="GW68">
        <v>1</v>
      </c>
      <c r="GX68">
        <f t="shared" si="91"/>
        <v>0</v>
      </c>
      <c r="HA68">
        <v>0</v>
      </c>
      <c r="HB68">
        <v>0</v>
      </c>
      <c r="IK68">
        <v>0</v>
      </c>
    </row>
    <row r="69" spans="1:245">
      <c r="A69">
        <v>17</v>
      </c>
      <c r="B69">
        <v>1</v>
      </c>
      <c r="E69" t="s">
        <v>209</v>
      </c>
      <c r="F69" t="s">
        <v>210</v>
      </c>
      <c r="G69" t="s">
        <v>211</v>
      </c>
      <c r="H69" t="s">
        <v>11</v>
      </c>
      <c r="I69">
        <v>1</v>
      </c>
      <c r="J69">
        <v>0</v>
      </c>
      <c r="O69">
        <f t="shared" si="54"/>
        <v>1400</v>
      </c>
      <c r="P69">
        <f t="shared" si="55"/>
        <v>1400</v>
      </c>
      <c r="Q69">
        <f t="shared" si="56"/>
        <v>0</v>
      </c>
      <c r="R69">
        <f t="shared" si="57"/>
        <v>0</v>
      </c>
      <c r="S69">
        <f t="shared" si="58"/>
        <v>0</v>
      </c>
      <c r="T69">
        <f t="shared" si="59"/>
        <v>0</v>
      </c>
      <c r="U69">
        <f t="shared" si="60"/>
        <v>0</v>
      </c>
      <c r="V69">
        <f t="shared" si="61"/>
        <v>0</v>
      </c>
      <c r="W69">
        <f t="shared" si="62"/>
        <v>0</v>
      </c>
      <c r="X69">
        <f t="shared" si="63"/>
        <v>0</v>
      </c>
      <c r="Y69">
        <f t="shared" si="64"/>
        <v>0</v>
      </c>
      <c r="AA69">
        <v>93143763</v>
      </c>
      <c r="AB69">
        <f t="shared" si="65"/>
        <v>1400</v>
      </c>
      <c r="AC69">
        <f t="shared" si="53"/>
        <v>1400</v>
      </c>
      <c r="AD69">
        <f t="shared" si="66"/>
        <v>0</v>
      </c>
      <c r="AE69">
        <f t="shared" si="67"/>
        <v>0</v>
      </c>
      <c r="AF69">
        <f t="shared" si="68"/>
        <v>0</v>
      </c>
      <c r="AG69">
        <f t="shared" si="69"/>
        <v>0</v>
      </c>
      <c r="AH69">
        <f t="shared" si="70"/>
        <v>0</v>
      </c>
      <c r="AI69">
        <f t="shared" si="71"/>
        <v>0</v>
      </c>
      <c r="AJ69">
        <f t="shared" si="72"/>
        <v>0</v>
      </c>
      <c r="AK69">
        <v>1400</v>
      </c>
      <c r="AL69">
        <v>1400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2</v>
      </c>
      <c r="BE69" t="s">
        <v>2</v>
      </c>
      <c r="BF69" t="s">
        <v>2</v>
      </c>
      <c r="BG69" t="s">
        <v>2</v>
      </c>
      <c r="BH69">
        <v>3</v>
      </c>
      <c r="BI69">
        <v>2</v>
      </c>
      <c r="BJ69" t="s">
        <v>2</v>
      </c>
      <c r="BM69">
        <v>500004</v>
      </c>
      <c r="BN69">
        <v>0</v>
      </c>
      <c r="BO69" t="s">
        <v>2</v>
      </c>
      <c r="BP69">
        <v>0</v>
      </c>
      <c r="BQ69">
        <v>14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2</v>
      </c>
      <c r="BZ69">
        <v>0</v>
      </c>
      <c r="CA69">
        <v>0</v>
      </c>
      <c r="CF69">
        <v>0</v>
      </c>
      <c r="CG69">
        <v>0</v>
      </c>
      <c r="CM69">
        <v>0</v>
      </c>
      <c r="CN69" t="s">
        <v>2</v>
      </c>
      <c r="CO69">
        <v>0</v>
      </c>
      <c r="CP69">
        <f t="shared" si="73"/>
        <v>1400</v>
      </c>
      <c r="CQ69">
        <f t="shared" si="74"/>
        <v>1400</v>
      </c>
      <c r="CR69">
        <f t="shared" si="75"/>
        <v>0</v>
      </c>
      <c r="CS69">
        <f t="shared" si="76"/>
        <v>0</v>
      </c>
      <c r="CT69">
        <f t="shared" si="77"/>
        <v>0</v>
      </c>
      <c r="CU69">
        <f t="shared" si="78"/>
        <v>0</v>
      </c>
      <c r="CV69">
        <f t="shared" si="79"/>
        <v>0</v>
      </c>
      <c r="CW69">
        <f t="shared" si="80"/>
        <v>0</v>
      </c>
      <c r="CX69">
        <f t="shared" si="81"/>
        <v>0</v>
      </c>
      <c r="CY69">
        <f t="shared" si="82"/>
        <v>0</v>
      </c>
      <c r="CZ69">
        <f t="shared" si="83"/>
        <v>0</v>
      </c>
      <c r="DC69" t="s">
        <v>2</v>
      </c>
      <c r="DD69" t="s">
        <v>2</v>
      </c>
      <c r="DE69" t="s">
        <v>2</v>
      </c>
      <c r="DF69" t="s">
        <v>2</v>
      </c>
      <c r="DG69" t="s">
        <v>2</v>
      </c>
      <c r="DH69" t="s">
        <v>2</v>
      </c>
      <c r="DI69" t="s">
        <v>2</v>
      </c>
      <c r="DJ69" t="s">
        <v>2</v>
      </c>
      <c r="DK69" t="s">
        <v>2</v>
      </c>
      <c r="DL69" t="s">
        <v>2</v>
      </c>
      <c r="DM69" t="s">
        <v>2</v>
      </c>
      <c r="DN69">
        <v>0</v>
      </c>
      <c r="DO69">
        <v>0</v>
      </c>
      <c r="DP69">
        <v>1</v>
      </c>
      <c r="DQ69">
        <v>1</v>
      </c>
      <c r="DU69">
        <v>1010</v>
      </c>
      <c r="DV69" t="s">
        <v>11</v>
      </c>
      <c r="DW69" t="s">
        <v>11</v>
      </c>
      <c r="DX69">
        <v>1</v>
      </c>
      <c r="EE69">
        <v>89270150</v>
      </c>
      <c r="EF69">
        <v>14</v>
      </c>
      <c r="EG69" t="s">
        <v>26</v>
      </c>
      <c r="EH69">
        <v>0</v>
      </c>
      <c r="EI69" t="s">
        <v>2</v>
      </c>
      <c r="EJ69">
        <v>2</v>
      </c>
      <c r="EK69">
        <v>500004</v>
      </c>
      <c r="EL69" t="s">
        <v>27</v>
      </c>
      <c r="EM69" t="s">
        <v>28</v>
      </c>
      <c r="EN69" t="s">
        <v>2</v>
      </c>
      <c r="EO69" t="s">
        <v>210</v>
      </c>
      <c r="EQ69">
        <v>768</v>
      </c>
      <c r="ER69">
        <v>1400</v>
      </c>
      <c r="ES69">
        <v>1400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5</v>
      </c>
      <c r="FC69">
        <v>1</v>
      </c>
      <c r="FD69">
        <v>18</v>
      </c>
      <c r="FF69">
        <v>1652</v>
      </c>
      <c r="FQ69">
        <v>0</v>
      </c>
      <c r="FR69">
        <f t="shared" si="84"/>
        <v>0</v>
      </c>
      <c r="FS69">
        <v>0</v>
      </c>
      <c r="FX69">
        <v>0</v>
      </c>
      <c r="FY69">
        <v>0</v>
      </c>
      <c r="GA69" t="s">
        <v>212</v>
      </c>
      <c r="GD69">
        <v>0</v>
      </c>
      <c r="GF69">
        <v>1128212798</v>
      </c>
      <c r="GG69">
        <v>2</v>
      </c>
      <c r="GH69">
        <v>3</v>
      </c>
      <c r="GI69">
        <v>-2</v>
      </c>
      <c r="GJ69">
        <v>0</v>
      </c>
      <c r="GK69">
        <f>ROUND(R69*(R12)/100,2)</f>
        <v>0</v>
      </c>
      <c r="GL69">
        <f t="shared" si="85"/>
        <v>0</v>
      </c>
      <c r="GM69">
        <f t="shared" si="86"/>
        <v>1400</v>
      </c>
      <c r="GN69">
        <f t="shared" si="87"/>
        <v>0</v>
      </c>
      <c r="GO69">
        <f t="shared" si="88"/>
        <v>1400</v>
      </c>
      <c r="GP69">
        <f t="shared" si="89"/>
        <v>0</v>
      </c>
      <c r="GR69">
        <v>1</v>
      </c>
      <c r="GS69">
        <v>1</v>
      </c>
      <c r="GT69">
        <v>0</v>
      </c>
      <c r="GU69" t="s">
        <v>2</v>
      </c>
      <c r="GV69">
        <f t="shared" si="90"/>
        <v>0</v>
      </c>
      <c r="GW69">
        <v>1</v>
      </c>
      <c r="GX69">
        <f t="shared" si="91"/>
        <v>0</v>
      </c>
      <c r="HA69">
        <v>0</v>
      </c>
      <c r="HB69">
        <v>0</v>
      </c>
      <c r="IK69">
        <v>0</v>
      </c>
    </row>
    <row r="70" spans="1:245">
      <c r="A70">
        <v>17</v>
      </c>
      <c r="B70">
        <v>1</v>
      </c>
      <c r="E70" t="s">
        <v>213</v>
      </c>
      <c r="F70" t="s">
        <v>206</v>
      </c>
      <c r="G70" t="s">
        <v>214</v>
      </c>
      <c r="H70" t="s">
        <v>215</v>
      </c>
      <c r="I70">
        <v>0.1</v>
      </c>
      <c r="J70">
        <v>0</v>
      </c>
      <c r="O70">
        <f t="shared" si="54"/>
        <v>285.51</v>
      </c>
      <c r="P70">
        <f t="shared" si="55"/>
        <v>285.51</v>
      </c>
      <c r="Q70">
        <f t="shared" si="56"/>
        <v>0</v>
      </c>
      <c r="R70">
        <f t="shared" si="57"/>
        <v>0</v>
      </c>
      <c r="S70">
        <f t="shared" si="58"/>
        <v>0</v>
      </c>
      <c r="T70">
        <f t="shared" si="59"/>
        <v>0</v>
      </c>
      <c r="U70">
        <f t="shared" si="60"/>
        <v>0</v>
      </c>
      <c r="V70">
        <f t="shared" si="61"/>
        <v>0</v>
      </c>
      <c r="W70">
        <f t="shared" si="62"/>
        <v>0</v>
      </c>
      <c r="X70">
        <f t="shared" si="63"/>
        <v>0</v>
      </c>
      <c r="Y70">
        <f t="shared" si="64"/>
        <v>0</v>
      </c>
      <c r="AA70">
        <v>93143763</v>
      </c>
      <c r="AB70">
        <f t="shared" si="65"/>
        <v>2855.08</v>
      </c>
      <c r="AC70">
        <f t="shared" si="53"/>
        <v>2855.08</v>
      </c>
      <c r="AD70">
        <f t="shared" si="66"/>
        <v>0</v>
      </c>
      <c r="AE70">
        <f t="shared" si="67"/>
        <v>0</v>
      </c>
      <c r="AF70">
        <f t="shared" si="68"/>
        <v>0</v>
      </c>
      <c r="AG70">
        <f t="shared" si="69"/>
        <v>0</v>
      </c>
      <c r="AH70">
        <f t="shared" si="70"/>
        <v>0</v>
      </c>
      <c r="AI70">
        <f t="shared" si="71"/>
        <v>0</v>
      </c>
      <c r="AJ70">
        <f t="shared" si="72"/>
        <v>0</v>
      </c>
      <c r="AK70">
        <v>2855.08</v>
      </c>
      <c r="AL70">
        <v>2855.08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D70" t="s">
        <v>2</v>
      </c>
      <c r="BE70" t="s">
        <v>2</v>
      </c>
      <c r="BF70" t="s">
        <v>2</v>
      </c>
      <c r="BG70" t="s">
        <v>2</v>
      </c>
      <c r="BH70">
        <v>3</v>
      </c>
      <c r="BI70">
        <v>2</v>
      </c>
      <c r="BJ70" t="s">
        <v>2</v>
      </c>
      <c r="BM70">
        <v>500004</v>
      </c>
      <c r="BN70">
        <v>0</v>
      </c>
      <c r="BO70" t="s">
        <v>2</v>
      </c>
      <c r="BP70">
        <v>0</v>
      </c>
      <c r="BQ70">
        <v>14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2</v>
      </c>
      <c r="BZ70">
        <v>0</v>
      </c>
      <c r="CA70">
        <v>0</v>
      </c>
      <c r="CF70">
        <v>0</v>
      </c>
      <c r="CG70">
        <v>0</v>
      </c>
      <c r="CM70">
        <v>0</v>
      </c>
      <c r="CN70" t="s">
        <v>2</v>
      </c>
      <c r="CO70">
        <v>0</v>
      </c>
      <c r="CP70">
        <f t="shared" si="73"/>
        <v>285.51</v>
      </c>
      <c r="CQ70">
        <f t="shared" si="74"/>
        <v>2855.08</v>
      </c>
      <c r="CR70">
        <f t="shared" si="75"/>
        <v>0</v>
      </c>
      <c r="CS70">
        <f t="shared" si="76"/>
        <v>0</v>
      </c>
      <c r="CT70">
        <f t="shared" si="77"/>
        <v>0</v>
      </c>
      <c r="CU70">
        <f t="shared" si="78"/>
        <v>0</v>
      </c>
      <c r="CV70">
        <f t="shared" si="79"/>
        <v>0</v>
      </c>
      <c r="CW70">
        <f t="shared" si="80"/>
        <v>0</v>
      </c>
      <c r="CX70">
        <f t="shared" si="81"/>
        <v>0</v>
      </c>
      <c r="CY70">
        <f t="shared" si="82"/>
        <v>0</v>
      </c>
      <c r="CZ70">
        <f t="shared" si="83"/>
        <v>0</v>
      </c>
      <c r="DC70" t="s">
        <v>2</v>
      </c>
      <c r="DD70" t="s">
        <v>2</v>
      </c>
      <c r="DE70" t="s">
        <v>2</v>
      </c>
      <c r="DF70" t="s">
        <v>2</v>
      </c>
      <c r="DG70" t="s">
        <v>2</v>
      </c>
      <c r="DH70" t="s">
        <v>2</v>
      </c>
      <c r="DI70" t="s">
        <v>2</v>
      </c>
      <c r="DJ70" t="s">
        <v>2</v>
      </c>
      <c r="DK70" t="s">
        <v>2</v>
      </c>
      <c r="DL70" t="s">
        <v>2</v>
      </c>
      <c r="DM70" t="s">
        <v>2</v>
      </c>
      <c r="DN70">
        <v>0</v>
      </c>
      <c r="DO70">
        <v>0</v>
      </c>
      <c r="DP70">
        <v>1</v>
      </c>
      <c r="DQ70">
        <v>1</v>
      </c>
      <c r="DU70">
        <v>76710308</v>
      </c>
      <c r="DV70" t="s">
        <v>215</v>
      </c>
      <c r="DW70" t="s">
        <v>216</v>
      </c>
      <c r="DX70">
        <v>1</v>
      </c>
      <c r="EE70">
        <v>89270150</v>
      </c>
      <c r="EF70">
        <v>14</v>
      </c>
      <c r="EG70" t="s">
        <v>26</v>
      </c>
      <c r="EH70">
        <v>0</v>
      </c>
      <c r="EI70" t="s">
        <v>2</v>
      </c>
      <c r="EJ70">
        <v>2</v>
      </c>
      <c r="EK70">
        <v>500004</v>
      </c>
      <c r="EL70" t="s">
        <v>27</v>
      </c>
      <c r="EM70" t="s">
        <v>28</v>
      </c>
      <c r="EN70" t="s">
        <v>2</v>
      </c>
      <c r="EO70" t="s">
        <v>206</v>
      </c>
      <c r="EQ70">
        <v>768</v>
      </c>
      <c r="ER70">
        <v>2855.08</v>
      </c>
      <c r="ES70">
        <v>2855.08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5</v>
      </c>
      <c r="FC70">
        <v>1</v>
      </c>
      <c r="FD70">
        <v>18</v>
      </c>
      <c r="FF70">
        <v>3369</v>
      </c>
      <c r="FQ70">
        <v>0</v>
      </c>
      <c r="FR70">
        <f t="shared" si="84"/>
        <v>0</v>
      </c>
      <c r="FS70">
        <v>0</v>
      </c>
      <c r="FX70">
        <v>0</v>
      </c>
      <c r="FY70">
        <v>0</v>
      </c>
      <c r="GA70" t="s">
        <v>217</v>
      </c>
      <c r="GD70">
        <v>0</v>
      </c>
      <c r="GF70">
        <v>-497799828</v>
      </c>
      <c r="GG70">
        <v>2</v>
      </c>
      <c r="GH70">
        <v>3</v>
      </c>
      <c r="GI70">
        <v>-2</v>
      </c>
      <c r="GJ70">
        <v>0</v>
      </c>
      <c r="GK70">
        <f>ROUND(R70*(R12)/100,2)</f>
        <v>0</v>
      </c>
      <c r="GL70">
        <f t="shared" si="85"/>
        <v>0</v>
      </c>
      <c r="GM70">
        <f t="shared" si="86"/>
        <v>285.51</v>
      </c>
      <c r="GN70">
        <f t="shared" si="87"/>
        <v>0</v>
      </c>
      <c r="GO70">
        <f t="shared" si="88"/>
        <v>285.51</v>
      </c>
      <c r="GP70">
        <f t="shared" si="89"/>
        <v>0</v>
      </c>
      <c r="GR70">
        <v>1</v>
      </c>
      <c r="GS70">
        <v>1</v>
      </c>
      <c r="GT70">
        <v>0</v>
      </c>
      <c r="GU70" t="s">
        <v>2</v>
      </c>
      <c r="GV70">
        <f t="shared" si="90"/>
        <v>0</v>
      </c>
      <c r="GW70">
        <v>1</v>
      </c>
      <c r="GX70">
        <f t="shared" si="91"/>
        <v>0</v>
      </c>
      <c r="HA70">
        <v>0</v>
      </c>
      <c r="HB70">
        <v>0</v>
      </c>
      <c r="IK70">
        <v>0</v>
      </c>
    </row>
    <row r="71" spans="1:245">
      <c r="A71">
        <v>17</v>
      </c>
      <c r="B71">
        <v>1</v>
      </c>
      <c r="E71" t="s">
        <v>218</v>
      </c>
      <c r="F71" t="s">
        <v>206</v>
      </c>
      <c r="G71" t="s">
        <v>219</v>
      </c>
      <c r="H71" t="s">
        <v>11</v>
      </c>
      <c r="I71">
        <v>10</v>
      </c>
      <c r="J71">
        <v>0</v>
      </c>
      <c r="O71">
        <f t="shared" si="54"/>
        <v>4389.8</v>
      </c>
      <c r="P71">
        <f t="shared" si="55"/>
        <v>4389.8</v>
      </c>
      <c r="Q71">
        <f t="shared" si="56"/>
        <v>0</v>
      </c>
      <c r="R71">
        <f t="shared" si="57"/>
        <v>0</v>
      </c>
      <c r="S71">
        <f t="shared" si="58"/>
        <v>0</v>
      </c>
      <c r="T71">
        <f t="shared" si="59"/>
        <v>0</v>
      </c>
      <c r="U71">
        <f t="shared" si="60"/>
        <v>0</v>
      </c>
      <c r="V71">
        <f t="shared" si="61"/>
        <v>0</v>
      </c>
      <c r="W71">
        <f t="shared" si="62"/>
        <v>0</v>
      </c>
      <c r="X71">
        <f t="shared" si="63"/>
        <v>0</v>
      </c>
      <c r="Y71">
        <f t="shared" si="64"/>
        <v>0</v>
      </c>
      <c r="AA71">
        <v>93143763</v>
      </c>
      <c r="AB71">
        <f t="shared" si="65"/>
        <v>438.98</v>
      </c>
      <c r="AC71">
        <f t="shared" si="53"/>
        <v>438.98</v>
      </c>
      <c r="AD71">
        <f t="shared" si="66"/>
        <v>0</v>
      </c>
      <c r="AE71">
        <f t="shared" si="67"/>
        <v>0</v>
      </c>
      <c r="AF71">
        <f t="shared" si="68"/>
        <v>0</v>
      </c>
      <c r="AG71">
        <f t="shared" si="69"/>
        <v>0</v>
      </c>
      <c r="AH71">
        <f t="shared" si="70"/>
        <v>0</v>
      </c>
      <c r="AI71">
        <f t="shared" si="71"/>
        <v>0</v>
      </c>
      <c r="AJ71">
        <f t="shared" si="72"/>
        <v>0</v>
      </c>
      <c r="AK71">
        <v>438.98</v>
      </c>
      <c r="AL71">
        <v>438.98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2</v>
      </c>
      <c r="BE71" t="s">
        <v>2</v>
      </c>
      <c r="BF71" t="s">
        <v>2</v>
      </c>
      <c r="BG71" t="s">
        <v>2</v>
      </c>
      <c r="BH71">
        <v>3</v>
      </c>
      <c r="BI71">
        <v>2</v>
      </c>
      <c r="BJ71" t="s">
        <v>2</v>
      </c>
      <c r="BM71">
        <v>500004</v>
      </c>
      <c r="BN71">
        <v>0</v>
      </c>
      <c r="BO71" t="s">
        <v>2</v>
      </c>
      <c r="BP71">
        <v>0</v>
      </c>
      <c r="BQ71">
        <v>14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2</v>
      </c>
      <c r="BZ71">
        <v>0</v>
      </c>
      <c r="CA71">
        <v>0</v>
      </c>
      <c r="CF71">
        <v>0</v>
      </c>
      <c r="CG71">
        <v>0</v>
      </c>
      <c r="CM71">
        <v>0</v>
      </c>
      <c r="CN71" t="s">
        <v>2</v>
      </c>
      <c r="CO71">
        <v>0</v>
      </c>
      <c r="CP71">
        <f t="shared" si="73"/>
        <v>4389.8</v>
      </c>
      <c r="CQ71">
        <f t="shared" si="74"/>
        <v>438.98</v>
      </c>
      <c r="CR71">
        <f t="shared" si="75"/>
        <v>0</v>
      </c>
      <c r="CS71">
        <f t="shared" si="76"/>
        <v>0</v>
      </c>
      <c r="CT71">
        <f t="shared" si="77"/>
        <v>0</v>
      </c>
      <c r="CU71">
        <f t="shared" si="78"/>
        <v>0</v>
      </c>
      <c r="CV71">
        <f t="shared" si="79"/>
        <v>0</v>
      </c>
      <c r="CW71">
        <f t="shared" si="80"/>
        <v>0</v>
      </c>
      <c r="CX71">
        <f t="shared" si="81"/>
        <v>0</v>
      </c>
      <c r="CY71">
        <f t="shared" si="82"/>
        <v>0</v>
      </c>
      <c r="CZ71">
        <f t="shared" si="83"/>
        <v>0</v>
      </c>
      <c r="DC71" t="s">
        <v>2</v>
      </c>
      <c r="DD71" t="s">
        <v>2</v>
      </c>
      <c r="DE71" t="s">
        <v>2</v>
      </c>
      <c r="DF71" t="s">
        <v>2</v>
      </c>
      <c r="DG71" t="s">
        <v>2</v>
      </c>
      <c r="DH71" t="s">
        <v>2</v>
      </c>
      <c r="DI71" t="s">
        <v>2</v>
      </c>
      <c r="DJ71" t="s">
        <v>2</v>
      </c>
      <c r="DK71" t="s">
        <v>2</v>
      </c>
      <c r="DL71" t="s">
        <v>2</v>
      </c>
      <c r="DM71" t="s">
        <v>2</v>
      </c>
      <c r="DN71">
        <v>0</v>
      </c>
      <c r="DO71">
        <v>0</v>
      </c>
      <c r="DP71">
        <v>1</v>
      </c>
      <c r="DQ71">
        <v>1</v>
      </c>
      <c r="DU71">
        <v>1010</v>
      </c>
      <c r="DV71" t="s">
        <v>11</v>
      </c>
      <c r="DW71" t="s">
        <v>11</v>
      </c>
      <c r="DX71">
        <v>1</v>
      </c>
      <c r="EE71">
        <v>89270150</v>
      </c>
      <c r="EF71">
        <v>14</v>
      </c>
      <c r="EG71" t="s">
        <v>26</v>
      </c>
      <c r="EH71">
        <v>0</v>
      </c>
      <c r="EI71" t="s">
        <v>2</v>
      </c>
      <c r="EJ71">
        <v>2</v>
      </c>
      <c r="EK71">
        <v>500004</v>
      </c>
      <c r="EL71" t="s">
        <v>27</v>
      </c>
      <c r="EM71" t="s">
        <v>28</v>
      </c>
      <c r="EN71" t="s">
        <v>2</v>
      </c>
      <c r="EO71" t="s">
        <v>206</v>
      </c>
      <c r="EQ71">
        <v>768</v>
      </c>
      <c r="ER71">
        <v>438.98</v>
      </c>
      <c r="ES71">
        <v>438.98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5</v>
      </c>
      <c r="FC71">
        <v>1</v>
      </c>
      <c r="FD71">
        <v>18</v>
      </c>
      <c r="FF71">
        <v>518</v>
      </c>
      <c r="FQ71">
        <v>0</v>
      </c>
      <c r="FR71">
        <f t="shared" si="84"/>
        <v>0</v>
      </c>
      <c r="FS71">
        <v>0</v>
      </c>
      <c r="FX71">
        <v>0</v>
      </c>
      <c r="FY71">
        <v>0</v>
      </c>
      <c r="GA71" t="s">
        <v>220</v>
      </c>
      <c r="GD71">
        <v>0</v>
      </c>
      <c r="GF71">
        <v>1837153733</v>
      </c>
      <c r="GG71">
        <v>2</v>
      </c>
      <c r="GH71">
        <v>3</v>
      </c>
      <c r="GI71">
        <v>-2</v>
      </c>
      <c r="GJ71">
        <v>0</v>
      </c>
      <c r="GK71">
        <f>ROUND(R71*(R12)/100,2)</f>
        <v>0</v>
      </c>
      <c r="GL71">
        <f t="shared" si="85"/>
        <v>0</v>
      </c>
      <c r="GM71">
        <f t="shared" si="86"/>
        <v>4389.8</v>
      </c>
      <c r="GN71">
        <f t="shared" si="87"/>
        <v>0</v>
      </c>
      <c r="GO71">
        <f t="shared" si="88"/>
        <v>4389.8</v>
      </c>
      <c r="GP71">
        <f t="shared" si="89"/>
        <v>0</v>
      </c>
      <c r="GR71">
        <v>1</v>
      </c>
      <c r="GS71">
        <v>1</v>
      </c>
      <c r="GT71">
        <v>0</v>
      </c>
      <c r="GU71" t="s">
        <v>2</v>
      </c>
      <c r="GV71">
        <f t="shared" si="90"/>
        <v>0</v>
      </c>
      <c r="GW71">
        <v>1</v>
      </c>
      <c r="GX71">
        <f t="shared" si="91"/>
        <v>0</v>
      </c>
      <c r="HA71">
        <v>0</v>
      </c>
      <c r="HB71">
        <v>0</v>
      </c>
      <c r="IK71">
        <v>0</v>
      </c>
    </row>
    <row r="72" spans="1:245">
      <c r="A72">
        <v>17</v>
      </c>
      <c r="B72">
        <v>1</v>
      </c>
      <c r="C72">
        <f>ROW(SmtRes!A125)</f>
        <v>125</v>
      </c>
      <c r="D72">
        <f>ROW(EtalonRes!A128)</f>
        <v>128</v>
      </c>
      <c r="E72" t="s">
        <v>221</v>
      </c>
      <c r="F72" t="s">
        <v>222</v>
      </c>
      <c r="G72" t="s">
        <v>223</v>
      </c>
      <c r="H72" t="s">
        <v>224</v>
      </c>
      <c r="I72">
        <f>ROUND(24/100,9)</f>
        <v>0.24</v>
      </c>
      <c r="J72">
        <v>0</v>
      </c>
      <c r="O72">
        <f t="shared" si="54"/>
        <v>56.52</v>
      </c>
      <c r="P72">
        <f t="shared" si="55"/>
        <v>1.1100000000000001</v>
      </c>
      <c r="Q72">
        <f t="shared" si="56"/>
        <v>0</v>
      </c>
      <c r="R72">
        <f t="shared" si="57"/>
        <v>0</v>
      </c>
      <c r="S72">
        <f t="shared" si="58"/>
        <v>55.41</v>
      </c>
      <c r="T72">
        <f t="shared" si="59"/>
        <v>0</v>
      </c>
      <c r="U72">
        <f t="shared" si="60"/>
        <v>5.76</v>
      </c>
      <c r="V72">
        <f t="shared" si="61"/>
        <v>0</v>
      </c>
      <c r="W72">
        <f t="shared" si="62"/>
        <v>0</v>
      </c>
      <c r="X72">
        <f t="shared" si="63"/>
        <v>44.33</v>
      </c>
      <c r="Y72">
        <f t="shared" si="64"/>
        <v>33.25</v>
      </c>
      <c r="AA72">
        <v>93143763</v>
      </c>
      <c r="AB72">
        <f t="shared" si="65"/>
        <v>235.5</v>
      </c>
      <c r="AC72">
        <f t="shared" si="53"/>
        <v>4.62</v>
      </c>
      <c r="AD72">
        <f t="shared" si="66"/>
        <v>0</v>
      </c>
      <c r="AE72">
        <f t="shared" si="67"/>
        <v>0</v>
      </c>
      <c r="AF72">
        <f t="shared" si="68"/>
        <v>230.88</v>
      </c>
      <c r="AG72">
        <f t="shared" si="69"/>
        <v>0</v>
      </c>
      <c r="AH72">
        <f t="shared" si="70"/>
        <v>24</v>
      </c>
      <c r="AI72">
        <f t="shared" si="71"/>
        <v>0</v>
      </c>
      <c r="AJ72">
        <f t="shared" si="72"/>
        <v>0</v>
      </c>
      <c r="AK72">
        <v>235.5</v>
      </c>
      <c r="AL72">
        <v>4.62</v>
      </c>
      <c r="AM72">
        <v>0</v>
      </c>
      <c r="AN72">
        <v>0</v>
      </c>
      <c r="AO72">
        <v>230.88</v>
      </c>
      <c r="AP72">
        <v>0</v>
      </c>
      <c r="AQ72">
        <v>24</v>
      </c>
      <c r="AR72">
        <v>0</v>
      </c>
      <c r="AS72">
        <v>0</v>
      </c>
      <c r="AT72">
        <v>80</v>
      </c>
      <c r="AU72">
        <v>60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2</v>
      </c>
      <c r="BE72" t="s">
        <v>2</v>
      </c>
      <c r="BF72" t="s">
        <v>2</v>
      </c>
      <c r="BG72" t="s">
        <v>2</v>
      </c>
      <c r="BH72">
        <v>0</v>
      </c>
      <c r="BI72">
        <v>2</v>
      </c>
      <c r="BJ72" t="s">
        <v>225</v>
      </c>
      <c r="BM72">
        <v>110001</v>
      </c>
      <c r="BN72">
        <v>0</v>
      </c>
      <c r="BO72" t="s">
        <v>2</v>
      </c>
      <c r="BP72">
        <v>0</v>
      </c>
      <c r="BQ72">
        <v>3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2</v>
      </c>
      <c r="BZ72">
        <v>80</v>
      </c>
      <c r="CA72">
        <v>60</v>
      </c>
      <c r="CF72">
        <v>0</v>
      </c>
      <c r="CG72">
        <v>0</v>
      </c>
      <c r="CM72">
        <v>0</v>
      </c>
      <c r="CN72" t="s">
        <v>2</v>
      </c>
      <c r="CO72">
        <v>0</v>
      </c>
      <c r="CP72">
        <f t="shared" si="73"/>
        <v>56.519999999999996</v>
      </c>
      <c r="CQ72">
        <f t="shared" si="74"/>
        <v>4.62</v>
      </c>
      <c r="CR72">
        <f t="shared" si="75"/>
        <v>0</v>
      </c>
      <c r="CS72">
        <f t="shared" si="76"/>
        <v>0</v>
      </c>
      <c r="CT72">
        <f t="shared" si="77"/>
        <v>230.88</v>
      </c>
      <c r="CU72">
        <f t="shared" si="78"/>
        <v>0</v>
      </c>
      <c r="CV72">
        <f t="shared" si="79"/>
        <v>24</v>
      </c>
      <c r="CW72">
        <f t="shared" si="80"/>
        <v>0</v>
      </c>
      <c r="CX72">
        <f t="shared" si="81"/>
        <v>0</v>
      </c>
      <c r="CY72">
        <f t="shared" si="82"/>
        <v>44.327999999999996</v>
      </c>
      <c r="CZ72">
        <f t="shared" si="83"/>
        <v>33.246000000000002</v>
      </c>
      <c r="DC72" t="s">
        <v>2</v>
      </c>
      <c r="DD72" t="s">
        <v>2</v>
      </c>
      <c r="DE72" t="s">
        <v>2</v>
      </c>
      <c r="DF72" t="s">
        <v>2</v>
      </c>
      <c r="DG72" t="s">
        <v>2</v>
      </c>
      <c r="DH72" t="s">
        <v>2</v>
      </c>
      <c r="DI72" t="s">
        <v>2</v>
      </c>
      <c r="DJ72" t="s">
        <v>2</v>
      </c>
      <c r="DK72" t="s">
        <v>2</v>
      </c>
      <c r="DL72" t="s">
        <v>2</v>
      </c>
      <c r="DM72" t="s">
        <v>2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224</v>
      </c>
      <c r="DW72" t="s">
        <v>224</v>
      </c>
      <c r="DX72">
        <v>1</v>
      </c>
      <c r="EE72">
        <v>89269850</v>
      </c>
      <c r="EF72">
        <v>3</v>
      </c>
      <c r="EG72" t="s">
        <v>13</v>
      </c>
      <c r="EH72">
        <v>0</v>
      </c>
      <c r="EI72" t="s">
        <v>2</v>
      </c>
      <c r="EJ72">
        <v>2</v>
      </c>
      <c r="EK72">
        <v>110001</v>
      </c>
      <c r="EL72" t="s">
        <v>100</v>
      </c>
      <c r="EM72" t="s">
        <v>15</v>
      </c>
      <c r="EN72" t="s">
        <v>2</v>
      </c>
      <c r="EO72" t="s">
        <v>2</v>
      </c>
      <c r="EQ72">
        <v>0</v>
      </c>
      <c r="ER72">
        <v>235.5</v>
      </c>
      <c r="ES72">
        <v>4.62</v>
      </c>
      <c r="ET72">
        <v>0</v>
      </c>
      <c r="EU72">
        <v>0</v>
      </c>
      <c r="EV72">
        <v>230.88</v>
      </c>
      <c r="EW72">
        <v>24</v>
      </c>
      <c r="EX72">
        <v>0</v>
      </c>
      <c r="EY72">
        <v>0</v>
      </c>
      <c r="FQ72">
        <v>0</v>
      </c>
      <c r="FR72">
        <f t="shared" si="84"/>
        <v>0</v>
      </c>
      <c r="FS72">
        <v>0</v>
      </c>
      <c r="FX72">
        <v>80</v>
      </c>
      <c r="FY72">
        <v>60</v>
      </c>
      <c r="GA72" t="s">
        <v>2</v>
      </c>
      <c r="GD72">
        <v>0</v>
      </c>
      <c r="GF72">
        <v>1924496245</v>
      </c>
      <c r="GG72">
        <v>2</v>
      </c>
      <c r="GH72">
        <v>1</v>
      </c>
      <c r="GI72">
        <v>-2</v>
      </c>
      <c r="GJ72">
        <v>0</v>
      </c>
      <c r="GK72">
        <f>ROUND(R72*(R12)/100,2)</f>
        <v>0</v>
      </c>
      <c r="GL72">
        <f t="shared" si="85"/>
        <v>0</v>
      </c>
      <c r="GM72">
        <f t="shared" si="86"/>
        <v>134.1</v>
      </c>
      <c r="GN72">
        <f t="shared" si="87"/>
        <v>0</v>
      </c>
      <c r="GO72">
        <f t="shared" si="88"/>
        <v>134.1</v>
      </c>
      <c r="GP72">
        <f t="shared" si="89"/>
        <v>0</v>
      </c>
      <c r="GR72">
        <v>0</v>
      </c>
      <c r="GS72">
        <v>3</v>
      </c>
      <c r="GT72">
        <v>0</v>
      </c>
      <c r="GU72" t="s">
        <v>2</v>
      </c>
      <c r="GV72">
        <f t="shared" si="90"/>
        <v>0</v>
      </c>
      <c r="GW72">
        <v>1</v>
      </c>
      <c r="GX72">
        <f t="shared" si="91"/>
        <v>0</v>
      </c>
      <c r="HA72">
        <v>0</v>
      </c>
      <c r="HB72">
        <v>0</v>
      </c>
      <c r="IK72">
        <v>0</v>
      </c>
    </row>
    <row r="73" spans="1:245">
      <c r="A73">
        <v>17</v>
      </c>
      <c r="B73">
        <v>1</v>
      </c>
      <c r="E73" t="s">
        <v>226</v>
      </c>
      <c r="F73" t="s">
        <v>227</v>
      </c>
      <c r="G73" t="s">
        <v>228</v>
      </c>
      <c r="H73" t="s">
        <v>11</v>
      </c>
      <c r="I73">
        <v>1</v>
      </c>
      <c r="J73">
        <v>0</v>
      </c>
      <c r="O73">
        <f t="shared" si="54"/>
        <v>108.37</v>
      </c>
      <c r="P73">
        <f t="shared" si="55"/>
        <v>108.37</v>
      </c>
      <c r="Q73">
        <f t="shared" si="56"/>
        <v>0</v>
      </c>
      <c r="R73">
        <f t="shared" si="57"/>
        <v>0</v>
      </c>
      <c r="S73">
        <f t="shared" si="58"/>
        <v>0</v>
      </c>
      <c r="T73">
        <f t="shared" si="59"/>
        <v>0</v>
      </c>
      <c r="U73">
        <f t="shared" si="60"/>
        <v>0</v>
      </c>
      <c r="V73">
        <f t="shared" si="61"/>
        <v>0</v>
      </c>
      <c r="W73">
        <f t="shared" si="62"/>
        <v>0</v>
      </c>
      <c r="X73">
        <f t="shared" si="63"/>
        <v>0</v>
      </c>
      <c r="Y73">
        <f t="shared" si="64"/>
        <v>0</v>
      </c>
      <c r="AA73">
        <v>93143763</v>
      </c>
      <c r="AB73">
        <f t="shared" si="65"/>
        <v>108.37</v>
      </c>
      <c r="AC73">
        <f t="shared" si="53"/>
        <v>108.37</v>
      </c>
      <c r="AD73">
        <f t="shared" si="66"/>
        <v>0</v>
      </c>
      <c r="AE73">
        <f t="shared" si="67"/>
        <v>0</v>
      </c>
      <c r="AF73">
        <f t="shared" si="68"/>
        <v>0</v>
      </c>
      <c r="AG73">
        <f t="shared" si="69"/>
        <v>0</v>
      </c>
      <c r="AH73">
        <f t="shared" si="70"/>
        <v>0</v>
      </c>
      <c r="AI73">
        <f t="shared" si="71"/>
        <v>0</v>
      </c>
      <c r="AJ73">
        <f t="shared" si="72"/>
        <v>0</v>
      </c>
      <c r="AK73">
        <v>108.37</v>
      </c>
      <c r="AL73">
        <v>108.37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2</v>
      </c>
      <c r="BE73" t="s">
        <v>2</v>
      </c>
      <c r="BF73" t="s">
        <v>2</v>
      </c>
      <c r="BG73" t="s">
        <v>2</v>
      </c>
      <c r="BH73">
        <v>3</v>
      </c>
      <c r="BI73">
        <v>2</v>
      </c>
      <c r="BJ73" t="s">
        <v>2</v>
      </c>
      <c r="BM73">
        <v>500003</v>
      </c>
      <c r="BN73">
        <v>0</v>
      </c>
      <c r="BO73" t="s">
        <v>2</v>
      </c>
      <c r="BP73">
        <v>0</v>
      </c>
      <c r="BQ73">
        <v>13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2</v>
      </c>
      <c r="BZ73">
        <v>0</v>
      </c>
      <c r="CA73">
        <v>0</v>
      </c>
      <c r="CF73">
        <v>0</v>
      </c>
      <c r="CG73">
        <v>0</v>
      </c>
      <c r="CM73">
        <v>0</v>
      </c>
      <c r="CN73" t="s">
        <v>229</v>
      </c>
      <c r="CO73">
        <v>0</v>
      </c>
      <c r="CP73">
        <f t="shared" si="73"/>
        <v>108.37</v>
      </c>
      <c r="CQ73">
        <f t="shared" si="74"/>
        <v>108.37</v>
      </c>
      <c r="CR73">
        <f t="shared" si="75"/>
        <v>0</v>
      </c>
      <c r="CS73">
        <f t="shared" si="76"/>
        <v>0</v>
      </c>
      <c r="CT73">
        <f t="shared" si="77"/>
        <v>0</v>
      </c>
      <c r="CU73">
        <f t="shared" si="78"/>
        <v>0</v>
      </c>
      <c r="CV73">
        <f t="shared" si="79"/>
        <v>0</v>
      </c>
      <c r="CW73">
        <f t="shared" si="80"/>
        <v>0</v>
      </c>
      <c r="CX73">
        <f t="shared" si="81"/>
        <v>0</v>
      </c>
      <c r="CY73">
        <f t="shared" si="82"/>
        <v>0</v>
      </c>
      <c r="CZ73">
        <f t="shared" si="83"/>
        <v>0</v>
      </c>
      <c r="DC73" t="s">
        <v>2</v>
      </c>
      <c r="DD73" t="s">
        <v>2</v>
      </c>
      <c r="DE73" t="s">
        <v>2</v>
      </c>
      <c r="DF73" t="s">
        <v>2</v>
      </c>
      <c r="DG73" t="s">
        <v>2</v>
      </c>
      <c r="DH73" t="s">
        <v>2</v>
      </c>
      <c r="DI73" t="s">
        <v>2</v>
      </c>
      <c r="DJ73" t="s">
        <v>2</v>
      </c>
      <c r="DK73" t="s">
        <v>2</v>
      </c>
      <c r="DL73" t="s">
        <v>2</v>
      </c>
      <c r="DM73" t="s">
        <v>2</v>
      </c>
      <c r="DN73">
        <v>0</v>
      </c>
      <c r="DO73">
        <v>0</v>
      </c>
      <c r="DP73">
        <v>1</v>
      </c>
      <c r="DQ73">
        <v>1</v>
      </c>
      <c r="DU73">
        <v>1010</v>
      </c>
      <c r="DV73" t="s">
        <v>11</v>
      </c>
      <c r="DW73" t="s">
        <v>11</v>
      </c>
      <c r="DX73">
        <v>1</v>
      </c>
      <c r="EE73">
        <v>89270104</v>
      </c>
      <c r="EF73">
        <v>13</v>
      </c>
      <c r="EG73" t="s">
        <v>137</v>
      </c>
      <c r="EH73">
        <v>0</v>
      </c>
      <c r="EI73" t="s">
        <v>2</v>
      </c>
      <c r="EJ73">
        <v>1</v>
      </c>
      <c r="EK73">
        <v>500003</v>
      </c>
      <c r="EL73" t="s">
        <v>138</v>
      </c>
      <c r="EM73" t="s">
        <v>139</v>
      </c>
      <c r="EN73" t="s">
        <v>2</v>
      </c>
      <c r="EO73" t="s">
        <v>227</v>
      </c>
      <c r="EQ73">
        <v>768</v>
      </c>
      <c r="ER73">
        <v>108.37</v>
      </c>
      <c r="ES73">
        <v>108.37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5</v>
      </c>
      <c r="FC73">
        <v>1</v>
      </c>
      <c r="FD73">
        <v>18</v>
      </c>
      <c r="FF73">
        <v>127.88</v>
      </c>
      <c r="FQ73">
        <v>0</v>
      </c>
      <c r="FR73">
        <f t="shared" si="84"/>
        <v>0</v>
      </c>
      <c r="FS73">
        <v>0</v>
      </c>
      <c r="FX73">
        <v>0</v>
      </c>
      <c r="FY73">
        <v>0</v>
      </c>
      <c r="GA73" t="s">
        <v>230</v>
      </c>
      <c r="GD73">
        <v>0</v>
      </c>
      <c r="GF73">
        <v>-97780826</v>
      </c>
      <c r="GG73">
        <v>2</v>
      </c>
      <c r="GH73">
        <v>3</v>
      </c>
      <c r="GI73">
        <v>-2</v>
      </c>
      <c r="GJ73">
        <v>0</v>
      </c>
      <c r="GK73">
        <f>ROUND(R73*(R12)/100,2)</f>
        <v>0</v>
      </c>
      <c r="GL73">
        <f t="shared" si="85"/>
        <v>0</v>
      </c>
      <c r="GM73">
        <f t="shared" si="86"/>
        <v>108.37</v>
      </c>
      <c r="GN73">
        <f t="shared" si="87"/>
        <v>0</v>
      </c>
      <c r="GO73">
        <f t="shared" si="88"/>
        <v>108.37</v>
      </c>
      <c r="GP73">
        <f t="shared" si="89"/>
        <v>0</v>
      </c>
      <c r="GR73">
        <v>1</v>
      </c>
      <c r="GS73">
        <v>1</v>
      </c>
      <c r="GT73">
        <v>0</v>
      </c>
      <c r="GU73" t="s">
        <v>2</v>
      </c>
      <c r="GV73">
        <f t="shared" si="90"/>
        <v>0</v>
      </c>
      <c r="GW73">
        <v>1</v>
      </c>
      <c r="GX73">
        <f t="shared" si="91"/>
        <v>0</v>
      </c>
      <c r="HA73">
        <v>0</v>
      </c>
      <c r="HB73">
        <v>0</v>
      </c>
      <c r="IK73">
        <v>0</v>
      </c>
    </row>
    <row r="74" spans="1:245">
      <c r="A74">
        <v>17</v>
      </c>
      <c r="B74">
        <v>1</v>
      </c>
      <c r="E74" t="s">
        <v>231</v>
      </c>
      <c r="F74" t="s">
        <v>232</v>
      </c>
      <c r="G74" t="s">
        <v>233</v>
      </c>
      <c r="H74" t="s">
        <v>11</v>
      </c>
      <c r="I74">
        <v>9</v>
      </c>
      <c r="J74">
        <v>0</v>
      </c>
      <c r="O74">
        <f t="shared" si="54"/>
        <v>561.51</v>
      </c>
      <c r="P74">
        <f t="shared" si="55"/>
        <v>561.51</v>
      </c>
      <c r="Q74">
        <f t="shared" si="56"/>
        <v>0</v>
      </c>
      <c r="R74">
        <f t="shared" si="57"/>
        <v>0</v>
      </c>
      <c r="S74">
        <f t="shared" si="58"/>
        <v>0</v>
      </c>
      <c r="T74">
        <f t="shared" si="59"/>
        <v>0</v>
      </c>
      <c r="U74">
        <f t="shared" si="60"/>
        <v>0</v>
      </c>
      <c r="V74">
        <f t="shared" si="61"/>
        <v>0</v>
      </c>
      <c r="W74">
        <f t="shared" si="62"/>
        <v>0</v>
      </c>
      <c r="X74">
        <f t="shared" si="63"/>
        <v>0</v>
      </c>
      <c r="Y74">
        <f t="shared" si="64"/>
        <v>0</v>
      </c>
      <c r="AA74">
        <v>93143763</v>
      </c>
      <c r="AB74">
        <f t="shared" si="65"/>
        <v>62.39</v>
      </c>
      <c r="AC74">
        <f t="shared" si="53"/>
        <v>62.39</v>
      </c>
      <c r="AD74">
        <f t="shared" si="66"/>
        <v>0</v>
      </c>
      <c r="AE74">
        <f t="shared" si="67"/>
        <v>0</v>
      </c>
      <c r="AF74">
        <f t="shared" si="68"/>
        <v>0</v>
      </c>
      <c r="AG74">
        <f t="shared" si="69"/>
        <v>0</v>
      </c>
      <c r="AH74">
        <f t="shared" si="70"/>
        <v>0</v>
      </c>
      <c r="AI74">
        <f t="shared" si="71"/>
        <v>0</v>
      </c>
      <c r="AJ74">
        <f t="shared" si="72"/>
        <v>0</v>
      </c>
      <c r="AK74">
        <v>62.39</v>
      </c>
      <c r="AL74">
        <v>62.39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1</v>
      </c>
      <c r="BD74" t="s">
        <v>2</v>
      </c>
      <c r="BE74" t="s">
        <v>2</v>
      </c>
      <c r="BF74" t="s">
        <v>2</v>
      </c>
      <c r="BG74" t="s">
        <v>2</v>
      </c>
      <c r="BH74">
        <v>3</v>
      </c>
      <c r="BI74">
        <v>2</v>
      </c>
      <c r="BJ74" t="s">
        <v>2</v>
      </c>
      <c r="BM74">
        <v>500004</v>
      </c>
      <c r="BN74">
        <v>0</v>
      </c>
      <c r="BO74" t="s">
        <v>2</v>
      </c>
      <c r="BP74">
        <v>0</v>
      </c>
      <c r="BQ74">
        <v>14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2</v>
      </c>
      <c r="BZ74">
        <v>0</v>
      </c>
      <c r="CA74">
        <v>0</v>
      </c>
      <c r="CF74">
        <v>0</v>
      </c>
      <c r="CG74">
        <v>0</v>
      </c>
      <c r="CM74">
        <v>0</v>
      </c>
      <c r="CN74" t="s">
        <v>2</v>
      </c>
      <c r="CO74">
        <v>0</v>
      </c>
      <c r="CP74">
        <f t="shared" si="73"/>
        <v>561.51</v>
      </c>
      <c r="CQ74">
        <f t="shared" si="74"/>
        <v>62.39</v>
      </c>
      <c r="CR74">
        <f t="shared" si="75"/>
        <v>0</v>
      </c>
      <c r="CS74">
        <f t="shared" si="76"/>
        <v>0</v>
      </c>
      <c r="CT74">
        <f t="shared" si="77"/>
        <v>0</v>
      </c>
      <c r="CU74">
        <f t="shared" si="78"/>
        <v>0</v>
      </c>
      <c r="CV74">
        <f t="shared" si="79"/>
        <v>0</v>
      </c>
      <c r="CW74">
        <f t="shared" si="80"/>
        <v>0</v>
      </c>
      <c r="CX74">
        <f t="shared" si="81"/>
        <v>0</v>
      </c>
      <c r="CY74">
        <f t="shared" si="82"/>
        <v>0</v>
      </c>
      <c r="CZ74">
        <f t="shared" si="83"/>
        <v>0</v>
      </c>
      <c r="DC74" t="s">
        <v>2</v>
      </c>
      <c r="DD74" t="s">
        <v>2</v>
      </c>
      <c r="DE74" t="s">
        <v>2</v>
      </c>
      <c r="DF74" t="s">
        <v>2</v>
      </c>
      <c r="DG74" t="s">
        <v>2</v>
      </c>
      <c r="DH74" t="s">
        <v>2</v>
      </c>
      <c r="DI74" t="s">
        <v>2</v>
      </c>
      <c r="DJ74" t="s">
        <v>2</v>
      </c>
      <c r="DK74" t="s">
        <v>2</v>
      </c>
      <c r="DL74" t="s">
        <v>2</v>
      </c>
      <c r="DM74" t="s">
        <v>2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11</v>
      </c>
      <c r="DW74" t="s">
        <v>11</v>
      </c>
      <c r="DX74">
        <v>1</v>
      </c>
      <c r="EE74">
        <v>89270150</v>
      </c>
      <c r="EF74">
        <v>14</v>
      </c>
      <c r="EG74" t="s">
        <v>26</v>
      </c>
      <c r="EH74">
        <v>0</v>
      </c>
      <c r="EI74" t="s">
        <v>2</v>
      </c>
      <c r="EJ74">
        <v>2</v>
      </c>
      <c r="EK74">
        <v>500004</v>
      </c>
      <c r="EL74" t="s">
        <v>27</v>
      </c>
      <c r="EM74" t="s">
        <v>28</v>
      </c>
      <c r="EN74" t="s">
        <v>2</v>
      </c>
      <c r="EO74" t="s">
        <v>232</v>
      </c>
      <c r="EQ74">
        <v>768</v>
      </c>
      <c r="ER74">
        <v>62.39</v>
      </c>
      <c r="ES74">
        <v>62.39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5</v>
      </c>
      <c r="FC74">
        <v>1</v>
      </c>
      <c r="FD74">
        <v>18</v>
      </c>
      <c r="FF74">
        <v>73.62</v>
      </c>
      <c r="FQ74">
        <v>0</v>
      </c>
      <c r="FR74">
        <f t="shared" si="84"/>
        <v>0</v>
      </c>
      <c r="FS74">
        <v>0</v>
      </c>
      <c r="FX74">
        <v>0</v>
      </c>
      <c r="FY74">
        <v>0</v>
      </c>
      <c r="GA74" t="s">
        <v>234</v>
      </c>
      <c r="GD74">
        <v>0</v>
      </c>
      <c r="GF74">
        <v>967042426</v>
      </c>
      <c r="GG74">
        <v>2</v>
      </c>
      <c r="GH74">
        <v>3</v>
      </c>
      <c r="GI74">
        <v>-2</v>
      </c>
      <c r="GJ74">
        <v>0</v>
      </c>
      <c r="GK74">
        <f>ROUND(R74*(R12)/100,2)</f>
        <v>0</v>
      </c>
      <c r="GL74">
        <f t="shared" si="85"/>
        <v>0</v>
      </c>
      <c r="GM74">
        <f t="shared" si="86"/>
        <v>561.51</v>
      </c>
      <c r="GN74">
        <f t="shared" si="87"/>
        <v>0</v>
      </c>
      <c r="GO74">
        <f t="shared" si="88"/>
        <v>561.51</v>
      </c>
      <c r="GP74">
        <f t="shared" si="89"/>
        <v>0</v>
      </c>
      <c r="GR74">
        <v>1</v>
      </c>
      <c r="GS74">
        <v>1</v>
      </c>
      <c r="GT74">
        <v>0</v>
      </c>
      <c r="GU74" t="s">
        <v>2</v>
      </c>
      <c r="GV74">
        <f t="shared" si="90"/>
        <v>0</v>
      </c>
      <c r="GW74">
        <v>1</v>
      </c>
      <c r="GX74">
        <f t="shared" si="91"/>
        <v>0</v>
      </c>
      <c r="HA74">
        <v>0</v>
      </c>
      <c r="HB74">
        <v>0</v>
      </c>
      <c r="IK74">
        <v>0</v>
      </c>
    </row>
    <row r="75" spans="1:245">
      <c r="A75">
        <v>17</v>
      </c>
      <c r="B75">
        <v>1</v>
      </c>
      <c r="E75" t="s">
        <v>235</v>
      </c>
      <c r="F75" t="s">
        <v>232</v>
      </c>
      <c r="G75" t="s">
        <v>236</v>
      </c>
      <c r="H75" t="s">
        <v>11</v>
      </c>
      <c r="I75">
        <v>8</v>
      </c>
      <c r="J75">
        <v>0</v>
      </c>
      <c r="O75">
        <f t="shared" si="54"/>
        <v>698.32</v>
      </c>
      <c r="P75">
        <f t="shared" si="55"/>
        <v>698.32</v>
      </c>
      <c r="Q75">
        <f t="shared" si="56"/>
        <v>0</v>
      </c>
      <c r="R75">
        <f t="shared" si="57"/>
        <v>0</v>
      </c>
      <c r="S75">
        <f t="shared" si="58"/>
        <v>0</v>
      </c>
      <c r="T75">
        <f t="shared" si="59"/>
        <v>0</v>
      </c>
      <c r="U75">
        <f t="shared" si="60"/>
        <v>0</v>
      </c>
      <c r="V75">
        <f t="shared" si="61"/>
        <v>0</v>
      </c>
      <c r="W75">
        <f t="shared" si="62"/>
        <v>0</v>
      </c>
      <c r="X75">
        <f t="shared" si="63"/>
        <v>0</v>
      </c>
      <c r="Y75">
        <f t="shared" si="64"/>
        <v>0</v>
      </c>
      <c r="AA75">
        <v>93143763</v>
      </c>
      <c r="AB75">
        <f t="shared" si="65"/>
        <v>87.29</v>
      </c>
      <c r="AC75">
        <f t="shared" si="53"/>
        <v>87.29</v>
      </c>
      <c r="AD75">
        <f t="shared" si="66"/>
        <v>0</v>
      </c>
      <c r="AE75">
        <f t="shared" si="67"/>
        <v>0</v>
      </c>
      <c r="AF75">
        <f t="shared" si="68"/>
        <v>0</v>
      </c>
      <c r="AG75">
        <f t="shared" si="69"/>
        <v>0</v>
      </c>
      <c r="AH75">
        <f t="shared" si="70"/>
        <v>0</v>
      </c>
      <c r="AI75">
        <f t="shared" si="71"/>
        <v>0</v>
      </c>
      <c r="AJ75">
        <f t="shared" si="72"/>
        <v>0</v>
      </c>
      <c r="AK75">
        <v>87.29</v>
      </c>
      <c r="AL75">
        <v>87.29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2</v>
      </c>
      <c r="BE75" t="s">
        <v>2</v>
      </c>
      <c r="BF75" t="s">
        <v>2</v>
      </c>
      <c r="BG75" t="s">
        <v>2</v>
      </c>
      <c r="BH75">
        <v>3</v>
      </c>
      <c r="BI75">
        <v>2</v>
      </c>
      <c r="BJ75" t="s">
        <v>2</v>
      </c>
      <c r="BM75">
        <v>500004</v>
      </c>
      <c r="BN75">
        <v>0</v>
      </c>
      <c r="BO75" t="s">
        <v>2</v>
      </c>
      <c r="BP75">
        <v>0</v>
      </c>
      <c r="BQ75">
        <v>14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2</v>
      </c>
      <c r="BZ75">
        <v>0</v>
      </c>
      <c r="CA75">
        <v>0</v>
      </c>
      <c r="CF75">
        <v>0</v>
      </c>
      <c r="CG75">
        <v>0</v>
      </c>
      <c r="CM75">
        <v>0</v>
      </c>
      <c r="CN75" t="s">
        <v>2</v>
      </c>
      <c r="CO75">
        <v>0</v>
      </c>
      <c r="CP75">
        <f t="shared" si="73"/>
        <v>698.32</v>
      </c>
      <c r="CQ75">
        <f t="shared" si="74"/>
        <v>87.29</v>
      </c>
      <c r="CR75">
        <f t="shared" si="75"/>
        <v>0</v>
      </c>
      <c r="CS75">
        <f t="shared" si="76"/>
        <v>0</v>
      </c>
      <c r="CT75">
        <f t="shared" si="77"/>
        <v>0</v>
      </c>
      <c r="CU75">
        <f t="shared" si="78"/>
        <v>0</v>
      </c>
      <c r="CV75">
        <f t="shared" si="79"/>
        <v>0</v>
      </c>
      <c r="CW75">
        <f t="shared" si="80"/>
        <v>0</v>
      </c>
      <c r="CX75">
        <f t="shared" si="81"/>
        <v>0</v>
      </c>
      <c r="CY75">
        <f t="shared" si="82"/>
        <v>0</v>
      </c>
      <c r="CZ75">
        <f t="shared" si="83"/>
        <v>0</v>
      </c>
      <c r="DC75" t="s">
        <v>2</v>
      </c>
      <c r="DD75" t="s">
        <v>2</v>
      </c>
      <c r="DE75" t="s">
        <v>2</v>
      </c>
      <c r="DF75" t="s">
        <v>2</v>
      </c>
      <c r="DG75" t="s">
        <v>2</v>
      </c>
      <c r="DH75" t="s">
        <v>2</v>
      </c>
      <c r="DI75" t="s">
        <v>2</v>
      </c>
      <c r="DJ75" t="s">
        <v>2</v>
      </c>
      <c r="DK75" t="s">
        <v>2</v>
      </c>
      <c r="DL75" t="s">
        <v>2</v>
      </c>
      <c r="DM75" t="s">
        <v>2</v>
      </c>
      <c r="DN75">
        <v>0</v>
      </c>
      <c r="DO75">
        <v>0</v>
      </c>
      <c r="DP75">
        <v>1</v>
      </c>
      <c r="DQ75">
        <v>1</v>
      </c>
      <c r="DU75">
        <v>1010</v>
      </c>
      <c r="DV75" t="s">
        <v>11</v>
      </c>
      <c r="DW75" t="s">
        <v>11</v>
      </c>
      <c r="DX75">
        <v>1</v>
      </c>
      <c r="EE75">
        <v>89270150</v>
      </c>
      <c r="EF75">
        <v>14</v>
      </c>
      <c r="EG75" t="s">
        <v>26</v>
      </c>
      <c r="EH75">
        <v>0</v>
      </c>
      <c r="EI75" t="s">
        <v>2</v>
      </c>
      <c r="EJ75">
        <v>2</v>
      </c>
      <c r="EK75">
        <v>500004</v>
      </c>
      <c r="EL75" t="s">
        <v>27</v>
      </c>
      <c r="EM75" t="s">
        <v>28</v>
      </c>
      <c r="EN75" t="s">
        <v>2</v>
      </c>
      <c r="EO75" t="s">
        <v>232</v>
      </c>
      <c r="EQ75">
        <v>768</v>
      </c>
      <c r="ER75">
        <v>87.29</v>
      </c>
      <c r="ES75">
        <v>87.29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5</v>
      </c>
      <c r="FC75">
        <v>1</v>
      </c>
      <c r="FD75">
        <v>18</v>
      </c>
      <c r="FF75">
        <v>103</v>
      </c>
      <c r="FQ75">
        <v>0</v>
      </c>
      <c r="FR75">
        <f t="shared" si="84"/>
        <v>0</v>
      </c>
      <c r="FS75">
        <v>0</v>
      </c>
      <c r="FX75">
        <v>0</v>
      </c>
      <c r="FY75">
        <v>0</v>
      </c>
      <c r="GA75" t="s">
        <v>237</v>
      </c>
      <c r="GD75">
        <v>0</v>
      </c>
      <c r="GF75">
        <v>-1377966668</v>
      </c>
      <c r="GG75">
        <v>2</v>
      </c>
      <c r="GH75">
        <v>3</v>
      </c>
      <c r="GI75">
        <v>-2</v>
      </c>
      <c r="GJ75">
        <v>0</v>
      </c>
      <c r="GK75">
        <f>ROUND(R75*(R12)/100,2)</f>
        <v>0</v>
      </c>
      <c r="GL75">
        <f t="shared" si="85"/>
        <v>0</v>
      </c>
      <c r="GM75">
        <f t="shared" si="86"/>
        <v>698.32</v>
      </c>
      <c r="GN75">
        <f t="shared" si="87"/>
        <v>0</v>
      </c>
      <c r="GO75">
        <f t="shared" si="88"/>
        <v>698.32</v>
      </c>
      <c r="GP75">
        <f t="shared" si="89"/>
        <v>0</v>
      </c>
      <c r="GR75">
        <v>1</v>
      </c>
      <c r="GS75">
        <v>1</v>
      </c>
      <c r="GT75">
        <v>0</v>
      </c>
      <c r="GU75" t="s">
        <v>2</v>
      </c>
      <c r="GV75">
        <f t="shared" si="90"/>
        <v>0</v>
      </c>
      <c r="GW75">
        <v>1</v>
      </c>
      <c r="GX75">
        <f t="shared" si="91"/>
        <v>0</v>
      </c>
      <c r="HA75">
        <v>0</v>
      </c>
      <c r="HB75">
        <v>0</v>
      </c>
      <c r="IK75">
        <v>0</v>
      </c>
    </row>
    <row r="76" spans="1:245">
      <c r="A76">
        <v>17</v>
      </c>
      <c r="B76">
        <v>1</v>
      </c>
      <c r="E76" t="s">
        <v>238</v>
      </c>
      <c r="F76" t="s">
        <v>232</v>
      </c>
      <c r="G76" t="s">
        <v>239</v>
      </c>
      <c r="H76" t="s">
        <v>11</v>
      </c>
      <c r="I76">
        <v>2</v>
      </c>
      <c r="J76">
        <v>0</v>
      </c>
      <c r="O76">
        <f t="shared" si="54"/>
        <v>352.54</v>
      </c>
      <c r="P76">
        <f t="shared" si="55"/>
        <v>352.54</v>
      </c>
      <c r="Q76">
        <f t="shared" si="56"/>
        <v>0</v>
      </c>
      <c r="R76">
        <f t="shared" si="57"/>
        <v>0</v>
      </c>
      <c r="S76">
        <f t="shared" si="58"/>
        <v>0</v>
      </c>
      <c r="T76">
        <f t="shared" si="59"/>
        <v>0</v>
      </c>
      <c r="U76">
        <f t="shared" si="60"/>
        <v>0</v>
      </c>
      <c r="V76">
        <f t="shared" si="61"/>
        <v>0</v>
      </c>
      <c r="W76">
        <f t="shared" si="62"/>
        <v>0</v>
      </c>
      <c r="X76">
        <f t="shared" si="63"/>
        <v>0</v>
      </c>
      <c r="Y76">
        <f t="shared" si="64"/>
        <v>0</v>
      </c>
      <c r="AA76">
        <v>93143763</v>
      </c>
      <c r="AB76">
        <f t="shared" si="65"/>
        <v>176.27</v>
      </c>
      <c r="AC76">
        <f t="shared" si="53"/>
        <v>176.27</v>
      </c>
      <c r="AD76">
        <f t="shared" si="66"/>
        <v>0</v>
      </c>
      <c r="AE76">
        <f t="shared" si="67"/>
        <v>0</v>
      </c>
      <c r="AF76">
        <f t="shared" si="68"/>
        <v>0</v>
      </c>
      <c r="AG76">
        <f t="shared" si="69"/>
        <v>0</v>
      </c>
      <c r="AH76">
        <f t="shared" si="70"/>
        <v>0</v>
      </c>
      <c r="AI76">
        <f t="shared" si="71"/>
        <v>0</v>
      </c>
      <c r="AJ76">
        <f t="shared" si="72"/>
        <v>0</v>
      </c>
      <c r="AK76">
        <v>176.27</v>
      </c>
      <c r="AL76">
        <v>176.27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</v>
      </c>
      <c r="BD76" t="s">
        <v>2</v>
      </c>
      <c r="BE76" t="s">
        <v>2</v>
      </c>
      <c r="BF76" t="s">
        <v>2</v>
      </c>
      <c r="BG76" t="s">
        <v>2</v>
      </c>
      <c r="BH76">
        <v>3</v>
      </c>
      <c r="BI76">
        <v>2</v>
      </c>
      <c r="BJ76" t="s">
        <v>2</v>
      </c>
      <c r="BM76">
        <v>500004</v>
      </c>
      <c r="BN76">
        <v>0</v>
      </c>
      <c r="BO76" t="s">
        <v>2</v>
      </c>
      <c r="BP76">
        <v>0</v>
      </c>
      <c r="BQ76">
        <v>14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2</v>
      </c>
      <c r="BZ76">
        <v>0</v>
      </c>
      <c r="CA76">
        <v>0</v>
      </c>
      <c r="CF76">
        <v>0</v>
      </c>
      <c r="CG76">
        <v>0</v>
      </c>
      <c r="CM76">
        <v>0</v>
      </c>
      <c r="CN76" t="s">
        <v>2</v>
      </c>
      <c r="CO76">
        <v>0</v>
      </c>
      <c r="CP76">
        <f t="shared" si="73"/>
        <v>352.54</v>
      </c>
      <c r="CQ76">
        <f t="shared" si="74"/>
        <v>176.27</v>
      </c>
      <c r="CR76">
        <f t="shared" si="75"/>
        <v>0</v>
      </c>
      <c r="CS76">
        <f t="shared" si="76"/>
        <v>0</v>
      </c>
      <c r="CT76">
        <f t="shared" si="77"/>
        <v>0</v>
      </c>
      <c r="CU76">
        <f t="shared" si="78"/>
        <v>0</v>
      </c>
      <c r="CV76">
        <f t="shared" si="79"/>
        <v>0</v>
      </c>
      <c r="CW76">
        <f t="shared" si="80"/>
        <v>0</v>
      </c>
      <c r="CX76">
        <f t="shared" si="81"/>
        <v>0</v>
      </c>
      <c r="CY76">
        <f t="shared" si="82"/>
        <v>0</v>
      </c>
      <c r="CZ76">
        <f t="shared" si="83"/>
        <v>0</v>
      </c>
      <c r="DC76" t="s">
        <v>2</v>
      </c>
      <c r="DD76" t="s">
        <v>2</v>
      </c>
      <c r="DE76" t="s">
        <v>2</v>
      </c>
      <c r="DF76" t="s">
        <v>2</v>
      </c>
      <c r="DG76" t="s">
        <v>2</v>
      </c>
      <c r="DH76" t="s">
        <v>2</v>
      </c>
      <c r="DI76" t="s">
        <v>2</v>
      </c>
      <c r="DJ76" t="s">
        <v>2</v>
      </c>
      <c r="DK76" t="s">
        <v>2</v>
      </c>
      <c r="DL76" t="s">
        <v>2</v>
      </c>
      <c r="DM76" t="s">
        <v>2</v>
      </c>
      <c r="DN76">
        <v>0</v>
      </c>
      <c r="DO76">
        <v>0</v>
      </c>
      <c r="DP76">
        <v>1</v>
      </c>
      <c r="DQ76">
        <v>1</v>
      </c>
      <c r="DU76">
        <v>1010</v>
      </c>
      <c r="DV76" t="s">
        <v>11</v>
      </c>
      <c r="DW76" t="s">
        <v>11</v>
      </c>
      <c r="DX76">
        <v>1</v>
      </c>
      <c r="EE76">
        <v>89270150</v>
      </c>
      <c r="EF76">
        <v>14</v>
      </c>
      <c r="EG76" t="s">
        <v>26</v>
      </c>
      <c r="EH76">
        <v>0</v>
      </c>
      <c r="EI76" t="s">
        <v>2</v>
      </c>
      <c r="EJ76">
        <v>2</v>
      </c>
      <c r="EK76">
        <v>500004</v>
      </c>
      <c r="EL76" t="s">
        <v>27</v>
      </c>
      <c r="EM76" t="s">
        <v>28</v>
      </c>
      <c r="EN76" t="s">
        <v>2</v>
      </c>
      <c r="EO76" t="s">
        <v>232</v>
      </c>
      <c r="EQ76">
        <v>768</v>
      </c>
      <c r="ER76">
        <v>176.27</v>
      </c>
      <c r="ES76">
        <v>176.27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5</v>
      </c>
      <c r="FC76">
        <v>1</v>
      </c>
      <c r="FD76">
        <v>18</v>
      </c>
      <c r="FF76">
        <v>208</v>
      </c>
      <c r="FQ76">
        <v>0</v>
      </c>
      <c r="FR76">
        <f t="shared" si="84"/>
        <v>0</v>
      </c>
      <c r="FS76">
        <v>0</v>
      </c>
      <c r="FX76">
        <v>0</v>
      </c>
      <c r="FY76">
        <v>0</v>
      </c>
      <c r="GA76" t="s">
        <v>240</v>
      </c>
      <c r="GD76">
        <v>0</v>
      </c>
      <c r="GF76">
        <v>-879603379</v>
      </c>
      <c r="GG76">
        <v>2</v>
      </c>
      <c r="GH76">
        <v>3</v>
      </c>
      <c r="GI76">
        <v>-2</v>
      </c>
      <c r="GJ76">
        <v>0</v>
      </c>
      <c r="GK76">
        <f>ROUND(R76*(R12)/100,2)</f>
        <v>0</v>
      </c>
      <c r="GL76">
        <f t="shared" si="85"/>
        <v>0</v>
      </c>
      <c r="GM76">
        <f t="shared" si="86"/>
        <v>352.54</v>
      </c>
      <c r="GN76">
        <f t="shared" si="87"/>
        <v>0</v>
      </c>
      <c r="GO76">
        <f t="shared" si="88"/>
        <v>352.54</v>
      </c>
      <c r="GP76">
        <f t="shared" si="89"/>
        <v>0</v>
      </c>
      <c r="GR76">
        <v>1</v>
      </c>
      <c r="GS76">
        <v>1</v>
      </c>
      <c r="GT76">
        <v>0</v>
      </c>
      <c r="GU76" t="s">
        <v>2</v>
      </c>
      <c r="GV76">
        <f t="shared" si="90"/>
        <v>0</v>
      </c>
      <c r="GW76">
        <v>1</v>
      </c>
      <c r="GX76">
        <f t="shared" si="91"/>
        <v>0</v>
      </c>
      <c r="HA76">
        <v>0</v>
      </c>
      <c r="HB76">
        <v>0</v>
      </c>
      <c r="IK76">
        <v>0</v>
      </c>
    </row>
    <row r="77" spans="1:245">
      <c r="A77">
        <v>17</v>
      </c>
      <c r="B77">
        <v>1</v>
      </c>
      <c r="E77" t="s">
        <v>241</v>
      </c>
      <c r="F77" t="s">
        <v>242</v>
      </c>
      <c r="G77" t="s">
        <v>243</v>
      </c>
      <c r="H77" t="s">
        <v>11</v>
      </c>
      <c r="I77">
        <v>4</v>
      </c>
      <c r="J77">
        <v>0</v>
      </c>
      <c r="O77">
        <f t="shared" si="54"/>
        <v>4949.16</v>
      </c>
      <c r="P77">
        <f t="shared" si="55"/>
        <v>4949.16</v>
      </c>
      <c r="Q77">
        <f t="shared" si="56"/>
        <v>0</v>
      </c>
      <c r="R77">
        <f t="shared" si="57"/>
        <v>0</v>
      </c>
      <c r="S77">
        <f t="shared" si="58"/>
        <v>0</v>
      </c>
      <c r="T77">
        <f t="shared" si="59"/>
        <v>0</v>
      </c>
      <c r="U77">
        <f t="shared" si="60"/>
        <v>0</v>
      </c>
      <c r="V77">
        <f t="shared" si="61"/>
        <v>0</v>
      </c>
      <c r="W77">
        <f t="shared" si="62"/>
        <v>0</v>
      </c>
      <c r="X77">
        <f t="shared" si="63"/>
        <v>0</v>
      </c>
      <c r="Y77">
        <f t="shared" si="64"/>
        <v>0</v>
      </c>
      <c r="AA77">
        <v>93143763</v>
      </c>
      <c r="AB77">
        <f t="shared" si="65"/>
        <v>1237.29</v>
      </c>
      <c r="AC77">
        <f t="shared" si="53"/>
        <v>1237.29</v>
      </c>
      <c r="AD77">
        <f t="shared" si="66"/>
        <v>0</v>
      </c>
      <c r="AE77">
        <f t="shared" si="67"/>
        <v>0</v>
      </c>
      <c r="AF77">
        <f t="shared" si="68"/>
        <v>0</v>
      </c>
      <c r="AG77">
        <f t="shared" si="69"/>
        <v>0</v>
      </c>
      <c r="AH77">
        <f t="shared" si="70"/>
        <v>0</v>
      </c>
      <c r="AI77">
        <f t="shared" si="71"/>
        <v>0</v>
      </c>
      <c r="AJ77">
        <f t="shared" si="72"/>
        <v>0</v>
      </c>
      <c r="AK77">
        <v>1237.29</v>
      </c>
      <c r="AL77">
        <v>1237.29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2</v>
      </c>
      <c r="BE77" t="s">
        <v>2</v>
      </c>
      <c r="BF77" t="s">
        <v>2</v>
      </c>
      <c r="BG77" t="s">
        <v>2</v>
      </c>
      <c r="BH77">
        <v>3</v>
      </c>
      <c r="BI77">
        <v>2</v>
      </c>
      <c r="BJ77" t="s">
        <v>2</v>
      </c>
      <c r="BM77">
        <v>500004</v>
      </c>
      <c r="BN77">
        <v>0</v>
      </c>
      <c r="BO77" t="s">
        <v>2</v>
      </c>
      <c r="BP77">
        <v>0</v>
      </c>
      <c r="BQ77">
        <v>14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2</v>
      </c>
      <c r="BZ77">
        <v>0</v>
      </c>
      <c r="CA77">
        <v>0</v>
      </c>
      <c r="CF77">
        <v>0</v>
      </c>
      <c r="CG77">
        <v>0</v>
      </c>
      <c r="CM77">
        <v>0</v>
      </c>
      <c r="CN77" t="s">
        <v>2</v>
      </c>
      <c r="CO77">
        <v>0</v>
      </c>
      <c r="CP77">
        <f t="shared" si="73"/>
        <v>4949.16</v>
      </c>
      <c r="CQ77">
        <f t="shared" si="74"/>
        <v>1237.29</v>
      </c>
      <c r="CR77">
        <f t="shared" si="75"/>
        <v>0</v>
      </c>
      <c r="CS77">
        <f t="shared" si="76"/>
        <v>0</v>
      </c>
      <c r="CT77">
        <f t="shared" si="77"/>
        <v>0</v>
      </c>
      <c r="CU77">
        <f t="shared" si="78"/>
        <v>0</v>
      </c>
      <c r="CV77">
        <f t="shared" si="79"/>
        <v>0</v>
      </c>
      <c r="CW77">
        <f t="shared" si="80"/>
        <v>0</v>
      </c>
      <c r="CX77">
        <f t="shared" si="81"/>
        <v>0</v>
      </c>
      <c r="CY77">
        <f t="shared" si="82"/>
        <v>0</v>
      </c>
      <c r="CZ77">
        <f t="shared" si="83"/>
        <v>0</v>
      </c>
      <c r="DC77" t="s">
        <v>2</v>
      </c>
      <c r="DD77" t="s">
        <v>2</v>
      </c>
      <c r="DE77" t="s">
        <v>2</v>
      </c>
      <c r="DF77" t="s">
        <v>2</v>
      </c>
      <c r="DG77" t="s">
        <v>2</v>
      </c>
      <c r="DH77" t="s">
        <v>2</v>
      </c>
      <c r="DI77" t="s">
        <v>2</v>
      </c>
      <c r="DJ77" t="s">
        <v>2</v>
      </c>
      <c r="DK77" t="s">
        <v>2</v>
      </c>
      <c r="DL77" t="s">
        <v>2</v>
      </c>
      <c r="DM77" t="s">
        <v>2</v>
      </c>
      <c r="DN77">
        <v>0</v>
      </c>
      <c r="DO77">
        <v>0</v>
      </c>
      <c r="DP77">
        <v>1</v>
      </c>
      <c r="DQ77">
        <v>1</v>
      </c>
      <c r="DU77">
        <v>1010</v>
      </c>
      <c r="DV77" t="s">
        <v>11</v>
      </c>
      <c r="DW77" t="s">
        <v>11</v>
      </c>
      <c r="DX77">
        <v>1</v>
      </c>
      <c r="EE77">
        <v>89270150</v>
      </c>
      <c r="EF77">
        <v>14</v>
      </c>
      <c r="EG77" t="s">
        <v>26</v>
      </c>
      <c r="EH77">
        <v>0</v>
      </c>
      <c r="EI77" t="s">
        <v>2</v>
      </c>
      <c r="EJ77">
        <v>2</v>
      </c>
      <c r="EK77">
        <v>500004</v>
      </c>
      <c r="EL77" t="s">
        <v>27</v>
      </c>
      <c r="EM77" t="s">
        <v>28</v>
      </c>
      <c r="EN77" t="s">
        <v>2</v>
      </c>
      <c r="EO77" t="s">
        <v>242</v>
      </c>
      <c r="EQ77">
        <v>768</v>
      </c>
      <c r="ER77">
        <v>1237.29</v>
      </c>
      <c r="ES77">
        <v>1237.29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5</v>
      </c>
      <c r="FC77">
        <v>1</v>
      </c>
      <c r="FD77">
        <v>18</v>
      </c>
      <c r="FF77">
        <v>1460</v>
      </c>
      <c r="FQ77">
        <v>0</v>
      </c>
      <c r="FR77">
        <f t="shared" si="84"/>
        <v>0</v>
      </c>
      <c r="FS77">
        <v>0</v>
      </c>
      <c r="FX77">
        <v>0</v>
      </c>
      <c r="FY77">
        <v>0</v>
      </c>
      <c r="GA77" t="s">
        <v>244</v>
      </c>
      <c r="GD77">
        <v>0</v>
      </c>
      <c r="GF77">
        <v>-716250386</v>
      </c>
      <c r="GG77">
        <v>2</v>
      </c>
      <c r="GH77">
        <v>3</v>
      </c>
      <c r="GI77">
        <v>-2</v>
      </c>
      <c r="GJ77">
        <v>0</v>
      </c>
      <c r="GK77">
        <f>ROUND(R77*(R12)/100,2)</f>
        <v>0</v>
      </c>
      <c r="GL77">
        <f t="shared" si="85"/>
        <v>0</v>
      </c>
      <c r="GM77">
        <f t="shared" si="86"/>
        <v>4949.16</v>
      </c>
      <c r="GN77">
        <f t="shared" si="87"/>
        <v>0</v>
      </c>
      <c r="GO77">
        <f t="shared" si="88"/>
        <v>4949.16</v>
      </c>
      <c r="GP77">
        <f t="shared" si="89"/>
        <v>0</v>
      </c>
      <c r="GR77">
        <v>1</v>
      </c>
      <c r="GS77">
        <v>1</v>
      </c>
      <c r="GT77">
        <v>0</v>
      </c>
      <c r="GU77" t="s">
        <v>2</v>
      </c>
      <c r="GV77">
        <f t="shared" si="90"/>
        <v>0</v>
      </c>
      <c r="GW77">
        <v>1</v>
      </c>
      <c r="GX77">
        <f t="shared" si="91"/>
        <v>0</v>
      </c>
      <c r="HA77">
        <v>0</v>
      </c>
      <c r="HB77">
        <v>0</v>
      </c>
      <c r="IK77">
        <v>0</v>
      </c>
    </row>
    <row r="78" spans="1:245">
      <c r="A78">
        <v>17</v>
      </c>
      <c r="B78">
        <v>1</v>
      </c>
      <c r="C78">
        <f>ROW(SmtRes!A135)</f>
        <v>135</v>
      </c>
      <c r="D78">
        <f>ROW(EtalonRes!A138)</f>
        <v>138</v>
      </c>
      <c r="E78" t="s">
        <v>245</v>
      </c>
      <c r="F78" t="s">
        <v>246</v>
      </c>
      <c r="G78" t="s">
        <v>247</v>
      </c>
      <c r="H78" t="s">
        <v>248</v>
      </c>
      <c r="I78">
        <f>ROUND(1160/100,9)</f>
        <v>11.6</v>
      </c>
      <c r="J78">
        <v>0</v>
      </c>
      <c r="O78">
        <f t="shared" si="54"/>
        <v>2173.73</v>
      </c>
      <c r="P78">
        <f t="shared" si="55"/>
        <v>435.7</v>
      </c>
      <c r="Q78">
        <f t="shared" si="56"/>
        <v>631.04</v>
      </c>
      <c r="R78">
        <f t="shared" si="57"/>
        <v>31.32</v>
      </c>
      <c r="S78">
        <f t="shared" si="58"/>
        <v>1106.99</v>
      </c>
      <c r="T78">
        <f t="shared" si="59"/>
        <v>0</v>
      </c>
      <c r="U78">
        <f t="shared" si="60"/>
        <v>115.072</v>
      </c>
      <c r="V78">
        <f t="shared" si="61"/>
        <v>2.3199999999999998</v>
      </c>
      <c r="W78">
        <f t="shared" si="62"/>
        <v>0</v>
      </c>
      <c r="X78">
        <f t="shared" si="63"/>
        <v>1081.3900000000001</v>
      </c>
      <c r="Y78">
        <f t="shared" si="64"/>
        <v>739.9</v>
      </c>
      <c r="AA78">
        <v>93143763</v>
      </c>
      <c r="AB78">
        <f t="shared" si="65"/>
        <v>187.39</v>
      </c>
      <c r="AC78">
        <f t="shared" si="53"/>
        <v>37.56</v>
      </c>
      <c r="AD78">
        <f t="shared" si="66"/>
        <v>54.4</v>
      </c>
      <c r="AE78">
        <f t="shared" si="67"/>
        <v>2.7</v>
      </c>
      <c r="AF78">
        <f t="shared" si="68"/>
        <v>95.43</v>
      </c>
      <c r="AG78">
        <f t="shared" si="69"/>
        <v>0</v>
      </c>
      <c r="AH78">
        <f t="shared" si="70"/>
        <v>9.92</v>
      </c>
      <c r="AI78">
        <f t="shared" si="71"/>
        <v>0.2</v>
      </c>
      <c r="AJ78">
        <f t="shared" si="72"/>
        <v>0</v>
      </c>
      <c r="AK78">
        <v>187.39</v>
      </c>
      <c r="AL78">
        <v>37.56</v>
      </c>
      <c r="AM78">
        <v>54.4</v>
      </c>
      <c r="AN78">
        <v>2.7</v>
      </c>
      <c r="AO78">
        <v>95.43</v>
      </c>
      <c r="AP78">
        <v>0</v>
      </c>
      <c r="AQ78">
        <v>9.92</v>
      </c>
      <c r="AR78">
        <v>0.2</v>
      </c>
      <c r="AS78">
        <v>0</v>
      </c>
      <c r="AT78">
        <v>95</v>
      </c>
      <c r="AU78">
        <v>65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1</v>
      </c>
      <c r="BD78" t="s">
        <v>2</v>
      </c>
      <c r="BE78" t="s">
        <v>2</v>
      </c>
      <c r="BF78" t="s">
        <v>2</v>
      </c>
      <c r="BG78" t="s">
        <v>2</v>
      </c>
      <c r="BH78">
        <v>0</v>
      </c>
      <c r="BI78">
        <v>2</v>
      </c>
      <c r="BJ78" t="s">
        <v>249</v>
      </c>
      <c r="BM78">
        <v>108001</v>
      </c>
      <c r="BN78">
        <v>0</v>
      </c>
      <c r="BO78" t="s">
        <v>2</v>
      </c>
      <c r="BP78">
        <v>0</v>
      </c>
      <c r="BQ78">
        <v>3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2</v>
      </c>
      <c r="BZ78">
        <v>95</v>
      </c>
      <c r="CA78">
        <v>65</v>
      </c>
      <c r="CF78">
        <v>0</v>
      </c>
      <c r="CG78">
        <v>0</v>
      </c>
      <c r="CM78">
        <v>0</v>
      </c>
      <c r="CN78" t="s">
        <v>2</v>
      </c>
      <c r="CO78">
        <v>0</v>
      </c>
      <c r="CP78">
        <f t="shared" si="73"/>
        <v>2173.73</v>
      </c>
      <c r="CQ78">
        <f t="shared" si="74"/>
        <v>37.56</v>
      </c>
      <c r="CR78">
        <f t="shared" si="75"/>
        <v>54.4</v>
      </c>
      <c r="CS78">
        <f t="shared" si="76"/>
        <v>2.7</v>
      </c>
      <c r="CT78">
        <f t="shared" si="77"/>
        <v>95.43</v>
      </c>
      <c r="CU78">
        <f t="shared" si="78"/>
        <v>0</v>
      </c>
      <c r="CV78">
        <f t="shared" si="79"/>
        <v>9.92</v>
      </c>
      <c r="CW78">
        <f t="shared" si="80"/>
        <v>0.2</v>
      </c>
      <c r="CX78">
        <f t="shared" si="81"/>
        <v>0</v>
      </c>
      <c r="CY78">
        <f t="shared" si="82"/>
        <v>1081.3944999999999</v>
      </c>
      <c r="CZ78">
        <f t="shared" si="83"/>
        <v>739.90149999999994</v>
      </c>
      <c r="DC78" t="s">
        <v>2</v>
      </c>
      <c r="DD78" t="s">
        <v>2</v>
      </c>
      <c r="DE78" t="s">
        <v>2</v>
      </c>
      <c r="DF78" t="s">
        <v>2</v>
      </c>
      <c r="DG78" t="s">
        <v>2</v>
      </c>
      <c r="DH78" t="s">
        <v>2</v>
      </c>
      <c r="DI78" t="s">
        <v>2</v>
      </c>
      <c r="DJ78" t="s">
        <v>2</v>
      </c>
      <c r="DK78" t="s">
        <v>2</v>
      </c>
      <c r="DL78" t="s">
        <v>2</v>
      </c>
      <c r="DM78" t="s">
        <v>2</v>
      </c>
      <c r="DN78">
        <v>0</v>
      </c>
      <c r="DO78">
        <v>0</v>
      </c>
      <c r="DP78">
        <v>1</v>
      </c>
      <c r="DQ78">
        <v>1</v>
      </c>
      <c r="DU78">
        <v>1013</v>
      </c>
      <c r="DV78" t="s">
        <v>248</v>
      </c>
      <c r="DW78" t="s">
        <v>248</v>
      </c>
      <c r="DX78">
        <v>1</v>
      </c>
      <c r="EE78">
        <v>89269847</v>
      </c>
      <c r="EF78">
        <v>3</v>
      </c>
      <c r="EG78" t="s">
        <v>13</v>
      </c>
      <c r="EH78">
        <v>0</v>
      </c>
      <c r="EI78" t="s">
        <v>2</v>
      </c>
      <c r="EJ78">
        <v>2</v>
      </c>
      <c r="EK78">
        <v>108001</v>
      </c>
      <c r="EL78" t="s">
        <v>168</v>
      </c>
      <c r="EM78" t="s">
        <v>169</v>
      </c>
      <c r="EN78" t="s">
        <v>2</v>
      </c>
      <c r="EO78" t="s">
        <v>2</v>
      </c>
      <c r="EQ78">
        <v>0</v>
      </c>
      <c r="ER78">
        <v>187.39</v>
      </c>
      <c r="ES78">
        <v>37.56</v>
      </c>
      <c r="ET78">
        <v>54.4</v>
      </c>
      <c r="EU78">
        <v>2.7</v>
      </c>
      <c r="EV78">
        <v>95.43</v>
      </c>
      <c r="EW78">
        <v>9.92</v>
      </c>
      <c r="EX78">
        <v>0.2</v>
      </c>
      <c r="EY78">
        <v>0</v>
      </c>
      <c r="FQ78">
        <v>0</v>
      </c>
      <c r="FR78">
        <f t="shared" si="84"/>
        <v>0</v>
      </c>
      <c r="FS78">
        <v>0</v>
      </c>
      <c r="FX78">
        <v>95</v>
      </c>
      <c r="FY78">
        <v>65</v>
      </c>
      <c r="GA78" t="s">
        <v>2</v>
      </c>
      <c r="GD78">
        <v>0</v>
      </c>
      <c r="GF78">
        <v>-270208112</v>
      </c>
      <c r="GG78">
        <v>2</v>
      </c>
      <c r="GH78">
        <v>1</v>
      </c>
      <c r="GI78">
        <v>-2</v>
      </c>
      <c r="GJ78">
        <v>0</v>
      </c>
      <c r="GK78">
        <f>ROUND(R78*(R12)/100,2)</f>
        <v>0</v>
      </c>
      <c r="GL78">
        <f t="shared" si="85"/>
        <v>0</v>
      </c>
      <c r="GM78">
        <f t="shared" si="86"/>
        <v>3995.02</v>
      </c>
      <c r="GN78">
        <f t="shared" si="87"/>
        <v>0</v>
      </c>
      <c r="GO78">
        <f t="shared" si="88"/>
        <v>3995.02</v>
      </c>
      <c r="GP78">
        <f t="shared" si="89"/>
        <v>0</v>
      </c>
      <c r="GR78">
        <v>0</v>
      </c>
      <c r="GS78">
        <v>3</v>
      </c>
      <c r="GT78">
        <v>0</v>
      </c>
      <c r="GU78" t="s">
        <v>2</v>
      </c>
      <c r="GV78">
        <f t="shared" si="90"/>
        <v>0</v>
      </c>
      <c r="GW78">
        <v>1</v>
      </c>
      <c r="GX78">
        <f t="shared" si="91"/>
        <v>0</v>
      </c>
      <c r="HA78">
        <v>0</v>
      </c>
      <c r="HB78">
        <v>0</v>
      </c>
      <c r="IK78">
        <v>0</v>
      </c>
    </row>
    <row r="79" spans="1:245">
      <c r="A79">
        <v>17</v>
      </c>
      <c r="B79">
        <v>1</v>
      </c>
      <c r="E79" t="s">
        <v>250</v>
      </c>
      <c r="F79" t="s">
        <v>251</v>
      </c>
      <c r="G79" t="s">
        <v>252</v>
      </c>
      <c r="H79" t="s">
        <v>253</v>
      </c>
      <c r="I79">
        <v>418.2</v>
      </c>
      <c r="J79">
        <v>0</v>
      </c>
      <c r="O79">
        <f t="shared" si="54"/>
        <v>10856.47</v>
      </c>
      <c r="P79">
        <f t="shared" si="55"/>
        <v>10856.47</v>
      </c>
      <c r="Q79">
        <f t="shared" si="56"/>
        <v>0</v>
      </c>
      <c r="R79">
        <f t="shared" si="57"/>
        <v>0</v>
      </c>
      <c r="S79">
        <f t="shared" si="58"/>
        <v>0</v>
      </c>
      <c r="T79">
        <f t="shared" si="59"/>
        <v>0</v>
      </c>
      <c r="U79">
        <f t="shared" si="60"/>
        <v>0</v>
      </c>
      <c r="V79">
        <f t="shared" si="61"/>
        <v>0</v>
      </c>
      <c r="W79">
        <f t="shared" si="62"/>
        <v>0</v>
      </c>
      <c r="X79">
        <f t="shared" si="63"/>
        <v>0</v>
      </c>
      <c r="Y79">
        <f t="shared" si="64"/>
        <v>0</v>
      </c>
      <c r="AA79">
        <v>93143763</v>
      </c>
      <c r="AB79">
        <f t="shared" si="65"/>
        <v>25.96</v>
      </c>
      <c r="AC79">
        <f t="shared" si="53"/>
        <v>25.96</v>
      </c>
      <c r="AD79">
        <f t="shared" si="66"/>
        <v>0</v>
      </c>
      <c r="AE79">
        <f t="shared" si="67"/>
        <v>0</v>
      </c>
      <c r="AF79">
        <f t="shared" si="68"/>
        <v>0</v>
      </c>
      <c r="AG79">
        <f t="shared" si="69"/>
        <v>0</v>
      </c>
      <c r="AH79">
        <f t="shared" si="70"/>
        <v>0</v>
      </c>
      <c r="AI79">
        <f t="shared" si="71"/>
        <v>0</v>
      </c>
      <c r="AJ79">
        <f t="shared" si="72"/>
        <v>0</v>
      </c>
      <c r="AK79">
        <v>25.96</v>
      </c>
      <c r="AL79">
        <v>25.96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2</v>
      </c>
      <c r="BE79" t="s">
        <v>2</v>
      </c>
      <c r="BF79" t="s">
        <v>2</v>
      </c>
      <c r="BG79" t="s">
        <v>2</v>
      </c>
      <c r="BH79">
        <v>3</v>
      </c>
      <c r="BI79">
        <v>2</v>
      </c>
      <c r="BJ79" t="s">
        <v>2</v>
      </c>
      <c r="BM79">
        <v>500003</v>
      </c>
      <c r="BN79">
        <v>0</v>
      </c>
      <c r="BO79" t="s">
        <v>2</v>
      </c>
      <c r="BP79">
        <v>0</v>
      </c>
      <c r="BQ79">
        <v>13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2</v>
      </c>
      <c r="BZ79">
        <v>0</v>
      </c>
      <c r="CA79">
        <v>0</v>
      </c>
      <c r="CF79">
        <v>0</v>
      </c>
      <c r="CG79">
        <v>0</v>
      </c>
      <c r="CM79">
        <v>0</v>
      </c>
      <c r="CN79" t="s">
        <v>254</v>
      </c>
      <c r="CO79">
        <v>0</v>
      </c>
      <c r="CP79">
        <f t="shared" si="73"/>
        <v>10856.47</v>
      </c>
      <c r="CQ79">
        <f t="shared" si="74"/>
        <v>25.96</v>
      </c>
      <c r="CR79">
        <f t="shared" si="75"/>
        <v>0</v>
      </c>
      <c r="CS79">
        <f t="shared" si="76"/>
        <v>0</v>
      </c>
      <c r="CT79">
        <f t="shared" si="77"/>
        <v>0</v>
      </c>
      <c r="CU79">
        <f t="shared" si="78"/>
        <v>0</v>
      </c>
      <c r="CV79">
        <f t="shared" si="79"/>
        <v>0</v>
      </c>
      <c r="CW79">
        <f t="shared" si="80"/>
        <v>0</v>
      </c>
      <c r="CX79">
        <f t="shared" si="81"/>
        <v>0</v>
      </c>
      <c r="CY79">
        <f t="shared" si="82"/>
        <v>0</v>
      </c>
      <c r="CZ79">
        <f t="shared" si="83"/>
        <v>0</v>
      </c>
      <c r="DC79" t="s">
        <v>2</v>
      </c>
      <c r="DD79" t="s">
        <v>2</v>
      </c>
      <c r="DE79" t="s">
        <v>2</v>
      </c>
      <c r="DF79" t="s">
        <v>2</v>
      </c>
      <c r="DG79" t="s">
        <v>2</v>
      </c>
      <c r="DH79" t="s">
        <v>2</v>
      </c>
      <c r="DI79" t="s">
        <v>2</v>
      </c>
      <c r="DJ79" t="s">
        <v>2</v>
      </c>
      <c r="DK79" t="s">
        <v>2</v>
      </c>
      <c r="DL79" t="s">
        <v>2</v>
      </c>
      <c r="DM79" t="s">
        <v>2</v>
      </c>
      <c r="DN79">
        <v>0</v>
      </c>
      <c r="DO79">
        <v>0</v>
      </c>
      <c r="DP79">
        <v>1</v>
      </c>
      <c r="DQ79">
        <v>1</v>
      </c>
      <c r="DU79">
        <v>1003</v>
      </c>
      <c r="DV79" t="s">
        <v>253</v>
      </c>
      <c r="DW79" t="s">
        <v>253</v>
      </c>
      <c r="DX79">
        <v>1</v>
      </c>
      <c r="EE79">
        <v>89270104</v>
      </c>
      <c r="EF79">
        <v>13</v>
      </c>
      <c r="EG79" t="s">
        <v>137</v>
      </c>
      <c r="EH79">
        <v>0</v>
      </c>
      <c r="EI79" t="s">
        <v>2</v>
      </c>
      <c r="EJ79">
        <v>1</v>
      </c>
      <c r="EK79">
        <v>500003</v>
      </c>
      <c r="EL79" t="s">
        <v>138</v>
      </c>
      <c r="EM79" t="s">
        <v>139</v>
      </c>
      <c r="EN79" t="s">
        <v>2</v>
      </c>
      <c r="EO79" t="s">
        <v>251</v>
      </c>
      <c r="EQ79">
        <v>768</v>
      </c>
      <c r="ER79">
        <v>25.96</v>
      </c>
      <c r="ES79">
        <v>25.96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5</v>
      </c>
      <c r="FC79">
        <v>1</v>
      </c>
      <c r="FD79">
        <v>18</v>
      </c>
      <c r="FF79">
        <v>30.63</v>
      </c>
      <c r="FQ79">
        <v>0</v>
      </c>
      <c r="FR79">
        <f t="shared" si="84"/>
        <v>0</v>
      </c>
      <c r="FS79">
        <v>0</v>
      </c>
      <c r="FX79">
        <v>0</v>
      </c>
      <c r="FY79">
        <v>0</v>
      </c>
      <c r="GA79" t="s">
        <v>255</v>
      </c>
      <c r="GD79">
        <v>0</v>
      </c>
      <c r="GF79">
        <v>-989668320</v>
      </c>
      <c r="GG79">
        <v>2</v>
      </c>
      <c r="GH79">
        <v>3</v>
      </c>
      <c r="GI79">
        <v>-2</v>
      </c>
      <c r="GJ79">
        <v>0</v>
      </c>
      <c r="GK79">
        <f>ROUND(R79*(R12)/100,2)</f>
        <v>0</v>
      </c>
      <c r="GL79">
        <f t="shared" si="85"/>
        <v>0</v>
      </c>
      <c r="GM79">
        <f t="shared" si="86"/>
        <v>10856.47</v>
      </c>
      <c r="GN79">
        <f t="shared" si="87"/>
        <v>0</v>
      </c>
      <c r="GO79">
        <f t="shared" si="88"/>
        <v>10856.47</v>
      </c>
      <c r="GP79">
        <f t="shared" si="89"/>
        <v>0</v>
      </c>
      <c r="GR79">
        <v>1</v>
      </c>
      <c r="GS79">
        <v>1</v>
      </c>
      <c r="GT79">
        <v>0</v>
      </c>
      <c r="GU79" t="s">
        <v>2</v>
      </c>
      <c r="GV79">
        <f t="shared" si="90"/>
        <v>0</v>
      </c>
      <c r="GW79">
        <v>1</v>
      </c>
      <c r="GX79">
        <f t="shared" si="91"/>
        <v>0</v>
      </c>
      <c r="HA79">
        <v>0</v>
      </c>
      <c r="HB79">
        <v>0</v>
      </c>
      <c r="IK79">
        <v>0</v>
      </c>
    </row>
    <row r="80" spans="1:245">
      <c r="A80">
        <v>17</v>
      </c>
      <c r="B80">
        <v>1</v>
      </c>
      <c r="E80" t="s">
        <v>256</v>
      </c>
      <c r="F80" t="s">
        <v>257</v>
      </c>
      <c r="G80" t="s">
        <v>258</v>
      </c>
      <c r="H80" t="s">
        <v>253</v>
      </c>
      <c r="I80">
        <v>357</v>
      </c>
      <c r="J80">
        <v>0</v>
      </c>
      <c r="O80">
        <f t="shared" si="54"/>
        <v>17403.75</v>
      </c>
      <c r="P80">
        <f t="shared" si="55"/>
        <v>17403.75</v>
      </c>
      <c r="Q80">
        <f t="shared" si="56"/>
        <v>0</v>
      </c>
      <c r="R80">
        <f t="shared" si="57"/>
        <v>0</v>
      </c>
      <c r="S80">
        <f t="shared" si="58"/>
        <v>0</v>
      </c>
      <c r="T80">
        <f t="shared" si="59"/>
        <v>0</v>
      </c>
      <c r="U80">
        <f t="shared" si="60"/>
        <v>0</v>
      </c>
      <c r="V80">
        <f t="shared" si="61"/>
        <v>0</v>
      </c>
      <c r="W80">
        <f t="shared" si="62"/>
        <v>0</v>
      </c>
      <c r="X80">
        <f t="shared" si="63"/>
        <v>0</v>
      </c>
      <c r="Y80">
        <f t="shared" si="64"/>
        <v>0</v>
      </c>
      <c r="AA80">
        <v>93143763</v>
      </c>
      <c r="AB80">
        <f t="shared" si="65"/>
        <v>48.75</v>
      </c>
      <c r="AC80">
        <f t="shared" si="53"/>
        <v>48.75</v>
      </c>
      <c r="AD80">
        <f t="shared" si="66"/>
        <v>0</v>
      </c>
      <c r="AE80">
        <f t="shared" si="67"/>
        <v>0</v>
      </c>
      <c r="AF80">
        <f t="shared" si="68"/>
        <v>0</v>
      </c>
      <c r="AG80">
        <f t="shared" si="69"/>
        <v>0</v>
      </c>
      <c r="AH80">
        <f t="shared" si="70"/>
        <v>0</v>
      </c>
      <c r="AI80">
        <f t="shared" si="71"/>
        <v>0</v>
      </c>
      <c r="AJ80">
        <f t="shared" si="72"/>
        <v>0</v>
      </c>
      <c r="AK80">
        <v>48.75</v>
      </c>
      <c r="AL80">
        <v>48.75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2</v>
      </c>
      <c r="BE80" t="s">
        <v>2</v>
      </c>
      <c r="BF80" t="s">
        <v>2</v>
      </c>
      <c r="BG80" t="s">
        <v>2</v>
      </c>
      <c r="BH80">
        <v>3</v>
      </c>
      <c r="BI80">
        <v>2</v>
      </c>
      <c r="BJ80" t="s">
        <v>2</v>
      </c>
      <c r="BM80">
        <v>500003</v>
      </c>
      <c r="BN80">
        <v>0</v>
      </c>
      <c r="BO80" t="s">
        <v>2</v>
      </c>
      <c r="BP80">
        <v>0</v>
      </c>
      <c r="BQ80">
        <v>13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2</v>
      </c>
      <c r="BZ80">
        <v>0</v>
      </c>
      <c r="CA80">
        <v>0</v>
      </c>
      <c r="CF80">
        <v>0</v>
      </c>
      <c r="CG80">
        <v>0</v>
      </c>
      <c r="CM80">
        <v>0</v>
      </c>
      <c r="CN80" t="s">
        <v>2</v>
      </c>
      <c r="CO80">
        <v>0</v>
      </c>
      <c r="CP80">
        <f t="shared" si="73"/>
        <v>17403.75</v>
      </c>
      <c r="CQ80">
        <f t="shared" si="74"/>
        <v>48.75</v>
      </c>
      <c r="CR80">
        <f t="shared" si="75"/>
        <v>0</v>
      </c>
      <c r="CS80">
        <f t="shared" si="76"/>
        <v>0</v>
      </c>
      <c r="CT80">
        <f t="shared" si="77"/>
        <v>0</v>
      </c>
      <c r="CU80">
        <f t="shared" si="78"/>
        <v>0</v>
      </c>
      <c r="CV80">
        <f t="shared" si="79"/>
        <v>0</v>
      </c>
      <c r="CW80">
        <f t="shared" si="80"/>
        <v>0</v>
      </c>
      <c r="CX80">
        <f t="shared" si="81"/>
        <v>0</v>
      </c>
      <c r="CY80">
        <f t="shared" si="82"/>
        <v>0</v>
      </c>
      <c r="CZ80">
        <f t="shared" si="83"/>
        <v>0</v>
      </c>
      <c r="DC80" t="s">
        <v>2</v>
      </c>
      <c r="DD80" t="s">
        <v>2</v>
      </c>
      <c r="DE80" t="s">
        <v>2</v>
      </c>
      <c r="DF80" t="s">
        <v>2</v>
      </c>
      <c r="DG80" t="s">
        <v>2</v>
      </c>
      <c r="DH80" t="s">
        <v>2</v>
      </c>
      <c r="DI80" t="s">
        <v>2</v>
      </c>
      <c r="DJ80" t="s">
        <v>2</v>
      </c>
      <c r="DK80" t="s">
        <v>2</v>
      </c>
      <c r="DL80" t="s">
        <v>2</v>
      </c>
      <c r="DM80" t="s">
        <v>2</v>
      </c>
      <c r="DN80">
        <v>0</v>
      </c>
      <c r="DO80">
        <v>0</v>
      </c>
      <c r="DP80">
        <v>1</v>
      </c>
      <c r="DQ80">
        <v>1</v>
      </c>
      <c r="DU80">
        <v>1003</v>
      </c>
      <c r="DV80" t="s">
        <v>253</v>
      </c>
      <c r="DW80" t="s">
        <v>253</v>
      </c>
      <c r="DX80">
        <v>1</v>
      </c>
      <c r="EE80">
        <v>89270104</v>
      </c>
      <c r="EF80">
        <v>13</v>
      </c>
      <c r="EG80" t="s">
        <v>137</v>
      </c>
      <c r="EH80">
        <v>0</v>
      </c>
      <c r="EI80" t="s">
        <v>2</v>
      </c>
      <c r="EJ80">
        <v>1</v>
      </c>
      <c r="EK80">
        <v>500003</v>
      </c>
      <c r="EL80" t="s">
        <v>138</v>
      </c>
      <c r="EM80" t="s">
        <v>139</v>
      </c>
      <c r="EN80" t="s">
        <v>2</v>
      </c>
      <c r="EO80" t="s">
        <v>257</v>
      </c>
      <c r="EQ80">
        <v>768</v>
      </c>
      <c r="ER80">
        <v>48.75</v>
      </c>
      <c r="ES80">
        <v>48.75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5</v>
      </c>
      <c r="FC80">
        <v>1</v>
      </c>
      <c r="FD80">
        <v>18</v>
      </c>
      <c r="FF80">
        <v>57.524000000000001</v>
      </c>
      <c r="FQ80">
        <v>0</v>
      </c>
      <c r="FR80">
        <f t="shared" si="84"/>
        <v>0</v>
      </c>
      <c r="FS80">
        <v>0</v>
      </c>
      <c r="FX80">
        <v>0</v>
      </c>
      <c r="FY80">
        <v>0</v>
      </c>
      <c r="GA80" t="s">
        <v>259</v>
      </c>
      <c r="GD80">
        <v>0</v>
      </c>
      <c r="GF80">
        <v>18195134</v>
      </c>
      <c r="GG80">
        <v>2</v>
      </c>
      <c r="GH80">
        <v>3</v>
      </c>
      <c r="GI80">
        <v>-2</v>
      </c>
      <c r="GJ80">
        <v>0</v>
      </c>
      <c r="GK80">
        <f>ROUND(R80*(R12)/100,2)</f>
        <v>0</v>
      </c>
      <c r="GL80">
        <f t="shared" si="85"/>
        <v>0</v>
      </c>
      <c r="GM80">
        <f t="shared" si="86"/>
        <v>17403.75</v>
      </c>
      <c r="GN80">
        <f t="shared" si="87"/>
        <v>0</v>
      </c>
      <c r="GO80">
        <f t="shared" si="88"/>
        <v>17403.75</v>
      </c>
      <c r="GP80">
        <f t="shared" si="89"/>
        <v>0</v>
      </c>
      <c r="GR80">
        <v>1</v>
      </c>
      <c r="GS80">
        <v>1</v>
      </c>
      <c r="GT80">
        <v>0</v>
      </c>
      <c r="GU80" t="s">
        <v>2</v>
      </c>
      <c r="GV80">
        <f t="shared" si="90"/>
        <v>0</v>
      </c>
      <c r="GW80">
        <v>1</v>
      </c>
      <c r="GX80">
        <f t="shared" si="91"/>
        <v>0</v>
      </c>
      <c r="HA80">
        <v>0</v>
      </c>
      <c r="HB80">
        <v>0</v>
      </c>
      <c r="IK80">
        <v>0</v>
      </c>
    </row>
    <row r="81" spans="1:245">
      <c r="A81">
        <v>17</v>
      </c>
      <c r="B81">
        <v>1</v>
      </c>
      <c r="E81" t="s">
        <v>260</v>
      </c>
      <c r="F81" t="s">
        <v>261</v>
      </c>
      <c r="G81" t="s">
        <v>262</v>
      </c>
      <c r="H81" t="s">
        <v>263</v>
      </c>
      <c r="I81">
        <f>ROUND(408/1000,9)</f>
        <v>0.40799999999999997</v>
      </c>
      <c r="J81">
        <v>0</v>
      </c>
      <c r="O81">
        <f t="shared" si="54"/>
        <v>2247.9499999999998</v>
      </c>
      <c r="P81">
        <f t="shared" si="55"/>
        <v>2247.9499999999998</v>
      </c>
      <c r="Q81">
        <f t="shared" si="56"/>
        <v>0</v>
      </c>
      <c r="R81">
        <f t="shared" si="57"/>
        <v>0</v>
      </c>
      <c r="S81">
        <f t="shared" si="58"/>
        <v>0</v>
      </c>
      <c r="T81">
        <f t="shared" si="59"/>
        <v>0</v>
      </c>
      <c r="U81">
        <f t="shared" si="60"/>
        <v>0</v>
      </c>
      <c r="V81">
        <f t="shared" si="61"/>
        <v>0</v>
      </c>
      <c r="W81">
        <f t="shared" si="62"/>
        <v>3.74</v>
      </c>
      <c r="X81">
        <f t="shared" si="63"/>
        <v>0</v>
      </c>
      <c r="Y81">
        <f t="shared" si="64"/>
        <v>0</v>
      </c>
      <c r="AA81">
        <v>93143763</v>
      </c>
      <c r="AB81">
        <f t="shared" si="65"/>
        <v>5509.68</v>
      </c>
      <c r="AC81">
        <f t="shared" si="53"/>
        <v>5509.68</v>
      </c>
      <c r="AD81">
        <f t="shared" si="66"/>
        <v>0</v>
      </c>
      <c r="AE81">
        <f t="shared" si="67"/>
        <v>0</v>
      </c>
      <c r="AF81">
        <f t="shared" si="68"/>
        <v>0</v>
      </c>
      <c r="AG81">
        <f t="shared" si="69"/>
        <v>0</v>
      </c>
      <c r="AH81">
        <f t="shared" si="70"/>
        <v>0</v>
      </c>
      <c r="AI81">
        <f t="shared" si="71"/>
        <v>0</v>
      </c>
      <c r="AJ81">
        <f t="shared" si="72"/>
        <v>9.17</v>
      </c>
      <c r="AK81">
        <v>5509.68</v>
      </c>
      <c r="AL81">
        <v>5509.68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9.17</v>
      </c>
      <c r="AT81">
        <v>0</v>
      </c>
      <c r="AU81">
        <v>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2</v>
      </c>
      <c r="BE81" t="s">
        <v>2</v>
      </c>
      <c r="BF81" t="s">
        <v>2</v>
      </c>
      <c r="BG81" t="s">
        <v>2</v>
      </c>
      <c r="BH81">
        <v>3</v>
      </c>
      <c r="BI81">
        <v>2</v>
      </c>
      <c r="BJ81" t="s">
        <v>264</v>
      </c>
      <c r="BM81">
        <v>500002</v>
      </c>
      <c r="BN81">
        <v>0</v>
      </c>
      <c r="BO81" t="s">
        <v>2</v>
      </c>
      <c r="BP81">
        <v>0</v>
      </c>
      <c r="BQ81">
        <v>12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2</v>
      </c>
      <c r="BZ81">
        <v>0</v>
      </c>
      <c r="CA81">
        <v>0</v>
      </c>
      <c r="CF81">
        <v>0</v>
      </c>
      <c r="CG81">
        <v>0</v>
      </c>
      <c r="CM81">
        <v>0</v>
      </c>
      <c r="CN81" t="s">
        <v>2</v>
      </c>
      <c r="CO81">
        <v>0</v>
      </c>
      <c r="CP81">
        <f t="shared" si="73"/>
        <v>2247.9499999999998</v>
      </c>
      <c r="CQ81">
        <f t="shared" si="74"/>
        <v>5509.68</v>
      </c>
      <c r="CR81">
        <f t="shared" si="75"/>
        <v>0</v>
      </c>
      <c r="CS81">
        <f t="shared" si="76"/>
        <v>0</v>
      </c>
      <c r="CT81">
        <f t="shared" si="77"/>
        <v>0</v>
      </c>
      <c r="CU81">
        <f t="shared" si="78"/>
        <v>0</v>
      </c>
      <c r="CV81">
        <f t="shared" si="79"/>
        <v>0</v>
      </c>
      <c r="CW81">
        <f t="shared" si="80"/>
        <v>0</v>
      </c>
      <c r="CX81">
        <f t="shared" si="81"/>
        <v>9.17</v>
      </c>
      <c r="CY81">
        <f t="shared" si="82"/>
        <v>0</v>
      </c>
      <c r="CZ81">
        <f t="shared" si="83"/>
        <v>0</v>
      </c>
      <c r="DC81" t="s">
        <v>2</v>
      </c>
      <c r="DD81" t="s">
        <v>2</v>
      </c>
      <c r="DE81" t="s">
        <v>2</v>
      </c>
      <c r="DF81" t="s">
        <v>2</v>
      </c>
      <c r="DG81" t="s">
        <v>2</v>
      </c>
      <c r="DH81" t="s">
        <v>2</v>
      </c>
      <c r="DI81" t="s">
        <v>2</v>
      </c>
      <c r="DJ81" t="s">
        <v>2</v>
      </c>
      <c r="DK81" t="s">
        <v>2</v>
      </c>
      <c r="DL81" t="s">
        <v>2</v>
      </c>
      <c r="DM81" t="s">
        <v>2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263</v>
      </c>
      <c r="DW81" t="s">
        <v>265</v>
      </c>
      <c r="DX81">
        <v>1</v>
      </c>
      <c r="EE81">
        <v>89269898</v>
      </c>
      <c r="EF81">
        <v>12</v>
      </c>
      <c r="EG81" t="s">
        <v>266</v>
      </c>
      <c r="EH81">
        <v>0</v>
      </c>
      <c r="EI81" t="s">
        <v>2</v>
      </c>
      <c r="EJ81">
        <v>2</v>
      </c>
      <c r="EK81">
        <v>500002</v>
      </c>
      <c r="EL81" t="s">
        <v>267</v>
      </c>
      <c r="EM81" t="s">
        <v>268</v>
      </c>
      <c r="EN81" t="s">
        <v>2</v>
      </c>
      <c r="EO81" t="s">
        <v>2</v>
      </c>
      <c r="EQ81">
        <v>768</v>
      </c>
      <c r="ER81">
        <v>5509.68</v>
      </c>
      <c r="ES81">
        <v>5509.68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FQ81">
        <v>0</v>
      </c>
      <c r="FR81">
        <f t="shared" si="84"/>
        <v>0</v>
      </c>
      <c r="FS81">
        <v>0</v>
      </c>
      <c r="FX81">
        <v>0</v>
      </c>
      <c r="FY81">
        <v>0</v>
      </c>
      <c r="GA81" t="s">
        <v>2</v>
      </c>
      <c r="GD81">
        <v>0</v>
      </c>
      <c r="GF81">
        <v>1486526071</v>
      </c>
      <c r="GG81">
        <v>2</v>
      </c>
      <c r="GH81">
        <v>1</v>
      </c>
      <c r="GI81">
        <v>-2</v>
      </c>
      <c r="GJ81">
        <v>0</v>
      </c>
      <c r="GK81">
        <f>ROUND(R81*(R12)/100,2)</f>
        <v>0</v>
      </c>
      <c r="GL81">
        <f t="shared" si="85"/>
        <v>0</v>
      </c>
      <c r="GM81">
        <f t="shared" si="86"/>
        <v>2247.9499999999998</v>
      </c>
      <c r="GN81">
        <f t="shared" si="87"/>
        <v>0</v>
      </c>
      <c r="GO81">
        <f t="shared" si="88"/>
        <v>2247.9499999999998</v>
      </c>
      <c r="GP81">
        <f t="shared" si="89"/>
        <v>0</v>
      </c>
      <c r="GR81">
        <v>0</v>
      </c>
      <c r="GS81">
        <v>3</v>
      </c>
      <c r="GT81">
        <v>0</v>
      </c>
      <c r="GU81" t="s">
        <v>2</v>
      </c>
      <c r="GV81">
        <f t="shared" si="90"/>
        <v>0</v>
      </c>
      <c r="GW81">
        <v>1</v>
      </c>
      <c r="GX81">
        <f t="shared" si="91"/>
        <v>0</v>
      </c>
      <c r="HA81">
        <v>0</v>
      </c>
      <c r="HB81">
        <v>0</v>
      </c>
      <c r="IK81">
        <v>0</v>
      </c>
    </row>
    <row r="82" spans="1:245">
      <c r="A82">
        <v>17</v>
      </c>
      <c r="B82">
        <v>1</v>
      </c>
      <c r="C82">
        <f>ROW(SmtRes!A139)</f>
        <v>139</v>
      </c>
      <c r="D82">
        <f>ROW(EtalonRes!A142)</f>
        <v>142</v>
      </c>
      <c r="E82" t="s">
        <v>2</v>
      </c>
      <c r="F82" t="s">
        <v>183</v>
      </c>
      <c r="G82" t="s">
        <v>184</v>
      </c>
      <c r="H82" t="s">
        <v>269</v>
      </c>
      <c r="I82">
        <v>0</v>
      </c>
      <c r="J82">
        <v>0</v>
      </c>
      <c r="O82">
        <f t="shared" si="54"/>
        <v>0</v>
      </c>
      <c r="P82">
        <f t="shared" si="55"/>
        <v>0</v>
      </c>
      <c r="Q82">
        <f t="shared" si="56"/>
        <v>0</v>
      </c>
      <c r="R82">
        <f t="shared" si="57"/>
        <v>0</v>
      </c>
      <c r="S82">
        <f t="shared" si="58"/>
        <v>0</v>
      </c>
      <c r="T82">
        <f t="shared" si="59"/>
        <v>0</v>
      </c>
      <c r="U82">
        <f t="shared" si="60"/>
        <v>0</v>
      </c>
      <c r="V82">
        <f t="shared" si="61"/>
        <v>0</v>
      </c>
      <c r="W82">
        <f t="shared" si="62"/>
        <v>0</v>
      </c>
      <c r="X82">
        <f t="shared" si="63"/>
        <v>0</v>
      </c>
      <c r="Y82">
        <f t="shared" si="64"/>
        <v>0</v>
      </c>
      <c r="AA82">
        <v>-1</v>
      </c>
      <c r="AB82">
        <f t="shared" si="65"/>
        <v>30.36</v>
      </c>
      <c r="AC82">
        <f t="shared" si="53"/>
        <v>0.41</v>
      </c>
      <c r="AD82">
        <f t="shared" si="66"/>
        <v>9.23</v>
      </c>
      <c r="AE82">
        <f t="shared" si="67"/>
        <v>1.01</v>
      </c>
      <c r="AF82">
        <f t="shared" si="68"/>
        <v>20.72</v>
      </c>
      <c r="AG82">
        <f t="shared" si="69"/>
        <v>0</v>
      </c>
      <c r="AH82">
        <f t="shared" si="70"/>
        <v>2.29</v>
      </c>
      <c r="AI82">
        <f t="shared" si="71"/>
        <v>0.09</v>
      </c>
      <c r="AJ82">
        <f t="shared" si="72"/>
        <v>0</v>
      </c>
      <c r="AK82">
        <v>30.36</v>
      </c>
      <c r="AL82">
        <v>0.41</v>
      </c>
      <c r="AM82">
        <v>9.23</v>
      </c>
      <c r="AN82">
        <v>1.01</v>
      </c>
      <c r="AO82">
        <v>20.72</v>
      </c>
      <c r="AP82">
        <v>0</v>
      </c>
      <c r="AQ82">
        <v>2.29</v>
      </c>
      <c r="AR82">
        <v>0.09</v>
      </c>
      <c r="AS82">
        <v>0</v>
      </c>
      <c r="AT82">
        <v>80</v>
      </c>
      <c r="AU82">
        <v>60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1</v>
      </c>
      <c r="BD82" t="s">
        <v>2</v>
      </c>
      <c r="BE82" t="s">
        <v>2</v>
      </c>
      <c r="BF82" t="s">
        <v>2</v>
      </c>
      <c r="BG82" t="s">
        <v>2</v>
      </c>
      <c r="BH82">
        <v>0</v>
      </c>
      <c r="BI82">
        <v>2</v>
      </c>
      <c r="BJ82" t="s">
        <v>270</v>
      </c>
      <c r="BM82">
        <v>110001</v>
      </c>
      <c r="BN82">
        <v>0</v>
      </c>
      <c r="BO82" t="s">
        <v>2</v>
      </c>
      <c r="BP82">
        <v>0</v>
      </c>
      <c r="BQ82">
        <v>3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2</v>
      </c>
      <c r="BZ82">
        <v>80</v>
      </c>
      <c r="CA82">
        <v>60</v>
      </c>
      <c r="CF82">
        <v>0</v>
      </c>
      <c r="CG82">
        <v>0</v>
      </c>
      <c r="CM82">
        <v>0</v>
      </c>
      <c r="CN82" t="s">
        <v>2</v>
      </c>
      <c r="CO82">
        <v>0</v>
      </c>
      <c r="CP82">
        <f t="shared" si="73"/>
        <v>0</v>
      </c>
      <c r="CQ82">
        <f t="shared" si="74"/>
        <v>0.41</v>
      </c>
      <c r="CR82">
        <f t="shared" si="75"/>
        <v>9.23</v>
      </c>
      <c r="CS82">
        <f t="shared" si="76"/>
        <v>1.01</v>
      </c>
      <c r="CT82">
        <f t="shared" si="77"/>
        <v>20.72</v>
      </c>
      <c r="CU82">
        <f t="shared" si="78"/>
        <v>0</v>
      </c>
      <c r="CV82">
        <f t="shared" si="79"/>
        <v>2.29</v>
      </c>
      <c r="CW82">
        <f t="shared" si="80"/>
        <v>0.09</v>
      </c>
      <c r="CX82">
        <f t="shared" si="81"/>
        <v>0</v>
      </c>
      <c r="CY82">
        <f t="shared" si="82"/>
        <v>0</v>
      </c>
      <c r="CZ82">
        <f t="shared" si="83"/>
        <v>0</v>
      </c>
      <c r="DC82" t="s">
        <v>2</v>
      </c>
      <c r="DD82" t="s">
        <v>2</v>
      </c>
      <c r="DE82" t="s">
        <v>2</v>
      </c>
      <c r="DF82" t="s">
        <v>2</v>
      </c>
      <c r="DG82" t="s">
        <v>2</v>
      </c>
      <c r="DH82" t="s">
        <v>2</v>
      </c>
      <c r="DI82" t="s">
        <v>2</v>
      </c>
      <c r="DJ82" t="s">
        <v>2</v>
      </c>
      <c r="DK82" t="s">
        <v>2</v>
      </c>
      <c r="DL82" t="s">
        <v>2</v>
      </c>
      <c r="DM82" t="s">
        <v>2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269</v>
      </c>
      <c r="DW82" t="s">
        <v>269</v>
      </c>
      <c r="DX82">
        <v>1</v>
      </c>
      <c r="EE82">
        <v>89269850</v>
      </c>
      <c r="EF82">
        <v>3</v>
      </c>
      <c r="EG82" t="s">
        <v>13</v>
      </c>
      <c r="EH82">
        <v>0</v>
      </c>
      <c r="EI82" t="s">
        <v>2</v>
      </c>
      <c r="EJ82">
        <v>2</v>
      </c>
      <c r="EK82">
        <v>110001</v>
      </c>
      <c r="EL82" t="s">
        <v>100</v>
      </c>
      <c r="EM82" t="s">
        <v>15</v>
      </c>
      <c r="EN82" t="s">
        <v>2</v>
      </c>
      <c r="EO82" t="s">
        <v>2</v>
      </c>
      <c r="EQ82">
        <v>1024</v>
      </c>
      <c r="ER82">
        <v>30.36</v>
      </c>
      <c r="ES82">
        <v>0.41</v>
      </c>
      <c r="ET82">
        <v>9.23</v>
      </c>
      <c r="EU82">
        <v>1.01</v>
      </c>
      <c r="EV82">
        <v>20.72</v>
      </c>
      <c r="EW82">
        <v>2.29</v>
      </c>
      <c r="EX82">
        <v>0.09</v>
      </c>
      <c r="EY82">
        <v>0</v>
      </c>
      <c r="FQ82">
        <v>0</v>
      </c>
      <c r="FR82">
        <f t="shared" si="84"/>
        <v>0</v>
      </c>
      <c r="FS82">
        <v>0</v>
      </c>
      <c r="FX82">
        <v>80</v>
      </c>
      <c r="FY82">
        <v>60</v>
      </c>
      <c r="GA82" t="s">
        <v>2</v>
      </c>
      <c r="GD82">
        <v>0</v>
      </c>
      <c r="GF82">
        <v>-1608703695</v>
      </c>
      <c r="GG82">
        <v>2</v>
      </c>
      <c r="GH82">
        <v>1</v>
      </c>
      <c r="GI82">
        <v>-2</v>
      </c>
      <c r="GJ82">
        <v>0</v>
      </c>
      <c r="GK82">
        <f>ROUND(R82*(R12)/100,2)</f>
        <v>0</v>
      </c>
      <c r="GL82">
        <f t="shared" si="85"/>
        <v>0</v>
      </c>
      <c r="GM82">
        <f t="shared" si="86"/>
        <v>0</v>
      </c>
      <c r="GN82">
        <f t="shared" si="87"/>
        <v>0</v>
      </c>
      <c r="GO82">
        <f t="shared" si="88"/>
        <v>0</v>
      </c>
      <c r="GP82">
        <f t="shared" si="89"/>
        <v>0</v>
      </c>
      <c r="GR82">
        <v>0</v>
      </c>
      <c r="GS82">
        <v>3</v>
      </c>
      <c r="GT82">
        <v>0</v>
      </c>
      <c r="GU82" t="s">
        <v>2</v>
      </c>
      <c r="GV82">
        <f t="shared" si="90"/>
        <v>0</v>
      </c>
      <c r="GW82">
        <v>1</v>
      </c>
      <c r="GX82">
        <f t="shared" si="91"/>
        <v>0</v>
      </c>
      <c r="HA82">
        <v>0</v>
      </c>
      <c r="HB82">
        <v>0</v>
      </c>
      <c r="IK82">
        <v>0</v>
      </c>
    </row>
    <row r="83" spans="1:245">
      <c r="A83">
        <v>17</v>
      </c>
      <c r="B83">
        <v>1</v>
      </c>
      <c r="E83" t="s">
        <v>2</v>
      </c>
      <c r="F83" t="s">
        <v>2</v>
      </c>
      <c r="G83" t="s">
        <v>2</v>
      </c>
      <c r="H83" t="s">
        <v>2</v>
      </c>
      <c r="I83">
        <v>0</v>
      </c>
      <c r="J83">
        <v>0</v>
      </c>
      <c r="O83">
        <f t="shared" si="54"/>
        <v>0</v>
      </c>
      <c r="P83">
        <f t="shared" si="55"/>
        <v>0</v>
      </c>
      <c r="Q83">
        <f t="shared" si="56"/>
        <v>0</v>
      </c>
      <c r="R83">
        <f t="shared" si="57"/>
        <v>0</v>
      </c>
      <c r="S83">
        <f t="shared" si="58"/>
        <v>0</v>
      </c>
      <c r="T83">
        <f t="shared" si="59"/>
        <v>0</v>
      </c>
      <c r="U83">
        <f t="shared" si="60"/>
        <v>0</v>
      </c>
      <c r="V83">
        <f t="shared" si="61"/>
        <v>0</v>
      </c>
      <c r="W83">
        <f t="shared" si="62"/>
        <v>0</v>
      </c>
      <c r="X83">
        <f t="shared" si="63"/>
        <v>0</v>
      </c>
      <c r="Y83">
        <f t="shared" si="64"/>
        <v>0</v>
      </c>
      <c r="AA83">
        <v>-1</v>
      </c>
      <c r="AB83">
        <f t="shared" si="65"/>
        <v>0</v>
      </c>
      <c r="AC83">
        <f t="shared" si="53"/>
        <v>0</v>
      </c>
      <c r="AD83">
        <f t="shared" si="66"/>
        <v>0</v>
      </c>
      <c r="AE83">
        <f t="shared" si="67"/>
        <v>0</v>
      </c>
      <c r="AF83">
        <f t="shared" si="68"/>
        <v>0</v>
      </c>
      <c r="AG83">
        <f t="shared" si="69"/>
        <v>0</v>
      </c>
      <c r="AH83">
        <f t="shared" si="70"/>
        <v>0</v>
      </c>
      <c r="AI83">
        <f t="shared" si="71"/>
        <v>0</v>
      </c>
      <c r="AJ83">
        <f t="shared" si="72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2</v>
      </c>
      <c r="BE83" t="s">
        <v>2</v>
      </c>
      <c r="BF83" t="s">
        <v>2</v>
      </c>
      <c r="BG83" t="s">
        <v>2</v>
      </c>
      <c r="BH83">
        <v>3</v>
      </c>
      <c r="BI83">
        <v>1</v>
      </c>
      <c r="BJ83" t="s">
        <v>2</v>
      </c>
      <c r="BM83">
        <v>1100</v>
      </c>
      <c r="BN83">
        <v>0</v>
      </c>
      <c r="BO83" t="s">
        <v>2</v>
      </c>
      <c r="BP83">
        <v>0</v>
      </c>
      <c r="BQ83">
        <v>8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2</v>
      </c>
      <c r="BZ83">
        <v>0</v>
      </c>
      <c r="CA83">
        <v>0</v>
      </c>
      <c r="CF83">
        <v>0</v>
      </c>
      <c r="CG83">
        <v>0</v>
      </c>
      <c r="CM83">
        <v>0</v>
      </c>
      <c r="CN83" t="s">
        <v>2</v>
      </c>
      <c r="CO83">
        <v>0</v>
      </c>
      <c r="CP83">
        <f t="shared" si="73"/>
        <v>0</v>
      </c>
      <c r="CQ83">
        <f t="shared" si="74"/>
        <v>0</v>
      </c>
      <c r="CR83">
        <f t="shared" si="75"/>
        <v>0</v>
      </c>
      <c r="CS83">
        <f t="shared" si="76"/>
        <v>0</v>
      </c>
      <c r="CT83">
        <f t="shared" si="77"/>
        <v>0</v>
      </c>
      <c r="CU83">
        <f t="shared" si="78"/>
        <v>0</v>
      </c>
      <c r="CV83">
        <f t="shared" si="79"/>
        <v>0</v>
      </c>
      <c r="CW83">
        <f t="shared" si="80"/>
        <v>0</v>
      </c>
      <c r="CX83">
        <f t="shared" si="81"/>
        <v>0</v>
      </c>
      <c r="CY83">
        <f t="shared" si="82"/>
        <v>0</v>
      </c>
      <c r="CZ83">
        <f t="shared" si="83"/>
        <v>0</v>
      </c>
      <c r="DC83" t="s">
        <v>2</v>
      </c>
      <c r="DD83" t="s">
        <v>2</v>
      </c>
      <c r="DE83" t="s">
        <v>2</v>
      </c>
      <c r="DF83" t="s">
        <v>2</v>
      </c>
      <c r="DG83" t="s">
        <v>2</v>
      </c>
      <c r="DH83" t="s">
        <v>2</v>
      </c>
      <c r="DI83" t="s">
        <v>2</v>
      </c>
      <c r="DJ83" t="s">
        <v>2</v>
      </c>
      <c r="DK83" t="s">
        <v>2</v>
      </c>
      <c r="DL83" t="s">
        <v>2</v>
      </c>
      <c r="DM83" t="s">
        <v>2</v>
      </c>
      <c r="DN83">
        <v>0</v>
      </c>
      <c r="DO83">
        <v>0</v>
      </c>
      <c r="DP83">
        <v>1</v>
      </c>
      <c r="DQ83">
        <v>1</v>
      </c>
      <c r="EE83">
        <v>89270144</v>
      </c>
      <c r="EF83">
        <v>8</v>
      </c>
      <c r="EG83" t="s">
        <v>114</v>
      </c>
      <c r="EH83">
        <v>0</v>
      </c>
      <c r="EI83" t="s">
        <v>2</v>
      </c>
      <c r="EJ83">
        <v>1</v>
      </c>
      <c r="EK83">
        <v>1100</v>
      </c>
      <c r="EL83" t="s">
        <v>115</v>
      </c>
      <c r="EM83" t="s">
        <v>116</v>
      </c>
      <c r="EN83" t="s">
        <v>2</v>
      </c>
      <c r="EO83" t="s">
        <v>2</v>
      </c>
      <c r="EQ83">
        <v>1024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FQ83">
        <v>0</v>
      </c>
      <c r="FR83">
        <f t="shared" si="84"/>
        <v>0</v>
      </c>
      <c r="FS83">
        <v>0</v>
      </c>
      <c r="FX83">
        <v>0</v>
      </c>
      <c r="FY83">
        <v>0</v>
      </c>
      <c r="GA83" t="s">
        <v>2</v>
      </c>
      <c r="GD83">
        <v>0</v>
      </c>
      <c r="GF83">
        <v>1218112172</v>
      </c>
      <c r="GG83">
        <v>2</v>
      </c>
      <c r="GH83">
        <v>0</v>
      </c>
      <c r="GI83">
        <v>-2</v>
      </c>
      <c r="GJ83">
        <v>0</v>
      </c>
      <c r="GK83">
        <f>ROUND(R83*(R12)/100,2)</f>
        <v>0</v>
      </c>
      <c r="GL83">
        <f t="shared" si="85"/>
        <v>0</v>
      </c>
      <c r="GM83">
        <f t="shared" si="86"/>
        <v>0</v>
      </c>
      <c r="GN83">
        <f t="shared" si="87"/>
        <v>0</v>
      </c>
      <c r="GO83">
        <f t="shared" si="88"/>
        <v>0</v>
      </c>
      <c r="GP83">
        <f t="shared" si="89"/>
        <v>0</v>
      </c>
      <c r="GR83">
        <v>0</v>
      </c>
      <c r="GS83">
        <v>3</v>
      </c>
      <c r="GT83">
        <v>0</v>
      </c>
      <c r="GU83" t="s">
        <v>2</v>
      </c>
      <c r="GV83">
        <f t="shared" si="90"/>
        <v>0</v>
      </c>
      <c r="GW83">
        <v>1</v>
      </c>
      <c r="GX83">
        <f t="shared" si="91"/>
        <v>0</v>
      </c>
      <c r="HA83">
        <v>0</v>
      </c>
      <c r="HB83">
        <v>0</v>
      </c>
      <c r="IK83">
        <v>0</v>
      </c>
    </row>
    <row r="84" spans="1:245">
      <c r="A84">
        <v>17</v>
      </c>
      <c r="B84">
        <v>1</v>
      </c>
      <c r="C84">
        <f>ROW(SmtRes!A148)</f>
        <v>148</v>
      </c>
      <c r="D84">
        <f>ROW(EtalonRes!A151)</f>
        <v>151</v>
      </c>
      <c r="E84" t="s">
        <v>2</v>
      </c>
      <c r="F84" t="s">
        <v>271</v>
      </c>
      <c r="G84" t="s">
        <v>272</v>
      </c>
      <c r="H84" t="s">
        <v>11</v>
      </c>
      <c r="I84">
        <v>0</v>
      </c>
      <c r="J84">
        <v>0</v>
      </c>
      <c r="O84">
        <f t="shared" si="54"/>
        <v>0</v>
      </c>
      <c r="P84">
        <f t="shared" si="55"/>
        <v>0</v>
      </c>
      <c r="Q84">
        <f t="shared" si="56"/>
        <v>0</v>
      </c>
      <c r="R84">
        <f t="shared" si="57"/>
        <v>0</v>
      </c>
      <c r="S84">
        <f t="shared" si="58"/>
        <v>0</v>
      </c>
      <c r="T84">
        <f t="shared" si="59"/>
        <v>0</v>
      </c>
      <c r="U84">
        <f t="shared" si="60"/>
        <v>0</v>
      </c>
      <c r="V84">
        <f t="shared" si="61"/>
        <v>0</v>
      </c>
      <c r="W84">
        <f t="shared" si="62"/>
        <v>0</v>
      </c>
      <c r="X84">
        <f t="shared" si="63"/>
        <v>0</v>
      </c>
      <c r="Y84">
        <f t="shared" si="64"/>
        <v>0</v>
      </c>
      <c r="AA84">
        <v>-1</v>
      </c>
      <c r="AB84">
        <f t="shared" si="65"/>
        <v>77.36</v>
      </c>
      <c r="AC84">
        <f t="shared" ref="AC84:AC101" si="92">ROUND((ES84),6)</f>
        <v>26.31</v>
      </c>
      <c r="AD84">
        <f t="shared" si="66"/>
        <v>0</v>
      </c>
      <c r="AE84">
        <f t="shared" si="67"/>
        <v>0</v>
      </c>
      <c r="AF84">
        <f t="shared" si="68"/>
        <v>51.05</v>
      </c>
      <c r="AG84">
        <f t="shared" si="69"/>
        <v>0</v>
      </c>
      <c r="AH84">
        <f t="shared" si="70"/>
        <v>5</v>
      </c>
      <c r="AI84">
        <f t="shared" si="71"/>
        <v>0</v>
      </c>
      <c r="AJ84">
        <f t="shared" si="72"/>
        <v>0</v>
      </c>
      <c r="AK84">
        <v>77.36</v>
      </c>
      <c r="AL84">
        <v>26.31</v>
      </c>
      <c r="AM84">
        <v>0</v>
      </c>
      <c r="AN84">
        <v>0</v>
      </c>
      <c r="AO84">
        <v>51.05</v>
      </c>
      <c r="AP84">
        <v>0</v>
      </c>
      <c r="AQ84">
        <v>5</v>
      </c>
      <c r="AR84">
        <v>0</v>
      </c>
      <c r="AS84">
        <v>0</v>
      </c>
      <c r="AT84">
        <v>92</v>
      </c>
      <c r="AU84">
        <v>65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1</v>
      </c>
      <c r="BD84" t="s">
        <v>2</v>
      </c>
      <c r="BE84" t="s">
        <v>2</v>
      </c>
      <c r="BF84" t="s">
        <v>2</v>
      </c>
      <c r="BG84" t="s">
        <v>2</v>
      </c>
      <c r="BH84">
        <v>0</v>
      </c>
      <c r="BI84">
        <v>2</v>
      </c>
      <c r="BJ84" t="s">
        <v>273</v>
      </c>
      <c r="BM84">
        <v>110004</v>
      </c>
      <c r="BN84">
        <v>0</v>
      </c>
      <c r="BO84" t="s">
        <v>2</v>
      </c>
      <c r="BP84">
        <v>0</v>
      </c>
      <c r="BQ84">
        <v>3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2</v>
      </c>
      <c r="BZ84">
        <v>92</v>
      </c>
      <c r="CA84">
        <v>65</v>
      </c>
      <c r="CF84">
        <v>0</v>
      </c>
      <c r="CG84">
        <v>0</v>
      </c>
      <c r="CM84">
        <v>0</v>
      </c>
      <c r="CN84" t="s">
        <v>2</v>
      </c>
      <c r="CO84">
        <v>0</v>
      </c>
      <c r="CP84">
        <f t="shared" si="73"/>
        <v>0</v>
      </c>
      <c r="CQ84">
        <f t="shared" si="74"/>
        <v>26.31</v>
      </c>
      <c r="CR84">
        <f t="shared" si="75"/>
        <v>0</v>
      </c>
      <c r="CS84">
        <f t="shared" si="76"/>
        <v>0</v>
      </c>
      <c r="CT84">
        <f t="shared" si="77"/>
        <v>51.05</v>
      </c>
      <c r="CU84">
        <f t="shared" si="78"/>
        <v>0</v>
      </c>
      <c r="CV84">
        <f t="shared" si="79"/>
        <v>5</v>
      </c>
      <c r="CW84">
        <f t="shared" si="80"/>
        <v>0</v>
      </c>
      <c r="CX84">
        <f t="shared" si="81"/>
        <v>0</v>
      </c>
      <c r="CY84">
        <f t="shared" si="82"/>
        <v>0</v>
      </c>
      <c r="CZ84">
        <f t="shared" si="83"/>
        <v>0</v>
      </c>
      <c r="DC84" t="s">
        <v>2</v>
      </c>
      <c r="DD84" t="s">
        <v>2</v>
      </c>
      <c r="DE84" t="s">
        <v>2</v>
      </c>
      <c r="DF84" t="s">
        <v>2</v>
      </c>
      <c r="DG84" t="s">
        <v>2</v>
      </c>
      <c r="DH84" t="s">
        <v>2</v>
      </c>
      <c r="DI84" t="s">
        <v>2</v>
      </c>
      <c r="DJ84" t="s">
        <v>2</v>
      </c>
      <c r="DK84" t="s">
        <v>2</v>
      </c>
      <c r="DL84" t="s">
        <v>2</v>
      </c>
      <c r="DM84" t="s">
        <v>2</v>
      </c>
      <c r="DN84">
        <v>0</v>
      </c>
      <c r="DO84">
        <v>0</v>
      </c>
      <c r="DP84">
        <v>1</v>
      </c>
      <c r="DQ84">
        <v>1</v>
      </c>
      <c r="DU84">
        <v>1010</v>
      </c>
      <c r="DV84" t="s">
        <v>11</v>
      </c>
      <c r="DW84" t="s">
        <v>11</v>
      </c>
      <c r="DX84">
        <v>1</v>
      </c>
      <c r="EE84">
        <v>89269851</v>
      </c>
      <c r="EF84">
        <v>3</v>
      </c>
      <c r="EG84" t="s">
        <v>13</v>
      </c>
      <c r="EH84">
        <v>0</v>
      </c>
      <c r="EI84" t="s">
        <v>2</v>
      </c>
      <c r="EJ84">
        <v>2</v>
      </c>
      <c r="EK84">
        <v>110004</v>
      </c>
      <c r="EL84" t="s">
        <v>14</v>
      </c>
      <c r="EM84" t="s">
        <v>15</v>
      </c>
      <c r="EN84" t="s">
        <v>2</v>
      </c>
      <c r="EO84" t="s">
        <v>2</v>
      </c>
      <c r="EQ84">
        <v>1024</v>
      </c>
      <c r="ER84">
        <v>77.36</v>
      </c>
      <c r="ES84">
        <v>26.31</v>
      </c>
      <c r="ET84">
        <v>0</v>
      </c>
      <c r="EU84">
        <v>0</v>
      </c>
      <c r="EV84">
        <v>51.05</v>
      </c>
      <c r="EW84">
        <v>5</v>
      </c>
      <c r="EX84">
        <v>0</v>
      </c>
      <c r="EY84">
        <v>0</v>
      </c>
      <c r="FQ84">
        <v>0</v>
      </c>
      <c r="FR84">
        <f t="shared" si="84"/>
        <v>0</v>
      </c>
      <c r="FS84">
        <v>0</v>
      </c>
      <c r="FX84">
        <v>92</v>
      </c>
      <c r="FY84">
        <v>65</v>
      </c>
      <c r="GA84" t="s">
        <v>2</v>
      </c>
      <c r="GD84">
        <v>0</v>
      </c>
      <c r="GF84">
        <v>-1936175695</v>
      </c>
      <c r="GG84">
        <v>2</v>
      </c>
      <c r="GH84">
        <v>1</v>
      </c>
      <c r="GI84">
        <v>-2</v>
      </c>
      <c r="GJ84">
        <v>0</v>
      </c>
      <c r="GK84">
        <f>ROUND(R84*(R12)/100,2)</f>
        <v>0</v>
      </c>
      <c r="GL84">
        <f t="shared" si="85"/>
        <v>0</v>
      </c>
      <c r="GM84">
        <f t="shared" si="86"/>
        <v>0</v>
      </c>
      <c r="GN84">
        <f t="shared" si="87"/>
        <v>0</v>
      </c>
      <c r="GO84">
        <f t="shared" si="88"/>
        <v>0</v>
      </c>
      <c r="GP84">
        <f t="shared" si="89"/>
        <v>0</v>
      </c>
      <c r="GR84">
        <v>0</v>
      </c>
      <c r="GS84">
        <v>3</v>
      </c>
      <c r="GT84">
        <v>0</v>
      </c>
      <c r="GU84" t="s">
        <v>2</v>
      </c>
      <c r="GV84">
        <f t="shared" si="90"/>
        <v>0</v>
      </c>
      <c r="GW84">
        <v>1</v>
      </c>
      <c r="GX84">
        <f t="shared" si="91"/>
        <v>0</v>
      </c>
      <c r="HA84">
        <v>0</v>
      </c>
      <c r="HB84">
        <v>0</v>
      </c>
      <c r="IK84">
        <v>0</v>
      </c>
    </row>
    <row r="85" spans="1:245">
      <c r="A85">
        <v>17</v>
      </c>
      <c r="B85">
        <v>1</v>
      </c>
      <c r="E85" t="s">
        <v>2</v>
      </c>
      <c r="F85" t="s">
        <v>2</v>
      </c>
      <c r="G85" t="s">
        <v>2</v>
      </c>
      <c r="H85" t="s">
        <v>2</v>
      </c>
      <c r="I85">
        <v>0</v>
      </c>
      <c r="J85">
        <v>0</v>
      </c>
      <c r="O85">
        <f t="shared" si="54"/>
        <v>0</v>
      </c>
      <c r="P85">
        <f t="shared" si="55"/>
        <v>0</v>
      </c>
      <c r="Q85">
        <f t="shared" si="56"/>
        <v>0</v>
      </c>
      <c r="R85">
        <f t="shared" si="57"/>
        <v>0</v>
      </c>
      <c r="S85">
        <f t="shared" si="58"/>
        <v>0</v>
      </c>
      <c r="T85">
        <f t="shared" si="59"/>
        <v>0</v>
      </c>
      <c r="U85">
        <f t="shared" si="60"/>
        <v>0</v>
      </c>
      <c r="V85">
        <f t="shared" si="61"/>
        <v>0</v>
      </c>
      <c r="W85">
        <f t="shared" si="62"/>
        <v>0</v>
      </c>
      <c r="X85">
        <f t="shared" si="63"/>
        <v>0</v>
      </c>
      <c r="Y85">
        <f t="shared" si="64"/>
        <v>0</v>
      </c>
      <c r="AA85">
        <v>-1</v>
      </c>
      <c r="AB85">
        <f t="shared" si="65"/>
        <v>0</v>
      </c>
      <c r="AC85">
        <f t="shared" si="92"/>
        <v>0</v>
      </c>
      <c r="AD85">
        <f t="shared" si="66"/>
        <v>0</v>
      </c>
      <c r="AE85">
        <f t="shared" si="67"/>
        <v>0</v>
      </c>
      <c r="AF85">
        <f t="shared" si="68"/>
        <v>0</v>
      </c>
      <c r="AG85">
        <f t="shared" si="69"/>
        <v>0</v>
      </c>
      <c r="AH85">
        <f t="shared" si="70"/>
        <v>0</v>
      </c>
      <c r="AI85">
        <f t="shared" si="71"/>
        <v>0</v>
      </c>
      <c r="AJ85">
        <f t="shared" si="72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2</v>
      </c>
      <c r="BE85" t="s">
        <v>2</v>
      </c>
      <c r="BF85" t="s">
        <v>2</v>
      </c>
      <c r="BG85" t="s">
        <v>2</v>
      </c>
      <c r="BH85">
        <v>3</v>
      </c>
      <c r="BI85">
        <v>1</v>
      </c>
      <c r="BJ85" t="s">
        <v>2</v>
      </c>
      <c r="BM85">
        <v>1100</v>
      </c>
      <c r="BN85">
        <v>0</v>
      </c>
      <c r="BO85" t="s">
        <v>2</v>
      </c>
      <c r="BP85">
        <v>0</v>
      </c>
      <c r="BQ85">
        <v>8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2</v>
      </c>
      <c r="BZ85">
        <v>0</v>
      </c>
      <c r="CA85">
        <v>0</v>
      </c>
      <c r="CF85">
        <v>0</v>
      </c>
      <c r="CG85">
        <v>0</v>
      </c>
      <c r="CM85">
        <v>0</v>
      </c>
      <c r="CN85" t="s">
        <v>2</v>
      </c>
      <c r="CO85">
        <v>0</v>
      </c>
      <c r="CP85">
        <f t="shared" si="73"/>
        <v>0</v>
      </c>
      <c r="CQ85">
        <f t="shared" si="74"/>
        <v>0</v>
      </c>
      <c r="CR85">
        <f t="shared" si="75"/>
        <v>0</v>
      </c>
      <c r="CS85">
        <f t="shared" si="76"/>
        <v>0</v>
      </c>
      <c r="CT85">
        <f t="shared" si="77"/>
        <v>0</v>
      </c>
      <c r="CU85">
        <f t="shared" si="78"/>
        <v>0</v>
      </c>
      <c r="CV85">
        <f t="shared" si="79"/>
        <v>0</v>
      </c>
      <c r="CW85">
        <f t="shared" si="80"/>
        <v>0</v>
      </c>
      <c r="CX85">
        <f t="shared" si="81"/>
        <v>0</v>
      </c>
      <c r="CY85">
        <f t="shared" si="82"/>
        <v>0</v>
      </c>
      <c r="CZ85">
        <f t="shared" si="83"/>
        <v>0</v>
      </c>
      <c r="DC85" t="s">
        <v>2</v>
      </c>
      <c r="DD85" t="s">
        <v>2</v>
      </c>
      <c r="DE85" t="s">
        <v>2</v>
      </c>
      <c r="DF85" t="s">
        <v>2</v>
      </c>
      <c r="DG85" t="s">
        <v>2</v>
      </c>
      <c r="DH85" t="s">
        <v>2</v>
      </c>
      <c r="DI85" t="s">
        <v>2</v>
      </c>
      <c r="DJ85" t="s">
        <v>2</v>
      </c>
      <c r="DK85" t="s">
        <v>2</v>
      </c>
      <c r="DL85" t="s">
        <v>2</v>
      </c>
      <c r="DM85" t="s">
        <v>2</v>
      </c>
      <c r="DN85">
        <v>0</v>
      </c>
      <c r="DO85">
        <v>0</v>
      </c>
      <c r="DP85">
        <v>1</v>
      </c>
      <c r="DQ85">
        <v>1</v>
      </c>
      <c r="EE85">
        <v>89270144</v>
      </c>
      <c r="EF85">
        <v>8</v>
      </c>
      <c r="EG85" t="s">
        <v>114</v>
      </c>
      <c r="EH85">
        <v>0</v>
      </c>
      <c r="EI85" t="s">
        <v>2</v>
      </c>
      <c r="EJ85">
        <v>1</v>
      </c>
      <c r="EK85">
        <v>1100</v>
      </c>
      <c r="EL85" t="s">
        <v>115</v>
      </c>
      <c r="EM85" t="s">
        <v>116</v>
      </c>
      <c r="EN85" t="s">
        <v>2</v>
      </c>
      <c r="EO85" t="s">
        <v>2</v>
      </c>
      <c r="EQ85">
        <v>1024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FQ85">
        <v>0</v>
      </c>
      <c r="FR85">
        <f t="shared" si="84"/>
        <v>0</v>
      </c>
      <c r="FS85">
        <v>0</v>
      </c>
      <c r="FX85">
        <v>0</v>
      </c>
      <c r="FY85">
        <v>0</v>
      </c>
      <c r="GA85" t="s">
        <v>2</v>
      </c>
      <c r="GD85">
        <v>0</v>
      </c>
      <c r="GF85">
        <v>1218112172</v>
      </c>
      <c r="GG85">
        <v>2</v>
      </c>
      <c r="GH85">
        <v>0</v>
      </c>
      <c r="GI85">
        <v>-2</v>
      </c>
      <c r="GJ85">
        <v>0</v>
      </c>
      <c r="GK85">
        <f>ROUND(R85*(R12)/100,2)</f>
        <v>0</v>
      </c>
      <c r="GL85">
        <f t="shared" si="85"/>
        <v>0</v>
      </c>
      <c r="GM85">
        <f t="shared" si="86"/>
        <v>0</v>
      </c>
      <c r="GN85">
        <f t="shared" si="87"/>
        <v>0</v>
      </c>
      <c r="GO85">
        <f t="shared" si="88"/>
        <v>0</v>
      </c>
      <c r="GP85">
        <f t="shared" si="89"/>
        <v>0</v>
      </c>
      <c r="GR85">
        <v>0</v>
      </c>
      <c r="GS85">
        <v>3</v>
      </c>
      <c r="GT85">
        <v>0</v>
      </c>
      <c r="GU85" t="s">
        <v>2</v>
      </c>
      <c r="GV85">
        <f t="shared" si="90"/>
        <v>0</v>
      </c>
      <c r="GW85">
        <v>1</v>
      </c>
      <c r="GX85">
        <f t="shared" si="91"/>
        <v>0</v>
      </c>
      <c r="HA85">
        <v>0</v>
      </c>
      <c r="HB85">
        <v>0</v>
      </c>
      <c r="IK85">
        <v>0</v>
      </c>
    </row>
    <row r="86" spans="1:245">
      <c r="A86">
        <v>17</v>
      </c>
      <c r="B86">
        <v>1</v>
      </c>
      <c r="C86">
        <f>ROW(SmtRes!A154)</f>
        <v>154</v>
      </c>
      <c r="D86">
        <f>ROW(EtalonRes!A157)</f>
        <v>157</v>
      </c>
      <c r="E86" t="s">
        <v>2</v>
      </c>
      <c r="F86" t="s">
        <v>274</v>
      </c>
      <c r="G86" t="s">
        <v>275</v>
      </c>
      <c r="H86" t="s">
        <v>166</v>
      </c>
      <c r="I86">
        <v>0</v>
      </c>
      <c r="J86">
        <v>0</v>
      </c>
      <c r="O86">
        <f t="shared" si="54"/>
        <v>0</v>
      </c>
      <c r="P86">
        <f t="shared" si="55"/>
        <v>0</v>
      </c>
      <c r="Q86">
        <f t="shared" si="56"/>
        <v>0</v>
      </c>
      <c r="R86">
        <f t="shared" si="57"/>
        <v>0</v>
      </c>
      <c r="S86">
        <f t="shared" si="58"/>
        <v>0</v>
      </c>
      <c r="T86">
        <f t="shared" si="59"/>
        <v>0</v>
      </c>
      <c r="U86">
        <f t="shared" si="60"/>
        <v>0</v>
      </c>
      <c r="V86">
        <f t="shared" si="61"/>
        <v>0</v>
      </c>
      <c r="W86">
        <f t="shared" si="62"/>
        <v>0</v>
      </c>
      <c r="X86">
        <f t="shared" si="63"/>
        <v>0</v>
      </c>
      <c r="Y86">
        <f t="shared" si="64"/>
        <v>0</v>
      </c>
      <c r="AA86">
        <v>-1</v>
      </c>
      <c r="AB86">
        <f t="shared" si="65"/>
        <v>56.24</v>
      </c>
      <c r="AC86">
        <f t="shared" si="92"/>
        <v>5.73</v>
      </c>
      <c r="AD86">
        <f t="shared" si="66"/>
        <v>29.48</v>
      </c>
      <c r="AE86">
        <f t="shared" si="67"/>
        <v>1.66</v>
      </c>
      <c r="AF86">
        <f t="shared" si="68"/>
        <v>21.03</v>
      </c>
      <c r="AG86">
        <f t="shared" si="69"/>
        <v>0</v>
      </c>
      <c r="AH86">
        <f t="shared" si="70"/>
        <v>2.06</v>
      </c>
      <c r="AI86">
        <f t="shared" si="71"/>
        <v>0.11</v>
      </c>
      <c r="AJ86">
        <f t="shared" si="72"/>
        <v>0</v>
      </c>
      <c r="AK86">
        <v>56.24</v>
      </c>
      <c r="AL86">
        <v>5.73</v>
      </c>
      <c r="AM86">
        <v>29.48</v>
      </c>
      <c r="AN86">
        <v>1.66</v>
      </c>
      <c r="AO86">
        <v>21.03</v>
      </c>
      <c r="AP86">
        <v>0</v>
      </c>
      <c r="AQ86">
        <v>2.06</v>
      </c>
      <c r="AR86">
        <v>0.11</v>
      </c>
      <c r="AS86">
        <v>0</v>
      </c>
      <c r="AT86">
        <v>95</v>
      </c>
      <c r="AU86">
        <v>65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1</v>
      </c>
      <c r="BD86" t="s">
        <v>2</v>
      </c>
      <c r="BE86" t="s">
        <v>2</v>
      </c>
      <c r="BF86" t="s">
        <v>2</v>
      </c>
      <c r="BG86" t="s">
        <v>2</v>
      </c>
      <c r="BH86">
        <v>0</v>
      </c>
      <c r="BI86">
        <v>2</v>
      </c>
      <c r="BJ86" t="s">
        <v>276</v>
      </c>
      <c r="BM86">
        <v>108001</v>
      </c>
      <c r="BN86">
        <v>0</v>
      </c>
      <c r="BO86" t="s">
        <v>2</v>
      </c>
      <c r="BP86">
        <v>0</v>
      </c>
      <c r="BQ86">
        <v>3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2</v>
      </c>
      <c r="BZ86">
        <v>95</v>
      </c>
      <c r="CA86">
        <v>65</v>
      </c>
      <c r="CF86">
        <v>0</v>
      </c>
      <c r="CG86">
        <v>0</v>
      </c>
      <c r="CM86">
        <v>0</v>
      </c>
      <c r="CN86" t="s">
        <v>2</v>
      </c>
      <c r="CO86">
        <v>0</v>
      </c>
      <c r="CP86">
        <f t="shared" si="73"/>
        <v>0</v>
      </c>
      <c r="CQ86">
        <f t="shared" si="74"/>
        <v>5.73</v>
      </c>
      <c r="CR86">
        <f t="shared" si="75"/>
        <v>29.48</v>
      </c>
      <c r="CS86">
        <f t="shared" si="76"/>
        <v>1.66</v>
      </c>
      <c r="CT86">
        <f t="shared" si="77"/>
        <v>21.03</v>
      </c>
      <c r="CU86">
        <f t="shared" si="78"/>
        <v>0</v>
      </c>
      <c r="CV86">
        <f t="shared" si="79"/>
        <v>2.06</v>
      </c>
      <c r="CW86">
        <f t="shared" si="80"/>
        <v>0.11</v>
      </c>
      <c r="CX86">
        <f t="shared" si="81"/>
        <v>0</v>
      </c>
      <c r="CY86">
        <f t="shared" si="82"/>
        <v>0</v>
      </c>
      <c r="CZ86">
        <f t="shared" si="83"/>
        <v>0</v>
      </c>
      <c r="DC86" t="s">
        <v>2</v>
      </c>
      <c r="DD86" t="s">
        <v>2</v>
      </c>
      <c r="DE86" t="s">
        <v>2</v>
      </c>
      <c r="DF86" t="s">
        <v>2</v>
      </c>
      <c r="DG86" t="s">
        <v>2</v>
      </c>
      <c r="DH86" t="s">
        <v>2</v>
      </c>
      <c r="DI86" t="s">
        <v>2</v>
      </c>
      <c r="DJ86" t="s">
        <v>2</v>
      </c>
      <c r="DK86" t="s">
        <v>2</v>
      </c>
      <c r="DL86" t="s">
        <v>2</v>
      </c>
      <c r="DM86" t="s">
        <v>2</v>
      </c>
      <c r="DN86">
        <v>0</v>
      </c>
      <c r="DO86">
        <v>0</v>
      </c>
      <c r="DP86">
        <v>1</v>
      </c>
      <c r="DQ86">
        <v>1</v>
      </c>
      <c r="DU86">
        <v>1010</v>
      </c>
      <c r="DV86" t="s">
        <v>166</v>
      </c>
      <c r="DW86" t="s">
        <v>166</v>
      </c>
      <c r="DX86">
        <v>100</v>
      </c>
      <c r="EE86">
        <v>89269847</v>
      </c>
      <c r="EF86">
        <v>3</v>
      </c>
      <c r="EG86" t="s">
        <v>13</v>
      </c>
      <c r="EH86">
        <v>0</v>
      </c>
      <c r="EI86" t="s">
        <v>2</v>
      </c>
      <c r="EJ86">
        <v>2</v>
      </c>
      <c r="EK86">
        <v>108001</v>
      </c>
      <c r="EL86" t="s">
        <v>168</v>
      </c>
      <c r="EM86" t="s">
        <v>169</v>
      </c>
      <c r="EN86" t="s">
        <v>2</v>
      </c>
      <c r="EO86" t="s">
        <v>2</v>
      </c>
      <c r="EQ86">
        <v>1024</v>
      </c>
      <c r="ER86">
        <v>56.24</v>
      </c>
      <c r="ES86">
        <v>5.73</v>
      </c>
      <c r="ET86">
        <v>29.48</v>
      </c>
      <c r="EU86">
        <v>1.66</v>
      </c>
      <c r="EV86">
        <v>21.03</v>
      </c>
      <c r="EW86">
        <v>2.06</v>
      </c>
      <c r="EX86">
        <v>0.11</v>
      </c>
      <c r="EY86">
        <v>0</v>
      </c>
      <c r="FQ86">
        <v>0</v>
      </c>
      <c r="FR86">
        <f t="shared" si="84"/>
        <v>0</v>
      </c>
      <c r="FS86">
        <v>0</v>
      </c>
      <c r="FX86">
        <v>95</v>
      </c>
      <c r="FY86">
        <v>65</v>
      </c>
      <c r="GA86" t="s">
        <v>2</v>
      </c>
      <c r="GD86">
        <v>0</v>
      </c>
      <c r="GF86">
        <v>1337638758</v>
      </c>
      <c r="GG86">
        <v>2</v>
      </c>
      <c r="GH86">
        <v>1</v>
      </c>
      <c r="GI86">
        <v>-2</v>
      </c>
      <c r="GJ86">
        <v>0</v>
      </c>
      <c r="GK86">
        <f>ROUND(R86*(R12)/100,2)</f>
        <v>0</v>
      </c>
      <c r="GL86">
        <f t="shared" si="85"/>
        <v>0</v>
      </c>
      <c r="GM86">
        <f t="shared" si="86"/>
        <v>0</v>
      </c>
      <c r="GN86">
        <f t="shared" si="87"/>
        <v>0</v>
      </c>
      <c r="GO86">
        <f t="shared" si="88"/>
        <v>0</v>
      </c>
      <c r="GP86">
        <f t="shared" si="89"/>
        <v>0</v>
      </c>
      <c r="GR86">
        <v>0</v>
      </c>
      <c r="GS86">
        <v>3</v>
      </c>
      <c r="GT86">
        <v>0</v>
      </c>
      <c r="GU86" t="s">
        <v>2</v>
      </c>
      <c r="GV86">
        <f t="shared" si="90"/>
        <v>0</v>
      </c>
      <c r="GW86">
        <v>1</v>
      </c>
      <c r="GX86">
        <f t="shared" si="91"/>
        <v>0</v>
      </c>
      <c r="HA86">
        <v>0</v>
      </c>
      <c r="HB86">
        <v>0</v>
      </c>
      <c r="IK86">
        <v>0</v>
      </c>
    </row>
    <row r="87" spans="1:245">
      <c r="A87">
        <v>17</v>
      </c>
      <c r="B87">
        <v>1</v>
      </c>
      <c r="E87" t="s">
        <v>2</v>
      </c>
      <c r="F87" t="s">
        <v>2</v>
      </c>
      <c r="G87" t="s">
        <v>2</v>
      </c>
      <c r="H87" t="s">
        <v>2</v>
      </c>
      <c r="I87">
        <v>0</v>
      </c>
      <c r="J87">
        <v>0</v>
      </c>
      <c r="O87">
        <f t="shared" si="54"/>
        <v>0</v>
      </c>
      <c r="P87">
        <f t="shared" si="55"/>
        <v>0</v>
      </c>
      <c r="Q87">
        <f t="shared" si="56"/>
        <v>0</v>
      </c>
      <c r="R87">
        <f t="shared" si="57"/>
        <v>0</v>
      </c>
      <c r="S87">
        <f t="shared" si="58"/>
        <v>0</v>
      </c>
      <c r="T87">
        <f t="shared" si="59"/>
        <v>0</v>
      </c>
      <c r="U87">
        <f t="shared" si="60"/>
        <v>0</v>
      </c>
      <c r="V87">
        <f t="shared" si="61"/>
        <v>0</v>
      </c>
      <c r="W87">
        <f t="shared" si="62"/>
        <v>0</v>
      </c>
      <c r="X87">
        <f t="shared" si="63"/>
        <v>0</v>
      </c>
      <c r="Y87">
        <f t="shared" si="64"/>
        <v>0</v>
      </c>
      <c r="AA87">
        <v>-1</v>
      </c>
      <c r="AB87">
        <f t="shared" si="65"/>
        <v>0</v>
      </c>
      <c r="AC87">
        <f t="shared" si="92"/>
        <v>0</v>
      </c>
      <c r="AD87">
        <f t="shared" si="66"/>
        <v>0</v>
      </c>
      <c r="AE87">
        <f t="shared" si="67"/>
        <v>0</v>
      </c>
      <c r="AF87">
        <f t="shared" si="68"/>
        <v>0</v>
      </c>
      <c r="AG87">
        <f t="shared" si="69"/>
        <v>0</v>
      </c>
      <c r="AH87">
        <f t="shared" si="70"/>
        <v>0</v>
      </c>
      <c r="AI87">
        <f t="shared" si="71"/>
        <v>0</v>
      </c>
      <c r="AJ87">
        <f t="shared" si="72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2</v>
      </c>
      <c r="BE87" t="s">
        <v>2</v>
      </c>
      <c r="BF87" t="s">
        <v>2</v>
      </c>
      <c r="BG87" t="s">
        <v>2</v>
      </c>
      <c r="BH87">
        <v>3</v>
      </c>
      <c r="BI87">
        <v>1</v>
      </c>
      <c r="BJ87" t="s">
        <v>2</v>
      </c>
      <c r="BM87">
        <v>1100</v>
      </c>
      <c r="BN87">
        <v>0</v>
      </c>
      <c r="BO87" t="s">
        <v>2</v>
      </c>
      <c r="BP87">
        <v>0</v>
      </c>
      <c r="BQ87">
        <v>8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2</v>
      </c>
      <c r="BZ87">
        <v>0</v>
      </c>
      <c r="CA87">
        <v>0</v>
      </c>
      <c r="CF87">
        <v>0</v>
      </c>
      <c r="CG87">
        <v>0</v>
      </c>
      <c r="CM87">
        <v>0</v>
      </c>
      <c r="CN87" t="s">
        <v>2</v>
      </c>
      <c r="CO87">
        <v>0</v>
      </c>
      <c r="CP87">
        <f t="shared" si="73"/>
        <v>0</v>
      </c>
      <c r="CQ87">
        <f t="shared" si="74"/>
        <v>0</v>
      </c>
      <c r="CR87">
        <f t="shared" si="75"/>
        <v>0</v>
      </c>
      <c r="CS87">
        <f t="shared" si="76"/>
        <v>0</v>
      </c>
      <c r="CT87">
        <f t="shared" si="77"/>
        <v>0</v>
      </c>
      <c r="CU87">
        <f t="shared" si="78"/>
        <v>0</v>
      </c>
      <c r="CV87">
        <f t="shared" si="79"/>
        <v>0</v>
      </c>
      <c r="CW87">
        <f t="shared" si="80"/>
        <v>0</v>
      </c>
      <c r="CX87">
        <f t="shared" si="81"/>
        <v>0</v>
      </c>
      <c r="CY87">
        <f t="shared" si="82"/>
        <v>0</v>
      </c>
      <c r="CZ87">
        <f t="shared" si="83"/>
        <v>0</v>
      </c>
      <c r="DC87" t="s">
        <v>2</v>
      </c>
      <c r="DD87" t="s">
        <v>2</v>
      </c>
      <c r="DE87" t="s">
        <v>2</v>
      </c>
      <c r="DF87" t="s">
        <v>2</v>
      </c>
      <c r="DG87" t="s">
        <v>2</v>
      </c>
      <c r="DH87" t="s">
        <v>2</v>
      </c>
      <c r="DI87" t="s">
        <v>2</v>
      </c>
      <c r="DJ87" t="s">
        <v>2</v>
      </c>
      <c r="DK87" t="s">
        <v>2</v>
      </c>
      <c r="DL87" t="s">
        <v>2</v>
      </c>
      <c r="DM87" t="s">
        <v>2</v>
      </c>
      <c r="DN87">
        <v>0</v>
      </c>
      <c r="DO87">
        <v>0</v>
      </c>
      <c r="DP87">
        <v>1</v>
      </c>
      <c r="DQ87">
        <v>1</v>
      </c>
      <c r="EE87">
        <v>89270144</v>
      </c>
      <c r="EF87">
        <v>8</v>
      </c>
      <c r="EG87" t="s">
        <v>114</v>
      </c>
      <c r="EH87">
        <v>0</v>
      </c>
      <c r="EI87" t="s">
        <v>2</v>
      </c>
      <c r="EJ87">
        <v>1</v>
      </c>
      <c r="EK87">
        <v>1100</v>
      </c>
      <c r="EL87" t="s">
        <v>115</v>
      </c>
      <c r="EM87" t="s">
        <v>116</v>
      </c>
      <c r="EN87" t="s">
        <v>2</v>
      </c>
      <c r="EO87" t="s">
        <v>2</v>
      </c>
      <c r="EQ87">
        <v>1024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FQ87">
        <v>0</v>
      </c>
      <c r="FR87">
        <f t="shared" si="84"/>
        <v>0</v>
      </c>
      <c r="FS87">
        <v>0</v>
      </c>
      <c r="FX87">
        <v>0</v>
      </c>
      <c r="FY87">
        <v>0</v>
      </c>
      <c r="GA87" t="s">
        <v>2</v>
      </c>
      <c r="GD87">
        <v>0</v>
      </c>
      <c r="GF87">
        <v>1218112172</v>
      </c>
      <c r="GG87">
        <v>2</v>
      </c>
      <c r="GH87">
        <v>0</v>
      </c>
      <c r="GI87">
        <v>-2</v>
      </c>
      <c r="GJ87">
        <v>0</v>
      </c>
      <c r="GK87">
        <f>ROUND(R87*(R12)/100,2)</f>
        <v>0</v>
      </c>
      <c r="GL87">
        <f t="shared" si="85"/>
        <v>0</v>
      </c>
      <c r="GM87">
        <f t="shared" si="86"/>
        <v>0</v>
      </c>
      <c r="GN87">
        <f t="shared" si="87"/>
        <v>0</v>
      </c>
      <c r="GO87">
        <f t="shared" si="88"/>
        <v>0</v>
      </c>
      <c r="GP87">
        <f t="shared" si="89"/>
        <v>0</v>
      </c>
      <c r="GR87">
        <v>0</v>
      </c>
      <c r="GS87">
        <v>3</v>
      </c>
      <c r="GT87">
        <v>0</v>
      </c>
      <c r="GU87" t="s">
        <v>2</v>
      </c>
      <c r="GV87">
        <f t="shared" si="90"/>
        <v>0</v>
      </c>
      <c r="GW87">
        <v>1</v>
      </c>
      <c r="GX87">
        <f t="shared" si="91"/>
        <v>0</v>
      </c>
      <c r="HA87">
        <v>0</v>
      </c>
      <c r="HB87">
        <v>0</v>
      </c>
      <c r="IK87">
        <v>0</v>
      </c>
    </row>
    <row r="88" spans="1:245">
      <c r="A88">
        <v>17</v>
      </c>
      <c r="B88">
        <v>1</v>
      </c>
      <c r="C88">
        <f>ROW(SmtRes!A163)</f>
        <v>163</v>
      </c>
      <c r="D88">
        <f>ROW(EtalonRes!A166)</f>
        <v>166</v>
      </c>
      <c r="E88" t="s">
        <v>277</v>
      </c>
      <c r="F88" t="s">
        <v>278</v>
      </c>
      <c r="G88" t="s">
        <v>279</v>
      </c>
      <c r="H88" t="s">
        <v>280</v>
      </c>
      <c r="I88">
        <f>ROUND(100/100,9)</f>
        <v>1</v>
      </c>
      <c r="J88">
        <v>0</v>
      </c>
      <c r="O88">
        <f t="shared" ref="O88:O101" si="93">ROUND(CP88,2)</f>
        <v>371.08</v>
      </c>
      <c r="P88">
        <f t="shared" ref="P88:P101" si="94">ROUND(CQ88*I88,2)</f>
        <v>25.64</v>
      </c>
      <c r="Q88">
        <f t="shared" ref="Q88:Q101" si="95">ROUND(CR88*I88,2)</f>
        <v>86.75</v>
      </c>
      <c r="R88">
        <f t="shared" ref="R88:R101" si="96">ROUND(CS88*I88,2)</f>
        <v>3.51</v>
      </c>
      <c r="S88">
        <f t="shared" ref="S88:S101" si="97">ROUND(CT88*I88,2)</f>
        <v>258.69</v>
      </c>
      <c r="T88">
        <f t="shared" ref="T88:T101" si="98">ROUND(CU88*I88,2)</f>
        <v>0</v>
      </c>
      <c r="U88">
        <f t="shared" ref="U88:U101" si="99">CV88*I88</f>
        <v>27.52</v>
      </c>
      <c r="V88">
        <f t="shared" ref="V88:V101" si="100">CW88*I88</f>
        <v>0.26</v>
      </c>
      <c r="W88">
        <f t="shared" ref="W88:W101" si="101">ROUND(CX88*I88,2)</f>
        <v>0</v>
      </c>
      <c r="X88">
        <f t="shared" ref="X88:X101" si="102">ROUND(CY88,2)</f>
        <v>249.09</v>
      </c>
      <c r="Y88">
        <f t="shared" ref="Y88:Y101" si="103">ROUND(CZ88,2)</f>
        <v>170.43</v>
      </c>
      <c r="AA88">
        <v>93143763</v>
      </c>
      <c r="AB88">
        <f t="shared" ref="AB88:AB101" si="104">ROUND((AC88+AD88+AF88),6)</f>
        <v>371.08</v>
      </c>
      <c r="AC88">
        <f t="shared" si="92"/>
        <v>25.64</v>
      </c>
      <c r="AD88">
        <f t="shared" ref="AD88:AD101" si="105">ROUND((((ET88)-(EU88))+AE88),6)</f>
        <v>86.75</v>
      </c>
      <c r="AE88">
        <f t="shared" ref="AE88:AE101" si="106">ROUND((EU88),6)</f>
        <v>3.51</v>
      </c>
      <c r="AF88">
        <f t="shared" ref="AF88:AF101" si="107">ROUND((EV88),6)</f>
        <v>258.69</v>
      </c>
      <c r="AG88">
        <f t="shared" ref="AG88:AG101" si="108">ROUND((AP88),6)</f>
        <v>0</v>
      </c>
      <c r="AH88">
        <f t="shared" ref="AH88:AH101" si="109">(EW88)</f>
        <v>27.52</v>
      </c>
      <c r="AI88">
        <f t="shared" ref="AI88:AI101" si="110">(EX88)</f>
        <v>0.26</v>
      </c>
      <c r="AJ88">
        <f t="shared" ref="AJ88:AJ101" si="111">ROUND((AS88),6)</f>
        <v>0</v>
      </c>
      <c r="AK88">
        <v>371.08</v>
      </c>
      <c r="AL88">
        <v>25.64</v>
      </c>
      <c r="AM88">
        <v>86.75</v>
      </c>
      <c r="AN88">
        <v>3.51</v>
      </c>
      <c r="AO88">
        <v>258.69</v>
      </c>
      <c r="AP88">
        <v>0</v>
      </c>
      <c r="AQ88">
        <v>27.52</v>
      </c>
      <c r="AR88">
        <v>0.26</v>
      </c>
      <c r="AS88">
        <v>0</v>
      </c>
      <c r="AT88">
        <v>95</v>
      </c>
      <c r="AU88">
        <v>65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1</v>
      </c>
      <c r="BD88" t="s">
        <v>2</v>
      </c>
      <c r="BE88" t="s">
        <v>2</v>
      </c>
      <c r="BF88" t="s">
        <v>2</v>
      </c>
      <c r="BG88" t="s">
        <v>2</v>
      </c>
      <c r="BH88">
        <v>0</v>
      </c>
      <c r="BI88">
        <v>2</v>
      </c>
      <c r="BJ88" t="s">
        <v>281</v>
      </c>
      <c r="BM88">
        <v>108001</v>
      </c>
      <c r="BN88">
        <v>0</v>
      </c>
      <c r="BO88" t="s">
        <v>2</v>
      </c>
      <c r="BP88">
        <v>0</v>
      </c>
      <c r="BQ88">
        <v>3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2</v>
      </c>
      <c r="BZ88">
        <v>95</v>
      </c>
      <c r="CA88">
        <v>65</v>
      </c>
      <c r="CF88">
        <v>0</v>
      </c>
      <c r="CG88">
        <v>0</v>
      </c>
      <c r="CM88">
        <v>0</v>
      </c>
      <c r="CN88" t="s">
        <v>2</v>
      </c>
      <c r="CO88">
        <v>0</v>
      </c>
      <c r="CP88">
        <f t="shared" ref="CP88:CP101" si="112">(P88+Q88+S88)</f>
        <v>371.08</v>
      </c>
      <c r="CQ88">
        <f t="shared" ref="CQ88:CQ101" si="113">AC88*BC88</f>
        <v>25.64</v>
      </c>
      <c r="CR88">
        <f t="shared" ref="CR88:CR101" si="114">AD88*BB88</f>
        <v>86.75</v>
      </c>
      <c r="CS88">
        <f t="shared" ref="CS88:CS101" si="115">AE88*BS88</f>
        <v>3.51</v>
      </c>
      <c r="CT88">
        <f t="shared" ref="CT88:CT101" si="116">AF88*BA88</f>
        <v>258.69</v>
      </c>
      <c r="CU88">
        <f t="shared" ref="CU88:CU101" si="117">AG88</f>
        <v>0</v>
      </c>
      <c r="CV88">
        <f t="shared" ref="CV88:CV101" si="118">AH88</f>
        <v>27.52</v>
      </c>
      <c r="CW88">
        <f t="shared" ref="CW88:CW101" si="119">AI88</f>
        <v>0.26</v>
      </c>
      <c r="CX88">
        <f t="shared" ref="CX88:CX101" si="120">AJ88</f>
        <v>0</v>
      </c>
      <c r="CY88">
        <f t="shared" ref="CY88:CY101" si="121">(((S88+R88)*AT88)/100)</f>
        <v>249.09</v>
      </c>
      <c r="CZ88">
        <f t="shared" ref="CZ88:CZ101" si="122">(((S88+R88)*AU88)/100)</f>
        <v>170.43</v>
      </c>
      <c r="DC88" t="s">
        <v>2</v>
      </c>
      <c r="DD88" t="s">
        <v>2</v>
      </c>
      <c r="DE88" t="s">
        <v>2</v>
      </c>
      <c r="DF88" t="s">
        <v>2</v>
      </c>
      <c r="DG88" t="s">
        <v>2</v>
      </c>
      <c r="DH88" t="s">
        <v>2</v>
      </c>
      <c r="DI88" t="s">
        <v>2</v>
      </c>
      <c r="DJ88" t="s">
        <v>2</v>
      </c>
      <c r="DK88" t="s">
        <v>2</v>
      </c>
      <c r="DL88" t="s">
        <v>2</v>
      </c>
      <c r="DM88" t="s">
        <v>2</v>
      </c>
      <c r="DN88">
        <v>0</v>
      </c>
      <c r="DO88">
        <v>0</v>
      </c>
      <c r="DP88">
        <v>1</v>
      </c>
      <c r="DQ88">
        <v>1</v>
      </c>
      <c r="DU88">
        <v>1003</v>
      </c>
      <c r="DV88" t="s">
        <v>280</v>
      </c>
      <c r="DW88" t="s">
        <v>280</v>
      </c>
      <c r="DX88">
        <v>100</v>
      </c>
      <c r="EE88">
        <v>89269847</v>
      </c>
      <c r="EF88">
        <v>3</v>
      </c>
      <c r="EG88" t="s">
        <v>13</v>
      </c>
      <c r="EH88">
        <v>0</v>
      </c>
      <c r="EI88" t="s">
        <v>2</v>
      </c>
      <c r="EJ88">
        <v>2</v>
      </c>
      <c r="EK88">
        <v>108001</v>
      </c>
      <c r="EL88" t="s">
        <v>168</v>
      </c>
      <c r="EM88" t="s">
        <v>169</v>
      </c>
      <c r="EN88" t="s">
        <v>2</v>
      </c>
      <c r="EO88" t="s">
        <v>2</v>
      </c>
      <c r="EQ88">
        <v>0</v>
      </c>
      <c r="ER88">
        <v>371.08</v>
      </c>
      <c r="ES88">
        <v>25.64</v>
      </c>
      <c r="ET88">
        <v>86.75</v>
      </c>
      <c r="EU88">
        <v>3.51</v>
      </c>
      <c r="EV88">
        <v>258.69</v>
      </c>
      <c r="EW88">
        <v>27.52</v>
      </c>
      <c r="EX88">
        <v>0.26</v>
      </c>
      <c r="EY88">
        <v>0</v>
      </c>
      <c r="FQ88">
        <v>0</v>
      </c>
      <c r="FR88">
        <f t="shared" ref="FR88:FR101" si="123">ROUND(IF(AND(BH88=3,BI88=3),P88,0),2)</f>
        <v>0</v>
      </c>
      <c r="FS88">
        <v>0</v>
      </c>
      <c r="FX88">
        <v>95</v>
      </c>
      <c r="FY88">
        <v>65</v>
      </c>
      <c r="GA88" t="s">
        <v>2</v>
      </c>
      <c r="GD88">
        <v>0</v>
      </c>
      <c r="GF88">
        <v>-461076524</v>
      </c>
      <c r="GG88">
        <v>2</v>
      </c>
      <c r="GH88">
        <v>1</v>
      </c>
      <c r="GI88">
        <v>-2</v>
      </c>
      <c r="GJ88">
        <v>0</v>
      </c>
      <c r="GK88">
        <f>ROUND(R88*(R12)/100,2)</f>
        <v>0</v>
      </c>
      <c r="GL88">
        <f t="shared" ref="GL88:GL101" si="124">ROUND(IF(AND(BH88=3,BI88=3,FS88&lt;&gt;0),P88,0),2)</f>
        <v>0</v>
      </c>
      <c r="GM88">
        <f t="shared" ref="GM88:GM101" si="125">ROUND(O88+X88+Y88+GK88,2)+GX88</f>
        <v>790.6</v>
      </c>
      <c r="GN88">
        <f t="shared" ref="GN88:GN101" si="126">IF(OR(BI88=0,BI88=1),GM88,0)</f>
        <v>0</v>
      </c>
      <c r="GO88">
        <f t="shared" ref="GO88:GO101" si="127">IF(BI88=2,GM88,0)</f>
        <v>790.6</v>
      </c>
      <c r="GP88">
        <f t="shared" ref="GP88:GP101" si="128">IF(BI88=4,GM88,0)</f>
        <v>0</v>
      </c>
      <c r="GR88">
        <v>0</v>
      </c>
      <c r="GS88">
        <v>3</v>
      </c>
      <c r="GT88">
        <v>0</v>
      </c>
      <c r="GU88" t="s">
        <v>2</v>
      </c>
      <c r="GV88">
        <f t="shared" ref="GV88:GV101" si="129">ROUND(GT88,6)</f>
        <v>0</v>
      </c>
      <c r="GW88">
        <v>1</v>
      </c>
      <c r="GX88">
        <f t="shared" ref="GX88:GX101" si="130">ROUND(GV88*GW88*I88,2)</f>
        <v>0</v>
      </c>
      <c r="HA88">
        <v>0</v>
      </c>
      <c r="HB88">
        <v>0</v>
      </c>
      <c r="IK88">
        <v>0</v>
      </c>
    </row>
    <row r="89" spans="1:245">
      <c r="A89">
        <v>17</v>
      </c>
      <c r="B89">
        <v>1</v>
      </c>
      <c r="E89" t="s">
        <v>282</v>
      </c>
      <c r="F89" t="s">
        <v>283</v>
      </c>
      <c r="G89" t="s">
        <v>284</v>
      </c>
      <c r="H89" t="s">
        <v>253</v>
      </c>
      <c r="I89">
        <v>100</v>
      </c>
      <c r="J89">
        <v>0</v>
      </c>
      <c r="O89">
        <f t="shared" si="93"/>
        <v>310</v>
      </c>
      <c r="P89">
        <f t="shared" si="94"/>
        <v>310</v>
      </c>
      <c r="Q89">
        <f t="shared" si="95"/>
        <v>0</v>
      </c>
      <c r="R89">
        <f t="shared" si="96"/>
        <v>0</v>
      </c>
      <c r="S89">
        <f t="shared" si="97"/>
        <v>0</v>
      </c>
      <c r="T89">
        <f t="shared" si="98"/>
        <v>0</v>
      </c>
      <c r="U89">
        <f t="shared" si="99"/>
        <v>0</v>
      </c>
      <c r="V89">
        <f t="shared" si="100"/>
        <v>0</v>
      </c>
      <c r="W89">
        <f t="shared" si="101"/>
        <v>0</v>
      </c>
      <c r="X89">
        <f t="shared" si="102"/>
        <v>0</v>
      </c>
      <c r="Y89">
        <f t="shared" si="103"/>
        <v>0</v>
      </c>
      <c r="AA89">
        <v>93143763</v>
      </c>
      <c r="AB89">
        <f t="shared" si="104"/>
        <v>3.1</v>
      </c>
      <c r="AC89">
        <f t="shared" si="92"/>
        <v>3.1</v>
      </c>
      <c r="AD89">
        <f t="shared" si="105"/>
        <v>0</v>
      </c>
      <c r="AE89">
        <f t="shared" si="106"/>
        <v>0</v>
      </c>
      <c r="AF89">
        <f t="shared" si="107"/>
        <v>0</v>
      </c>
      <c r="AG89">
        <f t="shared" si="108"/>
        <v>0</v>
      </c>
      <c r="AH89">
        <f t="shared" si="109"/>
        <v>0</v>
      </c>
      <c r="AI89">
        <f t="shared" si="110"/>
        <v>0</v>
      </c>
      <c r="AJ89">
        <f t="shared" si="111"/>
        <v>0</v>
      </c>
      <c r="AK89">
        <v>3.1</v>
      </c>
      <c r="AL89">
        <v>3.1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2</v>
      </c>
      <c r="BE89" t="s">
        <v>2</v>
      </c>
      <c r="BF89" t="s">
        <v>2</v>
      </c>
      <c r="BG89" t="s">
        <v>2</v>
      </c>
      <c r="BH89">
        <v>3</v>
      </c>
      <c r="BI89">
        <v>2</v>
      </c>
      <c r="BJ89" t="s">
        <v>285</v>
      </c>
      <c r="BM89">
        <v>500002</v>
      </c>
      <c r="BN89">
        <v>0</v>
      </c>
      <c r="BO89" t="s">
        <v>2</v>
      </c>
      <c r="BP89">
        <v>0</v>
      </c>
      <c r="BQ89">
        <v>12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2</v>
      </c>
      <c r="BZ89">
        <v>0</v>
      </c>
      <c r="CA89">
        <v>0</v>
      </c>
      <c r="CF89">
        <v>0</v>
      </c>
      <c r="CG89">
        <v>0</v>
      </c>
      <c r="CM89">
        <v>0</v>
      </c>
      <c r="CN89" t="s">
        <v>2</v>
      </c>
      <c r="CO89">
        <v>0</v>
      </c>
      <c r="CP89">
        <f t="shared" si="112"/>
        <v>310</v>
      </c>
      <c r="CQ89">
        <f t="shared" si="113"/>
        <v>3.1</v>
      </c>
      <c r="CR89">
        <f t="shared" si="114"/>
        <v>0</v>
      </c>
      <c r="CS89">
        <f t="shared" si="115"/>
        <v>0</v>
      </c>
      <c r="CT89">
        <f t="shared" si="116"/>
        <v>0</v>
      </c>
      <c r="CU89">
        <f t="shared" si="117"/>
        <v>0</v>
      </c>
      <c r="CV89">
        <f t="shared" si="118"/>
        <v>0</v>
      </c>
      <c r="CW89">
        <f t="shared" si="119"/>
        <v>0</v>
      </c>
      <c r="CX89">
        <f t="shared" si="120"/>
        <v>0</v>
      </c>
      <c r="CY89">
        <f t="shared" si="121"/>
        <v>0</v>
      </c>
      <c r="CZ89">
        <f t="shared" si="122"/>
        <v>0</v>
      </c>
      <c r="DC89" t="s">
        <v>2</v>
      </c>
      <c r="DD89" t="s">
        <v>2</v>
      </c>
      <c r="DE89" t="s">
        <v>2</v>
      </c>
      <c r="DF89" t="s">
        <v>2</v>
      </c>
      <c r="DG89" t="s">
        <v>2</v>
      </c>
      <c r="DH89" t="s">
        <v>2</v>
      </c>
      <c r="DI89" t="s">
        <v>2</v>
      </c>
      <c r="DJ89" t="s">
        <v>2</v>
      </c>
      <c r="DK89" t="s">
        <v>2</v>
      </c>
      <c r="DL89" t="s">
        <v>2</v>
      </c>
      <c r="DM89" t="s">
        <v>2</v>
      </c>
      <c r="DN89">
        <v>0</v>
      </c>
      <c r="DO89">
        <v>0</v>
      </c>
      <c r="DP89">
        <v>1</v>
      </c>
      <c r="DQ89">
        <v>1</v>
      </c>
      <c r="DU89">
        <v>1003</v>
      </c>
      <c r="DV89" t="s">
        <v>253</v>
      </c>
      <c r="DW89" t="s">
        <v>253</v>
      </c>
      <c r="DX89">
        <v>1</v>
      </c>
      <c r="EE89">
        <v>89269898</v>
      </c>
      <c r="EF89">
        <v>12</v>
      </c>
      <c r="EG89" t="s">
        <v>266</v>
      </c>
      <c r="EH89">
        <v>0</v>
      </c>
      <c r="EI89" t="s">
        <v>2</v>
      </c>
      <c r="EJ89">
        <v>2</v>
      </c>
      <c r="EK89">
        <v>500002</v>
      </c>
      <c r="EL89" t="s">
        <v>267</v>
      </c>
      <c r="EM89" t="s">
        <v>268</v>
      </c>
      <c r="EN89" t="s">
        <v>2</v>
      </c>
      <c r="EO89" t="s">
        <v>2</v>
      </c>
      <c r="EQ89">
        <v>0</v>
      </c>
      <c r="ER89">
        <v>3.1</v>
      </c>
      <c r="ES89">
        <v>3.1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FQ89">
        <v>0</v>
      </c>
      <c r="FR89">
        <f t="shared" si="123"/>
        <v>0</v>
      </c>
      <c r="FS89">
        <v>0</v>
      </c>
      <c r="FX89">
        <v>0</v>
      </c>
      <c r="FY89">
        <v>0</v>
      </c>
      <c r="GA89" t="s">
        <v>2</v>
      </c>
      <c r="GD89">
        <v>0</v>
      </c>
      <c r="GF89">
        <v>-913162653</v>
      </c>
      <c r="GG89">
        <v>2</v>
      </c>
      <c r="GH89">
        <v>1</v>
      </c>
      <c r="GI89">
        <v>-2</v>
      </c>
      <c r="GJ89">
        <v>0</v>
      </c>
      <c r="GK89">
        <f>ROUND(R89*(R12)/100,2)</f>
        <v>0</v>
      </c>
      <c r="GL89">
        <f t="shared" si="124"/>
        <v>0</v>
      </c>
      <c r="GM89">
        <f t="shared" si="125"/>
        <v>310</v>
      </c>
      <c r="GN89">
        <f t="shared" si="126"/>
        <v>0</v>
      </c>
      <c r="GO89">
        <f t="shared" si="127"/>
        <v>310</v>
      </c>
      <c r="GP89">
        <f t="shared" si="128"/>
        <v>0</v>
      </c>
      <c r="GR89">
        <v>0</v>
      </c>
      <c r="GS89">
        <v>3</v>
      </c>
      <c r="GT89">
        <v>0</v>
      </c>
      <c r="GU89" t="s">
        <v>2</v>
      </c>
      <c r="GV89">
        <f t="shared" si="129"/>
        <v>0</v>
      </c>
      <c r="GW89">
        <v>1</v>
      </c>
      <c r="GX89">
        <f t="shared" si="130"/>
        <v>0</v>
      </c>
      <c r="HA89">
        <v>0</v>
      </c>
      <c r="HB89">
        <v>0</v>
      </c>
      <c r="IK89">
        <v>0</v>
      </c>
    </row>
    <row r="90" spans="1:245">
      <c r="A90">
        <v>17</v>
      </c>
      <c r="B90">
        <v>1</v>
      </c>
      <c r="E90" t="s">
        <v>286</v>
      </c>
      <c r="F90" t="s">
        <v>287</v>
      </c>
      <c r="G90" t="s">
        <v>288</v>
      </c>
      <c r="H90" t="s">
        <v>11</v>
      </c>
      <c r="I90">
        <v>20</v>
      </c>
      <c r="J90">
        <v>0</v>
      </c>
      <c r="O90">
        <f t="shared" si="93"/>
        <v>230.4</v>
      </c>
      <c r="P90">
        <f t="shared" si="94"/>
        <v>230.4</v>
      </c>
      <c r="Q90">
        <f t="shared" si="95"/>
        <v>0</v>
      </c>
      <c r="R90">
        <f t="shared" si="96"/>
        <v>0</v>
      </c>
      <c r="S90">
        <f t="shared" si="97"/>
        <v>0</v>
      </c>
      <c r="T90">
        <f t="shared" si="98"/>
        <v>0</v>
      </c>
      <c r="U90">
        <f t="shared" si="99"/>
        <v>0</v>
      </c>
      <c r="V90">
        <f t="shared" si="100"/>
        <v>0</v>
      </c>
      <c r="W90">
        <f t="shared" si="101"/>
        <v>2.6</v>
      </c>
      <c r="X90">
        <f t="shared" si="102"/>
        <v>0</v>
      </c>
      <c r="Y90">
        <f t="shared" si="103"/>
        <v>0</v>
      </c>
      <c r="AA90">
        <v>93143763</v>
      </c>
      <c r="AB90">
        <f t="shared" si="104"/>
        <v>11.52</v>
      </c>
      <c r="AC90">
        <f t="shared" si="92"/>
        <v>11.52</v>
      </c>
      <c r="AD90">
        <f t="shared" si="105"/>
        <v>0</v>
      </c>
      <c r="AE90">
        <f t="shared" si="106"/>
        <v>0</v>
      </c>
      <c r="AF90">
        <f t="shared" si="107"/>
        <v>0</v>
      </c>
      <c r="AG90">
        <f t="shared" si="108"/>
        <v>0</v>
      </c>
      <c r="AH90">
        <f t="shared" si="109"/>
        <v>0</v>
      </c>
      <c r="AI90">
        <f t="shared" si="110"/>
        <v>0</v>
      </c>
      <c r="AJ90">
        <f t="shared" si="111"/>
        <v>0.13</v>
      </c>
      <c r="AK90">
        <v>11.52</v>
      </c>
      <c r="AL90">
        <v>11.52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0.13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1</v>
      </c>
      <c r="BD90" t="s">
        <v>2</v>
      </c>
      <c r="BE90" t="s">
        <v>2</v>
      </c>
      <c r="BF90" t="s">
        <v>2</v>
      </c>
      <c r="BG90" t="s">
        <v>2</v>
      </c>
      <c r="BH90">
        <v>3</v>
      </c>
      <c r="BI90">
        <v>2</v>
      </c>
      <c r="BJ90" t="s">
        <v>289</v>
      </c>
      <c r="BM90">
        <v>500002</v>
      </c>
      <c r="BN90">
        <v>0</v>
      </c>
      <c r="BO90" t="s">
        <v>2</v>
      </c>
      <c r="BP90">
        <v>0</v>
      </c>
      <c r="BQ90">
        <v>12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2</v>
      </c>
      <c r="BZ90">
        <v>0</v>
      </c>
      <c r="CA90">
        <v>0</v>
      </c>
      <c r="CF90">
        <v>0</v>
      </c>
      <c r="CG90">
        <v>0</v>
      </c>
      <c r="CM90">
        <v>0</v>
      </c>
      <c r="CN90" t="s">
        <v>2</v>
      </c>
      <c r="CO90">
        <v>0</v>
      </c>
      <c r="CP90">
        <f t="shared" si="112"/>
        <v>230.4</v>
      </c>
      <c r="CQ90">
        <f t="shared" si="113"/>
        <v>11.52</v>
      </c>
      <c r="CR90">
        <f t="shared" si="114"/>
        <v>0</v>
      </c>
      <c r="CS90">
        <f t="shared" si="115"/>
        <v>0</v>
      </c>
      <c r="CT90">
        <f t="shared" si="116"/>
        <v>0</v>
      </c>
      <c r="CU90">
        <f t="shared" si="117"/>
        <v>0</v>
      </c>
      <c r="CV90">
        <f t="shared" si="118"/>
        <v>0</v>
      </c>
      <c r="CW90">
        <f t="shared" si="119"/>
        <v>0</v>
      </c>
      <c r="CX90">
        <f t="shared" si="120"/>
        <v>0.13</v>
      </c>
      <c r="CY90">
        <f t="shared" si="121"/>
        <v>0</v>
      </c>
      <c r="CZ90">
        <f t="shared" si="122"/>
        <v>0</v>
      </c>
      <c r="DC90" t="s">
        <v>2</v>
      </c>
      <c r="DD90" t="s">
        <v>2</v>
      </c>
      <c r="DE90" t="s">
        <v>2</v>
      </c>
      <c r="DF90" t="s">
        <v>2</v>
      </c>
      <c r="DG90" t="s">
        <v>2</v>
      </c>
      <c r="DH90" t="s">
        <v>2</v>
      </c>
      <c r="DI90" t="s">
        <v>2</v>
      </c>
      <c r="DJ90" t="s">
        <v>2</v>
      </c>
      <c r="DK90" t="s">
        <v>2</v>
      </c>
      <c r="DL90" t="s">
        <v>2</v>
      </c>
      <c r="DM90" t="s">
        <v>2</v>
      </c>
      <c r="DN90">
        <v>0</v>
      </c>
      <c r="DO90">
        <v>0</v>
      </c>
      <c r="DP90">
        <v>1</v>
      </c>
      <c r="DQ90">
        <v>1</v>
      </c>
      <c r="DU90">
        <v>1010</v>
      </c>
      <c r="DV90" t="s">
        <v>11</v>
      </c>
      <c r="DW90" t="s">
        <v>11</v>
      </c>
      <c r="DX90">
        <v>1</v>
      </c>
      <c r="EE90">
        <v>89269898</v>
      </c>
      <c r="EF90">
        <v>12</v>
      </c>
      <c r="EG90" t="s">
        <v>266</v>
      </c>
      <c r="EH90">
        <v>0</v>
      </c>
      <c r="EI90" t="s">
        <v>2</v>
      </c>
      <c r="EJ90">
        <v>2</v>
      </c>
      <c r="EK90">
        <v>500002</v>
      </c>
      <c r="EL90" t="s">
        <v>267</v>
      </c>
      <c r="EM90" t="s">
        <v>268</v>
      </c>
      <c r="EN90" t="s">
        <v>2</v>
      </c>
      <c r="EO90" t="s">
        <v>2</v>
      </c>
      <c r="EQ90">
        <v>0</v>
      </c>
      <c r="ER90">
        <v>11.52</v>
      </c>
      <c r="ES90">
        <v>11.52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FQ90">
        <v>0</v>
      </c>
      <c r="FR90">
        <f t="shared" si="123"/>
        <v>0</v>
      </c>
      <c r="FS90">
        <v>0</v>
      </c>
      <c r="FX90">
        <v>0</v>
      </c>
      <c r="FY90">
        <v>0</v>
      </c>
      <c r="GA90" t="s">
        <v>2</v>
      </c>
      <c r="GD90">
        <v>0</v>
      </c>
      <c r="GF90">
        <v>-772241603</v>
      </c>
      <c r="GG90">
        <v>2</v>
      </c>
      <c r="GH90">
        <v>1</v>
      </c>
      <c r="GI90">
        <v>-2</v>
      </c>
      <c r="GJ90">
        <v>0</v>
      </c>
      <c r="GK90">
        <f>ROUND(R90*(R12)/100,2)</f>
        <v>0</v>
      </c>
      <c r="GL90">
        <f t="shared" si="124"/>
        <v>0</v>
      </c>
      <c r="GM90">
        <f t="shared" si="125"/>
        <v>230.4</v>
      </c>
      <c r="GN90">
        <f t="shared" si="126"/>
        <v>0</v>
      </c>
      <c r="GO90">
        <f t="shared" si="127"/>
        <v>230.4</v>
      </c>
      <c r="GP90">
        <f t="shared" si="128"/>
        <v>0</v>
      </c>
      <c r="GR90">
        <v>0</v>
      </c>
      <c r="GS90">
        <v>3</v>
      </c>
      <c r="GT90">
        <v>0</v>
      </c>
      <c r="GU90" t="s">
        <v>2</v>
      </c>
      <c r="GV90">
        <f t="shared" si="129"/>
        <v>0</v>
      </c>
      <c r="GW90">
        <v>1</v>
      </c>
      <c r="GX90">
        <f t="shared" si="130"/>
        <v>0</v>
      </c>
      <c r="HA90">
        <v>0</v>
      </c>
      <c r="HB90">
        <v>0</v>
      </c>
      <c r="IK90">
        <v>0</v>
      </c>
    </row>
    <row r="91" spans="1:245">
      <c r="A91">
        <v>17</v>
      </c>
      <c r="B91">
        <v>1</v>
      </c>
      <c r="E91" t="s">
        <v>290</v>
      </c>
      <c r="F91" t="s">
        <v>291</v>
      </c>
      <c r="G91" t="s">
        <v>292</v>
      </c>
      <c r="H91" t="s">
        <v>11</v>
      </c>
      <c r="I91">
        <v>200</v>
      </c>
      <c r="J91">
        <v>0</v>
      </c>
      <c r="O91">
        <f t="shared" si="93"/>
        <v>86</v>
      </c>
      <c r="P91">
        <f t="shared" si="94"/>
        <v>86</v>
      </c>
      <c r="Q91">
        <f t="shared" si="95"/>
        <v>0</v>
      </c>
      <c r="R91">
        <f t="shared" si="96"/>
        <v>0</v>
      </c>
      <c r="S91">
        <f t="shared" si="97"/>
        <v>0</v>
      </c>
      <c r="T91">
        <f t="shared" si="98"/>
        <v>0</v>
      </c>
      <c r="U91">
        <f t="shared" si="99"/>
        <v>0</v>
      </c>
      <c r="V91">
        <f t="shared" si="100"/>
        <v>0</v>
      </c>
      <c r="W91">
        <f t="shared" si="101"/>
        <v>0</v>
      </c>
      <c r="X91">
        <f t="shared" si="102"/>
        <v>0</v>
      </c>
      <c r="Y91">
        <f t="shared" si="103"/>
        <v>0</v>
      </c>
      <c r="AA91">
        <v>93143763</v>
      </c>
      <c r="AB91">
        <f t="shared" si="104"/>
        <v>0.43</v>
      </c>
      <c r="AC91">
        <f t="shared" si="92"/>
        <v>0.43</v>
      </c>
      <c r="AD91">
        <f t="shared" si="105"/>
        <v>0</v>
      </c>
      <c r="AE91">
        <f t="shared" si="106"/>
        <v>0</v>
      </c>
      <c r="AF91">
        <f t="shared" si="107"/>
        <v>0</v>
      </c>
      <c r="AG91">
        <f t="shared" si="108"/>
        <v>0</v>
      </c>
      <c r="AH91">
        <f t="shared" si="109"/>
        <v>0</v>
      </c>
      <c r="AI91">
        <f t="shared" si="110"/>
        <v>0</v>
      </c>
      <c r="AJ91">
        <f t="shared" si="111"/>
        <v>0</v>
      </c>
      <c r="AK91">
        <v>0.43</v>
      </c>
      <c r="AL91">
        <v>0.43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2</v>
      </c>
      <c r="BE91" t="s">
        <v>2</v>
      </c>
      <c r="BF91" t="s">
        <v>2</v>
      </c>
      <c r="BG91" t="s">
        <v>2</v>
      </c>
      <c r="BH91">
        <v>3</v>
      </c>
      <c r="BI91">
        <v>2</v>
      </c>
      <c r="BJ91" t="s">
        <v>293</v>
      </c>
      <c r="BM91">
        <v>500004</v>
      </c>
      <c r="BN91">
        <v>0</v>
      </c>
      <c r="BO91" t="s">
        <v>2</v>
      </c>
      <c r="BP91">
        <v>0</v>
      </c>
      <c r="BQ91">
        <v>14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2</v>
      </c>
      <c r="BZ91">
        <v>0</v>
      </c>
      <c r="CA91">
        <v>0</v>
      </c>
      <c r="CF91">
        <v>0</v>
      </c>
      <c r="CG91">
        <v>0</v>
      </c>
      <c r="CM91">
        <v>0</v>
      </c>
      <c r="CN91" t="s">
        <v>2</v>
      </c>
      <c r="CO91">
        <v>0</v>
      </c>
      <c r="CP91">
        <f t="shared" si="112"/>
        <v>86</v>
      </c>
      <c r="CQ91">
        <f t="shared" si="113"/>
        <v>0.43</v>
      </c>
      <c r="CR91">
        <f t="shared" si="114"/>
        <v>0</v>
      </c>
      <c r="CS91">
        <f t="shared" si="115"/>
        <v>0</v>
      </c>
      <c r="CT91">
        <f t="shared" si="116"/>
        <v>0</v>
      </c>
      <c r="CU91">
        <f t="shared" si="117"/>
        <v>0</v>
      </c>
      <c r="CV91">
        <f t="shared" si="118"/>
        <v>0</v>
      </c>
      <c r="CW91">
        <f t="shared" si="119"/>
        <v>0</v>
      </c>
      <c r="CX91">
        <f t="shared" si="120"/>
        <v>0</v>
      </c>
      <c r="CY91">
        <f t="shared" si="121"/>
        <v>0</v>
      </c>
      <c r="CZ91">
        <f t="shared" si="122"/>
        <v>0</v>
      </c>
      <c r="DC91" t="s">
        <v>2</v>
      </c>
      <c r="DD91" t="s">
        <v>2</v>
      </c>
      <c r="DE91" t="s">
        <v>2</v>
      </c>
      <c r="DF91" t="s">
        <v>2</v>
      </c>
      <c r="DG91" t="s">
        <v>2</v>
      </c>
      <c r="DH91" t="s">
        <v>2</v>
      </c>
      <c r="DI91" t="s">
        <v>2</v>
      </c>
      <c r="DJ91" t="s">
        <v>2</v>
      </c>
      <c r="DK91" t="s">
        <v>2</v>
      </c>
      <c r="DL91" t="s">
        <v>2</v>
      </c>
      <c r="DM91" t="s">
        <v>2</v>
      </c>
      <c r="DN91">
        <v>0</v>
      </c>
      <c r="DO91">
        <v>0</v>
      </c>
      <c r="DP91">
        <v>1</v>
      </c>
      <c r="DQ91">
        <v>1</v>
      </c>
      <c r="DU91">
        <v>1010</v>
      </c>
      <c r="DV91" t="s">
        <v>11</v>
      </c>
      <c r="DW91" t="s">
        <v>11</v>
      </c>
      <c r="DX91">
        <v>1</v>
      </c>
      <c r="EE91">
        <v>89270150</v>
      </c>
      <c r="EF91">
        <v>14</v>
      </c>
      <c r="EG91" t="s">
        <v>26</v>
      </c>
      <c r="EH91">
        <v>0</v>
      </c>
      <c r="EI91" t="s">
        <v>2</v>
      </c>
      <c r="EJ91">
        <v>2</v>
      </c>
      <c r="EK91">
        <v>500004</v>
      </c>
      <c r="EL91" t="s">
        <v>27</v>
      </c>
      <c r="EM91" t="s">
        <v>28</v>
      </c>
      <c r="EN91" t="s">
        <v>2</v>
      </c>
      <c r="EO91" t="s">
        <v>2</v>
      </c>
      <c r="EQ91">
        <v>0</v>
      </c>
      <c r="ER91">
        <v>0.43</v>
      </c>
      <c r="ES91">
        <v>0.43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FQ91">
        <v>0</v>
      </c>
      <c r="FR91">
        <f t="shared" si="123"/>
        <v>0</v>
      </c>
      <c r="FS91">
        <v>0</v>
      </c>
      <c r="FX91">
        <v>0</v>
      </c>
      <c r="FY91">
        <v>0</v>
      </c>
      <c r="GA91" t="s">
        <v>2</v>
      </c>
      <c r="GD91">
        <v>0</v>
      </c>
      <c r="GF91">
        <v>-1810858922</v>
      </c>
      <c r="GG91">
        <v>2</v>
      </c>
      <c r="GH91">
        <v>1</v>
      </c>
      <c r="GI91">
        <v>-2</v>
      </c>
      <c r="GJ91">
        <v>0</v>
      </c>
      <c r="GK91">
        <f>ROUND(R91*(R12)/100,2)</f>
        <v>0</v>
      </c>
      <c r="GL91">
        <f t="shared" si="124"/>
        <v>0</v>
      </c>
      <c r="GM91">
        <f t="shared" si="125"/>
        <v>86</v>
      </c>
      <c r="GN91">
        <f t="shared" si="126"/>
        <v>0</v>
      </c>
      <c r="GO91">
        <f t="shared" si="127"/>
        <v>86</v>
      </c>
      <c r="GP91">
        <f t="shared" si="128"/>
        <v>0</v>
      </c>
      <c r="GR91">
        <v>0</v>
      </c>
      <c r="GS91">
        <v>3</v>
      </c>
      <c r="GT91">
        <v>0</v>
      </c>
      <c r="GU91" t="s">
        <v>2</v>
      </c>
      <c r="GV91">
        <f t="shared" si="129"/>
        <v>0</v>
      </c>
      <c r="GW91">
        <v>1</v>
      </c>
      <c r="GX91">
        <f t="shared" si="130"/>
        <v>0</v>
      </c>
      <c r="HA91">
        <v>0</v>
      </c>
      <c r="HB91">
        <v>0</v>
      </c>
      <c r="IK91">
        <v>0</v>
      </c>
    </row>
    <row r="92" spans="1:245">
      <c r="A92">
        <v>17</v>
      </c>
      <c r="B92">
        <v>1</v>
      </c>
      <c r="C92">
        <f>ROW(SmtRes!A171)</f>
        <v>171</v>
      </c>
      <c r="D92">
        <f>ROW(EtalonRes!A174)</f>
        <v>174</v>
      </c>
      <c r="E92" t="s">
        <v>294</v>
      </c>
      <c r="F92" t="s">
        <v>295</v>
      </c>
      <c r="G92" t="s">
        <v>296</v>
      </c>
      <c r="H92" t="s">
        <v>280</v>
      </c>
      <c r="I92">
        <f>ROUND(60/100,9)</f>
        <v>0.6</v>
      </c>
      <c r="J92">
        <v>0</v>
      </c>
      <c r="O92">
        <f t="shared" si="93"/>
        <v>142.59</v>
      </c>
      <c r="P92">
        <f t="shared" si="94"/>
        <v>30.92</v>
      </c>
      <c r="Q92">
        <f t="shared" si="95"/>
        <v>18.72</v>
      </c>
      <c r="R92">
        <f t="shared" si="96"/>
        <v>0.08</v>
      </c>
      <c r="S92">
        <f t="shared" si="97"/>
        <v>92.95</v>
      </c>
      <c r="T92">
        <f t="shared" si="98"/>
        <v>0</v>
      </c>
      <c r="U92">
        <f t="shared" si="99"/>
        <v>9.7739999999999991</v>
      </c>
      <c r="V92">
        <f t="shared" si="100"/>
        <v>6.0000000000000001E-3</v>
      </c>
      <c r="W92">
        <f t="shared" si="101"/>
        <v>0</v>
      </c>
      <c r="X92">
        <f t="shared" si="102"/>
        <v>88.38</v>
      </c>
      <c r="Y92">
        <f t="shared" si="103"/>
        <v>60.47</v>
      </c>
      <c r="AA92">
        <v>93143763</v>
      </c>
      <c r="AB92">
        <f t="shared" si="104"/>
        <v>237.65</v>
      </c>
      <c r="AC92">
        <f t="shared" si="92"/>
        <v>51.53</v>
      </c>
      <c r="AD92">
        <f t="shared" si="105"/>
        <v>31.2</v>
      </c>
      <c r="AE92">
        <f t="shared" si="106"/>
        <v>0.14000000000000001</v>
      </c>
      <c r="AF92">
        <f t="shared" si="107"/>
        <v>154.91999999999999</v>
      </c>
      <c r="AG92">
        <f t="shared" si="108"/>
        <v>0</v>
      </c>
      <c r="AH92">
        <f t="shared" si="109"/>
        <v>16.29</v>
      </c>
      <c r="AI92">
        <f t="shared" si="110"/>
        <v>0.01</v>
      </c>
      <c r="AJ92">
        <f t="shared" si="111"/>
        <v>0</v>
      </c>
      <c r="AK92">
        <v>237.65</v>
      </c>
      <c r="AL92">
        <v>51.53</v>
      </c>
      <c r="AM92">
        <v>31.2</v>
      </c>
      <c r="AN92">
        <v>0.14000000000000001</v>
      </c>
      <c r="AO92">
        <v>154.91999999999999</v>
      </c>
      <c r="AP92">
        <v>0</v>
      </c>
      <c r="AQ92">
        <v>16.29</v>
      </c>
      <c r="AR92">
        <v>0.01</v>
      </c>
      <c r="AS92">
        <v>0</v>
      </c>
      <c r="AT92">
        <v>95</v>
      </c>
      <c r="AU92">
        <v>65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1</v>
      </c>
      <c r="BD92" t="s">
        <v>2</v>
      </c>
      <c r="BE92" t="s">
        <v>2</v>
      </c>
      <c r="BF92" t="s">
        <v>2</v>
      </c>
      <c r="BG92" t="s">
        <v>2</v>
      </c>
      <c r="BH92">
        <v>0</v>
      </c>
      <c r="BI92">
        <v>2</v>
      </c>
      <c r="BJ92" t="s">
        <v>297</v>
      </c>
      <c r="BM92">
        <v>108001</v>
      </c>
      <c r="BN92">
        <v>0</v>
      </c>
      <c r="BO92" t="s">
        <v>2</v>
      </c>
      <c r="BP92">
        <v>0</v>
      </c>
      <c r="BQ92">
        <v>3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2</v>
      </c>
      <c r="BZ92">
        <v>95</v>
      </c>
      <c r="CA92">
        <v>65</v>
      </c>
      <c r="CF92">
        <v>0</v>
      </c>
      <c r="CG92">
        <v>0</v>
      </c>
      <c r="CM92">
        <v>0</v>
      </c>
      <c r="CN92" t="s">
        <v>2</v>
      </c>
      <c r="CO92">
        <v>0</v>
      </c>
      <c r="CP92">
        <f t="shared" si="112"/>
        <v>142.59</v>
      </c>
      <c r="CQ92">
        <f t="shared" si="113"/>
        <v>51.53</v>
      </c>
      <c r="CR92">
        <f t="shared" si="114"/>
        <v>31.2</v>
      </c>
      <c r="CS92">
        <f t="shared" si="115"/>
        <v>0.14000000000000001</v>
      </c>
      <c r="CT92">
        <f t="shared" si="116"/>
        <v>154.91999999999999</v>
      </c>
      <c r="CU92">
        <f t="shared" si="117"/>
        <v>0</v>
      </c>
      <c r="CV92">
        <f t="shared" si="118"/>
        <v>16.29</v>
      </c>
      <c r="CW92">
        <f t="shared" si="119"/>
        <v>0.01</v>
      </c>
      <c r="CX92">
        <f t="shared" si="120"/>
        <v>0</v>
      </c>
      <c r="CY92">
        <f t="shared" si="121"/>
        <v>88.378500000000003</v>
      </c>
      <c r="CZ92">
        <f t="shared" si="122"/>
        <v>60.469499999999996</v>
      </c>
      <c r="DC92" t="s">
        <v>2</v>
      </c>
      <c r="DD92" t="s">
        <v>2</v>
      </c>
      <c r="DE92" t="s">
        <v>2</v>
      </c>
      <c r="DF92" t="s">
        <v>2</v>
      </c>
      <c r="DG92" t="s">
        <v>2</v>
      </c>
      <c r="DH92" t="s">
        <v>2</v>
      </c>
      <c r="DI92" t="s">
        <v>2</v>
      </c>
      <c r="DJ92" t="s">
        <v>2</v>
      </c>
      <c r="DK92" t="s">
        <v>2</v>
      </c>
      <c r="DL92" t="s">
        <v>2</v>
      </c>
      <c r="DM92" t="s">
        <v>2</v>
      </c>
      <c r="DN92">
        <v>0</v>
      </c>
      <c r="DO92">
        <v>0</v>
      </c>
      <c r="DP92">
        <v>1</v>
      </c>
      <c r="DQ92">
        <v>1</v>
      </c>
      <c r="DU92">
        <v>1003</v>
      </c>
      <c r="DV92" t="s">
        <v>280</v>
      </c>
      <c r="DW92" t="s">
        <v>280</v>
      </c>
      <c r="DX92">
        <v>100</v>
      </c>
      <c r="EE92">
        <v>89269847</v>
      </c>
      <c r="EF92">
        <v>3</v>
      </c>
      <c r="EG92" t="s">
        <v>13</v>
      </c>
      <c r="EH92">
        <v>0</v>
      </c>
      <c r="EI92" t="s">
        <v>2</v>
      </c>
      <c r="EJ92">
        <v>2</v>
      </c>
      <c r="EK92">
        <v>108001</v>
      </c>
      <c r="EL92" t="s">
        <v>168</v>
      </c>
      <c r="EM92" t="s">
        <v>169</v>
      </c>
      <c r="EN92" t="s">
        <v>2</v>
      </c>
      <c r="EO92" t="s">
        <v>2</v>
      </c>
      <c r="EQ92">
        <v>0</v>
      </c>
      <c r="ER92">
        <v>237.65</v>
      </c>
      <c r="ES92">
        <v>51.53</v>
      </c>
      <c r="ET92">
        <v>31.2</v>
      </c>
      <c r="EU92">
        <v>0.14000000000000001</v>
      </c>
      <c r="EV92">
        <v>154.91999999999999</v>
      </c>
      <c r="EW92">
        <v>16.29</v>
      </c>
      <c r="EX92">
        <v>0.01</v>
      </c>
      <c r="EY92">
        <v>0</v>
      </c>
      <c r="FQ92">
        <v>0</v>
      </c>
      <c r="FR92">
        <f t="shared" si="123"/>
        <v>0</v>
      </c>
      <c r="FS92">
        <v>0</v>
      </c>
      <c r="FX92">
        <v>95</v>
      </c>
      <c r="FY92">
        <v>65</v>
      </c>
      <c r="GA92" t="s">
        <v>2</v>
      </c>
      <c r="GD92">
        <v>0</v>
      </c>
      <c r="GF92">
        <v>751849425</v>
      </c>
      <c r="GG92">
        <v>2</v>
      </c>
      <c r="GH92">
        <v>1</v>
      </c>
      <c r="GI92">
        <v>-2</v>
      </c>
      <c r="GJ92">
        <v>0</v>
      </c>
      <c r="GK92">
        <f>ROUND(R92*(R12)/100,2)</f>
        <v>0</v>
      </c>
      <c r="GL92">
        <f t="shared" si="124"/>
        <v>0</v>
      </c>
      <c r="GM92">
        <f t="shared" si="125"/>
        <v>291.44</v>
      </c>
      <c r="GN92">
        <f t="shared" si="126"/>
        <v>0</v>
      </c>
      <c r="GO92">
        <f t="shared" si="127"/>
        <v>291.44</v>
      </c>
      <c r="GP92">
        <f t="shared" si="128"/>
        <v>0</v>
      </c>
      <c r="GR92">
        <v>0</v>
      </c>
      <c r="GS92">
        <v>3</v>
      </c>
      <c r="GT92">
        <v>0</v>
      </c>
      <c r="GU92" t="s">
        <v>2</v>
      </c>
      <c r="GV92">
        <f t="shared" si="129"/>
        <v>0</v>
      </c>
      <c r="GW92">
        <v>1</v>
      </c>
      <c r="GX92">
        <f t="shared" si="130"/>
        <v>0</v>
      </c>
      <c r="HA92">
        <v>0</v>
      </c>
      <c r="HB92">
        <v>0</v>
      </c>
      <c r="IK92">
        <v>0</v>
      </c>
    </row>
    <row r="93" spans="1:245">
      <c r="A93">
        <v>17</v>
      </c>
      <c r="B93">
        <v>1</v>
      </c>
      <c r="E93" t="s">
        <v>298</v>
      </c>
      <c r="F93" t="s">
        <v>299</v>
      </c>
      <c r="G93" t="s">
        <v>300</v>
      </c>
      <c r="H93" t="s">
        <v>253</v>
      </c>
      <c r="I93">
        <v>60</v>
      </c>
      <c r="J93">
        <v>0</v>
      </c>
      <c r="O93">
        <f t="shared" si="93"/>
        <v>198</v>
      </c>
      <c r="P93">
        <f t="shared" si="94"/>
        <v>198</v>
      </c>
      <c r="Q93">
        <f t="shared" si="95"/>
        <v>0</v>
      </c>
      <c r="R93">
        <f t="shared" si="96"/>
        <v>0</v>
      </c>
      <c r="S93">
        <f t="shared" si="97"/>
        <v>0</v>
      </c>
      <c r="T93">
        <f t="shared" si="98"/>
        <v>0</v>
      </c>
      <c r="U93">
        <f t="shared" si="99"/>
        <v>0</v>
      </c>
      <c r="V93">
        <f t="shared" si="100"/>
        <v>0</v>
      </c>
      <c r="W93">
        <f t="shared" si="101"/>
        <v>0.6</v>
      </c>
      <c r="X93">
        <f t="shared" si="102"/>
        <v>0</v>
      </c>
      <c r="Y93">
        <f t="shared" si="103"/>
        <v>0</v>
      </c>
      <c r="AA93">
        <v>93143763</v>
      </c>
      <c r="AB93">
        <f t="shared" si="104"/>
        <v>3.3</v>
      </c>
      <c r="AC93">
        <f t="shared" si="92"/>
        <v>3.3</v>
      </c>
      <c r="AD93">
        <f t="shared" si="105"/>
        <v>0</v>
      </c>
      <c r="AE93">
        <f t="shared" si="106"/>
        <v>0</v>
      </c>
      <c r="AF93">
        <f t="shared" si="107"/>
        <v>0</v>
      </c>
      <c r="AG93">
        <f t="shared" si="108"/>
        <v>0</v>
      </c>
      <c r="AH93">
        <f t="shared" si="109"/>
        <v>0</v>
      </c>
      <c r="AI93">
        <f t="shared" si="110"/>
        <v>0</v>
      </c>
      <c r="AJ93">
        <f t="shared" si="111"/>
        <v>0.01</v>
      </c>
      <c r="AK93">
        <v>3.3</v>
      </c>
      <c r="AL93">
        <v>3.3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0.01</v>
      </c>
      <c r="AT93">
        <v>0</v>
      </c>
      <c r="AU93">
        <v>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2</v>
      </c>
      <c r="BE93" t="s">
        <v>2</v>
      </c>
      <c r="BF93" t="s">
        <v>2</v>
      </c>
      <c r="BG93" t="s">
        <v>2</v>
      </c>
      <c r="BH93">
        <v>3</v>
      </c>
      <c r="BI93">
        <v>2</v>
      </c>
      <c r="BJ93" t="s">
        <v>301</v>
      </c>
      <c r="BM93">
        <v>500002</v>
      </c>
      <c r="BN93">
        <v>0</v>
      </c>
      <c r="BO93" t="s">
        <v>2</v>
      </c>
      <c r="BP93">
        <v>0</v>
      </c>
      <c r="BQ93">
        <v>12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2</v>
      </c>
      <c r="BZ93">
        <v>0</v>
      </c>
      <c r="CA93">
        <v>0</v>
      </c>
      <c r="CF93">
        <v>0</v>
      </c>
      <c r="CG93">
        <v>0</v>
      </c>
      <c r="CM93">
        <v>0</v>
      </c>
      <c r="CN93" t="s">
        <v>2</v>
      </c>
      <c r="CO93">
        <v>0</v>
      </c>
      <c r="CP93">
        <f t="shared" si="112"/>
        <v>198</v>
      </c>
      <c r="CQ93">
        <f t="shared" si="113"/>
        <v>3.3</v>
      </c>
      <c r="CR93">
        <f t="shared" si="114"/>
        <v>0</v>
      </c>
      <c r="CS93">
        <f t="shared" si="115"/>
        <v>0</v>
      </c>
      <c r="CT93">
        <f t="shared" si="116"/>
        <v>0</v>
      </c>
      <c r="CU93">
        <f t="shared" si="117"/>
        <v>0</v>
      </c>
      <c r="CV93">
        <f t="shared" si="118"/>
        <v>0</v>
      </c>
      <c r="CW93">
        <f t="shared" si="119"/>
        <v>0</v>
      </c>
      <c r="CX93">
        <f t="shared" si="120"/>
        <v>0.01</v>
      </c>
      <c r="CY93">
        <f t="shared" si="121"/>
        <v>0</v>
      </c>
      <c r="CZ93">
        <f t="shared" si="122"/>
        <v>0</v>
      </c>
      <c r="DC93" t="s">
        <v>2</v>
      </c>
      <c r="DD93" t="s">
        <v>2</v>
      </c>
      <c r="DE93" t="s">
        <v>2</v>
      </c>
      <c r="DF93" t="s">
        <v>2</v>
      </c>
      <c r="DG93" t="s">
        <v>2</v>
      </c>
      <c r="DH93" t="s">
        <v>2</v>
      </c>
      <c r="DI93" t="s">
        <v>2</v>
      </c>
      <c r="DJ93" t="s">
        <v>2</v>
      </c>
      <c r="DK93" t="s">
        <v>2</v>
      </c>
      <c r="DL93" t="s">
        <v>2</v>
      </c>
      <c r="DM93" t="s">
        <v>2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253</v>
      </c>
      <c r="DW93" t="s">
        <v>253</v>
      </c>
      <c r="DX93">
        <v>1</v>
      </c>
      <c r="EE93">
        <v>89269898</v>
      </c>
      <c r="EF93">
        <v>12</v>
      </c>
      <c r="EG93" t="s">
        <v>266</v>
      </c>
      <c r="EH93">
        <v>0</v>
      </c>
      <c r="EI93" t="s">
        <v>2</v>
      </c>
      <c r="EJ93">
        <v>2</v>
      </c>
      <c r="EK93">
        <v>500002</v>
      </c>
      <c r="EL93" t="s">
        <v>267</v>
      </c>
      <c r="EM93" t="s">
        <v>268</v>
      </c>
      <c r="EN93" t="s">
        <v>2</v>
      </c>
      <c r="EO93" t="s">
        <v>2</v>
      </c>
      <c r="EQ93">
        <v>0</v>
      </c>
      <c r="ER93">
        <v>3.3</v>
      </c>
      <c r="ES93">
        <v>3.3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FQ93">
        <v>0</v>
      </c>
      <c r="FR93">
        <f t="shared" si="123"/>
        <v>0</v>
      </c>
      <c r="FS93">
        <v>0</v>
      </c>
      <c r="FX93">
        <v>0</v>
      </c>
      <c r="FY93">
        <v>0</v>
      </c>
      <c r="GA93" t="s">
        <v>2</v>
      </c>
      <c r="GD93">
        <v>0</v>
      </c>
      <c r="GF93">
        <v>169533769</v>
      </c>
      <c r="GG93">
        <v>2</v>
      </c>
      <c r="GH93">
        <v>1</v>
      </c>
      <c r="GI93">
        <v>-2</v>
      </c>
      <c r="GJ93">
        <v>0</v>
      </c>
      <c r="GK93">
        <f>ROUND(R93*(R12)/100,2)</f>
        <v>0</v>
      </c>
      <c r="GL93">
        <f t="shared" si="124"/>
        <v>0</v>
      </c>
      <c r="GM93">
        <f t="shared" si="125"/>
        <v>198</v>
      </c>
      <c r="GN93">
        <f t="shared" si="126"/>
        <v>0</v>
      </c>
      <c r="GO93">
        <f t="shared" si="127"/>
        <v>198</v>
      </c>
      <c r="GP93">
        <f t="shared" si="128"/>
        <v>0</v>
      </c>
      <c r="GR93">
        <v>0</v>
      </c>
      <c r="GS93">
        <v>3</v>
      </c>
      <c r="GT93">
        <v>0</v>
      </c>
      <c r="GU93" t="s">
        <v>2</v>
      </c>
      <c r="GV93">
        <f t="shared" si="129"/>
        <v>0</v>
      </c>
      <c r="GW93">
        <v>1</v>
      </c>
      <c r="GX93">
        <f t="shared" si="130"/>
        <v>0</v>
      </c>
      <c r="HA93">
        <v>0</v>
      </c>
      <c r="HB93">
        <v>0</v>
      </c>
      <c r="IK93">
        <v>0</v>
      </c>
    </row>
    <row r="94" spans="1:245">
      <c r="A94">
        <v>17</v>
      </c>
      <c r="B94">
        <v>1</v>
      </c>
      <c r="C94">
        <f>ROW(SmtRes!A179)</f>
        <v>179</v>
      </c>
      <c r="D94">
        <f>ROW(EtalonRes!A182)</f>
        <v>182</v>
      </c>
      <c r="E94" t="s">
        <v>2</v>
      </c>
      <c r="F94" t="s">
        <v>302</v>
      </c>
      <c r="G94" t="s">
        <v>303</v>
      </c>
      <c r="H94" t="s">
        <v>280</v>
      </c>
      <c r="I94">
        <v>0</v>
      </c>
      <c r="J94">
        <v>0</v>
      </c>
      <c r="O94">
        <f t="shared" si="93"/>
        <v>0</v>
      </c>
      <c r="P94">
        <f t="shared" si="94"/>
        <v>0</v>
      </c>
      <c r="Q94">
        <f t="shared" si="95"/>
        <v>0</v>
      </c>
      <c r="R94">
        <f t="shared" si="96"/>
        <v>0</v>
      </c>
      <c r="S94">
        <f t="shared" si="97"/>
        <v>0</v>
      </c>
      <c r="T94">
        <f t="shared" si="98"/>
        <v>0</v>
      </c>
      <c r="U94">
        <f t="shared" si="99"/>
        <v>0</v>
      </c>
      <c r="V94">
        <f t="shared" si="100"/>
        <v>0</v>
      </c>
      <c r="W94">
        <f t="shared" si="101"/>
        <v>0</v>
      </c>
      <c r="X94">
        <f t="shared" si="102"/>
        <v>0</v>
      </c>
      <c r="Y94">
        <f t="shared" si="103"/>
        <v>0</v>
      </c>
      <c r="AA94">
        <v>-1</v>
      </c>
      <c r="AB94">
        <f t="shared" si="104"/>
        <v>4704.74</v>
      </c>
      <c r="AC94">
        <f t="shared" si="92"/>
        <v>11.16</v>
      </c>
      <c r="AD94">
        <f t="shared" si="105"/>
        <v>4348.97</v>
      </c>
      <c r="AE94">
        <f t="shared" si="106"/>
        <v>211.41</v>
      </c>
      <c r="AF94">
        <f t="shared" si="107"/>
        <v>344.61</v>
      </c>
      <c r="AG94">
        <f t="shared" si="108"/>
        <v>0</v>
      </c>
      <c r="AH94">
        <f t="shared" si="109"/>
        <v>34.53</v>
      </c>
      <c r="AI94">
        <f t="shared" si="110"/>
        <v>14.01</v>
      </c>
      <c r="AJ94">
        <f t="shared" si="111"/>
        <v>0</v>
      </c>
      <c r="AK94">
        <v>4704.74</v>
      </c>
      <c r="AL94">
        <v>11.16</v>
      </c>
      <c r="AM94">
        <v>4348.97</v>
      </c>
      <c r="AN94">
        <v>211.41</v>
      </c>
      <c r="AO94">
        <v>344.61</v>
      </c>
      <c r="AP94">
        <v>0</v>
      </c>
      <c r="AQ94">
        <v>34.53</v>
      </c>
      <c r="AR94">
        <v>14.01</v>
      </c>
      <c r="AS94">
        <v>0</v>
      </c>
      <c r="AT94">
        <v>130</v>
      </c>
      <c r="AU94">
        <v>89</v>
      </c>
      <c r="AV94">
        <v>1</v>
      </c>
      <c r="AW94">
        <v>1</v>
      </c>
      <c r="AZ94">
        <v>1</v>
      </c>
      <c r="BA94">
        <v>1</v>
      </c>
      <c r="BB94">
        <v>1</v>
      </c>
      <c r="BC94">
        <v>1</v>
      </c>
      <c r="BD94" t="s">
        <v>2</v>
      </c>
      <c r="BE94" t="s">
        <v>2</v>
      </c>
      <c r="BF94" t="s">
        <v>2</v>
      </c>
      <c r="BG94" t="s">
        <v>2</v>
      </c>
      <c r="BH94">
        <v>0</v>
      </c>
      <c r="BI94">
        <v>1</v>
      </c>
      <c r="BJ94" t="s">
        <v>304</v>
      </c>
      <c r="BM94">
        <v>23001</v>
      </c>
      <c r="BN94">
        <v>0</v>
      </c>
      <c r="BO94" t="s">
        <v>2</v>
      </c>
      <c r="BP94">
        <v>0</v>
      </c>
      <c r="BQ94">
        <v>2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2</v>
      </c>
      <c r="BZ94">
        <v>130</v>
      </c>
      <c r="CA94">
        <v>89</v>
      </c>
      <c r="CF94">
        <v>0</v>
      </c>
      <c r="CG94">
        <v>0</v>
      </c>
      <c r="CM94">
        <v>0</v>
      </c>
      <c r="CN94" t="s">
        <v>2</v>
      </c>
      <c r="CO94">
        <v>0</v>
      </c>
      <c r="CP94">
        <f t="shared" si="112"/>
        <v>0</v>
      </c>
      <c r="CQ94">
        <f t="shared" si="113"/>
        <v>11.16</v>
      </c>
      <c r="CR94">
        <f t="shared" si="114"/>
        <v>4348.97</v>
      </c>
      <c r="CS94">
        <f t="shared" si="115"/>
        <v>211.41</v>
      </c>
      <c r="CT94">
        <f t="shared" si="116"/>
        <v>344.61</v>
      </c>
      <c r="CU94">
        <f t="shared" si="117"/>
        <v>0</v>
      </c>
      <c r="CV94">
        <f t="shared" si="118"/>
        <v>34.53</v>
      </c>
      <c r="CW94">
        <f t="shared" si="119"/>
        <v>14.01</v>
      </c>
      <c r="CX94">
        <f t="shared" si="120"/>
        <v>0</v>
      </c>
      <c r="CY94">
        <f t="shared" si="121"/>
        <v>0</v>
      </c>
      <c r="CZ94">
        <f t="shared" si="122"/>
        <v>0</v>
      </c>
      <c r="DC94" t="s">
        <v>2</v>
      </c>
      <c r="DD94" t="s">
        <v>2</v>
      </c>
      <c r="DE94" t="s">
        <v>2</v>
      </c>
      <c r="DF94" t="s">
        <v>2</v>
      </c>
      <c r="DG94" t="s">
        <v>2</v>
      </c>
      <c r="DH94" t="s">
        <v>2</v>
      </c>
      <c r="DI94" t="s">
        <v>2</v>
      </c>
      <c r="DJ94" t="s">
        <v>2</v>
      </c>
      <c r="DK94" t="s">
        <v>2</v>
      </c>
      <c r="DL94" t="s">
        <v>2</v>
      </c>
      <c r="DM94" t="s">
        <v>2</v>
      </c>
      <c r="DN94">
        <v>0</v>
      </c>
      <c r="DO94">
        <v>0</v>
      </c>
      <c r="DP94">
        <v>1</v>
      </c>
      <c r="DQ94">
        <v>1</v>
      </c>
      <c r="DU94">
        <v>1003</v>
      </c>
      <c r="DV94" t="s">
        <v>280</v>
      </c>
      <c r="DW94" t="s">
        <v>305</v>
      </c>
      <c r="DX94">
        <v>100</v>
      </c>
      <c r="EE94">
        <v>89269998</v>
      </c>
      <c r="EF94">
        <v>2</v>
      </c>
      <c r="EG94" t="s">
        <v>306</v>
      </c>
      <c r="EH94">
        <v>0</v>
      </c>
      <c r="EI94" t="s">
        <v>2</v>
      </c>
      <c r="EJ94">
        <v>1</v>
      </c>
      <c r="EK94">
        <v>23001</v>
      </c>
      <c r="EL94" t="s">
        <v>307</v>
      </c>
      <c r="EM94" t="s">
        <v>308</v>
      </c>
      <c r="EN94" t="s">
        <v>2</v>
      </c>
      <c r="EO94" t="s">
        <v>2</v>
      </c>
      <c r="EQ94">
        <v>1024</v>
      </c>
      <c r="ER94">
        <v>4704.74</v>
      </c>
      <c r="ES94">
        <v>11.16</v>
      </c>
      <c r="ET94">
        <v>4348.97</v>
      </c>
      <c r="EU94">
        <v>211.41</v>
      </c>
      <c r="EV94">
        <v>344.61</v>
      </c>
      <c r="EW94">
        <v>34.53</v>
      </c>
      <c r="EX94">
        <v>14.01</v>
      </c>
      <c r="EY94">
        <v>0</v>
      </c>
      <c r="FQ94">
        <v>0</v>
      </c>
      <c r="FR94">
        <f t="shared" si="123"/>
        <v>0</v>
      </c>
      <c r="FS94">
        <v>0</v>
      </c>
      <c r="FX94">
        <v>130</v>
      </c>
      <c r="FY94">
        <v>89</v>
      </c>
      <c r="GA94" t="s">
        <v>2</v>
      </c>
      <c r="GD94">
        <v>0</v>
      </c>
      <c r="GF94">
        <v>824957013</v>
      </c>
      <c r="GG94">
        <v>2</v>
      </c>
      <c r="GH94">
        <v>1</v>
      </c>
      <c r="GI94">
        <v>-2</v>
      </c>
      <c r="GJ94">
        <v>0</v>
      </c>
      <c r="GK94">
        <f>ROUND(R94*(R12)/100,2)</f>
        <v>0</v>
      </c>
      <c r="GL94">
        <f t="shared" si="124"/>
        <v>0</v>
      </c>
      <c r="GM94">
        <f t="shared" si="125"/>
        <v>0</v>
      </c>
      <c r="GN94">
        <f t="shared" si="126"/>
        <v>0</v>
      </c>
      <c r="GO94">
        <f t="shared" si="127"/>
        <v>0</v>
      </c>
      <c r="GP94">
        <f t="shared" si="128"/>
        <v>0</v>
      </c>
      <c r="GR94">
        <v>0</v>
      </c>
      <c r="GS94">
        <v>3</v>
      </c>
      <c r="GT94">
        <v>0</v>
      </c>
      <c r="GU94" t="s">
        <v>2</v>
      </c>
      <c r="GV94">
        <f t="shared" si="129"/>
        <v>0</v>
      </c>
      <c r="GW94">
        <v>1</v>
      </c>
      <c r="GX94">
        <f t="shared" si="130"/>
        <v>0</v>
      </c>
      <c r="HA94">
        <v>0</v>
      </c>
      <c r="HB94">
        <v>0</v>
      </c>
      <c r="IK94">
        <v>0</v>
      </c>
    </row>
    <row r="95" spans="1:245">
      <c r="A95">
        <v>17</v>
      </c>
      <c r="B95">
        <v>1</v>
      </c>
      <c r="C95">
        <f>ROW(SmtRes!A183)</f>
        <v>183</v>
      </c>
      <c r="D95">
        <f>ROW(EtalonRes!A186)</f>
        <v>186</v>
      </c>
      <c r="E95" t="s">
        <v>309</v>
      </c>
      <c r="F95" t="s">
        <v>310</v>
      </c>
      <c r="G95" t="s">
        <v>311</v>
      </c>
      <c r="H95" t="s">
        <v>312</v>
      </c>
      <c r="I95">
        <v>0.35</v>
      </c>
      <c r="J95">
        <v>0</v>
      </c>
      <c r="O95">
        <f t="shared" si="93"/>
        <v>11453.11</v>
      </c>
      <c r="P95">
        <f t="shared" si="94"/>
        <v>11059.3</v>
      </c>
      <c r="Q95">
        <f t="shared" si="95"/>
        <v>0</v>
      </c>
      <c r="R95">
        <f t="shared" si="96"/>
        <v>0</v>
      </c>
      <c r="S95">
        <f t="shared" si="97"/>
        <v>393.81</v>
      </c>
      <c r="T95">
        <f t="shared" si="98"/>
        <v>0</v>
      </c>
      <c r="U95">
        <f t="shared" si="99"/>
        <v>46.55</v>
      </c>
      <c r="V95">
        <f t="shared" si="100"/>
        <v>0</v>
      </c>
      <c r="W95">
        <f t="shared" si="101"/>
        <v>0</v>
      </c>
      <c r="X95">
        <f t="shared" si="102"/>
        <v>393.81</v>
      </c>
      <c r="Y95">
        <f t="shared" si="103"/>
        <v>255.98</v>
      </c>
      <c r="AA95">
        <v>93143763</v>
      </c>
      <c r="AB95">
        <f t="shared" si="104"/>
        <v>32723.19</v>
      </c>
      <c r="AC95">
        <f t="shared" si="92"/>
        <v>31598.01</v>
      </c>
      <c r="AD95">
        <f t="shared" si="105"/>
        <v>0</v>
      </c>
      <c r="AE95">
        <f t="shared" si="106"/>
        <v>0</v>
      </c>
      <c r="AF95">
        <f t="shared" si="107"/>
        <v>1125.18</v>
      </c>
      <c r="AG95">
        <f t="shared" si="108"/>
        <v>0</v>
      </c>
      <c r="AH95">
        <f t="shared" si="109"/>
        <v>133</v>
      </c>
      <c r="AI95">
        <f t="shared" si="110"/>
        <v>0</v>
      </c>
      <c r="AJ95">
        <f t="shared" si="111"/>
        <v>0</v>
      </c>
      <c r="AK95">
        <v>32723.19</v>
      </c>
      <c r="AL95">
        <v>31598.01</v>
      </c>
      <c r="AM95">
        <v>0</v>
      </c>
      <c r="AN95">
        <v>0</v>
      </c>
      <c r="AO95">
        <v>1125.18</v>
      </c>
      <c r="AP95">
        <v>0</v>
      </c>
      <c r="AQ95">
        <v>133</v>
      </c>
      <c r="AR95">
        <v>0</v>
      </c>
      <c r="AS95">
        <v>0</v>
      </c>
      <c r="AT95">
        <v>100</v>
      </c>
      <c r="AU95">
        <v>65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2</v>
      </c>
      <c r="BE95" t="s">
        <v>2</v>
      </c>
      <c r="BF95" t="s">
        <v>2</v>
      </c>
      <c r="BG95" t="s">
        <v>2</v>
      </c>
      <c r="BH95">
        <v>0</v>
      </c>
      <c r="BI95">
        <v>1</v>
      </c>
      <c r="BJ95" t="s">
        <v>313</v>
      </c>
      <c r="BM95">
        <v>34001</v>
      </c>
      <c r="BN95">
        <v>0</v>
      </c>
      <c r="BO95" t="s">
        <v>2</v>
      </c>
      <c r="BP95">
        <v>0</v>
      </c>
      <c r="BQ95">
        <v>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2</v>
      </c>
      <c r="BZ95">
        <v>100</v>
      </c>
      <c r="CA95">
        <v>65</v>
      </c>
      <c r="CF95">
        <v>0</v>
      </c>
      <c r="CG95">
        <v>0</v>
      </c>
      <c r="CM95">
        <v>0</v>
      </c>
      <c r="CN95" t="s">
        <v>2</v>
      </c>
      <c r="CO95">
        <v>0</v>
      </c>
      <c r="CP95">
        <f t="shared" si="112"/>
        <v>11453.109999999999</v>
      </c>
      <c r="CQ95">
        <f t="shared" si="113"/>
        <v>31598.01</v>
      </c>
      <c r="CR95">
        <f t="shared" si="114"/>
        <v>0</v>
      </c>
      <c r="CS95">
        <f t="shared" si="115"/>
        <v>0</v>
      </c>
      <c r="CT95">
        <f t="shared" si="116"/>
        <v>1125.18</v>
      </c>
      <c r="CU95">
        <f t="shared" si="117"/>
        <v>0</v>
      </c>
      <c r="CV95">
        <f t="shared" si="118"/>
        <v>133</v>
      </c>
      <c r="CW95">
        <f t="shared" si="119"/>
        <v>0</v>
      </c>
      <c r="CX95">
        <f t="shared" si="120"/>
        <v>0</v>
      </c>
      <c r="CY95">
        <f t="shared" si="121"/>
        <v>393.81</v>
      </c>
      <c r="CZ95">
        <f t="shared" si="122"/>
        <v>255.97650000000002</v>
      </c>
      <c r="DC95" t="s">
        <v>2</v>
      </c>
      <c r="DD95" t="s">
        <v>2</v>
      </c>
      <c r="DE95" t="s">
        <v>2</v>
      </c>
      <c r="DF95" t="s">
        <v>2</v>
      </c>
      <c r="DG95" t="s">
        <v>2</v>
      </c>
      <c r="DH95" t="s">
        <v>2</v>
      </c>
      <c r="DI95" t="s">
        <v>2</v>
      </c>
      <c r="DJ95" t="s">
        <v>2</v>
      </c>
      <c r="DK95" t="s">
        <v>2</v>
      </c>
      <c r="DL95" t="s">
        <v>2</v>
      </c>
      <c r="DM95" t="s">
        <v>2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312</v>
      </c>
      <c r="DW95" t="s">
        <v>312</v>
      </c>
      <c r="DX95">
        <v>1</v>
      </c>
      <c r="EE95">
        <v>89270020</v>
      </c>
      <c r="EF95">
        <v>2</v>
      </c>
      <c r="EG95" t="s">
        <v>306</v>
      </c>
      <c r="EH95">
        <v>0</v>
      </c>
      <c r="EI95" t="s">
        <v>2</v>
      </c>
      <c r="EJ95">
        <v>1</v>
      </c>
      <c r="EK95">
        <v>34001</v>
      </c>
      <c r="EL95" t="s">
        <v>314</v>
      </c>
      <c r="EM95" t="s">
        <v>315</v>
      </c>
      <c r="EN95" t="s">
        <v>2</v>
      </c>
      <c r="EO95" t="s">
        <v>2</v>
      </c>
      <c r="EQ95">
        <v>0</v>
      </c>
      <c r="ER95">
        <v>32723.19</v>
      </c>
      <c r="ES95">
        <v>31598.01</v>
      </c>
      <c r="ET95">
        <v>0</v>
      </c>
      <c r="EU95">
        <v>0</v>
      </c>
      <c r="EV95">
        <v>1125.18</v>
      </c>
      <c r="EW95">
        <v>133</v>
      </c>
      <c r="EX95">
        <v>0</v>
      </c>
      <c r="EY95">
        <v>0</v>
      </c>
      <c r="FQ95">
        <v>0</v>
      </c>
      <c r="FR95">
        <f t="shared" si="123"/>
        <v>0</v>
      </c>
      <c r="FS95">
        <v>0</v>
      </c>
      <c r="FX95">
        <v>100</v>
      </c>
      <c r="FY95">
        <v>65</v>
      </c>
      <c r="GA95" t="s">
        <v>2</v>
      </c>
      <c r="GD95">
        <v>0</v>
      </c>
      <c r="GF95">
        <v>-1786606923</v>
      </c>
      <c r="GG95">
        <v>2</v>
      </c>
      <c r="GH95">
        <v>1</v>
      </c>
      <c r="GI95">
        <v>-2</v>
      </c>
      <c r="GJ95">
        <v>0</v>
      </c>
      <c r="GK95">
        <f>ROUND(R95*(R12)/100,2)</f>
        <v>0</v>
      </c>
      <c r="GL95">
        <f t="shared" si="124"/>
        <v>0</v>
      </c>
      <c r="GM95">
        <f t="shared" si="125"/>
        <v>12102.9</v>
      </c>
      <c r="GN95">
        <f t="shared" si="126"/>
        <v>12102.9</v>
      </c>
      <c r="GO95">
        <f t="shared" si="127"/>
        <v>0</v>
      </c>
      <c r="GP95">
        <f t="shared" si="128"/>
        <v>0</v>
      </c>
      <c r="GR95">
        <v>0</v>
      </c>
      <c r="GS95">
        <v>3</v>
      </c>
      <c r="GT95">
        <v>0</v>
      </c>
      <c r="GU95" t="s">
        <v>2</v>
      </c>
      <c r="GV95">
        <f t="shared" si="129"/>
        <v>0</v>
      </c>
      <c r="GW95">
        <v>1</v>
      </c>
      <c r="GX95">
        <f t="shared" si="130"/>
        <v>0</v>
      </c>
      <c r="HA95">
        <v>0</v>
      </c>
      <c r="HB95">
        <v>0</v>
      </c>
      <c r="IK95">
        <v>0</v>
      </c>
    </row>
    <row r="96" spans="1:245">
      <c r="A96">
        <v>17</v>
      </c>
      <c r="B96">
        <v>1</v>
      </c>
      <c r="E96" t="s">
        <v>316</v>
      </c>
      <c r="F96" t="s">
        <v>317</v>
      </c>
      <c r="G96" t="s">
        <v>318</v>
      </c>
      <c r="H96" t="s">
        <v>253</v>
      </c>
      <c r="I96">
        <v>-350</v>
      </c>
      <c r="J96">
        <v>0</v>
      </c>
      <c r="O96">
        <f t="shared" si="93"/>
        <v>-11035.5</v>
      </c>
      <c r="P96">
        <f t="shared" si="94"/>
        <v>-11035.5</v>
      </c>
      <c r="Q96">
        <f t="shared" si="95"/>
        <v>0</v>
      </c>
      <c r="R96">
        <f t="shared" si="96"/>
        <v>0</v>
      </c>
      <c r="S96">
        <f t="shared" si="97"/>
        <v>0</v>
      </c>
      <c r="T96">
        <f t="shared" si="98"/>
        <v>0</v>
      </c>
      <c r="U96">
        <f t="shared" si="99"/>
        <v>0</v>
      </c>
      <c r="V96">
        <f t="shared" si="100"/>
        <v>0</v>
      </c>
      <c r="W96">
        <f t="shared" si="101"/>
        <v>-21</v>
      </c>
      <c r="X96">
        <f t="shared" si="102"/>
        <v>0</v>
      </c>
      <c r="Y96">
        <f t="shared" si="103"/>
        <v>0</v>
      </c>
      <c r="AA96">
        <v>93143763</v>
      </c>
      <c r="AB96">
        <f t="shared" si="104"/>
        <v>31.53</v>
      </c>
      <c r="AC96">
        <f t="shared" si="92"/>
        <v>31.53</v>
      </c>
      <c r="AD96">
        <f t="shared" si="105"/>
        <v>0</v>
      </c>
      <c r="AE96">
        <f t="shared" si="106"/>
        <v>0</v>
      </c>
      <c r="AF96">
        <f t="shared" si="107"/>
        <v>0</v>
      </c>
      <c r="AG96">
        <f t="shared" si="108"/>
        <v>0</v>
      </c>
      <c r="AH96">
        <f t="shared" si="109"/>
        <v>0</v>
      </c>
      <c r="AI96">
        <f t="shared" si="110"/>
        <v>0</v>
      </c>
      <c r="AJ96">
        <f t="shared" si="111"/>
        <v>0.06</v>
      </c>
      <c r="AK96">
        <v>31.53</v>
      </c>
      <c r="AL96">
        <v>31.53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0.06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1</v>
      </c>
      <c r="BD96" t="s">
        <v>2</v>
      </c>
      <c r="BE96" t="s">
        <v>2</v>
      </c>
      <c r="BF96" t="s">
        <v>2</v>
      </c>
      <c r="BG96" t="s">
        <v>2</v>
      </c>
      <c r="BH96">
        <v>3</v>
      </c>
      <c r="BI96">
        <v>1</v>
      </c>
      <c r="BJ96" t="s">
        <v>319</v>
      </c>
      <c r="BM96">
        <v>500001</v>
      </c>
      <c r="BN96">
        <v>0</v>
      </c>
      <c r="BO96" t="s">
        <v>2</v>
      </c>
      <c r="BP96">
        <v>0</v>
      </c>
      <c r="BQ96">
        <v>8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2</v>
      </c>
      <c r="BZ96">
        <v>0</v>
      </c>
      <c r="CA96">
        <v>0</v>
      </c>
      <c r="CF96">
        <v>0</v>
      </c>
      <c r="CG96">
        <v>0</v>
      </c>
      <c r="CM96">
        <v>0</v>
      </c>
      <c r="CN96" t="s">
        <v>2</v>
      </c>
      <c r="CO96">
        <v>0</v>
      </c>
      <c r="CP96">
        <f t="shared" si="112"/>
        <v>-11035.5</v>
      </c>
      <c r="CQ96">
        <f t="shared" si="113"/>
        <v>31.53</v>
      </c>
      <c r="CR96">
        <f t="shared" si="114"/>
        <v>0</v>
      </c>
      <c r="CS96">
        <f t="shared" si="115"/>
        <v>0</v>
      </c>
      <c r="CT96">
        <f t="shared" si="116"/>
        <v>0</v>
      </c>
      <c r="CU96">
        <f t="shared" si="117"/>
        <v>0</v>
      </c>
      <c r="CV96">
        <f t="shared" si="118"/>
        <v>0</v>
      </c>
      <c r="CW96">
        <f t="shared" si="119"/>
        <v>0</v>
      </c>
      <c r="CX96">
        <f t="shared" si="120"/>
        <v>0.06</v>
      </c>
      <c r="CY96">
        <f t="shared" si="121"/>
        <v>0</v>
      </c>
      <c r="CZ96">
        <f t="shared" si="122"/>
        <v>0</v>
      </c>
      <c r="DC96" t="s">
        <v>2</v>
      </c>
      <c r="DD96" t="s">
        <v>2</v>
      </c>
      <c r="DE96" t="s">
        <v>2</v>
      </c>
      <c r="DF96" t="s">
        <v>2</v>
      </c>
      <c r="DG96" t="s">
        <v>2</v>
      </c>
      <c r="DH96" t="s">
        <v>2</v>
      </c>
      <c r="DI96" t="s">
        <v>2</v>
      </c>
      <c r="DJ96" t="s">
        <v>2</v>
      </c>
      <c r="DK96" t="s">
        <v>2</v>
      </c>
      <c r="DL96" t="s">
        <v>2</v>
      </c>
      <c r="DM96" t="s">
        <v>2</v>
      </c>
      <c r="DN96">
        <v>0</v>
      </c>
      <c r="DO96">
        <v>0</v>
      </c>
      <c r="DP96">
        <v>1</v>
      </c>
      <c r="DQ96">
        <v>1</v>
      </c>
      <c r="DU96">
        <v>1003</v>
      </c>
      <c r="DV96" t="s">
        <v>253</v>
      </c>
      <c r="DW96" t="s">
        <v>253</v>
      </c>
      <c r="DX96">
        <v>1</v>
      </c>
      <c r="EE96">
        <v>89269897</v>
      </c>
      <c r="EF96">
        <v>8</v>
      </c>
      <c r="EG96" t="s">
        <v>114</v>
      </c>
      <c r="EH96">
        <v>0</v>
      </c>
      <c r="EI96" t="s">
        <v>2</v>
      </c>
      <c r="EJ96">
        <v>1</v>
      </c>
      <c r="EK96">
        <v>500001</v>
      </c>
      <c r="EL96" t="s">
        <v>320</v>
      </c>
      <c r="EM96" t="s">
        <v>321</v>
      </c>
      <c r="EN96" t="s">
        <v>2</v>
      </c>
      <c r="EO96" t="s">
        <v>2</v>
      </c>
      <c r="EQ96">
        <v>0</v>
      </c>
      <c r="ER96">
        <v>31.53</v>
      </c>
      <c r="ES96">
        <v>31.53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FQ96">
        <v>0</v>
      </c>
      <c r="FR96">
        <f t="shared" si="123"/>
        <v>0</v>
      </c>
      <c r="FS96">
        <v>0</v>
      </c>
      <c r="FX96">
        <v>0</v>
      </c>
      <c r="FY96">
        <v>0</v>
      </c>
      <c r="GA96" t="s">
        <v>2</v>
      </c>
      <c r="GD96">
        <v>0</v>
      </c>
      <c r="GF96">
        <v>2099169821</v>
      </c>
      <c r="GG96">
        <v>2</v>
      </c>
      <c r="GH96">
        <v>1</v>
      </c>
      <c r="GI96">
        <v>-2</v>
      </c>
      <c r="GJ96">
        <v>0</v>
      </c>
      <c r="GK96">
        <f>ROUND(R96*(R12)/100,2)</f>
        <v>0</v>
      </c>
      <c r="GL96">
        <f t="shared" si="124"/>
        <v>0</v>
      </c>
      <c r="GM96">
        <f t="shared" si="125"/>
        <v>-11035.5</v>
      </c>
      <c r="GN96">
        <f t="shared" si="126"/>
        <v>-11035.5</v>
      </c>
      <c r="GO96">
        <f t="shared" si="127"/>
        <v>0</v>
      </c>
      <c r="GP96">
        <f t="shared" si="128"/>
        <v>0</v>
      </c>
      <c r="GR96">
        <v>0</v>
      </c>
      <c r="GS96">
        <v>3</v>
      </c>
      <c r="GT96">
        <v>0</v>
      </c>
      <c r="GU96" t="s">
        <v>2</v>
      </c>
      <c r="GV96">
        <f t="shared" si="129"/>
        <v>0</v>
      </c>
      <c r="GW96">
        <v>1</v>
      </c>
      <c r="GX96">
        <f t="shared" si="130"/>
        <v>0</v>
      </c>
      <c r="HA96">
        <v>0</v>
      </c>
      <c r="HB96">
        <v>0</v>
      </c>
      <c r="IK96">
        <v>0</v>
      </c>
    </row>
    <row r="97" spans="1:245">
      <c r="A97">
        <v>17</v>
      </c>
      <c r="B97">
        <v>1</v>
      </c>
      <c r="E97" t="s">
        <v>322</v>
      </c>
      <c r="F97" t="s">
        <v>323</v>
      </c>
      <c r="G97" t="s">
        <v>324</v>
      </c>
      <c r="H97" t="s">
        <v>325</v>
      </c>
      <c r="I97">
        <v>350</v>
      </c>
      <c r="J97">
        <v>0</v>
      </c>
      <c r="O97">
        <f t="shared" si="93"/>
        <v>17794</v>
      </c>
      <c r="P97">
        <f t="shared" si="94"/>
        <v>17794</v>
      </c>
      <c r="Q97">
        <f t="shared" si="95"/>
        <v>0</v>
      </c>
      <c r="R97">
        <f t="shared" si="96"/>
        <v>0</v>
      </c>
      <c r="S97">
        <f t="shared" si="97"/>
        <v>0</v>
      </c>
      <c r="T97">
        <f t="shared" si="98"/>
        <v>0</v>
      </c>
      <c r="U97">
        <f t="shared" si="99"/>
        <v>0</v>
      </c>
      <c r="V97">
        <f t="shared" si="100"/>
        <v>0</v>
      </c>
      <c r="W97">
        <f t="shared" si="101"/>
        <v>0</v>
      </c>
      <c r="X97">
        <f t="shared" si="102"/>
        <v>0</v>
      </c>
      <c r="Y97">
        <f t="shared" si="103"/>
        <v>0</v>
      </c>
      <c r="AA97">
        <v>93143763</v>
      </c>
      <c r="AB97">
        <f t="shared" si="104"/>
        <v>50.84</v>
      </c>
      <c r="AC97">
        <f t="shared" si="92"/>
        <v>50.84</v>
      </c>
      <c r="AD97">
        <f t="shared" si="105"/>
        <v>0</v>
      </c>
      <c r="AE97">
        <f t="shared" si="106"/>
        <v>0</v>
      </c>
      <c r="AF97">
        <f t="shared" si="107"/>
        <v>0</v>
      </c>
      <c r="AG97">
        <f t="shared" si="108"/>
        <v>0</v>
      </c>
      <c r="AH97">
        <f t="shared" si="109"/>
        <v>0</v>
      </c>
      <c r="AI97">
        <f t="shared" si="110"/>
        <v>0</v>
      </c>
      <c r="AJ97">
        <f t="shared" si="111"/>
        <v>0</v>
      </c>
      <c r="AK97">
        <v>50.84</v>
      </c>
      <c r="AL97">
        <v>50.84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2</v>
      </c>
      <c r="BE97" t="s">
        <v>2</v>
      </c>
      <c r="BF97" t="s">
        <v>2</v>
      </c>
      <c r="BG97" t="s">
        <v>2</v>
      </c>
      <c r="BH97">
        <v>3</v>
      </c>
      <c r="BI97">
        <v>1</v>
      </c>
      <c r="BJ97" t="s">
        <v>2</v>
      </c>
      <c r="BM97">
        <v>500003</v>
      </c>
      <c r="BN97">
        <v>0</v>
      </c>
      <c r="BO97" t="s">
        <v>2</v>
      </c>
      <c r="BP97">
        <v>0</v>
      </c>
      <c r="BQ97">
        <v>13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2</v>
      </c>
      <c r="BZ97">
        <v>0</v>
      </c>
      <c r="CA97">
        <v>0</v>
      </c>
      <c r="CF97">
        <v>0</v>
      </c>
      <c r="CG97">
        <v>0</v>
      </c>
      <c r="CM97">
        <v>0</v>
      </c>
      <c r="CN97" t="s">
        <v>326</v>
      </c>
      <c r="CO97">
        <v>0</v>
      </c>
      <c r="CP97">
        <f t="shared" si="112"/>
        <v>17794</v>
      </c>
      <c r="CQ97">
        <f t="shared" si="113"/>
        <v>50.84</v>
      </c>
      <c r="CR97">
        <f t="shared" si="114"/>
        <v>0</v>
      </c>
      <c r="CS97">
        <f t="shared" si="115"/>
        <v>0</v>
      </c>
      <c r="CT97">
        <f t="shared" si="116"/>
        <v>0</v>
      </c>
      <c r="CU97">
        <f t="shared" si="117"/>
        <v>0</v>
      </c>
      <c r="CV97">
        <f t="shared" si="118"/>
        <v>0</v>
      </c>
      <c r="CW97">
        <f t="shared" si="119"/>
        <v>0</v>
      </c>
      <c r="CX97">
        <f t="shared" si="120"/>
        <v>0</v>
      </c>
      <c r="CY97">
        <f t="shared" si="121"/>
        <v>0</v>
      </c>
      <c r="CZ97">
        <f t="shared" si="122"/>
        <v>0</v>
      </c>
      <c r="DC97" t="s">
        <v>2</v>
      </c>
      <c r="DD97" t="s">
        <v>2</v>
      </c>
      <c r="DE97" t="s">
        <v>2</v>
      </c>
      <c r="DF97" t="s">
        <v>2</v>
      </c>
      <c r="DG97" t="s">
        <v>2</v>
      </c>
      <c r="DH97" t="s">
        <v>2</v>
      </c>
      <c r="DI97" t="s">
        <v>2</v>
      </c>
      <c r="DJ97" t="s">
        <v>2</v>
      </c>
      <c r="DK97" t="s">
        <v>2</v>
      </c>
      <c r="DL97" t="s">
        <v>2</v>
      </c>
      <c r="DM97" t="s">
        <v>2</v>
      </c>
      <c r="DN97">
        <v>0</v>
      </c>
      <c r="DO97">
        <v>0</v>
      </c>
      <c r="DP97">
        <v>1</v>
      </c>
      <c r="DQ97">
        <v>1</v>
      </c>
      <c r="DU97">
        <v>1003</v>
      </c>
      <c r="DV97" t="s">
        <v>325</v>
      </c>
      <c r="DW97" t="s">
        <v>327</v>
      </c>
      <c r="DX97">
        <v>1</v>
      </c>
      <c r="EE97">
        <v>89270104</v>
      </c>
      <c r="EF97">
        <v>13</v>
      </c>
      <c r="EG97" t="s">
        <v>137</v>
      </c>
      <c r="EH97">
        <v>0</v>
      </c>
      <c r="EI97" t="s">
        <v>2</v>
      </c>
      <c r="EJ97">
        <v>1</v>
      </c>
      <c r="EK97">
        <v>500003</v>
      </c>
      <c r="EL97" t="s">
        <v>138</v>
      </c>
      <c r="EM97" t="s">
        <v>139</v>
      </c>
      <c r="EN97" t="s">
        <v>2</v>
      </c>
      <c r="EO97" t="s">
        <v>323</v>
      </c>
      <c r="EQ97">
        <v>768</v>
      </c>
      <c r="ER97">
        <v>50.84</v>
      </c>
      <c r="ES97">
        <v>50.84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5</v>
      </c>
      <c r="FC97">
        <v>0</v>
      </c>
      <c r="FD97">
        <v>18</v>
      </c>
      <c r="FF97">
        <v>50.84</v>
      </c>
      <c r="FQ97">
        <v>0</v>
      </c>
      <c r="FR97">
        <f t="shared" si="123"/>
        <v>0</v>
      </c>
      <c r="FS97">
        <v>0</v>
      </c>
      <c r="FX97">
        <v>0</v>
      </c>
      <c r="FY97">
        <v>0</v>
      </c>
      <c r="GA97" t="s">
        <v>328</v>
      </c>
      <c r="GD97">
        <v>0</v>
      </c>
      <c r="GF97">
        <v>30064751</v>
      </c>
      <c r="GG97">
        <v>2</v>
      </c>
      <c r="GH97">
        <v>3</v>
      </c>
      <c r="GI97">
        <v>-2</v>
      </c>
      <c r="GJ97">
        <v>0</v>
      </c>
      <c r="GK97">
        <f>ROUND(R97*(R12)/100,2)</f>
        <v>0</v>
      </c>
      <c r="GL97">
        <f t="shared" si="124"/>
        <v>0</v>
      </c>
      <c r="GM97">
        <f t="shared" si="125"/>
        <v>17794</v>
      </c>
      <c r="GN97">
        <f t="shared" si="126"/>
        <v>17794</v>
      </c>
      <c r="GO97">
        <f t="shared" si="127"/>
        <v>0</v>
      </c>
      <c r="GP97">
        <f t="shared" si="128"/>
        <v>0</v>
      </c>
      <c r="GR97">
        <v>1</v>
      </c>
      <c r="GS97">
        <v>1</v>
      </c>
      <c r="GT97">
        <v>0</v>
      </c>
      <c r="GU97" t="s">
        <v>2</v>
      </c>
      <c r="GV97">
        <f t="shared" si="129"/>
        <v>0</v>
      </c>
      <c r="GW97">
        <v>1</v>
      </c>
      <c r="GX97">
        <f t="shared" si="130"/>
        <v>0</v>
      </c>
      <c r="HA97">
        <v>0</v>
      </c>
      <c r="HB97">
        <v>0</v>
      </c>
      <c r="IK97">
        <v>0</v>
      </c>
    </row>
    <row r="98" spans="1:245">
      <c r="A98">
        <v>17</v>
      </c>
      <c r="B98">
        <v>1</v>
      </c>
      <c r="E98" t="s">
        <v>329</v>
      </c>
      <c r="F98" t="s">
        <v>323</v>
      </c>
      <c r="G98" t="s">
        <v>330</v>
      </c>
      <c r="H98" t="s">
        <v>11</v>
      </c>
      <c r="I98">
        <v>10</v>
      </c>
      <c r="J98">
        <v>0</v>
      </c>
      <c r="O98">
        <f t="shared" si="93"/>
        <v>3227.1</v>
      </c>
      <c r="P98">
        <f t="shared" si="94"/>
        <v>3227.1</v>
      </c>
      <c r="Q98">
        <f t="shared" si="95"/>
        <v>0</v>
      </c>
      <c r="R98">
        <f t="shared" si="96"/>
        <v>0</v>
      </c>
      <c r="S98">
        <f t="shared" si="97"/>
        <v>0</v>
      </c>
      <c r="T98">
        <f t="shared" si="98"/>
        <v>0</v>
      </c>
      <c r="U98">
        <f t="shared" si="99"/>
        <v>0</v>
      </c>
      <c r="V98">
        <f t="shared" si="100"/>
        <v>0</v>
      </c>
      <c r="W98">
        <f t="shared" si="101"/>
        <v>0</v>
      </c>
      <c r="X98">
        <f t="shared" si="102"/>
        <v>0</v>
      </c>
      <c r="Y98">
        <f t="shared" si="103"/>
        <v>0</v>
      </c>
      <c r="AA98">
        <v>93143763</v>
      </c>
      <c r="AB98">
        <f t="shared" si="104"/>
        <v>322.70999999999998</v>
      </c>
      <c r="AC98">
        <f t="shared" si="92"/>
        <v>322.70999999999998</v>
      </c>
      <c r="AD98">
        <f t="shared" si="105"/>
        <v>0</v>
      </c>
      <c r="AE98">
        <f t="shared" si="106"/>
        <v>0</v>
      </c>
      <c r="AF98">
        <f t="shared" si="107"/>
        <v>0</v>
      </c>
      <c r="AG98">
        <f t="shared" si="108"/>
        <v>0</v>
      </c>
      <c r="AH98">
        <f t="shared" si="109"/>
        <v>0</v>
      </c>
      <c r="AI98">
        <f t="shared" si="110"/>
        <v>0</v>
      </c>
      <c r="AJ98">
        <f t="shared" si="111"/>
        <v>0</v>
      </c>
      <c r="AK98">
        <v>322.70999999999998</v>
      </c>
      <c r="AL98">
        <v>322.70999999999998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2</v>
      </c>
      <c r="BE98" t="s">
        <v>2</v>
      </c>
      <c r="BF98" t="s">
        <v>2</v>
      </c>
      <c r="BG98" t="s">
        <v>2</v>
      </c>
      <c r="BH98">
        <v>3</v>
      </c>
      <c r="BI98">
        <v>1</v>
      </c>
      <c r="BJ98" t="s">
        <v>2</v>
      </c>
      <c r="BM98">
        <v>500003</v>
      </c>
      <c r="BN98">
        <v>0</v>
      </c>
      <c r="BO98" t="s">
        <v>2</v>
      </c>
      <c r="BP98">
        <v>0</v>
      </c>
      <c r="BQ98">
        <v>13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2</v>
      </c>
      <c r="BZ98">
        <v>0</v>
      </c>
      <c r="CA98">
        <v>0</v>
      </c>
      <c r="CF98">
        <v>0</v>
      </c>
      <c r="CG98">
        <v>0</v>
      </c>
      <c r="CM98">
        <v>0</v>
      </c>
      <c r="CN98" t="s">
        <v>331</v>
      </c>
      <c r="CO98">
        <v>0</v>
      </c>
      <c r="CP98">
        <f t="shared" si="112"/>
        <v>3227.1</v>
      </c>
      <c r="CQ98">
        <f t="shared" si="113"/>
        <v>322.70999999999998</v>
      </c>
      <c r="CR98">
        <f t="shared" si="114"/>
        <v>0</v>
      </c>
      <c r="CS98">
        <f t="shared" si="115"/>
        <v>0</v>
      </c>
      <c r="CT98">
        <f t="shared" si="116"/>
        <v>0</v>
      </c>
      <c r="CU98">
        <f t="shared" si="117"/>
        <v>0</v>
      </c>
      <c r="CV98">
        <f t="shared" si="118"/>
        <v>0</v>
      </c>
      <c r="CW98">
        <f t="shared" si="119"/>
        <v>0</v>
      </c>
      <c r="CX98">
        <f t="shared" si="120"/>
        <v>0</v>
      </c>
      <c r="CY98">
        <f t="shared" si="121"/>
        <v>0</v>
      </c>
      <c r="CZ98">
        <f t="shared" si="122"/>
        <v>0</v>
      </c>
      <c r="DC98" t="s">
        <v>2</v>
      </c>
      <c r="DD98" t="s">
        <v>2</v>
      </c>
      <c r="DE98" t="s">
        <v>2</v>
      </c>
      <c r="DF98" t="s">
        <v>2</v>
      </c>
      <c r="DG98" t="s">
        <v>2</v>
      </c>
      <c r="DH98" t="s">
        <v>2</v>
      </c>
      <c r="DI98" t="s">
        <v>2</v>
      </c>
      <c r="DJ98" t="s">
        <v>2</v>
      </c>
      <c r="DK98" t="s">
        <v>2</v>
      </c>
      <c r="DL98" t="s">
        <v>2</v>
      </c>
      <c r="DM98" t="s">
        <v>2</v>
      </c>
      <c r="DN98">
        <v>0</v>
      </c>
      <c r="DO98">
        <v>0</v>
      </c>
      <c r="DP98">
        <v>1</v>
      </c>
      <c r="DQ98">
        <v>1</v>
      </c>
      <c r="DU98">
        <v>1010</v>
      </c>
      <c r="DV98" t="s">
        <v>11</v>
      </c>
      <c r="DW98" t="s">
        <v>11</v>
      </c>
      <c r="DX98">
        <v>1</v>
      </c>
      <c r="EE98">
        <v>89270104</v>
      </c>
      <c r="EF98">
        <v>13</v>
      </c>
      <c r="EG98" t="s">
        <v>137</v>
      </c>
      <c r="EH98">
        <v>0</v>
      </c>
      <c r="EI98" t="s">
        <v>2</v>
      </c>
      <c r="EJ98">
        <v>1</v>
      </c>
      <c r="EK98">
        <v>500003</v>
      </c>
      <c r="EL98" t="s">
        <v>138</v>
      </c>
      <c r="EM98" t="s">
        <v>139</v>
      </c>
      <c r="EN98" t="s">
        <v>2</v>
      </c>
      <c r="EO98" t="s">
        <v>323</v>
      </c>
      <c r="EQ98">
        <v>768</v>
      </c>
      <c r="ER98">
        <v>322.70999999999998</v>
      </c>
      <c r="ES98">
        <v>322.70999999999998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5</v>
      </c>
      <c r="FC98">
        <v>1</v>
      </c>
      <c r="FD98">
        <v>18</v>
      </c>
      <c r="FF98">
        <v>380.8</v>
      </c>
      <c r="FQ98">
        <v>0</v>
      </c>
      <c r="FR98">
        <f t="shared" si="123"/>
        <v>0</v>
      </c>
      <c r="FS98">
        <v>0</v>
      </c>
      <c r="FX98">
        <v>0</v>
      </c>
      <c r="FY98">
        <v>0</v>
      </c>
      <c r="GA98" t="s">
        <v>332</v>
      </c>
      <c r="GD98">
        <v>0</v>
      </c>
      <c r="GF98">
        <v>-838476620</v>
      </c>
      <c r="GG98">
        <v>2</v>
      </c>
      <c r="GH98">
        <v>3</v>
      </c>
      <c r="GI98">
        <v>-2</v>
      </c>
      <c r="GJ98">
        <v>0</v>
      </c>
      <c r="GK98">
        <f>ROUND(R98*(R12)/100,2)</f>
        <v>0</v>
      </c>
      <c r="GL98">
        <f t="shared" si="124"/>
        <v>0</v>
      </c>
      <c r="GM98">
        <f t="shared" si="125"/>
        <v>3227.1</v>
      </c>
      <c r="GN98">
        <f t="shared" si="126"/>
        <v>3227.1</v>
      </c>
      <c r="GO98">
        <f t="shared" si="127"/>
        <v>0</v>
      </c>
      <c r="GP98">
        <f t="shared" si="128"/>
        <v>0</v>
      </c>
      <c r="GR98">
        <v>1</v>
      </c>
      <c r="GS98">
        <v>1</v>
      </c>
      <c r="GT98">
        <v>0</v>
      </c>
      <c r="GU98" t="s">
        <v>2</v>
      </c>
      <c r="GV98">
        <f t="shared" si="129"/>
        <v>0</v>
      </c>
      <c r="GW98">
        <v>1</v>
      </c>
      <c r="GX98">
        <f t="shared" si="130"/>
        <v>0</v>
      </c>
      <c r="HA98">
        <v>0</v>
      </c>
      <c r="HB98">
        <v>0</v>
      </c>
      <c r="IK98">
        <v>0</v>
      </c>
    </row>
    <row r="99" spans="1:245">
      <c r="A99">
        <v>17</v>
      </c>
      <c r="B99">
        <v>1</v>
      </c>
      <c r="C99">
        <f>ROW(SmtRes!A191)</f>
        <v>191</v>
      </c>
      <c r="D99">
        <f>ROW(EtalonRes!A196)</f>
        <v>196</v>
      </c>
      <c r="E99" t="s">
        <v>333</v>
      </c>
      <c r="F99" t="s">
        <v>334</v>
      </c>
      <c r="G99" t="s">
        <v>335</v>
      </c>
      <c r="H99" t="s">
        <v>336</v>
      </c>
      <c r="I99">
        <v>3.5999999999999997E-2</v>
      </c>
      <c r="J99">
        <v>0</v>
      </c>
      <c r="O99">
        <f t="shared" si="93"/>
        <v>415.64</v>
      </c>
      <c r="P99">
        <f t="shared" si="94"/>
        <v>355.97</v>
      </c>
      <c r="Q99">
        <f t="shared" si="95"/>
        <v>49.44</v>
      </c>
      <c r="R99">
        <f t="shared" si="96"/>
        <v>3.6</v>
      </c>
      <c r="S99">
        <f t="shared" si="97"/>
        <v>10.23</v>
      </c>
      <c r="T99">
        <f t="shared" si="98"/>
        <v>0</v>
      </c>
      <c r="U99">
        <f t="shared" si="99"/>
        <v>1.0483199999999999</v>
      </c>
      <c r="V99">
        <f t="shared" si="100"/>
        <v>0.30419999999999997</v>
      </c>
      <c r="W99">
        <f t="shared" si="101"/>
        <v>0</v>
      </c>
      <c r="X99">
        <f t="shared" si="102"/>
        <v>14.52</v>
      </c>
      <c r="Y99">
        <f t="shared" si="103"/>
        <v>8.3000000000000007</v>
      </c>
      <c r="AA99">
        <v>93143763</v>
      </c>
      <c r="AB99">
        <f t="shared" si="104"/>
        <v>11545.58</v>
      </c>
      <c r="AC99">
        <f t="shared" si="92"/>
        <v>9888</v>
      </c>
      <c r="AD99">
        <f t="shared" si="105"/>
        <v>1373.37</v>
      </c>
      <c r="AE99">
        <f t="shared" si="106"/>
        <v>99.96</v>
      </c>
      <c r="AF99">
        <f t="shared" si="107"/>
        <v>284.20999999999998</v>
      </c>
      <c r="AG99">
        <f t="shared" si="108"/>
        <v>0</v>
      </c>
      <c r="AH99">
        <f t="shared" si="109"/>
        <v>29.12</v>
      </c>
      <c r="AI99">
        <f t="shared" si="110"/>
        <v>8.4499999999999993</v>
      </c>
      <c r="AJ99">
        <f t="shared" si="111"/>
        <v>0</v>
      </c>
      <c r="AK99">
        <v>11545.58</v>
      </c>
      <c r="AL99">
        <v>9888</v>
      </c>
      <c r="AM99">
        <v>1373.37</v>
      </c>
      <c r="AN99">
        <v>99.96</v>
      </c>
      <c r="AO99">
        <v>284.20999999999998</v>
      </c>
      <c r="AP99">
        <v>0</v>
      </c>
      <c r="AQ99">
        <v>29.12</v>
      </c>
      <c r="AR99">
        <v>8.4499999999999993</v>
      </c>
      <c r="AS99">
        <v>0</v>
      </c>
      <c r="AT99">
        <v>105</v>
      </c>
      <c r="AU99">
        <v>60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2</v>
      </c>
      <c r="BE99" t="s">
        <v>2</v>
      </c>
      <c r="BF99" t="s">
        <v>2</v>
      </c>
      <c r="BG99" t="s">
        <v>2</v>
      </c>
      <c r="BH99">
        <v>0</v>
      </c>
      <c r="BI99">
        <v>1</v>
      </c>
      <c r="BJ99" t="s">
        <v>337</v>
      </c>
      <c r="BM99">
        <v>33001</v>
      </c>
      <c r="BN99">
        <v>0</v>
      </c>
      <c r="BO99" t="s">
        <v>2</v>
      </c>
      <c r="BP99">
        <v>0</v>
      </c>
      <c r="BQ99">
        <v>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2</v>
      </c>
      <c r="BZ99">
        <v>105</v>
      </c>
      <c r="CA99">
        <v>60</v>
      </c>
      <c r="CF99">
        <v>0</v>
      </c>
      <c r="CG99">
        <v>0</v>
      </c>
      <c r="CM99">
        <v>0</v>
      </c>
      <c r="CN99" t="s">
        <v>2</v>
      </c>
      <c r="CO99">
        <v>0</v>
      </c>
      <c r="CP99">
        <f t="shared" si="112"/>
        <v>415.64000000000004</v>
      </c>
      <c r="CQ99">
        <f t="shared" si="113"/>
        <v>9888</v>
      </c>
      <c r="CR99">
        <f t="shared" si="114"/>
        <v>1373.37</v>
      </c>
      <c r="CS99">
        <f t="shared" si="115"/>
        <v>99.96</v>
      </c>
      <c r="CT99">
        <f t="shared" si="116"/>
        <v>284.20999999999998</v>
      </c>
      <c r="CU99">
        <f t="shared" si="117"/>
        <v>0</v>
      </c>
      <c r="CV99">
        <f t="shared" si="118"/>
        <v>29.12</v>
      </c>
      <c r="CW99">
        <f t="shared" si="119"/>
        <v>8.4499999999999993</v>
      </c>
      <c r="CX99">
        <f t="shared" si="120"/>
        <v>0</v>
      </c>
      <c r="CY99">
        <f t="shared" si="121"/>
        <v>14.521500000000001</v>
      </c>
      <c r="CZ99">
        <f t="shared" si="122"/>
        <v>8.298</v>
      </c>
      <c r="DC99" t="s">
        <v>2</v>
      </c>
      <c r="DD99" t="s">
        <v>2</v>
      </c>
      <c r="DE99" t="s">
        <v>2</v>
      </c>
      <c r="DF99" t="s">
        <v>2</v>
      </c>
      <c r="DG99" t="s">
        <v>2</v>
      </c>
      <c r="DH99" t="s">
        <v>2</v>
      </c>
      <c r="DI99" t="s">
        <v>2</v>
      </c>
      <c r="DJ99" t="s">
        <v>2</v>
      </c>
      <c r="DK99" t="s">
        <v>2</v>
      </c>
      <c r="DL99" t="s">
        <v>2</v>
      </c>
      <c r="DM99" t="s">
        <v>2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336</v>
      </c>
      <c r="DW99" t="s">
        <v>336</v>
      </c>
      <c r="DX99">
        <v>1</v>
      </c>
      <c r="EE99">
        <v>89270019</v>
      </c>
      <c r="EF99">
        <v>2</v>
      </c>
      <c r="EG99" t="s">
        <v>306</v>
      </c>
      <c r="EH99">
        <v>0</v>
      </c>
      <c r="EI99" t="s">
        <v>2</v>
      </c>
      <c r="EJ99">
        <v>1</v>
      </c>
      <c r="EK99">
        <v>33001</v>
      </c>
      <c r="EL99" t="s">
        <v>338</v>
      </c>
      <c r="EM99" t="s">
        <v>339</v>
      </c>
      <c r="EN99" t="s">
        <v>2</v>
      </c>
      <c r="EO99" t="s">
        <v>2</v>
      </c>
      <c r="EQ99">
        <v>0</v>
      </c>
      <c r="ER99">
        <v>11545.58</v>
      </c>
      <c r="ES99">
        <v>9888</v>
      </c>
      <c r="ET99">
        <v>1373.37</v>
      </c>
      <c r="EU99">
        <v>99.96</v>
      </c>
      <c r="EV99">
        <v>284.20999999999998</v>
      </c>
      <c r="EW99">
        <v>29.12</v>
      </c>
      <c r="EX99">
        <v>8.4499999999999993</v>
      </c>
      <c r="EY99">
        <v>0</v>
      </c>
      <c r="FQ99">
        <v>0</v>
      </c>
      <c r="FR99">
        <f t="shared" si="123"/>
        <v>0</v>
      </c>
      <c r="FS99">
        <v>0</v>
      </c>
      <c r="FX99">
        <v>105</v>
      </c>
      <c r="FY99">
        <v>60</v>
      </c>
      <c r="GA99" t="s">
        <v>2</v>
      </c>
      <c r="GD99">
        <v>0</v>
      </c>
      <c r="GF99">
        <v>2038072355</v>
      </c>
      <c r="GG99">
        <v>2</v>
      </c>
      <c r="GH99">
        <v>1</v>
      </c>
      <c r="GI99">
        <v>-2</v>
      </c>
      <c r="GJ99">
        <v>0</v>
      </c>
      <c r="GK99">
        <f>ROUND(R99*(R12)/100,2)</f>
        <v>0</v>
      </c>
      <c r="GL99">
        <f t="shared" si="124"/>
        <v>0</v>
      </c>
      <c r="GM99">
        <f t="shared" si="125"/>
        <v>438.46</v>
      </c>
      <c r="GN99">
        <f t="shared" si="126"/>
        <v>438.46</v>
      </c>
      <c r="GO99">
        <f t="shared" si="127"/>
        <v>0</v>
      </c>
      <c r="GP99">
        <f t="shared" si="128"/>
        <v>0</v>
      </c>
      <c r="GR99">
        <v>0</v>
      </c>
      <c r="GS99">
        <v>3</v>
      </c>
      <c r="GT99">
        <v>0</v>
      </c>
      <c r="GU99" t="s">
        <v>2</v>
      </c>
      <c r="GV99">
        <f t="shared" si="129"/>
        <v>0</v>
      </c>
      <c r="GW99">
        <v>1</v>
      </c>
      <c r="GX99">
        <f t="shared" si="130"/>
        <v>0</v>
      </c>
      <c r="HA99">
        <v>0</v>
      </c>
      <c r="HB99">
        <v>0</v>
      </c>
      <c r="IK99">
        <v>0</v>
      </c>
    </row>
    <row r="100" spans="1:245">
      <c r="A100">
        <v>17</v>
      </c>
      <c r="B100">
        <v>1</v>
      </c>
      <c r="E100" t="s">
        <v>340</v>
      </c>
      <c r="F100" t="s">
        <v>341</v>
      </c>
      <c r="G100" t="s">
        <v>342</v>
      </c>
      <c r="H100" t="s">
        <v>11</v>
      </c>
      <c r="I100">
        <v>1</v>
      </c>
      <c r="J100">
        <v>0</v>
      </c>
      <c r="O100">
        <f t="shared" si="93"/>
        <v>2778.56</v>
      </c>
      <c r="P100">
        <f t="shared" si="94"/>
        <v>2778.56</v>
      </c>
      <c r="Q100">
        <f t="shared" si="95"/>
        <v>0</v>
      </c>
      <c r="R100">
        <f t="shared" si="96"/>
        <v>0</v>
      </c>
      <c r="S100">
        <f t="shared" si="97"/>
        <v>0</v>
      </c>
      <c r="T100">
        <f t="shared" si="98"/>
        <v>0</v>
      </c>
      <c r="U100">
        <f t="shared" si="99"/>
        <v>0</v>
      </c>
      <c r="V100">
        <f t="shared" si="100"/>
        <v>0</v>
      </c>
      <c r="W100">
        <f t="shared" si="101"/>
        <v>0</v>
      </c>
      <c r="X100">
        <f t="shared" si="102"/>
        <v>0</v>
      </c>
      <c r="Y100">
        <f t="shared" si="103"/>
        <v>0</v>
      </c>
      <c r="AA100">
        <v>93143763</v>
      </c>
      <c r="AB100">
        <f t="shared" si="104"/>
        <v>2778.56</v>
      </c>
      <c r="AC100">
        <f t="shared" si="92"/>
        <v>2778.56</v>
      </c>
      <c r="AD100">
        <f t="shared" si="105"/>
        <v>0</v>
      </c>
      <c r="AE100">
        <f t="shared" si="106"/>
        <v>0</v>
      </c>
      <c r="AF100">
        <f t="shared" si="107"/>
        <v>0</v>
      </c>
      <c r="AG100">
        <f t="shared" si="108"/>
        <v>0</v>
      </c>
      <c r="AH100">
        <f t="shared" si="109"/>
        <v>0</v>
      </c>
      <c r="AI100">
        <f t="shared" si="110"/>
        <v>0</v>
      </c>
      <c r="AJ100">
        <f t="shared" si="111"/>
        <v>0</v>
      </c>
      <c r="AK100">
        <v>2778.56</v>
      </c>
      <c r="AL100">
        <v>2778.56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2</v>
      </c>
      <c r="BE100" t="s">
        <v>2</v>
      </c>
      <c r="BF100" t="s">
        <v>2</v>
      </c>
      <c r="BG100" t="s">
        <v>2</v>
      </c>
      <c r="BH100">
        <v>3</v>
      </c>
      <c r="BI100">
        <v>1</v>
      </c>
      <c r="BJ100" t="s">
        <v>2</v>
      </c>
      <c r="BM100">
        <v>500003</v>
      </c>
      <c r="BN100">
        <v>0</v>
      </c>
      <c r="BO100" t="s">
        <v>2</v>
      </c>
      <c r="BP100">
        <v>0</v>
      </c>
      <c r="BQ100">
        <v>13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2</v>
      </c>
      <c r="BZ100">
        <v>0</v>
      </c>
      <c r="CA100">
        <v>0</v>
      </c>
      <c r="CF100">
        <v>0</v>
      </c>
      <c r="CG100">
        <v>0</v>
      </c>
      <c r="CM100">
        <v>0</v>
      </c>
      <c r="CN100" t="s">
        <v>2</v>
      </c>
      <c r="CO100">
        <v>0</v>
      </c>
      <c r="CP100">
        <f t="shared" si="112"/>
        <v>2778.56</v>
      </c>
      <c r="CQ100">
        <f t="shared" si="113"/>
        <v>2778.56</v>
      </c>
      <c r="CR100">
        <f t="shared" si="114"/>
        <v>0</v>
      </c>
      <c r="CS100">
        <f t="shared" si="115"/>
        <v>0</v>
      </c>
      <c r="CT100">
        <f t="shared" si="116"/>
        <v>0</v>
      </c>
      <c r="CU100">
        <f t="shared" si="117"/>
        <v>0</v>
      </c>
      <c r="CV100">
        <f t="shared" si="118"/>
        <v>0</v>
      </c>
      <c r="CW100">
        <f t="shared" si="119"/>
        <v>0</v>
      </c>
      <c r="CX100">
        <f t="shared" si="120"/>
        <v>0</v>
      </c>
      <c r="CY100">
        <f t="shared" si="121"/>
        <v>0</v>
      </c>
      <c r="CZ100">
        <f t="shared" si="122"/>
        <v>0</v>
      </c>
      <c r="DC100" t="s">
        <v>2</v>
      </c>
      <c r="DD100" t="s">
        <v>2</v>
      </c>
      <c r="DE100" t="s">
        <v>2</v>
      </c>
      <c r="DF100" t="s">
        <v>2</v>
      </c>
      <c r="DG100" t="s">
        <v>2</v>
      </c>
      <c r="DH100" t="s">
        <v>2</v>
      </c>
      <c r="DI100" t="s">
        <v>2</v>
      </c>
      <c r="DJ100" t="s">
        <v>2</v>
      </c>
      <c r="DK100" t="s">
        <v>2</v>
      </c>
      <c r="DL100" t="s">
        <v>2</v>
      </c>
      <c r="DM100" t="s">
        <v>2</v>
      </c>
      <c r="DN100">
        <v>0</v>
      </c>
      <c r="DO100">
        <v>0</v>
      </c>
      <c r="DP100">
        <v>1</v>
      </c>
      <c r="DQ100">
        <v>1</v>
      </c>
      <c r="DU100">
        <v>1010</v>
      </c>
      <c r="DV100" t="s">
        <v>11</v>
      </c>
      <c r="DW100" t="s">
        <v>11</v>
      </c>
      <c r="DX100">
        <v>1</v>
      </c>
      <c r="EE100">
        <v>89270104</v>
      </c>
      <c r="EF100">
        <v>13</v>
      </c>
      <c r="EG100" t="s">
        <v>137</v>
      </c>
      <c r="EH100">
        <v>0</v>
      </c>
      <c r="EI100" t="s">
        <v>2</v>
      </c>
      <c r="EJ100">
        <v>1</v>
      </c>
      <c r="EK100">
        <v>500003</v>
      </c>
      <c r="EL100" t="s">
        <v>138</v>
      </c>
      <c r="EM100" t="s">
        <v>139</v>
      </c>
      <c r="EN100" t="s">
        <v>2</v>
      </c>
      <c r="EO100" t="s">
        <v>341</v>
      </c>
      <c r="EQ100">
        <v>768</v>
      </c>
      <c r="ER100">
        <v>2778.56</v>
      </c>
      <c r="ES100">
        <v>2778.56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5</v>
      </c>
      <c r="FC100">
        <v>1</v>
      </c>
      <c r="FD100">
        <v>18</v>
      </c>
      <c r="FF100">
        <v>3278.7</v>
      </c>
      <c r="FQ100">
        <v>0</v>
      </c>
      <c r="FR100">
        <f t="shared" si="123"/>
        <v>0</v>
      </c>
      <c r="FS100">
        <v>0</v>
      </c>
      <c r="FX100">
        <v>0</v>
      </c>
      <c r="FY100">
        <v>0</v>
      </c>
      <c r="GA100" t="s">
        <v>343</v>
      </c>
      <c r="GD100">
        <v>0</v>
      </c>
      <c r="GF100">
        <v>-1112079190</v>
      </c>
      <c r="GG100">
        <v>2</v>
      </c>
      <c r="GH100">
        <v>3</v>
      </c>
      <c r="GI100">
        <v>-2</v>
      </c>
      <c r="GJ100">
        <v>0</v>
      </c>
      <c r="GK100">
        <f>ROUND(R100*(R12)/100,2)</f>
        <v>0</v>
      </c>
      <c r="GL100">
        <f t="shared" si="124"/>
        <v>0</v>
      </c>
      <c r="GM100">
        <f t="shared" si="125"/>
        <v>2778.56</v>
      </c>
      <c r="GN100">
        <f t="shared" si="126"/>
        <v>2778.56</v>
      </c>
      <c r="GO100">
        <f t="shared" si="127"/>
        <v>0</v>
      </c>
      <c r="GP100">
        <f t="shared" si="128"/>
        <v>0</v>
      </c>
      <c r="GR100">
        <v>1</v>
      </c>
      <c r="GS100">
        <v>1</v>
      </c>
      <c r="GT100">
        <v>0</v>
      </c>
      <c r="GU100" t="s">
        <v>2</v>
      </c>
      <c r="GV100">
        <f t="shared" si="129"/>
        <v>0</v>
      </c>
      <c r="GW100">
        <v>1</v>
      </c>
      <c r="GX100">
        <f t="shared" si="130"/>
        <v>0</v>
      </c>
      <c r="HA100">
        <v>0</v>
      </c>
      <c r="HB100">
        <v>0</v>
      </c>
      <c r="IK100">
        <v>0</v>
      </c>
    </row>
    <row r="101" spans="1:245">
      <c r="A101">
        <v>17</v>
      </c>
      <c r="B101">
        <v>1</v>
      </c>
      <c r="E101" t="s">
        <v>344</v>
      </c>
      <c r="F101" t="s">
        <v>345</v>
      </c>
      <c r="G101" t="s">
        <v>346</v>
      </c>
      <c r="H101" t="s">
        <v>347</v>
      </c>
      <c r="I101">
        <v>2.1000000000000001E-2</v>
      </c>
      <c r="J101">
        <v>0</v>
      </c>
      <c r="O101">
        <f t="shared" si="93"/>
        <v>15.12</v>
      </c>
      <c r="P101">
        <f t="shared" si="94"/>
        <v>15.12</v>
      </c>
      <c r="Q101">
        <f t="shared" si="95"/>
        <v>0</v>
      </c>
      <c r="R101">
        <f t="shared" si="96"/>
        <v>0</v>
      </c>
      <c r="S101">
        <f t="shared" si="97"/>
        <v>0</v>
      </c>
      <c r="T101">
        <f t="shared" si="98"/>
        <v>0</v>
      </c>
      <c r="U101">
        <f t="shared" si="99"/>
        <v>0</v>
      </c>
      <c r="V101">
        <f t="shared" si="100"/>
        <v>0</v>
      </c>
      <c r="W101">
        <f t="shared" si="101"/>
        <v>1.48</v>
      </c>
      <c r="X101">
        <f t="shared" si="102"/>
        <v>0</v>
      </c>
      <c r="Y101">
        <f t="shared" si="103"/>
        <v>0</v>
      </c>
      <c r="AA101">
        <v>93143763</v>
      </c>
      <c r="AB101">
        <f t="shared" si="104"/>
        <v>720</v>
      </c>
      <c r="AC101">
        <f t="shared" si="92"/>
        <v>720</v>
      </c>
      <c r="AD101">
        <f t="shared" si="105"/>
        <v>0</v>
      </c>
      <c r="AE101">
        <f t="shared" si="106"/>
        <v>0</v>
      </c>
      <c r="AF101">
        <f t="shared" si="107"/>
        <v>0</v>
      </c>
      <c r="AG101">
        <f t="shared" si="108"/>
        <v>0</v>
      </c>
      <c r="AH101">
        <f t="shared" si="109"/>
        <v>0</v>
      </c>
      <c r="AI101">
        <f t="shared" si="110"/>
        <v>0</v>
      </c>
      <c r="AJ101">
        <f t="shared" si="111"/>
        <v>70.400000000000006</v>
      </c>
      <c r="AK101">
        <v>720</v>
      </c>
      <c r="AL101">
        <v>720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70.400000000000006</v>
      </c>
      <c r="AT101">
        <v>0</v>
      </c>
      <c r="AU101">
        <v>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1</v>
      </c>
      <c r="BD101" t="s">
        <v>2</v>
      </c>
      <c r="BE101" t="s">
        <v>2</v>
      </c>
      <c r="BF101" t="s">
        <v>2</v>
      </c>
      <c r="BG101" t="s">
        <v>2</v>
      </c>
      <c r="BH101">
        <v>3</v>
      </c>
      <c r="BI101">
        <v>1</v>
      </c>
      <c r="BJ101" t="s">
        <v>348</v>
      </c>
      <c r="BM101">
        <v>500001</v>
      </c>
      <c r="BN101">
        <v>0</v>
      </c>
      <c r="BO101" t="s">
        <v>2</v>
      </c>
      <c r="BP101">
        <v>0</v>
      </c>
      <c r="BQ101">
        <v>8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2</v>
      </c>
      <c r="BZ101">
        <v>0</v>
      </c>
      <c r="CA101">
        <v>0</v>
      </c>
      <c r="CF101">
        <v>0</v>
      </c>
      <c r="CG101">
        <v>0</v>
      </c>
      <c r="CM101">
        <v>0</v>
      </c>
      <c r="CN101" t="s">
        <v>2</v>
      </c>
      <c r="CO101">
        <v>0</v>
      </c>
      <c r="CP101">
        <f t="shared" si="112"/>
        <v>15.12</v>
      </c>
      <c r="CQ101">
        <f t="shared" si="113"/>
        <v>720</v>
      </c>
      <c r="CR101">
        <f t="shared" si="114"/>
        <v>0</v>
      </c>
      <c r="CS101">
        <f t="shared" si="115"/>
        <v>0</v>
      </c>
      <c r="CT101">
        <f t="shared" si="116"/>
        <v>0</v>
      </c>
      <c r="CU101">
        <f t="shared" si="117"/>
        <v>0</v>
      </c>
      <c r="CV101">
        <f t="shared" si="118"/>
        <v>0</v>
      </c>
      <c r="CW101">
        <f t="shared" si="119"/>
        <v>0</v>
      </c>
      <c r="CX101">
        <f t="shared" si="120"/>
        <v>70.400000000000006</v>
      </c>
      <c r="CY101">
        <f t="shared" si="121"/>
        <v>0</v>
      </c>
      <c r="CZ101">
        <f t="shared" si="122"/>
        <v>0</v>
      </c>
      <c r="DC101" t="s">
        <v>2</v>
      </c>
      <c r="DD101" t="s">
        <v>2</v>
      </c>
      <c r="DE101" t="s">
        <v>2</v>
      </c>
      <c r="DF101" t="s">
        <v>2</v>
      </c>
      <c r="DG101" t="s">
        <v>2</v>
      </c>
      <c r="DH101" t="s">
        <v>2</v>
      </c>
      <c r="DI101" t="s">
        <v>2</v>
      </c>
      <c r="DJ101" t="s">
        <v>2</v>
      </c>
      <c r="DK101" t="s">
        <v>2</v>
      </c>
      <c r="DL101" t="s">
        <v>2</v>
      </c>
      <c r="DM101" t="s">
        <v>2</v>
      </c>
      <c r="DN101">
        <v>0</v>
      </c>
      <c r="DO101">
        <v>0</v>
      </c>
      <c r="DP101">
        <v>1</v>
      </c>
      <c r="DQ101">
        <v>1</v>
      </c>
      <c r="DU101">
        <v>1007</v>
      </c>
      <c r="DV101" t="s">
        <v>347</v>
      </c>
      <c r="DW101" t="s">
        <v>347</v>
      </c>
      <c r="DX101">
        <v>1</v>
      </c>
      <c r="EE101">
        <v>89269897</v>
      </c>
      <c r="EF101">
        <v>8</v>
      </c>
      <c r="EG101" t="s">
        <v>114</v>
      </c>
      <c r="EH101">
        <v>0</v>
      </c>
      <c r="EI101" t="s">
        <v>2</v>
      </c>
      <c r="EJ101">
        <v>1</v>
      </c>
      <c r="EK101">
        <v>500001</v>
      </c>
      <c r="EL101" t="s">
        <v>320</v>
      </c>
      <c r="EM101" t="s">
        <v>321</v>
      </c>
      <c r="EN101" t="s">
        <v>2</v>
      </c>
      <c r="EO101" t="s">
        <v>2</v>
      </c>
      <c r="EQ101">
        <v>0</v>
      </c>
      <c r="ER101">
        <v>720</v>
      </c>
      <c r="ES101">
        <v>720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FQ101">
        <v>0</v>
      </c>
      <c r="FR101">
        <f t="shared" si="123"/>
        <v>0</v>
      </c>
      <c r="FS101">
        <v>0</v>
      </c>
      <c r="FX101">
        <v>0</v>
      </c>
      <c r="FY101">
        <v>0</v>
      </c>
      <c r="GA101" t="s">
        <v>2</v>
      </c>
      <c r="GD101">
        <v>0</v>
      </c>
      <c r="GF101">
        <v>-1554825129</v>
      </c>
      <c r="GG101">
        <v>2</v>
      </c>
      <c r="GH101">
        <v>1</v>
      </c>
      <c r="GI101">
        <v>-2</v>
      </c>
      <c r="GJ101">
        <v>0</v>
      </c>
      <c r="GK101">
        <f>ROUND(R101*(R12)/100,2)</f>
        <v>0</v>
      </c>
      <c r="GL101">
        <f t="shared" si="124"/>
        <v>0</v>
      </c>
      <c r="GM101">
        <f t="shared" si="125"/>
        <v>15.12</v>
      </c>
      <c r="GN101">
        <f t="shared" si="126"/>
        <v>15.12</v>
      </c>
      <c r="GO101">
        <f t="shared" si="127"/>
        <v>0</v>
      </c>
      <c r="GP101">
        <f t="shared" si="128"/>
        <v>0</v>
      </c>
      <c r="GR101">
        <v>0</v>
      </c>
      <c r="GS101">
        <v>3</v>
      </c>
      <c r="GT101">
        <v>0</v>
      </c>
      <c r="GU101" t="s">
        <v>2</v>
      </c>
      <c r="GV101">
        <f t="shared" si="129"/>
        <v>0</v>
      </c>
      <c r="GW101">
        <v>1</v>
      </c>
      <c r="GX101">
        <f t="shared" si="130"/>
        <v>0</v>
      </c>
      <c r="HA101">
        <v>0</v>
      </c>
      <c r="HB101">
        <v>0</v>
      </c>
      <c r="IK101">
        <v>0</v>
      </c>
    </row>
    <row r="102" spans="1:245">
      <c r="A102">
        <v>19</v>
      </c>
      <c r="B102">
        <v>1</v>
      </c>
      <c r="F102" t="s">
        <v>2</v>
      </c>
      <c r="G102" t="s">
        <v>349</v>
      </c>
      <c r="H102" t="s">
        <v>2</v>
      </c>
      <c r="AA102">
        <v>1</v>
      </c>
      <c r="IK102">
        <v>0</v>
      </c>
    </row>
    <row r="103" spans="1:245">
      <c r="A103">
        <v>17</v>
      </c>
      <c r="B103">
        <v>1</v>
      </c>
      <c r="C103">
        <f>ROW(SmtRes!A193)</f>
        <v>193</v>
      </c>
      <c r="D103">
        <f>ROW(EtalonRes!A198)</f>
        <v>198</v>
      </c>
      <c r="E103" t="s">
        <v>350</v>
      </c>
      <c r="F103" t="s">
        <v>351</v>
      </c>
      <c r="G103" t="s">
        <v>352</v>
      </c>
      <c r="H103" t="s">
        <v>353</v>
      </c>
      <c r="I103">
        <f>ROUND(38/1000,9)</f>
        <v>3.7999999999999999E-2</v>
      </c>
      <c r="J103">
        <v>0</v>
      </c>
      <c r="O103">
        <f t="shared" ref="O103:O109" si="131">ROUND(CP103,2)</f>
        <v>131.80000000000001</v>
      </c>
      <c r="P103">
        <f t="shared" ref="P103:P109" si="132">ROUND(CQ103*I103,2)</f>
        <v>0</v>
      </c>
      <c r="Q103">
        <f t="shared" ref="Q103:Q109" si="133">ROUND(CR103*I103,2)</f>
        <v>131.80000000000001</v>
      </c>
      <c r="R103">
        <f t="shared" ref="R103:R109" si="134">ROUND(CS103*I103,2)</f>
        <v>15.44</v>
      </c>
      <c r="S103">
        <f t="shared" ref="S103:S109" si="135">ROUND(CT103*I103,2)</f>
        <v>0</v>
      </c>
      <c r="T103">
        <f t="shared" ref="T103:T109" si="136">ROUND(CU103*I103,2)</f>
        <v>0</v>
      </c>
      <c r="U103">
        <f t="shared" ref="U103:U109" si="137">CV103*I103</f>
        <v>0</v>
      </c>
      <c r="V103">
        <f t="shared" ref="V103:V109" si="138">CW103*I103</f>
        <v>1.1434199999999999</v>
      </c>
      <c r="W103">
        <f t="shared" ref="W103:W109" si="139">ROUND(CX103*I103,2)</f>
        <v>0</v>
      </c>
      <c r="X103">
        <f t="shared" ref="X103:Y109" si="140">ROUND(CY103,2)</f>
        <v>14.67</v>
      </c>
      <c r="Y103">
        <f t="shared" si="140"/>
        <v>7.72</v>
      </c>
      <c r="AA103">
        <v>93143763</v>
      </c>
      <c r="AB103">
        <f t="shared" ref="AB103:AB109" si="141">ROUND((AC103+AD103+AF103),6)</f>
        <v>3468.47</v>
      </c>
      <c r="AC103">
        <f>ROUND((ES103),6)</f>
        <v>0</v>
      </c>
      <c r="AD103">
        <f>ROUND((((ET103)-(EU103))+AE103),6)</f>
        <v>3468.47</v>
      </c>
      <c r="AE103">
        <f t="shared" ref="AE103:AF107" si="142">ROUND((EU103),6)</f>
        <v>406.22</v>
      </c>
      <c r="AF103">
        <f t="shared" si="142"/>
        <v>0</v>
      </c>
      <c r="AG103">
        <f t="shared" ref="AG103:AG109" si="143">ROUND((AP103),6)</f>
        <v>0</v>
      </c>
      <c r="AH103">
        <f t="shared" ref="AH103:AI107" si="144">(EW103)</f>
        <v>0</v>
      </c>
      <c r="AI103">
        <f t="shared" si="144"/>
        <v>30.09</v>
      </c>
      <c r="AJ103">
        <f t="shared" ref="AJ103:AJ109" si="145">ROUND((AS103),6)</f>
        <v>0</v>
      </c>
      <c r="AK103">
        <v>3468.47</v>
      </c>
      <c r="AL103">
        <v>0</v>
      </c>
      <c r="AM103">
        <v>3468.47</v>
      </c>
      <c r="AN103">
        <v>406.22</v>
      </c>
      <c r="AO103">
        <v>0</v>
      </c>
      <c r="AP103">
        <v>0</v>
      </c>
      <c r="AQ103">
        <v>0</v>
      </c>
      <c r="AR103">
        <v>30.09</v>
      </c>
      <c r="AS103">
        <v>0</v>
      </c>
      <c r="AT103">
        <v>95</v>
      </c>
      <c r="AU103">
        <v>50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2</v>
      </c>
      <c r="BE103" t="s">
        <v>2</v>
      </c>
      <c r="BF103" t="s">
        <v>2</v>
      </c>
      <c r="BG103" t="s">
        <v>2</v>
      </c>
      <c r="BH103">
        <v>0</v>
      </c>
      <c r="BI103">
        <v>1</v>
      </c>
      <c r="BJ103" t="s">
        <v>354</v>
      </c>
      <c r="BM103">
        <v>1001</v>
      </c>
      <c r="BN103">
        <v>0</v>
      </c>
      <c r="BO103" t="s">
        <v>2</v>
      </c>
      <c r="BP103">
        <v>0</v>
      </c>
      <c r="BQ103">
        <v>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2</v>
      </c>
      <c r="BZ103">
        <v>95</v>
      </c>
      <c r="CA103">
        <v>50</v>
      </c>
      <c r="CF103">
        <v>0</v>
      </c>
      <c r="CG103">
        <v>0</v>
      </c>
      <c r="CM103">
        <v>0</v>
      </c>
      <c r="CN103" t="s">
        <v>2</v>
      </c>
      <c r="CO103">
        <v>0</v>
      </c>
      <c r="CP103">
        <f t="shared" ref="CP103:CP109" si="146">(P103+Q103+S103)</f>
        <v>131.80000000000001</v>
      </c>
      <c r="CQ103">
        <f t="shared" ref="CQ103:CQ109" si="147">AC103*BC103</f>
        <v>0</v>
      </c>
      <c r="CR103">
        <f t="shared" ref="CR103:CR109" si="148">AD103*BB103</f>
        <v>3468.47</v>
      </c>
      <c r="CS103">
        <f t="shared" ref="CS103:CS109" si="149">AE103*BS103</f>
        <v>406.22</v>
      </c>
      <c r="CT103">
        <f t="shared" ref="CT103:CT109" si="150">AF103*BA103</f>
        <v>0</v>
      </c>
      <c r="CU103">
        <f t="shared" ref="CU103:CX109" si="151">AG103</f>
        <v>0</v>
      </c>
      <c r="CV103">
        <f t="shared" si="151"/>
        <v>0</v>
      </c>
      <c r="CW103">
        <f t="shared" si="151"/>
        <v>30.09</v>
      </c>
      <c r="CX103">
        <f t="shared" si="151"/>
        <v>0</v>
      </c>
      <c r="CY103">
        <f t="shared" ref="CY103:CY109" si="152">(((S103+R103)*AT103)/100)</f>
        <v>14.667999999999999</v>
      </c>
      <c r="CZ103">
        <f t="shared" ref="CZ103:CZ109" si="153">(((S103+R103)*AU103)/100)</f>
        <v>7.72</v>
      </c>
      <c r="DC103" t="s">
        <v>2</v>
      </c>
      <c r="DD103" t="s">
        <v>2</v>
      </c>
      <c r="DE103" t="s">
        <v>2</v>
      </c>
      <c r="DF103" t="s">
        <v>2</v>
      </c>
      <c r="DG103" t="s">
        <v>2</v>
      </c>
      <c r="DH103" t="s">
        <v>2</v>
      </c>
      <c r="DI103" t="s">
        <v>2</v>
      </c>
      <c r="DJ103" t="s">
        <v>2</v>
      </c>
      <c r="DK103" t="s">
        <v>2</v>
      </c>
      <c r="DL103" t="s">
        <v>2</v>
      </c>
      <c r="DM103" t="s">
        <v>2</v>
      </c>
      <c r="DN103">
        <v>0</v>
      </c>
      <c r="DO103">
        <v>0</v>
      </c>
      <c r="DP103">
        <v>1</v>
      </c>
      <c r="DQ103">
        <v>1</v>
      </c>
      <c r="DU103">
        <v>1007</v>
      </c>
      <c r="DV103" t="s">
        <v>353</v>
      </c>
      <c r="DW103" t="s">
        <v>353</v>
      </c>
      <c r="DX103">
        <v>1000</v>
      </c>
      <c r="EE103">
        <v>89269938</v>
      </c>
      <c r="EF103">
        <v>2</v>
      </c>
      <c r="EG103" t="s">
        <v>306</v>
      </c>
      <c r="EH103">
        <v>0</v>
      </c>
      <c r="EI103" t="s">
        <v>2</v>
      </c>
      <c r="EJ103">
        <v>1</v>
      </c>
      <c r="EK103">
        <v>1001</v>
      </c>
      <c r="EL103" t="s">
        <v>355</v>
      </c>
      <c r="EM103" t="s">
        <v>356</v>
      </c>
      <c r="EN103" t="s">
        <v>2</v>
      </c>
      <c r="EO103" t="s">
        <v>2</v>
      </c>
      <c r="EQ103">
        <v>0</v>
      </c>
      <c r="ER103">
        <v>3468.47</v>
      </c>
      <c r="ES103">
        <v>0</v>
      </c>
      <c r="ET103">
        <v>3468.47</v>
      </c>
      <c r="EU103">
        <v>406.22</v>
      </c>
      <c r="EV103">
        <v>0</v>
      </c>
      <c r="EW103">
        <v>0</v>
      </c>
      <c r="EX103">
        <v>30.09</v>
      </c>
      <c r="EY103">
        <v>0</v>
      </c>
      <c r="FQ103">
        <v>0</v>
      </c>
      <c r="FR103">
        <f t="shared" ref="FR103:FR109" si="154">ROUND(IF(AND(BH103=3,BI103=3),P103,0),2)</f>
        <v>0</v>
      </c>
      <c r="FS103">
        <v>0</v>
      </c>
      <c r="FX103">
        <v>95</v>
      </c>
      <c r="FY103">
        <v>50</v>
      </c>
      <c r="GA103" t="s">
        <v>2</v>
      </c>
      <c r="GD103">
        <v>0</v>
      </c>
      <c r="GF103">
        <v>1168714216</v>
      </c>
      <c r="GG103">
        <v>2</v>
      </c>
      <c r="GH103">
        <v>1</v>
      </c>
      <c r="GI103">
        <v>-2</v>
      </c>
      <c r="GJ103">
        <v>0</v>
      </c>
      <c r="GK103">
        <f>ROUND(R103*(R12)/100,2)</f>
        <v>0</v>
      </c>
      <c r="GL103">
        <f t="shared" ref="GL103:GL109" si="155">ROUND(IF(AND(BH103=3,BI103=3,FS103&lt;&gt;0),P103,0),2)</f>
        <v>0</v>
      </c>
      <c r="GM103">
        <f t="shared" ref="GM103:GM109" si="156">ROUND(O103+X103+Y103+GK103,2)+GX103</f>
        <v>154.19</v>
      </c>
      <c r="GN103">
        <f t="shared" ref="GN103:GN109" si="157">IF(OR(BI103=0,BI103=1),GM103,0)</f>
        <v>154.19</v>
      </c>
      <c r="GO103">
        <f t="shared" ref="GO103:GO109" si="158">IF(BI103=2,GM103,0)</f>
        <v>0</v>
      </c>
      <c r="GP103">
        <f t="shared" ref="GP103:GP109" si="159">IF(BI103=4,GM103,0)</f>
        <v>0</v>
      </c>
      <c r="GR103">
        <v>0</v>
      </c>
      <c r="GS103">
        <v>3</v>
      </c>
      <c r="GT103">
        <v>0</v>
      </c>
      <c r="GU103" t="s">
        <v>2</v>
      </c>
      <c r="GV103">
        <f t="shared" ref="GV103:GV109" si="160">ROUND(GT103,6)</f>
        <v>0</v>
      </c>
      <c r="GW103">
        <v>1</v>
      </c>
      <c r="GX103">
        <f t="shared" ref="GX103:GX109" si="161">ROUND(GV103*GW103*I103,2)</f>
        <v>0</v>
      </c>
      <c r="HA103">
        <v>0</v>
      </c>
      <c r="HB103">
        <v>0</v>
      </c>
      <c r="IK103">
        <v>0</v>
      </c>
    </row>
    <row r="104" spans="1:245">
      <c r="A104">
        <v>17</v>
      </c>
      <c r="B104">
        <v>1</v>
      </c>
      <c r="C104">
        <f>ROW(SmtRes!A194)</f>
        <v>194</v>
      </c>
      <c r="D104">
        <f>ROW(EtalonRes!A199)</f>
        <v>199</v>
      </c>
      <c r="E104" t="s">
        <v>357</v>
      </c>
      <c r="F104" t="s">
        <v>358</v>
      </c>
      <c r="G104" t="s">
        <v>359</v>
      </c>
      <c r="H104" t="s">
        <v>360</v>
      </c>
      <c r="I104">
        <f>ROUND(25/100,9)</f>
        <v>0.25</v>
      </c>
      <c r="J104">
        <v>0</v>
      </c>
      <c r="O104">
        <f t="shared" si="131"/>
        <v>300.3</v>
      </c>
      <c r="P104">
        <f t="shared" si="132"/>
        <v>0</v>
      </c>
      <c r="Q104">
        <f t="shared" si="133"/>
        <v>0</v>
      </c>
      <c r="R104">
        <f t="shared" si="134"/>
        <v>0</v>
      </c>
      <c r="S104">
        <f t="shared" si="135"/>
        <v>300.3</v>
      </c>
      <c r="T104">
        <f t="shared" si="136"/>
        <v>0</v>
      </c>
      <c r="U104">
        <f t="shared" si="137"/>
        <v>38.5</v>
      </c>
      <c r="V104">
        <f t="shared" si="138"/>
        <v>0</v>
      </c>
      <c r="W104">
        <f t="shared" si="139"/>
        <v>0</v>
      </c>
      <c r="X104">
        <f t="shared" si="140"/>
        <v>240.24</v>
      </c>
      <c r="Y104">
        <f t="shared" si="140"/>
        <v>135.13999999999999</v>
      </c>
      <c r="AA104">
        <v>93143763</v>
      </c>
      <c r="AB104">
        <f t="shared" si="141"/>
        <v>1201.2</v>
      </c>
      <c r="AC104">
        <f>ROUND((ES104),6)</f>
        <v>0</v>
      </c>
      <c r="AD104">
        <f>ROUND((((ET104)-(EU104))+AE104),6)</f>
        <v>0</v>
      </c>
      <c r="AE104">
        <f t="shared" si="142"/>
        <v>0</v>
      </c>
      <c r="AF104">
        <f t="shared" si="142"/>
        <v>1201.2</v>
      </c>
      <c r="AG104">
        <f t="shared" si="143"/>
        <v>0</v>
      </c>
      <c r="AH104">
        <f t="shared" si="144"/>
        <v>154</v>
      </c>
      <c r="AI104">
        <f t="shared" si="144"/>
        <v>0</v>
      </c>
      <c r="AJ104">
        <f t="shared" si="145"/>
        <v>0</v>
      </c>
      <c r="AK104">
        <v>1201.2</v>
      </c>
      <c r="AL104">
        <v>0</v>
      </c>
      <c r="AM104">
        <v>0</v>
      </c>
      <c r="AN104">
        <v>0</v>
      </c>
      <c r="AO104">
        <v>1201.2</v>
      </c>
      <c r="AP104">
        <v>0</v>
      </c>
      <c r="AQ104">
        <v>154</v>
      </c>
      <c r="AR104">
        <v>0</v>
      </c>
      <c r="AS104">
        <v>0</v>
      </c>
      <c r="AT104">
        <v>80</v>
      </c>
      <c r="AU104">
        <v>45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2</v>
      </c>
      <c r="BE104" t="s">
        <v>2</v>
      </c>
      <c r="BF104" t="s">
        <v>2</v>
      </c>
      <c r="BG104" t="s">
        <v>2</v>
      </c>
      <c r="BH104">
        <v>0</v>
      </c>
      <c r="BI104">
        <v>1</v>
      </c>
      <c r="BJ104" t="s">
        <v>361</v>
      </c>
      <c r="BM104">
        <v>1003</v>
      </c>
      <c r="BN104">
        <v>0</v>
      </c>
      <c r="BO104" t="s">
        <v>2</v>
      </c>
      <c r="BP104">
        <v>0</v>
      </c>
      <c r="BQ104">
        <v>2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2</v>
      </c>
      <c r="BZ104">
        <v>80</v>
      </c>
      <c r="CA104">
        <v>45</v>
      </c>
      <c r="CF104">
        <v>0</v>
      </c>
      <c r="CG104">
        <v>0</v>
      </c>
      <c r="CM104">
        <v>0</v>
      </c>
      <c r="CN104" t="s">
        <v>2</v>
      </c>
      <c r="CO104">
        <v>0</v>
      </c>
      <c r="CP104">
        <f t="shared" si="146"/>
        <v>300.3</v>
      </c>
      <c r="CQ104">
        <f t="shared" si="147"/>
        <v>0</v>
      </c>
      <c r="CR104">
        <f t="shared" si="148"/>
        <v>0</v>
      </c>
      <c r="CS104">
        <f t="shared" si="149"/>
        <v>0</v>
      </c>
      <c r="CT104">
        <f t="shared" si="150"/>
        <v>1201.2</v>
      </c>
      <c r="CU104">
        <f t="shared" si="151"/>
        <v>0</v>
      </c>
      <c r="CV104">
        <f t="shared" si="151"/>
        <v>154</v>
      </c>
      <c r="CW104">
        <f t="shared" si="151"/>
        <v>0</v>
      </c>
      <c r="CX104">
        <f t="shared" si="151"/>
        <v>0</v>
      </c>
      <c r="CY104">
        <f t="shared" si="152"/>
        <v>240.24</v>
      </c>
      <c r="CZ104">
        <f t="shared" si="153"/>
        <v>135.13499999999999</v>
      </c>
      <c r="DC104" t="s">
        <v>2</v>
      </c>
      <c r="DD104" t="s">
        <v>2</v>
      </c>
      <c r="DE104" t="s">
        <v>2</v>
      </c>
      <c r="DF104" t="s">
        <v>2</v>
      </c>
      <c r="DG104" t="s">
        <v>2</v>
      </c>
      <c r="DH104" t="s">
        <v>2</v>
      </c>
      <c r="DI104" t="s">
        <v>2</v>
      </c>
      <c r="DJ104" t="s">
        <v>2</v>
      </c>
      <c r="DK104" t="s">
        <v>2</v>
      </c>
      <c r="DL104" t="s">
        <v>2</v>
      </c>
      <c r="DM104" t="s">
        <v>2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360</v>
      </c>
      <c r="DW104" t="s">
        <v>360</v>
      </c>
      <c r="DX104">
        <v>1</v>
      </c>
      <c r="EE104">
        <v>89269940</v>
      </c>
      <c r="EF104">
        <v>2</v>
      </c>
      <c r="EG104" t="s">
        <v>306</v>
      </c>
      <c r="EH104">
        <v>0</v>
      </c>
      <c r="EI104" t="s">
        <v>2</v>
      </c>
      <c r="EJ104">
        <v>1</v>
      </c>
      <c r="EK104">
        <v>1003</v>
      </c>
      <c r="EL104" t="s">
        <v>362</v>
      </c>
      <c r="EM104" t="s">
        <v>356</v>
      </c>
      <c r="EN104" t="s">
        <v>2</v>
      </c>
      <c r="EO104" t="s">
        <v>2</v>
      </c>
      <c r="EQ104">
        <v>0</v>
      </c>
      <c r="ER104">
        <v>1201.2</v>
      </c>
      <c r="ES104">
        <v>0</v>
      </c>
      <c r="ET104">
        <v>0</v>
      </c>
      <c r="EU104">
        <v>0</v>
      </c>
      <c r="EV104">
        <v>1201.2</v>
      </c>
      <c r="EW104">
        <v>154</v>
      </c>
      <c r="EX104">
        <v>0</v>
      </c>
      <c r="EY104">
        <v>0</v>
      </c>
      <c r="FQ104">
        <v>0</v>
      </c>
      <c r="FR104">
        <f t="shared" si="154"/>
        <v>0</v>
      </c>
      <c r="FS104">
        <v>0</v>
      </c>
      <c r="FX104">
        <v>80</v>
      </c>
      <c r="FY104">
        <v>45</v>
      </c>
      <c r="GA104" t="s">
        <v>2</v>
      </c>
      <c r="GD104">
        <v>0</v>
      </c>
      <c r="GF104">
        <v>2088954190</v>
      </c>
      <c r="GG104">
        <v>2</v>
      </c>
      <c r="GH104">
        <v>1</v>
      </c>
      <c r="GI104">
        <v>-2</v>
      </c>
      <c r="GJ104">
        <v>0</v>
      </c>
      <c r="GK104">
        <f>ROUND(R104*(R12)/100,2)</f>
        <v>0</v>
      </c>
      <c r="GL104">
        <f t="shared" si="155"/>
        <v>0</v>
      </c>
      <c r="GM104">
        <f t="shared" si="156"/>
        <v>675.68</v>
      </c>
      <c r="GN104">
        <f t="shared" si="157"/>
        <v>675.68</v>
      </c>
      <c r="GO104">
        <f t="shared" si="158"/>
        <v>0</v>
      </c>
      <c r="GP104">
        <f t="shared" si="159"/>
        <v>0</v>
      </c>
      <c r="GR104">
        <v>0</v>
      </c>
      <c r="GS104">
        <v>3</v>
      </c>
      <c r="GT104">
        <v>0</v>
      </c>
      <c r="GU104" t="s">
        <v>2</v>
      </c>
      <c r="GV104">
        <f t="shared" si="160"/>
        <v>0</v>
      </c>
      <c r="GW104">
        <v>1</v>
      </c>
      <c r="GX104">
        <f t="shared" si="161"/>
        <v>0</v>
      </c>
      <c r="HA104">
        <v>0</v>
      </c>
      <c r="HB104">
        <v>0</v>
      </c>
      <c r="IK104">
        <v>0</v>
      </c>
    </row>
    <row r="105" spans="1:245">
      <c r="A105">
        <v>17</v>
      </c>
      <c r="B105">
        <v>1</v>
      </c>
      <c r="C105">
        <f>ROW(SmtRes!A196)</f>
        <v>196</v>
      </c>
      <c r="D105">
        <f>ROW(EtalonRes!A201)</f>
        <v>201</v>
      </c>
      <c r="E105" t="s">
        <v>363</v>
      </c>
      <c r="F105" t="s">
        <v>364</v>
      </c>
      <c r="G105" t="s">
        <v>365</v>
      </c>
      <c r="H105" t="s">
        <v>353</v>
      </c>
      <c r="I105">
        <f>ROUND(63/1000,9)</f>
        <v>6.3E-2</v>
      </c>
      <c r="J105">
        <v>0</v>
      </c>
      <c r="O105">
        <f t="shared" si="131"/>
        <v>33.229999999999997</v>
      </c>
      <c r="P105">
        <f t="shared" si="132"/>
        <v>0</v>
      </c>
      <c r="Q105">
        <f t="shared" si="133"/>
        <v>33.229999999999997</v>
      </c>
      <c r="R105">
        <f t="shared" si="134"/>
        <v>6.48</v>
      </c>
      <c r="S105">
        <f t="shared" si="135"/>
        <v>0</v>
      </c>
      <c r="T105">
        <f t="shared" si="136"/>
        <v>0</v>
      </c>
      <c r="U105">
        <f t="shared" si="137"/>
        <v>0</v>
      </c>
      <c r="V105">
        <f t="shared" si="138"/>
        <v>0.55880999999999992</v>
      </c>
      <c r="W105">
        <f t="shared" si="139"/>
        <v>0</v>
      </c>
      <c r="X105">
        <f t="shared" si="140"/>
        <v>6.16</v>
      </c>
      <c r="Y105">
        <f t="shared" si="140"/>
        <v>3.24</v>
      </c>
      <c r="AA105">
        <v>93143763</v>
      </c>
      <c r="AB105">
        <f t="shared" si="141"/>
        <v>527.5</v>
      </c>
      <c r="AC105">
        <f>ROUND((ES105),6)</f>
        <v>0</v>
      </c>
      <c r="AD105">
        <f>ROUND((((ET105)-(EU105))+AE105),6)</f>
        <v>527.5</v>
      </c>
      <c r="AE105">
        <f t="shared" si="142"/>
        <v>102.89</v>
      </c>
      <c r="AF105">
        <f t="shared" si="142"/>
        <v>0</v>
      </c>
      <c r="AG105">
        <f t="shared" si="143"/>
        <v>0</v>
      </c>
      <c r="AH105">
        <f t="shared" si="144"/>
        <v>0</v>
      </c>
      <c r="AI105">
        <f t="shared" si="144"/>
        <v>8.8699999999999992</v>
      </c>
      <c r="AJ105">
        <f t="shared" si="145"/>
        <v>0</v>
      </c>
      <c r="AK105">
        <v>527.5</v>
      </c>
      <c r="AL105">
        <v>0</v>
      </c>
      <c r="AM105">
        <v>527.5</v>
      </c>
      <c r="AN105">
        <v>102.89</v>
      </c>
      <c r="AO105">
        <v>0</v>
      </c>
      <c r="AP105">
        <v>0</v>
      </c>
      <c r="AQ105">
        <v>0</v>
      </c>
      <c r="AR105">
        <v>8.8699999999999992</v>
      </c>
      <c r="AS105">
        <v>0</v>
      </c>
      <c r="AT105">
        <v>95</v>
      </c>
      <c r="AU105">
        <v>50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2</v>
      </c>
      <c r="BE105" t="s">
        <v>2</v>
      </c>
      <c r="BF105" t="s">
        <v>2</v>
      </c>
      <c r="BG105" t="s">
        <v>2</v>
      </c>
      <c r="BH105">
        <v>0</v>
      </c>
      <c r="BI105">
        <v>1</v>
      </c>
      <c r="BJ105" t="s">
        <v>366</v>
      </c>
      <c r="BM105">
        <v>1001</v>
      </c>
      <c r="BN105">
        <v>0</v>
      </c>
      <c r="BO105" t="s">
        <v>2</v>
      </c>
      <c r="BP105">
        <v>0</v>
      </c>
      <c r="BQ105">
        <v>2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2</v>
      </c>
      <c r="BZ105">
        <v>95</v>
      </c>
      <c r="CA105">
        <v>50</v>
      </c>
      <c r="CF105">
        <v>0</v>
      </c>
      <c r="CG105">
        <v>0</v>
      </c>
      <c r="CM105">
        <v>0</v>
      </c>
      <c r="CN105" t="s">
        <v>2</v>
      </c>
      <c r="CO105">
        <v>0</v>
      </c>
      <c r="CP105">
        <f t="shared" si="146"/>
        <v>33.229999999999997</v>
      </c>
      <c r="CQ105">
        <f t="shared" si="147"/>
        <v>0</v>
      </c>
      <c r="CR105">
        <f t="shared" si="148"/>
        <v>527.5</v>
      </c>
      <c r="CS105">
        <f t="shared" si="149"/>
        <v>102.89</v>
      </c>
      <c r="CT105">
        <f t="shared" si="150"/>
        <v>0</v>
      </c>
      <c r="CU105">
        <f t="shared" si="151"/>
        <v>0</v>
      </c>
      <c r="CV105">
        <f t="shared" si="151"/>
        <v>0</v>
      </c>
      <c r="CW105">
        <f t="shared" si="151"/>
        <v>8.8699999999999992</v>
      </c>
      <c r="CX105">
        <f t="shared" si="151"/>
        <v>0</v>
      </c>
      <c r="CY105">
        <f t="shared" si="152"/>
        <v>6.1560000000000006</v>
      </c>
      <c r="CZ105">
        <f t="shared" si="153"/>
        <v>3.24</v>
      </c>
      <c r="DC105" t="s">
        <v>2</v>
      </c>
      <c r="DD105" t="s">
        <v>2</v>
      </c>
      <c r="DE105" t="s">
        <v>2</v>
      </c>
      <c r="DF105" t="s">
        <v>2</v>
      </c>
      <c r="DG105" t="s">
        <v>2</v>
      </c>
      <c r="DH105" t="s">
        <v>2</v>
      </c>
      <c r="DI105" t="s">
        <v>2</v>
      </c>
      <c r="DJ105" t="s">
        <v>2</v>
      </c>
      <c r="DK105" t="s">
        <v>2</v>
      </c>
      <c r="DL105" t="s">
        <v>2</v>
      </c>
      <c r="DM105" t="s">
        <v>2</v>
      </c>
      <c r="DN105">
        <v>0</v>
      </c>
      <c r="DO105">
        <v>0</v>
      </c>
      <c r="DP105">
        <v>1</v>
      </c>
      <c r="DQ105">
        <v>1</v>
      </c>
      <c r="DU105">
        <v>1007</v>
      </c>
      <c r="DV105" t="s">
        <v>353</v>
      </c>
      <c r="DW105" t="s">
        <v>353</v>
      </c>
      <c r="DX105">
        <v>1000</v>
      </c>
      <c r="EE105">
        <v>89269938</v>
      </c>
      <c r="EF105">
        <v>2</v>
      </c>
      <c r="EG105" t="s">
        <v>306</v>
      </c>
      <c r="EH105">
        <v>0</v>
      </c>
      <c r="EI105" t="s">
        <v>2</v>
      </c>
      <c r="EJ105">
        <v>1</v>
      </c>
      <c r="EK105">
        <v>1001</v>
      </c>
      <c r="EL105" t="s">
        <v>355</v>
      </c>
      <c r="EM105" t="s">
        <v>356</v>
      </c>
      <c r="EN105" t="s">
        <v>2</v>
      </c>
      <c r="EO105" t="s">
        <v>2</v>
      </c>
      <c r="EQ105">
        <v>0</v>
      </c>
      <c r="ER105">
        <v>527.5</v>
      </c>
      <c r="ES105">
        <v>0</v>
      </c>
      <c r="ET105">
        <v>527.5</v>
      </c>
      <c r="EU105">
        <v>102.89</v>
      </c>
      <c r="EV105">
        <v>0</v>
      </c>
      <c r="EW105">
        <v>0</v>
      </c>
      <c r="EX105">
        <v>8.8699999999999992</v>
      </c>
      <c r="EY105">
        <v>0</v>
      </c>
      <c r="FQ105">
        <v>0</v>
      </c>
      <c r="FR105">
        <f t="shared" si="154"/>
        <v>0</v>
      </c>
      <c r="FS105">
        <v>0</v>
      </c>
      <c r="FX105">
        <v>95</v>
      </c>
      <c r="FY105">
        <v>50</v>
      </c>
      <c r="GA105" t="s">
        <v>2</v>
      </c>
      <c r="GD105">
        <v>0</v>
      </c>
      <c r="GF105">
        <v>1088240327</v>
      </c>
      <c r="GG105">
        <v>2</v>
      </c>
      <c r="GH105">
        <v>1</v>
      </c>
      <c r="GI105">
        <v>-2</v>
      </c>
      <c r="GJ105">
        <v>0</v>
      </c>
      <c r="GK105">
        <f>ROUND(R105*(R12)/100,2)</f>
        <v>0</v>
      </c>
      <c r="GL105">
        <f t="shared" si="155"/>
        <v>0</v>
      </c>
      <c r="GM105">
        <f t="shared" si="156"/>
        <v>42.63</v>
      </c>
      <c r="GN105">
        <f t="shared" si="157"/>
        <v>42.63</v>
      </c>
      <c r="GO105">
        <f t="shared" si="158"/>
        <v>0</v>
      </c>
      <c r="GP105">
        <f t="shared" si="159"/>
        <v>0</v>
      </c>
      <c r="GR105">
        <v>0</v>
      </c>
      <c r="GS105">
        <v>3</v>
      </c>
      <c r="GT105">
        <v>0</v>
      </c>
      <c r="GU105" t="s">
        <v>2</v>
      </c>
      <c r="GV105">
        <f t="shared" si="160"/>
        <v>0</v>
      </c>
      <c r="GW105">
        <v>1</v>
      </c>
      <c r="GX105">
        <f t="shared" si="161"/>
        <v>0</v>
      </c>
      <c r="HA105">
        <v>0</v>
      </c>
      <c r="HB105">
        <v>0</v>
      </c>
      <c r="IK105">
        <v>0</v>
      </c>
    </row>
    <row r="106" spans="1:245">
      <c r="A106">
        <v>17</v>
      </c>
      <c r="B106">
        <v>1</v>
      </c>
      <c r="C106">
        <f>ROW(SmtRes!A197)</f>
        <v>197</v>
      </c>
      <c r="D106">
        <f>ROW(EtalonRes!A202)</f>
        <v>202</v>
      </c>
      <c r="E106" t="s">
        <v>2</v>
      </c>
      <c r="F106" t="s">
        <v>367</v>
      </c>
      <c r="G106" t="s">
        <v>368</v>
      </c>
      <c r="H106" t="s">
        <v>360</v>
      </c>
      <c r="I106">
        <v>0</v>
      </c>
      <c r="J106">
        <v>0</v>
      </c>
      <c r="O106">
        <f t="shared" si="131"/>
        <v>0</v>
      </c>
      <c r="P106">
        <f t="shared" si="132"/>
        <v>0</v>
      </c>
      <c r="Q106">
        <f t="shared" si="133"/>
        <v>0</v>
      </c>
      <c r="R106">
        <f t="shared" si="134"/>
        <v>0</v>
      </c>
      <c r="S106">
        <f t="shared" si="135"/>
        <v>0</v>
      </c>
      <c r="T106">
        <f t="shared" si="136"/>
        <v>0</v>
      </c>
      <c r="U106">
        <f t="shared" si="137"/>
        <v>0</v>
      </c>
      <c r="V106">
        <f t="shared" si="138"/>
        <v>0</v>
      </c>
      <c r="W106">
        <f t="shared" si="139"/>
        <v>0</v>
      </c>
      <c r="X106">
        <f t="shared" si="140"/>
        <v>0</v>
      </c>
      <c r="Y106">
        <f t="shared" si="140"/>
        <v>0</v>
      </c>
      <c r="AA106">
        <v>-1</v>
      </c>
      <c r="AB106">
        <f t="shared" si="141"/>
        <v>729</v>
      </c>
      <c r="AC106">
        <f>ROUND((ES106),6)</f>
        <v>0</v>
      </c>
      <c r="AD106">
        <f>ROUND((((ET106)-(EU106))+AE106),6)</f>
        <v>0</v>
      </c>
      <c r="AE106">
        <f t="shared" si="142"/>
        <v>0</v>
      </c>
      <c r="AF106">
        <f t="shared" si="142"/>
        <v>729</v>
      </c>
      <c r="AG106">
        <f t="shared" si="143"/>
        <v>0</v>
      </c>
      <c r="AH106">
        <f t="shared" si="144"/>
        <v>97.2</v>
      </c>
      <c r="AI106">
        <f t="shared" si="144"/>
        <v>0</v>
      </c>
      <c r="AJ106">
        <f t="shared" si="145"/>
        <v>0</v>
      </c>
      <c r="AK106">
        <v>729</v>
      </c>
      <c r="AL106">
        <v>0</v>
      </c>
      <c r="AM106">
        <v>0</v>
      </c>
      <c r="AN106">
        <v>0</v>
      </c>
      <c r="AO106">
        <v>729</v>
      </c>
      <c r="AP106">
        <v>0</v>
      </c>
      <c r="AQ106">
        <v>97.2</v>
      </c>
      <c r="AR106">
        <v>0</v>
      </c>
      <c r="AS106">
        <v>0</v>
      </c>
      <c r="AT106">
        <v>80</v>
      </c>
      <c r="AU106">
        <v>45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2</v>
      </c>
      <c r="BE106" t="s">
        <v>2</v>
      </c>
      <c r="BF106" t="s">
        <v>2</v>
      </c>
      <c r="BG106" t="s">
        <v>2</v>
      </c>
      <c r="BH106">
        <v>0</v>
      </c>
      <c r="BI106">
        <v>1</v>
      </c>
      <c r="BJ106" t="s">
        <v>369</v>
      </c>
      <c r="BM106">
        <v>1003</v>
      </c>
      <c r="BN106">
        <v>0</v>
      </c>
      <c r="BO106" t="s">
        <v>2</v>
      </c>
      <c r="BP106">
        <v>0</v>
      </c>
      <c r="BQ106">
        <v>2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2</v>
      </c>
      <c r="BZ106">
        <v>80</v>
      </c>
      <c r="CA106">
        <v>45</v>
      </c>
      <c r="CF106">
        <v>0</v>
      </c>
      <c r="CG106">
        <v>0</v>
      </c>
      <c r="CM106">
        <v>0</v>
      </c>
      <c r="CN106" t="s">
        <v>2</v>
      </c>
      <c r="CO106">
        <v>0</v>
      </c>
      <c r="CP106">
        <f t="shared" si="146"/>
        <v>0</v>
      </c>
      <c r="CQ106">
        <f t="shared" si="147"/>
        <v>0</v>
      </c>
      <c r="CR106">
        <f t="shared" si="148"/>
        <v>0</v>
      </c>
      <c r="CS106">
        <f t="shared" si="149"/>
        <v>0</v>
      </c>
      <c r="CT106">
        <f t="shared" si="150"/>
        <v>729</v>
      </c>
      <c r="CU106">
        <f t="shared" si="151"/>
        <v>0</v>
      </c>
      <c r="CV106">
        <f t="shared" si="151"/>
        <v>97.2</v>
      </c>
      <c r="CW106">
        <f t="shared" si="151"/>
        <v>0</v>
      </c>
      <c r="CX106">
        <f t="shared" si="151"/>
        <v>0</v>
      </c>
      <c r="CY106">
        <f t="shared" si="152"/>
        <v>0</v>
      </c>
      <c r="CZ106">
        <f t="shared" si="153"/>
        <v>0</v>
      </c>
      <c r="DC106" t="s">
        <v>2</v>
      </c>
      <c r="DD106" t="s">
        <v>2</v>
      </c>
      <c r="DE106" t="s">
        <v>2</v>
      </c>
      <c r="DF106" t="s">
        <v>2</v>
      </c>
      <c r="DG106" t="s">
        <v>2</v>
      </c>
      <c r="DH106" t="s">
        <v>2</v>
      </c>
      <c r="DI106" t="s">
        <v>2</v>
      </c>
      <c r="DJ106" t="s">
        <v>2</v>
      </c>
      <c r="DK106" t="s">
        <v>2</v>
      </c>
      <c r="DL106" t="s">
        <v>2</v>
      </c>
      <c r="DM106" t="s">
        <v>2</v>
      </c>
      <c r="DN106">
        <v>0</v>
      </c>
      <c r="DO106">
        <v>0</v>
      </c>
      <c r="DP106">
        <v>1</v>
      </c>
      <c r="DQ106">
        <v>1</v>
      </c>
      <c r="DU106">
        <v>1013</v>
      </c>
      <c r="DV106" t="s">
        <v>360</v>
      </c>
      <c r="DW106" t="s">
        <v>360</v>
      </c>
      <c r="DX106">
        <v>1</v>
      </c>
      <c r="EE106">
        <v>89269940</v>
      </c>
      <c r="EF106">
        <v>2</v>
      </c>
      <c r="EG106" t="s">
        <v>306</v>
      </c>
      <c r="EH106">
        <v>0</v>
      </c>
      <c r="EI106" t="s">
        <v>2</v>
      </c>
      <c r="EJ106">
        <v>1</v>
      </c>
      <c r="EK106">
        <v>1003</v>
      </c>
      <c r="EL106" t="s">
        <v>362</v>
      </c>
      <c r="EM106" t="s">
        <v>356</v>
      </c>
      <c r="EN106" t="s">
        <v>2</v>
      </c>
      <c r="EO106" t="s">
        <v>2</v>
      </c>
      <c r="EQ106">
        <v>1024</v>
      </c>
      <c r="ER106">
        <v>729</v>
      </c>
      <c r="ES106">
        <v>0</v>
      </c>
      <c r="ET106">
        <v>0</v>
      </c>
      <c r="EU106">
        <v>0</v>
      </c>
      <c r="EV106">
        <v>729</v>
      </c>
      <c r="EW106">
        <v>97.2</v>
      </c>
      <c r="EX106">
        <v>0</v>
      </c>
      <c r="EY106">
        <v>0</v>
      </c>
      <c r="FQ106">
        <v>0</v>
      </c>
      <c r="FR106">
        <f t="shared" si="154"/>
        <v>0</v>
      </c>
      <c r="FS106">
        <v>0</v>
      </c>
      <c r="FX106">
        <v>80</v>
      </c>
      <c r="FY106">
        <v>45</v>
      </c>
      <c r="GA106" t="s">
        <v>2</v>
      </c>
      <c r="GD106">
        <v>0</v>
      </c>
      <c r="GF106">
        <v>608599758</v>
      </c>
      <c r="GG106">
        <v>2</v>
      </c>
      <c r="GH106">
        <v>1</v>
      </c>
      <c r="GI106">
        <v>-2</v>
      </c>
      <c r="GJ106">
        <v>0</v>
      </c>
      <c r="GK106">
        <f>ROUND(R106*(R12)/100,2)</f>
        <v>0</v>
      </c>
      <c r="GL106">
        <f t="shared" si="155"/>
        <v>0</v>
      </c>
      <c r="GM106">
        <f t="shared" si="156"/>
        <v>0</v>
      </c>
      <c r="GN106">
        <f t="shared" si="157"/>
        <v>0</v>
      </c>
      <c r="GO106">
        <f t="shared" si="158"/>
        <v>0</v>
      </c>
      <c r="GP106">
        <f t="shared" si="159"/>
        <v>0</v>
      </c>
      <c r="GR106">
        <v>0</v>
      </c>
      <c r="GS106">
        <v>3</v>
      </c>
      <c r="GT106">
        <v>0</v>
      </c>
      <c r="GU106" t="s">
        <v>2</v>
      </c>
      <c r="GV106">
        <f t="shared" si="160"/>
        <v>0</v>
      </c>
      <c r="GW106">
        <v>1</v>
      </c>
      <c r="GX106">
        <f t="shared" si="161"/>
        <v>0</v>
      </c>
      <c r="HA106">
        <v>0</v>
      </c>
      <c r="HB106">
        <v>0</v>
      </c>
      <c r="IK106">
        <v>0</v>
      </c>
    </row>
    <row r="107" spans="1:245">
      <c r="A107">
        <v>17</v>
      </c>
      <c r="B107">
        <v>1</v>
      </c>
      <c r="C107">
        <f>ROW(SmtRes!A201)</f>
        <v>201</v>
      </c>
      <c r="D107">
        <f>ROW(EtalonRes!A206)</f>
        <v>206</v>
      </c>
      <c r="E107" t="s">
        <v>370</v>
      </c>
      <c r="F107" t="s">
        <v>371</v>
      </c>
      <c r="G107" t="s">
        <v>372</v>
      </c>
      <c r="H107" t="s">
        <v>373</v>
      </c>
      <c r="I107">
        <f>ROUND(63/100,9)</f>
        <v>0.63</v>
      </c>
      <c r="J107">
        <v>0</v>
      </c>
      <c r="O107">
        <f t="shared" si="131"/>
        <v>243.92</v>
      </c>
      <c r="P107">
        <f t="shared" si="132"/>
        <v>0</v>
      </c>
      <c r="Q107">
        <f t="shared" si="133"/>
        <v>176.59</v>
      </c>
      <c r="R107">
        <f t="shared" si="134"/>
        <v>19.27</v>
      </c>
      <c r="S107">
        <f t="shared" si="135"/>
        <v>67.33</v>
      </c>
      <c r="T107">
        <f t="shared" si="136"/>
        <v>0</v>
      </c>
      <c r="U107">
        <f t="shared" si="137"/>
        <v>7.8938999999999995</v>
      </c>
      <c r="V107">
        <f t="shared" si="138"/>
        <v>1.9152</v>
      </c>
      <c r="W107">
        <f t="shared" si="139"/>
        <v>0</v>
      </c>
      <c r="X107">
        <f t="shared" si="140"/>
        <v>82.27</v>
      </c>
      <c r="Y107">
        <f t="shared" si="140"/>
        <v>43.3</v>
      </c>
      <c r="AA107">
        <v>93143763</v>
      </c>
      <c r="AB107">
        <f t="shared" si="141"/>
        <v>387.18</v>
      </c>
      <c r="AC107">
        <f>ROUND((ES107),6)</f>
        <v>0</v>
      </c>
      <c r="AD107">
        <f>ROUND((((ET107)-(EU107))+AE107),6)</f>
        <v>280.3</v>
      </c>
      <c r="AE107">
        <f t="shared" si="142"/>
        <v>30.58</v>
      </c>
      <c r="AF107">
        <f t="shared" si="142"/>
        <v>106.88</v>
      </c>
      <c r="AG107">
        <f t="shared" si="143"/>
        <v>0</v>
      </c>
      <c r="AH107">
        <f t="shared" si="144"/>
        <v>12.53</v>
      </c>
      <c r="AI107">
        <f t="shared" si="144"/>
        <v>3.04</v>
      </c>
      <c r="AJ107">
        <f t="shared" si="145"/>
        <v>0</v>
      </c>
      <c r="AK107">
        <v>387.18</v>
      </c>
      <c r="AL107">
        <v>0</v>
      </c>
      <c r="AM107">
        <v>280.3</v>
      </c>
      <c r="AN107">
        <v>30.58</v>
      </c>
      <c r="AO107">
        <v>106.88</v>
      </c>
      <c r="AP107">
        <v>0</v>
      </c>
      <c r="AQ107">
        <v>12.53</v>
      </c>
      <c r="AR107">
        <v>3.04</v>
      </c>
      <c r="AS107">
        <v>0</v>
      </c>
      <c r="AT107">
        <v>95</v>
      </c>
      <c r="AU107">
        <v>50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2</v>
      </c>
      <c r="BE107" t="s">
        <v>2</v>
      </c>
      <c r="BF107" t="s">
        <v>2</v>
      </c>
      <c r="BG107" t="s">
        <v>2</v>
      </c>
      <c r="BH107">
        <v>0</v>
      </c>
      <c r="BI107">
        <v>1</v>
      </c>
      <c r="BJ107" t="s">
        <v>374</v>
      </c>
      <c r="BM107">
        <v>1002</v>
      </c>
      <c r="BN107">
        <v>0</v>
      </c>
      <c r="BO107" t="s">
        <v>2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2</v>
      </c>
      <c r="BZ107">
        <v>95</v>
      </c>
      <c r="CA107">
        <v>50</v>
      </c>
      <c r="CF107">
        <v>0</v>
      </c>
      <c r="CG107">
        <v>0</v>
      </c>
      <c r="CM107">
        <v>0</v>
      </c>
      <c r="CN107" t="s">
        <v>2</v>
      </c>
      <c r="CO107">
        <v>0</v>
      </c>
      <c r="CP107">
        <f t="shared" si="146"/>
        <v>243.92000000000002</v>
      </c>
      <c r="CQ107">
        <f t="shared" si="147"/>
        <v>0</v>
      </c>
      <c r="CR107">
        <f t="shared" si="148"/>
        <v>280.3</v>
      </c>
      <c r="CS107">
        <f t="shared" si="149"/>
        <v>30.58</v>
      </c>
      <c r="CT107">
        <f t="shared" si="150"/>
        <v>106.88</v>
      </c>
      <c r="CU107">
        <f t="shared" si="151"/>
        <v>0</v>
      </c>
      <c r="CV107">
        <f t="shared" si="151"/>
        <v>12.53</v>
      </c>
      <c r="CW107">
        <f t="shared" si="151"/>
        <v>3.04</v>
      </c>
      <c r="CX107">
        <f t="shared" si="151"/>
        <v>0</v>
      </c>
      <c r="CY107">
        <f t="shared" si="152"/>
        <v>82.27</v>
      </c>
      <c r="CZ107">
        <f t="shared" si="153"/>
        <v>43.3</v>
      </c>
      <c r="DC107" t="s">
        <v>2</v>
      </c>
      <c r="DD107" t="s">
        <v>2</v>
      </c>
      <c r="DE107" t="s">
        <v>2</v>
      </c>
      <c r="DF107" t="s">
        <v>2</v>
      </c>
      <c r="DG107" t="s">
        <v>2</v>
      </c>
      <c r="DH107" t="s">
        <v>2</v>
      </c>
      <c r="DI107" t="s">
        <v>2</v>
      </c>
      <c r="DJ107" t="s">
        <v>2</v>
      </c>
      <c r="DK107" t="s">
        <v>2</v>
      </c>
      <c r="DL107" t="s">
        <v>2</v>
      </c>
      <c r="DM107" t="s">
        <v>2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373</v>
      </c>
      <c r="DW107" t="s">
        <v>373</v>
      </c>
      <c r="DX107">
        <v>1</v>
      </c>
      <c r="EE107">
        <v>89269939</v>
      </c>
      <c r="EF107">
        <v>2</v>
      </c>
      <c r="EG107" t="s">
        <v>306</v>
      </c>
      <c r="EH107">
        <v>0</v>
      </c>
      <c r="EI107" t="s">
        <v>2</v>
      </c>
      <c r="EJ107">
        <v>1</v>
      </c>
      <c r="EK107">
        <v>1002</v>
      </c>
      <c r="EL107" t="s">
        <v>355</v>
      </c>
      <c r="EM107" t="s">
        <v>356</v>
      </c>
      <c r="EN107" t="s">
        <v>2</v>
      </c>
      <c r="EO107" t="s">
        <v>2</v>
      </c>
      <c r="EQ107">
        <v>0</v>
      </c>
      <c r="ER107">
        <v>387.18</v>
      </c>
      <c r="ES107">
        <v>0</v>
      </c>
      <c r="ET107">
        <v>280.3</v>
      </c>
      <c r="EU107">
        <v>30.58</v>
      </c>
      <c r="EV107">
        <v>106.88</v>
      </c>
      <c r="EW107">
        <v>12.53</v>
      </c>
      <c r="EX107">
        <v>3.04</v>
      </c>
      <c r="EY107">
        <v>0</v>
      </c>
      <c r="FQ107">
        <v>0</v>
      </c>
      <c r="FR107">
        <f t="shared" si="154"/>
        <v>0</v>
      </c>
      <c r="FS107">
        <v>0</v>
      </c>
      <c r="FX107">
        <v>95</v>
      </c>
      <c r="FY107">
        <v>50</v>
      </c>
      <c r="GA107" t="s">
        <v>2</v>
      </c>
      <c r="GD107">
        <v>0</v>
      </c>
      <c r="GF107">
        <v>919304569</v>
      </c>
      <c r="GG107">
        <v>2</v>
      </c>
      <c r="GH107">
        <v>1</v>
      </c>
      <c r="GI107">
        <v>-2</v>
      </c>
      <c r="GJ107">
        <v>0</v>
      </c>
      <c r="GK107">
        <f>ROUND(R107*(R12)/100,2)</f>
        <v>0</v>
      </c>
      <c r="GL107">
        <f t="shared" si="155"/>
        <v>0</v>
      </c>
      <c r="GM107">
        <f t="shared" si="156"/>
        <v>369.49</v>
      </c>
      <c r="GN107">
        <f t="shared" si="157"/>
        <v>369.49</v>
      </c>
      <c r="GO107">
        <f t="shared" si="158"/>
        <v>0</v>
      </c>
      <c r="GP107">
        <f t="shared" si="159"/>
        <v>0</v>
      </c>
      <c r="GR107">
        <v>0</v>
      </c>
      <c r="GS107">
        <v>3</v>
      </c>
      <c r="GT107">
        <v>0</v>
      </c>
      <c r="GU107" t="s">
        <v>2</v>
      </c>
      <c r="GV107">
        <f t="shared" si="160"/>
        <v>0</v>
      </c>
      <c r="GW107">
        <v>1</v>
      </c>
      <c r="GX107">
        <f t="shared" si="161"/>
        <v>0</v>
      </c>
      <c r="HA107">
        <v>0</v>
      </c>
      <c r="HB107">
        <v>0</v>
      </c>
      <c r="IK107">
        <v>0</v>
      </c>
    </row>
    <row r="108" spans="1:245">
      <c r="A108">
        <v>17</v>
      </c>
      <c r="B108">
        <v>1</v>
      </c>
      <c r="C108">
        <f>ROW(SmtRes!A209)</f>
        <v>209</v>
      </c>
      <c r="D108">
        <f>ROW(EtalonRes!A214)</f>
        <v>214</v>
      </c>
      <c r="E108" t="s">
        <v>375</v>
      </c>
      <c r="F108" t="s">
        <v>376</v>
      </c>
      <c r="G108" t="s">
        <v>377</v>
      </c>
      <c r="H108" t="s">
        <v>378</v>
      </c>
      <c r="I108">
        <f>ROUND(160/100,9)</f>
        <v>1.6</v>
      </c>
      <c r="J108">
        <v>0</v>
      </c>
      <c r="O108">
        <f t="shared" si="131"/>
        <v>563.94000000000005</v>
      </c>
      <c r="P108">
        <f t="shared" si="132"/>
        <v>0</v>
      </c>
      <c r="Q108">
        <f t="shared" si="133"/>
        <v>18.14</v>
      </c>
      <c r="R108">
        <f t="shared" si="134"/>
        <v>1.51</v>
      </c>
      <c r="S108">
        <f t="shared" si="135"/>
        <v>545.79999999999995</v>
      </c>
      <c r="T108">
        <f t="shared" si="136"/>
        <v>0</v>
      </c>
      <c r="U108">
        <f t="shared" si="137"/>
        <v>53.457599999999992</v>
      </c>
      <c r="V108">
        <f t="shared" si="138"/>
        <v>0.11199999999999999</v>
      </c>
      <c r="W108">
        <f t="shared" si="139"/>
        <v>0</v>
      </c>
      <c r="X108">
        <f t="shared" si="140"/>
        <v>673.19</v>
      </c>
      <c r="Y108">
        <f t="shared" si="140"/>
        <v>410.48</v>
      </c>
      <c r="AA108">
        <v>93143763</v>
      </c>
      <c r="AB108">
        <f t="shared" si="141"/>
        <v>352.464</v>
      </c>
      <c r="AC108">
        <f>ROUND(((ES108*0)),6)</f>
        <v>0</v>
      </c>
      <c r="AD108">
        <f>ROUND(((((ET108*0.7))-((EU108*0.7)))+AE108),6)</f>
        <v>11.34</v>
      </c>
      <c r="AE108">
        <f>ROUND(((EU108*0.7)),6)</f>
        <v>0.94499999999999995</v>
      </c>
      <c r="AF108">
        <f>ROUND(((EV108*0.7)),6)</f>
        <v>341.12400000000002</v>
      </c>
      <c r="AG108">
        <f t="shared" si="143"/>
        <v>0</v>
      </c>
      <c r="AH108">
        <f>((EW108*0.7))</f>
        <v>33.410999999999994</v>
      </c>
      <c r="AI108">
        <f>((EX108*0.7))</f>
        <v>6.9999999999999993E-2</v>
      </c>
      <c r="AJ108">
        <f t="shared" si="145"/>
        <v>0</v>
      </c>
      <c r="AK108">
        <v>13133.21</v>
      </c>
      <c r="AL108">
        <v>12629.69</v>
      </c>
      <c r="AM108">
        <v>16.2</v>
      </c>
      <c r="AN108">
        <v>1.35</v>
      </c>
      <c r="AO108">
        <v>487.32</v>
      </c>
      <c r="AP108">
        <v>0</v>
      </c>
      <c r="AQ108">
        <v>47.73</v>
      </c>
      <c r="AR108">
        <v>0.1</v>
      </c>
      <c r="AS108">
        <v>0</v>
      </c>
      <c r="AT108">
        <v>123</v>
      </c>
      <c r="AU108">
        <v>75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2</v>
      </c>
      <c r="BE108" t="s">
        <v>2</v>
      </c>
      <c r="BF108" t="s">
        <v>2</v>
      </c>
      <c r="BG108" t="s">
        <v>2</v>
      </c>
      <c r="BH108">
        <v>0</v>
      </c>
      <c r="BI108">
        <v>1</v>
      </c>
      <c r="BJ108" t="s">
        <v>379</v>
      </c>
      <c r="BM108">
        <v>11001</v>
      </c>
      <c r="BN108">
        <v>0</v>
      </c>
      <c r="BO108" t="s">
        <v>2</v>
      </c>
      <c r="BP108">
        <v>0</v>
      </c>
      <c r="BQ108">
        <v>2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2</v>
      </c>
      <c r="BZ108">
        <v>123</v>
      </c>
      <c r="CA108">
        <v>75</v>
      </c>
      <c r="CF108">
        <v>0</v>
      </c>
      <c r="CG108">
        <v>0</v>
      </c>
      <c r="CM108">
        <v>0</v>
      </c>
      <c r="CN108" t="s">
        <v>2</v>
      </c>
      <c r="CO108">
        <v>0</v>
      </c>
      <c r="CP108">
        <f t="shared" si="146"/>
        <v>563.93999999999994</v>
      </c>
      <c r="CQ108">
        <f t="shared" si="147"/>
        <v>0</v>
      </c>
      <c r="CR108">
        <f t="shared" si="148"/>
        <v>11.34</v>
      </c>
      <c r="CS108">
        <f t="shared" si="149"/>
        <v>0.94499999999999995</v>
      </c>
      <c r="CT108">
        <f t="shared" si="150"/>
        <v>341.12400000000002</v>
      </c>
      <c r="CU108">
        <f t="shared" si="151"/>
        <v>0</v>
      </c>
      <c r="CV108">
        <f t="shared" si="151"/>
        <v>33.410999999999994</v>
      </c>
      <c r="CW108">
        <f t="shared" si="151"/>
        <v>6.9999999999999993E-2</v>
      </c>
      <c r="CX108">
        <f t="shared" si="151"/>
        <v>0</v>
      </c>
      <c r="CY108">
        <f t="shared" si="152"/>
        <v>673.19129999999996</v>
      </c>
      <c r="CZ108">
        <f t="shared" si="153"/>
        <v>410.4824999999999</v>
      </c>
      <c r="DC108" t="s">
        <v>2</v>
      </c>
      <c r="DD108" t="s">
        <v>133</v>
      </c>
      <c r="DE108" t="s">
        <v>380</v>
      </c>
      <c r="DF108" t="s">
        <v>380</v>
      </c>
      <c r="DG108" t="s">
        <v>380</v>
      </c>
      <c r="DH108" t="s">
        <v>2</v>
      </c>
      <c r="DI108" t="s">
        <v>380</v>
      </c>
      <c r="DJ108" t="s">
        <v>380</v>
      </c>
      <c r="DK108" t="s">
        <v>2</v>
      </c>
      <c r="DL108" t="s">
        <v>2</v>
      </c>
      <c r="DM108" t="s">
        <v>2</v>
      </c>
      <c r="DN108">
        <v>0</v>
      </c>
      <c r="DO108">
        <v>0</v>
      </c>
      <c r="DP108">
        <v>1</v>
      </c>
      <c r="DQ108">
        <v>1</v>
      </c>
      <c r="DU108">
        <v>1013</v>
      </c>
      <c r="DV108" t="s">
        <v>378</v>
      </c>
      <c r="DW108" t="s">
        <v>378</v>
      </c>
      <c r="DX108">
        <v>1</v>
      </c>
      <c r="EE108">
        <v>89269965</v>
      </c>
      <c r="EF108">
        <v>2</v>
      </c>
      <c r="EG108" t="s">
        <v>306</v>
      </c>
      <c r="EH108">
        <v>0</v>
      </c>
      <c r="EI108" t="s">
        <v>2</v>
      </c>
      <c r="EJ108">
        <v>1</v>
      </c>
      <c r="EK108">
        <v>11001</v>
      </c>
      <c r="EL108" t="s">
        <v>381</v>
      </c>
      <c r="EM108" t="s">
        <v>382</v>
      </c>
      <c r="EN108" t="s">
        <v>2</v>
      </c>
      <c r="EO108" t="s">
        <v>2</v>
      </c>
      <c r="EQ108">
        <v>512</v>
      </c>
      <c r="ER108">
        <v>13133.21</v>
      </c>
      <c r="ES108">
        <v>12629.69</v>
      </c>
      <c r="ET108">
        <v>16.2</v>
      </c>
      <c r="EU108">
        <v>1.35</v>
      </c>
      <c r="EV108">
        <v>487.32</v>
      </c>
      <c r="EW108">
        <v>47.73</v>
      </c>
      <c r="EX108">
        <v>0.1</v>
      </c>
      <c r="EY108">
        <v>0</v>
      </c>
      <c r="FQ108">
        <v>0</v>
      </c>
      <c r="FR108">
        <f t="shared" si="154"/>
        <v>0</v>
      </c>
      <c r="FS108">
        <v>0</v>
      </c>
      <c r="FX108">
        <v>123</v>
      </c>
      <c r="FY108">
        <v>75</v>
      </c>
      <c r="GA108" t="s">
        <v>2</v>
      </c>
      <c r="GD108">
        <v>0</v>
      </c>
      <c r="GF108">
        <v>94084938</v>
      </c>
      <c r="GG108">
        <v>2</v>
      </c>
      <c r="GH108">
        <v>1</v>
      </c>
      <c r="GI108">
        <v>-2</v>
      </c>
      <c r="GJ108">
        <v>0</v>
      </c>
      <c r="GK108">
        <f>ROUND(R108*(R12)/100,2)</f>
        <v>0</v>
      </c>
      <c r="GL108">
        <f t="shared" si="155"/>
        <v>0</v>
      </c>
      <c r="GM108">
        <f t="shared" si="156"/>
        <v>1647.61</v>
      </c>
      <c r="GN108">
        <f t="shared" si="157"/>
        <v>1647.61</v>
      </c>
      <c r="GO108">
        <f t="shared" si="158"/>
        <v>0</v>
      </c>
      <c r="GP108">
        <f t="shared" si="159"/>
        <v>0</v>
      </c>
      <c r="GR108">
        <v>0</v>
      </c>
      <c r="GS108">
        <v>3</v>
      </c>
      <c r="GT108">
        <v>0</v>
      </c>
      <c r="GU108" t="s">
        <v>2</v>
      </c>
      <c r="GV108">
        <f t="shared" si="160"/>
        <v>0</v>
      </c>
      <c r="GW108">
        <v>1</v>
      </c>
      <c r="GX108">
        <f t="shared" si="161"/>
        <v>0</v>
      </c>
      <c r="HA108">
        <v>0</v>
      </c>
      <c r="HB108">
        <v>0</v>
      </c>
      <c r="IK108">
        <v>0</v>
      </c>
    </row>
    <row r="109" spans="1:245">
      <c r="A109">
        <v>17</v>
      </c>
      <c r="B109">
        <v>1</v>
      </c>
      <c r="C109">
        <f>ROW(SmtRes!A217)</f>
        <v>217</v>
      </c>
      <c r="D109">
        <f>ROW(EtalonRes!A222)</f>
        <v>222</v>
      </c>
      <c r="E109" t="s">
        <v>383</v>
      </c>
      <c r="F109" t="s">
        <v>376</v>
      </c>
      <c r="G109" t="s">
        <v>384</v>
      </c>
      <c r="H109" t="s">
        <v>378</v>
      </c>
      <c r="I109">
        <f>ROUND(160/100,9)</f>
        <v>1.6</v>
      </c>
      <c r="J109">
        <v>0</v>
      </c>
      <c r="O109">
        <f t="shared" si="131"/>
        <v>805.63</v>
      </c>
      <c r="P109">
        <f t="shared" si="132"/>
        <v>0</v>
      </c>
      <c r="Q109">
        <f t="shared" si="133"/>
        <v>25.92</v>
      </c>
      <c r="R109">
        <f t="shared" si="134"/>
        <v>2.16</v>
      </c>
      <c r="S109">
        <f t="shared" si="135"/>
        <v>779.71</v>
      </c>
      <c r="T109">
        <f t="shared" si="136"/>
        <v>0</v>
      </c>
      <c r="U109">
        <f t="shared" si="137"/>
        <v>76.367999999999995</v>
      </c>
      <c r="V109">
        <f t="shared" si="138"/>
        <v>0.16000000000000003</v>
      </c>
      <c r="W109">
        <f t="shared" si="139"/>
        <v>0</v>
      </c>
      <c r="X109">
        <f t="shared" si="140"/>
        <v>961.7</v>
      </c>
      <c r="Y109">
        <f t="shared" si="140"/>
        <v>586.4</v>
      </c>
      <c r="AA109">
        <v>93143763</v>
      </c>
      <c r="AB109">
        <f t="shared" si="141"/>
        <v>503.52</v>
      </c>
      <c r="AC109">
        <f>ROUND(((ES109*0)),6)</f>
        <v>0</v>
      </c>
      <c r="AD109">
        <f>ROUND((((ET109)-(EU109))+AE109),6)</f>
        <v>16.2</v>
      </c>
      <c r="AE109">
        <f>ROUND((EU109),6)</f>
        <v>1.35</v>
      </c>
      <c r="AF109">
        <f>ROUND((EV109),6)</f>
        <v>487.32</v>
      </c>
      <c r="AG109">
        <f t="shared" si="143"/>
        <v>0</v>
      </c>
      <c r="AH109">
        <f>(EW109)</f>
        <v>47.73</v>
      </c>
      <c r="AI109">
        <f>(EX109)</f>
        <v>0.1</v>
      </c>
      <c r="AJ109">
        <f t="shared" si="145"/>
        <v>0</v>
      </c>
      <c r="AK109">
        <v>13133.21</v>
      </c>
      <c r="AL109">
        <v>12629.69</v>
      </c>
      <c r="AM109">
        <v>16.2</v>
      </c>
      <c r="AN109">
        <v>1.35</v>
      </c>
      <c r="AO109">
        <v>487.32</v>
      </c>
      <c r="AP109">
        <v>0</v>
      </c>
      <c r="AQ109">
        <v>47.73</v>
      </c>
      <c r="AR109">
        <v>0.1</v>
      </c>
      <c r="AS109">
        <v>0</v>
      </c>
      <c r="AT109">
        <v>123</v>
      </c>
      <c r="AU109">
        <v>75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2</v>
      </c>
      <c r="BE109" t="s">
        <v>2</v>
      </c>
      <c r="BF109" t="s">
        <v>2</v>
      </c>
      <c r="BG109" t="s">
        <v>2</v>
      </c>
      <c r="BH109">
        <v>0</v>
      </c>
      <c r="BI109">
        <v>1</v>
      </c>
      <c r="BJ109" t="s">
        <v>379</v>
      </c>
      <c r="BM109">
        <v>11001</v>
      </c>
      <c r="BN109">
        <v>0</v>
      </c>
      <c r="BO109" t="s">
        <v>2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2</v>
      </c>
      <c r="BZ109">
        <v>123</v>
      </c>
      <c r="CA109">
        <v>75</v>
      </c>
      <c r="CF109">
        <v>0</v>
      </c>
      <c r="CG109">
        <v>0</v>
      </c>
      <c r="CM109">
        <v>0</v>
      </c>
      <c r="CN109" t="s">
        <v>2</v>
      </c>
      <c r="CO109">
        <v>0</v>
      </c>
      <c r="CP109">
        <f t="shared" si="146"/>
        <v>805.63</v>
      </c>
      <c r="CQ109">
        <f t="shared" si="147"/>
        <v>0</v>
      </c>
      <c r="CR109">
        <f t="shared" si="148"/>
        <v>16.2</v>
      </c>
      <c r="CS109">
        <f t="shared" si="149"/>
        <v>1.35</v>
      </c>
      <c r="CT109">
        <f t="shared" si="150"/>
        <v>487.32</v>
      </c>
      <c r="CU109">
        <f t="shared" si="151"/>
        <v>0</v>
      </c>
      <c r="CV109">
        <f t="shared" si="151"/>
        <v>47.73</v>
      </c>
      <c r="CW109">
        <f t="shared" si="151"/>
        <v>0.1</v>
      </c>
      <c r="CX109">
        <f t="shared" si="151"/>
        <v>0</v>
      </c>
      <c r="CY109">
        <f t="shared" si="152"/>
        <v>961.70009999999991</v>
      </c>
      <c r="CZ109">
        <f t="shared" si="153"/>
        <v>586.40250000000003</v>
      </c>
      <c r="DC109" t="s">
        <v>2</v>
      </c>
      <c r="DD109" t="s">
        <v>133</v>
      </c>
      <c r="DE109" t="s">
        <v>2</v>
      </c>
      <c r="DF109" t="s">
        <v>2</v>
      </c>
      <c r="DG109" t="s">
        <v>2</v>
      </c>
      <c r="DH109" t="s">
        <v>2</v>
      </c>
      <c r="DI109" t="s">
        <v>2</v>
      </c>
      <c r="DJ109" t="s">
        <v>2</v>
      </c>
      <c r="DK109" t="s">
        <v>2</v>
      </c>
      <c r="DL109" t="s">
        <v>2</v>
      </c>
      <c r="DM109" t="s">
        <v>2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378</v>
      </c>
      <c r="DW109" t="s">
        <v>378</v>
      </c>
      <c r="DX109">
        <v>1</v>
      </c>
      <c r="EE109">
        <v>89269965</v>
      </c>
      <c r="EF109">
        <v>2</v>
      </c>
      <c r="EG109" t="s">
        <v>306</v>
      </c>
      <c r="EH109">
        <v>0</v>
      </c>
      <c r="EI109" t="s">
        <v>2</v>
      </c>
      <c r="EJ109">
        <v>1</v>
      </c>
      <c r="EK109">
        <v>11001</v>
      </c>
      <c r="EL109" t="s">
        <v>381</v>
      </c>
      <c r="EM109" t="s">
        <v>382</v>
      </c>
      <c r="EN109" t="s">
        <v>2</v>
      </c>
      <c r="EO109" t="s">
        <v>2</v>
      </c>
      <c r="EQ109">
        <v>512</v>
      </c>
      <c r="ER109">
        <v>13133.21</v>
      </c>
      <c r="ES109">
        <v>12629.69</v>
      </c>
      <c r="ET109">
        <v>16.2</v>
      </c>
      <c r="EU109">
        <v>1.35</v>
      </c>
      <c r="EV109">
        <v>487.32</v>
      </c>
      <c r="EW109">
        <v>47.73</v>
      </c>
      <c r="EX109">
        <v>0.1</v>
      </c>
      <c r="EY109">
        <v>0</v>
      </c>
      <c r="FQ109">
        <v>0</v>
      </c>
      <c r="FR109">
        <f t="shared" si="154"/>
        <v>0</v>
      </c>
      <c r="FS109">
        <v>0</v>
      </c>
      <c r="FX109">
        <v>123</v>
      </c>
      <c r="FY109">
        <v>75</v>
      </c>
      <c r="GA109" t="s">
        <v>2</v>
      </c>
      <c r="GD109">
        <v>0</v>
      </c>
      <c r="GF109">
        <v>1894628210</v>
      </c>
      <c r="GG109">
        <v>2</v>
      </c>
      <c r="GH109">
        <v>1</v>
      </c>
      <c r="GI109">
        <v>-2</v>
      </c>
      <c r="GJ109">
        <v>0</v>
      </c>
      <c r="GK109">
        <f>ROUND(R109*(R12)/100,2)</f>
        <v>0</v>
      </c>
      <c r="GL109">
        <f t="shared" si="155"/>
        <v>0</v>
      </c>
      <c r="GM109">
        <f t="shared" si="156"/>
        <v>2353.73</v>
      </c>
      <c r="GN109">
        <f t="shared" si="157"/>
        <v>2353.73</v>
      </c>
      <c r="GO109">
        <f t="shared" si="158"/>
        <v>0</v>
      </c>
      <c r="GP109">
        <f t="shared" si="159"/>
        <v>0</v>
      </c>
      <c r="GR109">
        <v>0</v>
      </c>
      <c r="GS109">
        <v>3</v>
      </c>
      <c r="GT109">
        <v>0</v>
      </c>
      <c r="GU109" t="s">
        <v>2</v>
      </c>
      <c r="GV109">
        <f t="shared" si="160"/>
        <v>0</v>
      </c>
      <c r="GW109">
        <v>1</v>
      </c>
      <c r="GX109">
        <f t="shared" si="161"/>
        <v>0</v>
      </c>
      <c r="HA109">
        <v>0</v>
      </c>
      <c r="HB109">
        <v>0</v>
      </c>
      <c r="IK109">
        <v>0</v>
      </c>
    </row>
    <row r="111" spans="1:245">
      <c r="A111" s="2">
        <v>51</v>
      </c>
      <c r="B111" s="2">
        <f>B20</f>
        <v>1</v>
      </c>
      <c r="C111" s="2">
        <f>A20</f>
        <v>3</v>
      </c>
      <c r="D111" s="2">
        <f>ROW(A20)</f>
        <v>20</v>
      </c>
      <c r="E111" s="2"/>
      <c r="F111" s="2">
        <f>IF(F20&lt;&gt;"",F20,"")</f>
        <v>1</v>
      </c>
      <c r="G111" s="2" t="str">
        <f>IF(G20&lt;&gt;"",G20,"")</f>
        <v/>
      </c>
      <c r="H111" s="2">
        <v>0</v>
      </c>
      <c r="I111" s="2"/>
      <c r="J111" s="2"/>
      <c r="K111" s="2"/>
      <c r="L111" s="2"/>
      <c r="M111" s="2"/>
      <c r="N111" s="2"/>
      <c r="O111" s="2">
        <f t="shared" ref="O111:T111" si="162">ROUND(AB111,2)</f>
        <v>818902.37</v>
      </c>
      <c r="P111" s="2">
        <f t="shared" si="162"/>
        <v>812458.04</v>
      </c>
      <c r="Q111" s="2">
        <f t="shared" si="162"/>
        <v>1562.39</v>
      </c>
      <c r="R111" s="2">
        <f t="shared" si="162"/>
        <v>112.06</v>
      </c>
      <c r="S111" s="2">
        <f t="shared" si="162"/>
        <v>4881.9399999999996</v>
      </c>
      <c r="T111" s="2">
        <f t="shared" si="162"/>
        <v>0</v>
      </c>
      <c r="U111" s="2">
        <f>AH111</f>
        <v>508.05111999999997</v>
      </c>
      <c r="V111" s="2">
        <f>AI111</f>
        <v>9.6304300000000005</v>
      </c>
      <c r="W111" s="2">
        <f>ROUND(AJ111,2)</f>
        <v>-12.58</v>
      </c>
      <c r="X111" s="2">
        <f>ROUND(AK111,2)</f>
        <v>4917.46</v>
      </c>
      <c r="Y111" s="2">
        <f>ROUND(AL111,2)</f>
        <v>3245.92</v>
      </c>
      <c r="Z111" s="2"/>
      <c r="AA111" s="2"/>
      <c r="AB111" s="2">
        <f>ROUND(SUMIF(AA24:AA109,"=93143763",O24:O109),2)</f>
        <v>818902.37</v>
      </c>
      <c r="AC111" s="2">
        <f>ROUND(SUMIF(AA24:AA109,"=93143763",P24:P109),2)</f>
        <v>812458.04</v>
      </c>
      <c r="AD111" s="2">
        <f>ROUND(SUMIF(AA24:AA109,"=93143763",Q24:Q109),2)</f>
        <v>1562.39</v>
      </c>
      <c r="AE111" s="2">
        <f>ROUND(SUMIF(AA24:AA109,"=93143763",R24:R109),2)</f>
        <v>112.06</v>
      </c>
      <c r="AF111" s="2">
        <f>ROUND(SUMIF(AA24:AA109,"=93143763",S24:S109),2)</f>
        <v>4881.9399999999996</v>
      </c>
      <c r="AG111" s="2">
        <f>ROUND(SUMIF(AA24:AA109,"=93143763",T24:T109),2)</f>
        <v>0</v>
      </c>
      <c r="AH111" s="2">
        <f>SUMIF(AA24:AA109,"=93143763",U24:U109)</f>
        <v>508.05111999999997</v>
      </c>
      <c r="AI111" s="2">
        <f>SUMIF(AA24:AA109,"=93143763",V24:V109)</f>
        <v>9.6304300000000005</v>
      </c>
      <c r="AJ111" s="2">
        <f>ROUND(SUMIF(AA24:AA109,"=93143763",W24:W109),2)</f>
        <v>-12.58</v>
      </c>
      <c r="AK111" s="2">
        <f>ROUND(SUMIF(AA24:AA109,"=93143763",X24:X109),2)</f>
        <v>4917.46</v>
      </c>
      <c r="AL111" s="2">
        <f>ROUND(SUMIF(AA24:AA109,"=93143763",Y24:Y109),2)</f>
        <v>3245.92</v>
      </c>
      <c r="AM111" s="2"/>
      <c r="AN111" s="2"/>
      <c r="AO111" s="2">
        <f t="shared" ref="AO111:BC111" si="163">ROUND(BX111,2)</f>
        <v>0</v>
      </c>
      <c r="AP111" s="2">
        <f t="shared" si="163"/>
        <v>0</v>
      </c>
      <c r="AQ111" s="2">
        <f t="shared" si="163"/>
        <v>0</v>
      </c>
      <c r="AR111" s="2">
        <f t="shared" si="163"/>
        <v>827065.75</v>
      </c>
      <c r="AS111" s="2">
        <f t="shared" si="163"/>
        <v>78135.149999999994</v>
      </c>
      <c r="AT111" s="2">
        <f t="shared" si="163"/>
        <v>748930.6</v>
      </c>
      <c r="AU111" s="2">
        <f t="shared" si="163"/>
        <v>0</v>
      </c>
      <c r="AV111" s="2">
        <f t="shared" si="163"/>
        <v>812458.04</v>
      </c>
      <c r="AW111" s="2">
        <f t="shared" si="163"/>
        <v>812458.04</v>
      </c>
      <c r="AX111" s="2">
        <f t="shared" si="163"/>
        <v>0</v>
      </c>
      <c r="AY111" s="2">
        <f t="shared" si="163"/>
        <v>812458.04</v>
      </c>
      <c r="AZ111" s="2">
        <f t="shared" si="163"/>
        <v>0</v>
      </c>
      <c r="BA111" s="2">
        <f t="shared" si="163"/>
        <v>0</v>
      </c>
      <c r="BB111" s="2">
        <f t="shared" si="163"/>
        <v>0</v>
      </c>
      <c r="BC111" s="2">
        <f t="shared" si="163"/>
        <v>0</v>
      </c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>
        <f>ROUND(SUMIF(AA24:AA109,"=93143763",FQ24:FQ109),2)</f>
        <v>0</v>
      </c>
      <c r="BY111" s="2">
        <f>ROUND(SUMIF(AA24:AA109,"=93143763",FR24:FR109),2)</f>
        <v>0</v>
      </c>
      <c r="BZ111" s="2">
        <f>ROUND(SUMIF(AA24:AA109,"=93143763",GL24:GL109),2)</f>
        <v>0</v>
      </c>
      <c r="CA111" s="2">
        <f>ROUND(SUMIF(AA24:AA109,"=93143763",GM24:GM109),2)</f>
        <v>827065.75</v>
      </c>
      <c r="CB111" s="2">
        <f>ROUND(SUMIF(AA24:AA109,"=93143763",GN24:GN109),2)</f>
        <v>78135.149999999994</v>
      </c>
      <c r="CC111" s="2">
        <f>ROUND(SUMIF(AA24:AA109,"=93143763",GO24:GO109),2)</f>
        <v>748930.6</v>
      </c>
      <c r="CD111" s="2">
        <f>ROUND(SUMIF(AA24:AA109,"=93143763",GP24:GP109),2)</f>
        <v>0</v>
      </c>
      <c r="CE111" s="2">
        <f>AC111-BX111</f>
        <v>812458.04</v>
      </c>
      <c r="CF111" s="2">
        <f>AC111-BY111</f>
        <v>812458.04</v>
      </c>
      <c r="CG111" s="2">
        <f>BX111-BZ111</f>
        <v>0</v>
      </c>
      <c r="CH111" s="2">
        <f>AC111-BX111-BY111+BZ111</f>
        <v>812458.04</v>
      </c>
      <c r="CI111" s="2">
        <f>BY111-BZ111</f>
        <v>0</v>
      </c>
      <c r="CJ111" s="2">
        <f>ROUND(SUMIF(AA24:AA109,"=93143763",GX24:GX109),2)</f>
        <v>0</v>
      </c>
      <c r="CK111" s="2">
        <f>ROUND(SUMIF(AA24:AA109,"=93143763",GY24:GY109),2)</f>
        <v>0</v>
      </c>
      <c r="CL111" s="2">
        <f>ROUND(SUMIF(AA24:AA109,"=93143763",GZ24:GZ109),2)</f>
        <v>0</v>
      </c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>
        <v>0</v>
      </c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201</v>
      </c>
      <c r="F113" s="4">
        <f>ROUND(Source!O111,O113)</f>
        <v>818902.37</v>
      </c>
      <c r="G113" s="4" t="s">
        <v>385</v>
      </c>
      <c r="H113" s="4" t="s">
        <v>386</v>
      </c>
      <c r="I113" s="4"/>
      <c r="J113" s="4"/>
      <c r="K113" s="4">
        <v>201</v>
      </c>
      <c r="L113" s="4">
        <v>1</v>
      </c>
      <c r="M113" s="4">
        <v>3</v>
      </c>
      <c r="N113" s="4" t="s">
        <v>2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0</v>
      </c>
      <c r="F114" s="4">
        <f>ROUND(Source!P111,O114)</f>
        <v>812458.04</v>
      </c>
      <c r="G114" s="4" t="s">
        <v>387</v>
      </c>
      <c r="H114" s="4" t="s">
        <v>388</v>
      </c>
      <c r="I114" s="4"/>
      <c r="J114" s="4"/>
      <c r="K114" s="4">
        <v>202</v>
      </c>
      <c r="L114" s="4">
        <v>2</v>
      </c>
      <c r="M114" s="4">
        <v>3</v>
      </c>
      <c r="N114" s="4" t="s">
        <v>2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222</v>
      </c>
      <c r="F115" s="4">
        <f>ROUND(Source!AO111,O115)</f>
        <v>0</v>
      </c>
      <c r="G115" s="4" t="s">
        <v>389</v>
      </c>
      <c r="H115" s="4" t="s">
        <v>390</v>
      </c>
      <c r="I115" s="4"/>
      <c r="J115" s="4"/>
      <c r="K115" s="4">
        <v>222</v>
      </c>
      <c r="L115" s="4">
        <v>3</v>
      </c>
      <c r="M115" s="4">
        <v>3</v>
      </c>
      <c r="N115" s="4" t="s">
        <v>2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225</v>
      </c>
      <c r="F116" s="4">
        <f>ROUND(Source!AV111,O116)</f>
        <v>812458.04</v>
      </c>
      <c r="G116" s="4" t="s">
        <v>391</v>
      </c>
      <c r="H116" s="4" t="s">
        <v>392</v>
      </c>
      <c r="I116" s="4"/>
      <c r="J116" s="4"/>
      <c r="K116" s="4">
        <v>225</v>
      </c>
      <c r="L116" s="4">
        <v>4</v>
      </c>
      <c r="M116" s="4">
        <v>3</v>
      </c>
      <c r="N116" s="4" t="s">
        <v>2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226</v>
      </c>
      <c r="F117" s="4">
        <f>ROUND(Source!AW111,O117)</f>
        <v>812458.04</v>
      </c>
      <c r="G117" s="4" t="s">
        <v>393</v>
      </c>
      <c r="H117" s="4" t="s">
        <v>394</v>
      </c>
      <c r="I117" s="4"/>
      <c r="J117" s="4"/>
      <c r="K117" s="4">
        <v>226</v>
      </c>
      <c r="L117" s="4">
        <v>5</v>
      </c>
      <c r="M117" s="4">
        <v>3</v>
      </c>
      <c r="N117" s="4" t="s">
        <v>2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227</v>
      </c>
      <c r="F118" s="4">
        <f>ROUND(Source!AX111,O118)</f>
        <v>0</v>
      </c>
      <c r="G118" s="4" t="s">
        <v>395</v>
      </c>
      <c r="H118" s="4" t="s">
        <v>396</v>
      </c>
      <c r="I118" s="4"/>
      <c r="J118" s="4"/>
      <c r="K118" s="4">
        <v>227</v>
      </c>
      <c r="L118" s="4">
        <v>6</v>
      </c>
      <c r="M118" s="4">
        <v>3</v>
      </c>
      <c r="N118" s="4" t="s">
        <v>2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228</v>
      </c>
      <c r="F119" s="4">
        <f>ROUND(Source!AY111,O119)</f>
        <v>812458.04</v>
      </c>
      <c r="G119" s="4" t="s">
        <v>397</v>
      </c>
      <c r="H119" s="4" t="s">
        <v>398</v>
      </c>
      <c r="I119" s="4"/>
      <c r="J119" s="4"/>
      <c r="K119" s="4">
        <v>228</v>
      </c>
      <c r="L119" s="4">
        <v>7</v>
      </c>
      <c r="M119" s="4">
        <v>3</v>
      </c>
      <c r="N119" s="4" t="s">
        <v>2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0</v>
      </c>
      <c r="F120" s="4">
        <f>ROUND(Source!AP111,O120)</f>
        <v>0</v>
      </c>
      <c r="G120" s="4" t="s">
        <v>399</v>
      </c>
      <c r="H120" s="4" t="s">
        <v>400</v>
      </c>
      <c r="I120" s="4"/>
      <c r="J120" s="4"/>
      <c r="K120" s="4">
        <v>216</v>
      </c>
      <c r="L120" s="4">
        <v>8</v>
      </c>
      <c r="M120" s="4">
        <v>3</v>
      </c>
      <c r="N120" s="4" t="s">
        <v>2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223</v>
      </c>
      <c r="F121" s="4">
        <f>ROUND(Source!AQ111,O121)</f>
        <v>0</v>
      </c>
      <c r="G121" s="4" t="s">
        <v>401</v>
      </c>
      <c r="H121" s="4" t="s">
        <v>402</v>
      </c>
      <c r="I121" s="4"/>
      <c r="J121" s="4"/>
      <c r="K121" s="4">
        <v>223</v>
      </c>
      <c r="L121" s="4">
        <v>9</v>
      </c>
      <c r="M121" s="4">
        <v>3</v>
      </c>
      <c r="N121" s="4" t="s">
        <v>2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229</v>
      </c>
      <c r="F122" s="4">
        <f>ROUND(Source!AZ111,O122)</f>
        <v>0</v>
      </c>
      <c r="G122" s="4" t="s">
        <v>403</v>
      </c>
      <c r="H122" s="4" t="s">
        <v>404</v>
      </c>
      <c r="I122" s="4"/>
      <c r="J122" s="4"/>
      <c r="K122" s="4">
        <v>229</v>
      </c>
      <c r="L122" s="4">
        <v>10</v>
      </c>
      <c r="M122" s="4">
        <v>3</v>
      </c>
      <c r="N122" s="4" t="s">
        <v>2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0</v>
      </c>
      <c r="F123" s="4">
        <f>ROUND(Source!Q111,O123)</f>
        <v>1562.39</v>
      </c>
      <c r="G123" s="4" t="s">
        <v>405</v>
      </c>
      <c r="H123" s="4" t="s">
        <v>406</v>
      </c>
      <c r="I123" s="4"/>
      <c r="J123" s="4"/>
      <c r="K123" s="4">
        <v>203</v>
      </c>
      <c r="L123" s="4">
        <v>11</v>
      </c>
      <c r="M123" s="4">
        <v>3</v>
      </c>
      <c r="N123" s="4" t="s">
        <v>2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231</v>
      </c>
      <c r="F124" s="4">
        <f>ROUND(Source!BB111,O124)</f>
        <v>0</v>
      </c>
      <c r="G124" s="4" t="s">
        <v>407</v>
      </c>
      <c r="H124" s="4" t="s">
        <v>408</v>
      </c>
      <c r="I124" s="4"/>
      <c r="J124" s="4"/>
      <c r="K124" s="4">
        <v>231</v>
      </c>
      <c r="L124" s="4">
        <v>12</v>
      </c>
      <c r="M124" s="4">
        <v>3</v>
      </c>
      <c r="N124" s="4" t="s">
        <v>2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0</v>
      </c>
      <c r="F125" s="4">
        <f>ROUND(Source!R111,O125)</f>
        <v>112.06</v>
      </c>
      <c r="G125" s="4" t="s">
        <v>409</v>
      </c>
      <c r="H125" s="4" t="s">
        <v>410</v>
      </c>
      <c r="I125" s="4"/>
      <c r="J125" s="4"/>
      <c r="K125" s="4">
        <v>204</v>
      </c>
      <c r="L125" s="4">
        <v>13</v>
      </c>
      <c r="M125" s="4">
        <v>3</v>
      </c>
      <c r="N125" s="4" t="s">
        <v>2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0</v>
      </c>
      <c r="F126" s="4">
        <f>ROUND(Source!S111,O126)</f>
        <v>4881.9399999999996</v>
      </c>
      <c r="G126" s="4" t="s">
        <v>411</v>
      </c>
      <c r="H126" s="4" t="s">
        <v>412</v>
      </c>
      <c r="I126" s="4"/>
      <c r="J126" s="4"/>
      <c r="K126" s="4">
        <v>205</v>
      </c>
      <c r="L126" s="4">
        <v>14</v>
      </c>
      <c r="M126" s="4">
        <v>3</v>
      </c>
      <c r="N126" s="4" t="s">
        <v>2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232</v>
      </c>
      <c r="F127" s="4">
        <f>ROUND(Source!BC111,O127)</f>
        <v>0</v>
      </c>
      <c r="G127" s="4" t="s">
        <v>413</v>
      </c>
      <c r="H127" s="4" t="s">
        <v>414</v>
      </c>
      <c r="I127" s="4"/>
      <c r="J127" s="4"/>
      <c r="K127" s="4">
        <v>232</v>
      </c>
      <c r="L127" s="4">
        <v>15</v>
      </c>
      <c r="M127" s="4">
        <v>3</v>
      </c>
      <c r="N127" s="4" t="s">
        <v>2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0</v>
      </c>
      <c r="F128" s="4">
        <f>ROUND(Source!AS111,O128)</f>
        <v>78135.149999999994</v>
      </c>
      <c r="G128" s="4" t="s">
        <v>415</v>
      </c>
      <c r="H128" s="4" t="s">
        <v>416</v>
      </c>
      <c r="I128" s="4"/>
      <c r="J128" s="4"/>
      <c r="K128" s="4">
        <v>214</v>
      </c>
      <c r="L128" s="4">
        <v>16</v>
      </c>
      <c r="M128" s="4">
        <v>3</v>
      </c>
      <c r="N128" s="4" t="s">
        <v>2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>
      <c r="A129" s="4">
        <v>50</v>
      </c>
      <c r="B129" s="4">
        <v>0</v>
      </c>
      <c r="C129" s="4">
        <v>0</v>
      </c>
      <c r="D129" s="4">
        <v>1</v>
      </c>
      <c r="E129" s="4">
        <v>0</v>
      </c>
      <c r="F129" s="4">
        <f>ROUND(Source!AT111,O129)</f>
        <v>748930.6</v>
      </c>
      <c r="G129" s="4" t="s">
        <v>417</v>
      </c>
      <c r="H129" s="4" t="s">
        <v>418</v>
      </c>
      <c r="I129" s="4"/>
      <c r="J129" s="4"/>
      <c r="K129" s="4">
        <v>215</v>
      </c>
      <c r="L129" s="4">
        <v>17</v>
      </c>
      <c r="M129" s="4">
        <v>3</v>
      </c>
      <c r="N129" s="4" t="s">
        <v>2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>
      <c r="A130" s="4">
        <v>50</v>
      </c>
      <c r="B130" s="4">
        <v>0</v>
      </c>
      <c r="C130" s="4">
        <v>0</v>
      </c>
      <c r="D130" s="4">
        <v>1</v>
      </c>
      <c r="E130" s="4">
        <v>217</v>
      </c>
      <c r="F130" s="4">
        <f>ROUND(Source!AU111,O130)</f>
        <v>0</v>
      </c>
      <c r="G130" s="4" t="s">
        <v>419</v>
      </c>
      <c r="H130" s="4" t="s">
        <v>420</v>
      </c>
      <c r="I130" s="4"/>
      <c r="J130" s="4"/>
      <c r="K130" s="4">
        <v>217</v>
      </c>
      <c r="L130" s="4">
        <v>18</v>
      </c>
      <c r="M130" s="4">
        <v>3</v>
      </c>
      <c r="N130" s="4" t="s">
        <v>2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>
      <c r="A131" s="4">
        <v>50</v>
      </c>
      <c r="B131" s="4">
        <v>0</v>
      </c>
      <c r="C131" s="4">
        <v>0</v>
      </c>
      <c r="D131" s="4">
        <v>1</v>
      </c>
      <c r="E131" s="4">
        <v>230</v>
      </c>
      <c r="F131" s="4">
        <f>ROUND(Source!BA111,O131)</f>
        <v>0</v>
      </c>
      <c r="G131" s="4" t="s">
        <v>421</v>
      </c>
      <c r="H131" s="4" t="s">
        <v>422</v>
      </c>
      <c r="I131" s="4"/>
      <c r="J131" s="4"/>
      <c r="K131" s="4">
        <v>230</v>
      </c>
      <c r="L131" s="4">
        <v>19</v>
      </c>
      <c r="M131" s="4">
        <v>3</v>
      </c>
      <c r="N131" s="4" t="s">
        <v>2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>
      <c r="A132" s="4">
        <v>50</v>
      </c>
      <c r="B132" s="4">
        <v>0</v>
      </c>
      <c r="C132" s="4">
        <v>0</v>
      </c>
      <c r="D132" s="4">
        <v>1</v>
      </c>
      <c r="E132" s="4">
        <v>0</v>
      </c>
      <c r="F132" s="4">
        <f>ROUND(Source!T111,O132)</f>
        <v>0</v>
      </c>
      <c r="G132" s="4" t="s">
        <v>423</v>
      </c>
      <c r="H132" s="4" t="s">
        <v>424</v>
      </c>
      <c r="I132" s="4"/>
      <c r="J132" s="4"/>
      <c r="K132" s="4">
        <v>206</v>
      </c>
      <c r="L132" s="4">
        <v>20</v>
      </c>
      <c r="M132" s="4">
        <v>3</v>
      </c>
      <c r="N132" s="4" t="s">
        <v>2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>
      <c r="A133" s="4">
        <v>50</v>
      </c>
      <c r="B133" s="4">
        <v>0</v>
      </c>
      <c r="C133" s="4">
        <v>0</v>
      </c>
      <c r="D133" s="4">
        <v>1</v>
      </c>
      <c r="E133" s="4">
        <v>0</v>
      </c>
      <c r="F133" s="4">
        <f>Source!U111</f>
        <v>508.05111999999997</v>
      </c>
      <c r="G133" s="4" t="s">
        <v>425</v>
      </c>
      <c r="H133" s="4" t="s">
        <v>426</v>
      </c>
      <c r="I133" s="4"/>
      <c r="J133" s="4"/>
      <c r="K133" s="4">
        <v>207</v>
      </c>
      <c r="L133" s="4">
        <v>21</v>
      </c>
      <c r="M133" s="4">
        <v>3</v>
      </c>
      <c r="N133" s="4" t="s">
        <v>2</v>
      </c>
      <c r="O133" s="4">
        <v>-1</v>
      </c>
      <c r="P133" s="4"/>
      <c r="Q133" s="4"/>
      <c r="R133" s="4"/>
      <c r="S133" s="4"/>
      <c r="T133" s="4"/>
      <c r="U133" s="4"/>
      <c r="V133" s="4"/>
      <c r="W133" s="4"/>
    </row>
    <row r="134" spans="1:23">
      <c r="A134" s="4">
        <v>50</v>
      </c>
      <c r="B134" s="4">
        <v>0</v>
      </c>
      <c r="C134" s="4">
        <v>0</v>
      </c>
      <c r="D134" s="4">
        <v>1</v>
      </c>
      <c r="E134" s="4">
        <v>0</v>
      </c>
      <c r="F134" s="4">
        <f>Source!V111</f>
        <v>9.6304300000000005</v>
      </c>
      <c r="G134" s="4" t="s">
        <v>427</v>
      </c>
      <c r="H134" s="4" t="s">
        <v>428</v>
      </c>
      <c r="I134" s="4"/>
      <c r="J134" s="4"/>
      <c r="K134" s="4">
        <v>208</v>
      </c>
      <c r="L134" s="4">
        <v>22</v>
      </c>
      <c r="M134" s="4">
        <v>3</v>
      </c>
      <c r="N134" s="4" t="s">
        <v>2</v>
      </c>
      <c r="O134" s="4">
        <v>-1</v>
      </c>
      <c r="P134" s="4"/>
      <c r="Q134" s="4"/>
      <c r="R134" s="4"/>
      <c r="S134" s="4"/>
      <c r="T134" s="4"/>
      <c r="U134" s="4"/>
      <c r="V134" s="4"/>
      <c r="W134" s="4"/>
    </row>
    <row r="135" spans="1:23">
      <c r="A135" s="4">
        <v>50</v>
      </c>
      <c r="B135" s="4">
        <v>0</v>
      </c>
      <c r="C135" s="4">
        <v>0</v>
      </c>
      <c r="D135" s="4">
        <v>1</v>
      </c>
      <c r="E135" s="4">
        <v>209</v>
      </c>
      <c r="F135" s="4">
        <f>ROUND(Source!W111,O135)</f>
        <v>-12.58</v>
      </c>
      <c r="G135" s="4" t="s">
        <v>429</v>
      </c>
      <c r="H135" s="4" t="s">
        <v>430</v>
      </c>
      <c r="I135" s="4"/>
      <c r="J135" s="4"/>
      <c r="K135" s="4">
        <v>209</v>
      </c>
      <c r="L135" s="4">
        <v>23</v>
      </c>
      <c r="M135" s="4">
        <v>3</v>
      </c>
      <c r="N135" s="4" t="s">
        <v>2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>
      <c r="A136" s="4">
        <v>50</v>
      </c>
      <c r="B136" s="4">
        <v>0</v>
      </c>
      <c r="C136" s="4">
        <v>0</v>
      </c>
      <c r="D136" s="4">
        <v>1</v>
      </c>
      <c r="E136" s="4">
        <v>0</v>
      </c>
      <c r="F136" s="4">
        <f>ROUND(Source!X111,O136)</f>
        <v>4917.46</v>
      </c>
      <c r="G136" s="4" t="s">
        <v>431</v>
      </c>
      <c r="H136" s="4" t="s">
        <v>432</v>
      </c>
      <c r="I136" s="4"/>
      <c r="J136" s="4"/>
      <c r="K136" s="4">
        <v>210</v>
      </c>
      <c r="L136" s="4">
        <v>24</v>
      </c>
      <c r="M136" s="4">
        <v>3</v>
      </c>
      <c r="N136" s="4" t="s">
        <v>2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>
      <c r="A137" s="4">
        <v>50</v>
      </c>
      <c r="B137" s="4">
        <v>0</v>
      </c>
      <c r="C137" s="4">
        <v>0</v>
      </c>
      <c r="D137" s="4">
        <v>1</v>
      </c>
      <c r="E137" s="4">
        <v>0</v>
      </c>
      <c r="F137" s="4">
        <f>ROUND(Source!Y111,O137)</f>
        <v>3245.92</v>
      </c>
      <c r="G137" s="4" t="s">
        <v>433</v>
      </c>
      <c r="H137" s="4" t="s">
        <v>434</v>
      </c>
      <c r="I137" s="4"/>
      <c r="J137" s="4"/>
      <c r="K137" s="4">
        <v>211</v>
      </c>
      <c r="L137" s="4">
        <v>25</v>
      </c>
      <c r="M137" s="4">
        <v>3</v>
      </c>
      <c r="N137" s="4" t="s">
        <v>2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>
      <c r="A138" s="4">
        <v>50</v>
      </c>
      <c r="B138" s="4">
        <v>0</v>
      </c>
      <c r="C138" s="4">
        <v>0</v>
      </c>
      <c r="D138" s="4">
        <v>1</v>
      </c>
      <c r="E138" s="4">
        <v>224</v>
      </c>
      <c r="F138" s="4">
        <f>ROUND(Source!AR111,O138)</f>
        <v>827065.75</v>
      </c>
      <c r="G138" s="4" t="s">
        <v>435</v>
      </c>
      <c r="H138" s="4" t="s">
        <v>436</v>
      </c>
      <c r="I138" s="4"/>
      <c r="J138" s="4"/>
      <c r="K138" s="4">
        <v>224</v>
      </c>
      <c r="L138" s="4">
        <v>26</v>
      </c>
      <c r="M138" s="4">
        <v>3</v>
      </c>
      <c r="N138" s="4" t="s">
        <v>2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>
      <c r="A139" s="4">
        <v>50</v>
      </c>
      <c r="B139" s="4">
        <v>0</v>
      </c>
      <c r="C139" s="4">
        <v>0</v>
      </c>
      <c r="D139" s="4">
        <v>2</v>
      </c>
      <c r="E139" s="4">
        <v>0</v>
      </c>
      <c r="F139" s="4">
        <f>0</f>
        <v>0</v>
      </c>
      <c r="G139" s="4" t="s">
        <v>2</v>
      </c>
      <c r="H139" s="4" t="s">
        <v>437</v>
      </c>
      <c r="I139" s="4"/>
      <c r="J139" s="4"/>
      <c r="K139" s="4">
        <v>212</v>
      </c>
      <c r="L139" s="4">
        <v>27</v>
      </c>
      <c r="M139" s="4">
        <v>3</v>
      </c>
      <c r="N139" s="4" t="s">
        <v>2</v>
      </c>
      <c r="O139" s="4">
        <v>-1</v>
      </c>
      <c r="P139" s="4"/>
      <c r="Q139" s="4"/>
      <c r="R139" s="4"/>
      <c r="S139" s="4"/>
      <c r="T139" s="4"/>
      <c r="U139" s="4"/>
      <c r="V139" s="4"/>
      <c r="W139" s="4"/>
    </row>
    <row r="140" spans="1:23">
      <c r="A140" s="4">
        <v>50</v>
      </c>
      <c r="B140" s="4">
        <v>0</v>
      </c>
      <c r="C140" s="4">
        <v>0</v>
      </c>
      <c r="D140" s="4">
        <v>2</v>
      </c>
      <c r="E140" s="4">
        <v>0</v>
      </c>
      <c r="F140" s="4">
        <f>0</f>
        <v>0</v>
      </c>
      <c r="G140" s="4" t="s">
        <v>438</v>
      </c>
      <c r="H140" s="4" t="s">
        <v>439</v>
      </c>
      <c r="I140" s="4"/>
      <c r="J140" s="4"/>
      <c r="K140" s="4">
        <v>212</v>
      </c>
      <c r="L140" s="4">
        <v>28</v>
      </c>
      <c r="M140" s="4">
        <v>3</v>
      </c>
      <c r="N140" s="4" t="s">
        <v>2</v>
      </c>
      <c r="O140" s="4">
        <v>-1</v>
      </c>
      <c r="P140" s="4"/>
      <c r="Q140" s="4"/>
      <c r="R140" s="4"/>
      <c r="S140" s="4"/>
      <c r="T140" s="4"/>
      <c r="U140" s="4"/>
      <c r="V140" s="4"/>
      <c r="W140" s="4"/>
    </row>
    <row r="141" spans="1:23">
      <c r="A141" s="4">
        <v>50</v>
      </c>
      <c r="B141" s="4">
        <v>0</v>
      </c>
      <c r="C141" s="4">
        <v>0</v>
      </c>
      <c r="D141" s="4">
        <v>2</v>
      </c>
      <c r="E141" s="4">
        <v>0</v>
      </c>
      <c r="F141" s="4">
        <f>ROUND(F143+F144+F145+F146,O141)</f>
        <v>818902.37</v>
      </c>
      <c r="G141" s="4" t="s">
        <v>440</v>
      </c>
      <c r="H141" s="4" t="s">
        <v>441</v>
      </c>
      <c r="I141" s="4"/>
      <c r="J141" s="4"/>
      <c r="K141" s="4">
        <v>212</v>
      </c>
      <c r="L141" s="4">
        <v>29</v>
      </c>
      <c r="M141" s="4">
        <v>3</v>
      </c>
      <c r="N141" s="4" t="s">
        <v>442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>
      <c r="A142" s="4">
        <v>50</v>
      </c>
      <c r="B142" s="4">
        <v>0</v>
      </c>
      <c r="C142" s="4">
        <v>0</v>
      </c>
      <c r="D142" s="4">
        <v>2</v>
      </c>
      <c r="E142" s="4">
        <v>0</v>
      </c>
      <c r="F142" s="4">
        <f>0</f>
        <v>0</v>
      </c>
      <c r="G142" s="4" t="s">
        <v>2</v>
      </c>
      <c r="H142" s="4" t="s">
        <v>443</v>
      </c>
      <c r="I142" s="4"/>
      <c r="J142" s="4"/>
      <c r="K142" s="4">
        <v>212</v>
      </c>
      <c r="L142" s="4">
        <v>30</v>
      </c>
      <c r="M142" s="4">
        <v>3</v>
      </c>
      <c r="N142" s="4" t="s">
        <v>2</v>
      </c>
      <c r="O142" s="4">
        <v>-1</v>
      </c>
      <c r="P142" s="4"/>
      <c r="Q142" s="4"/>
      <c r="R142" s="4"/>
      <c r="S142" s="4"/>
      <c r="T142" s="4"/>
      <c r="U142" s="4"/>
      <c r="V142" s="4"/>
      <c r="W142" s="4"/>
    </row>
    <row r="143" spans="1:23">
      <c r="A143" s="4">
        <v>50</v>
      </c>
      <c r="B143" s="4">
        <v>0</v>
      </c>
      <c r="C143" s="4">
        <v>0</v>
      </c>
      <c r="D143" s="4">
        <v>2</v>
      </c>
      <c r="E143" s="4">
        <v>0</v>
      </c>
      <c r="F143" s="4">
        <v>74298.03</v>
      </c>
      <c r="G143" s="4" t="s">
        <v>444</v>
      </c>
      <c r="H143" s="4" t="s">
        <v>445</v>
      </c>
      <c r="I143" s="4"/>
      <c r="J143" s="4"/>
      <c r="K143" s="4">
        <v>212</v>
      </c>
      <c r="L143" s="4">
        <v>31</v>
      </c>
      <c r="M143" s="4">
        <v>3</v>
      </c>
      <c r="N143" s="4" t="s">
        <v>442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>
      <c r="A144" s="4">
        <v>50</v>
      </c>
      <c r="B144" s="4">
        <v>0</v>
      </c>
      <c r="C144" s="4">
        <v>0</v>
      </c>
      <c r="D144" s="4">
        <v>2</v>
      </c>
      <c r="E144" s="4">
        <v>0</v>
      </c>
      <c r="F144" s="4">
        <v>744604.34</v>
      </c>
      <c r="G144" s="4" t="s">
        <v>446</v>
      </c>
      <c r="H144" s="4" t="s">
        <v>447</v>
      </c>
      <c r="I144" s="4"/>
      <c r="J144" s="4"/>
      <c r="K144" s="4">
        <v>212</v>
      </c>
      <c r="L144" s="4">
        <v>32</v>
      </c>
      <c r="M144" s="4">
        <v>3</v>
      </c>
      <c r="N144" s="4" t="s">
        <v>442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2</v>
      </c>
      <c r="E145" s="4">
        <v>0</v>
      </c>
      <c r="F145" s="4">
        <v>0</v>
      </c>
      <c r="G145" s="4" t="s">
        <v>448</v>
      </c>
      <c r="H145" s="4" t="s">
        <v>449</v>
      </c>
      <c r="I145" s="4"/>
      <c r="J145" s="4"/>
      <c r="K145" s="4">
        <v>212</v>
      </c>
      <c r="L145" s="4">
        <v>33</v>
      </c>
      <c r="M145" s="4">
        <v>3</v>
      </c>
      <c r="N145" s="4" t="s">
        <v>442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2</v>
      </c>
      <c r="E146" s="4">
        <v>0</v>
      </c>
      <c r="F146" s="4">
        <v>0</v>
      </c>
      <c r="G146" s="4" t="s">
        <v>450</v>
      </c>
      <c r="H146" s="4" t="s">
        <v>451</v>
      </c>
      <c r="I146" s="4"/>
      <c r="J146" s="4"/>
      <c r="K146" s="4">
        <v>212</v>
      </c>
      <c r="L146" s="4">
        <v>34</v>
      </c>
      <c r="M146" s="4">
        <v>3</v>
      </c>
      <c r="N146" s="4" t="s">
        <v>442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2</v>
      </c>
      <c r="E147" s="4">
        <v>0</v>
      </c>
      <c r="F147" s="4">
        <f>0</f>
        <v>0</v>
      </c>
      <c r="G147" s="4" t="s">
        <v>2</v>
      </c>
      <c r="H147" s="4" t="s">
        <v>2</v>
      </c>
      <c r="I147" s="4"/>
      <c r="J147" s="4"/>
      <c r="K147" s="4">
        <v>212</v>
      </c>
      <c r="L147" s="4">
        <v>35</v>
      </c>
      <c r="M147" s="4">
        <v>3</v>
      </c>
      <c r="N147" s="4" t="s">
        <v>2</v>
      </c>
      <c r="O147" s="4">
        <v>-1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2</v>
      </c>
      <c r="E148" s="4">
        <v>0</v>
      </c>
      <c r="F148" s="4">
        <f>0</f>
        <v>0</v>
      </c>
      <c r="G148" s="4" t="s">
        <v>2</v>
      </c>
      <c r="H148" s="4" t="s">
        <v>452</v>
      </c>
      <c r="I148" s="4"/>
      <c r="J148" s="4"/>
      <c r="K148" s="4">
        <v>212</v>
      </c>
      <c r="L148" s="4">
        <v>36</v>
      </c>
      <c r="M148" s="4">
        <v>3</v>
      </c>
      <c r="N148" s="4" t="s">
        <v>2</v>
      </c>
      <c r="O148" s="4">
        <v>-1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2</v>
      </c>
      <c r="E149" s="4">
        <v>0</v>
      </c>
      <c r="F149" s="4">
        <f>ROUND(F177+F194,O149)</f>
        <v>812458.04</v>
      </c>
      <c r="G149" s="4" t="s">
        <v>453</v>
      </c>
      <c r="H149" s="4" t="s">
        <v>454</v>
      </c>
      <c r="I149" s="4"/>
      <c r="J149" s="4"/>
      <c r="K149" s="4">
        <v>212</v>
      </c>
      <c r="L149" s="4">
        <v>37</v>
      </c>
      <c r="M149" s="4">
        <v>3</v>
      </c>
      <c r="N149" s="4" t="s">
        <v>442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2</v>
      </c>
      <c r="E150" s="4">
        <v>0</v>
      </c>
      <c r="F150" s="4">
        <f>ROUND(F205,O150)</f>
        <v>0</v>
      </c>
      <c r="G150" s="4" t="s">
        <v>455</v>
      </c>
      <c r="H150" s="4" t="s">
        <v>456</v>
      </c>
      <c r="I150" s="4"/>
      <c r="J150" s="4"/>
      <c r="K150" s="4">
        <v>212</v>
      </c>
      <c r="L150" s="4">
        <v>38</v>
      </c>
      <c r="M150" s="4">
        <v>3</v>
      </c>
      <c r="N150" s="4" t="s">
        <v>442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2</v>
      </c>
      <c r="E151" s="4">
        <v>202</v>
      </c>
      <c r="F151" s="4">
        <f>ROUND(F149+F150,O151)</f>
        <v>812458.04</v>
      </c>
      <c r="G151" s="4" t="s">
        <v>457</v>
      </c>
      <c r="H151" s="4" t="s">
        <v>458</v>
      </c>
      <c r="I151" s="4"/>
      <c r="J151" s="4"/>
      <c r="K151" s="4">
        <v>212</v>
      </c>
      <c r="L151" s="4">
        <v>39</v>
      </c>
      <c r="M151" s="4">
        <v>3</v>
      </c>
      <c r="N151" s="4" t="s">
        <v>442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2</v>
      </c>
      <c r="E152" s="4">
        <v>203</v>
      </c>
      <c r="F152" s="4">
        <f>ROUND(F175+F192,O152)</f>
        <v>1562.39</v>
      </c>
      <c r="G152" s="4" t="s">
        <v>459</v>
      </c>
      <c r="H152" s="4" t="s">
        <v>460</v>
      </c>
      <c r="I152" s="4"/>
      <c r="J152" s="4"/>
      <c r="K152" s="4">
        <v>212</v>
      </c>
      <c r="L152" s="4">
        <v>40</v>
      </c>
      <c r="M152" s="4">
        <v>3</v>
      </c>
      <c r="N152" s="4" t="s">
        <v>442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2</v>
      </c>
      <c r="E153" s="4">
        <v>204</v>
      </c>
      <c r="F153" s="4">
        <f>ROUND(F176+F193,O153)</f>
        <v>112.06</v>
      </c>
      <c r="G153" s="4" t="s">
        <v>461</v>
      </c>
      <c r="H153" s="4" t="s">
        <v>462</v>
      </c>
      <c r="I153" s="4"/>
      <c r="J153" s="4"/>
      <c r="K153" s="4">
        <v>212</v>
      </c>
      <c r="L153" s="4">
        <v>41</v>
      </c>
      <c r="M153" s="4">
        <v>3</v>
      </c>
      <c r="N153" s="4" t="s">
        <v>442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2</v>
      </c>
      <c r="E154" s="4">
        <v>0</v>
      </c>
      <c r="F154" s="4">
        <f>ROUND(F174+F191,O154)</f>
        <v>4881.9399999999996</v>
      </c>
      <c r="G154" s="4" t="s">
        <v>463</v>
      </c>
      <c r="H154" s="4" t="s">
        <v>464</v>
      </c>
      <c r="I154" s="4"/>
      <c r="J154" s="4"/>
      <c r="K154" s="4">
        <v>212</v>
      </c>
      <c r="L154" s="4">
        <v>42</v>
      </c>
      <c r="M154" s="4">
        <v>3</v>
      </c>
      <c r="N154" s="4" t="s">
        <v>442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2</v>
      </c>
      <c r="E155" s="4">
        <v>206</v>
      </c>
      <c r="F155" s="4">
        <v>0</v>
      </c>
      <c r="G155" s="4" t="s">
        <v>465</v>
      </c>
      <c r="H155" s="4" t="s">
        <v>466</v>
      </c>
      <c r="I155" s="4"/>
      <c r="J155" s="4"/>
      <c r="K155" s="4">
        <v>212</v>
      </c>
      <c r="L155" s="4">
        <v>43</v>
      </c>
      <c r="M155" s="4">
        <v>3</v>
      </c>
      <c r="N155" s="4" t="s">
        <v>442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2</v>
      </c>
      <c r="E156" s="4">
        <v>0</v>
      </c>
      <c r="F156" s="4">
        <f>ROUND(F182+F199,O156)</f>
        <v>508.05</v>
      </c>
      <c r="G156" s="4" t="s">
        <v>467</v>
      </c>
      <c r="H156" s="4" t="s">
        <v>468</v>
      </c>
      <c r="I156" s="4"/>
      <c r="J156" s="4"/>
      <c r="K156" s="4">
        <v>212</v>
      </c>
      <c r="L156" s="4">
        <v>44</v>
      </c>
      <c r="M156" s="4">
        <v>3</v>
      </c>
      <c r="N156" s="4" t="s">
        <v>442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2</v>
      </c>
      <c r="E157" s="4">
        <v>208</v>
      </c>
      <c r="F157" s="4">
        <f>ROUND(F183+F200,O157)</f>
        <v>9.6300000000000008</v>
      </c>
      <c r="G157" s="4" t="s">
        <v>469</v>
      </c>
      <c r="H157" s="4" t="s">
        <v>470</v>
      </c>
      <c r="I157" s="4"/>
      <c r="J157" s="4"/>
      <c r="K157" s="4">
        <v>212</v>
      </c>
      <c r="L157" s="4">
        <v>45</v>
      </c>
      <c r="M157" s="4">
        <v>3</v>
      </c>
      <c r="N157" s="4" t="s">
        <v>442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2</v>
      </c>
      <c r="E158" s="4">
        <v>210</v>
      </c>
      <c r="F158" s="4">
        <f>ROUND(F179+F196,O158)</f>
        <v>4917.46</v>
      </c>
      <c r="G158" s="4" t="s">
        <v>471</v>
      </c>
      <c r="H158" s="4" t="s">
        <v>472</v>
      </c>
      <c r="I158" s="4"/>
      <c r="J158" s="4"/>
      <c r="K158" s="4">
        <v>212</v>
      </c>
      <c r="L158" s="4">
        <v>46</v>
      </c>
      <c r="M158" s="4">
        <v>3</v>
      </c>
      <c r="N158" s="4" t="s">
        <v>442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2</v>
      </c>
      <c r="E159" s="4">
        <v>211</v>
      </c>
      <c r="F159" s="4">
        <f>ROUND(F180+F197,O159)</f>
        <v>3245.92</v>
      </c>
      <c r="G159" s="4" t="s">
        <v>473</v>
      </c>
      <c r="H159" s="4" t="s">
        <v>474</v>
      </c>
      <c r="I159" s="4"/>
      <c r="J159" s="4"/>
      <c r="K159" s="4">
        <v>212</v>
      </c>
      <c r="L159" s="4">
        <v>47</v>
      </c>
      <c r="M159" s="4">
        <v>3</v>
      </c>
      <c r="N159" s="4" t="s">
        <v>442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2</v>
      </c>
      <c r="E160" s="4">
        <v>0</v>
      </c>
      <c r="F160" s="4">
        <f>0</f>
        <v>0</v>
      </c>
      <c r="G160" s="4" t="s">
        <v>2</v>
      </c>
      <c r="H160" s="4" t="s">
        <v>2</v>
      </c>
      <c r="I160" s="4"/>
      <c r="J160" s="4"/>
      <c r="K160" s="4">
        <v>212</v>
      </c>
      <c r="L160" s="4">
        <v>48</v>
      </c>
      <c r="M160" s="4">
        <v>3</v>
      </c>
      <c r="N160" s="4" t="s">
        <v>2</v>
      </c>
      <c r="O160" s="4">
        <v>-1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2</v>
      </c>
      <c r="E161" s="4">
        <v>0</v>
      </c>
      <c r="F161" s="4">
        <f>0</f>
        <v>0</v>
      </c>
      <c r="G161" s="4" t="s">
        <v>2</v>
      </c>
      <c r="H161" s="4" t="s">
        <v>475</v>
      </c>
      <c r="I161" s="4"/>
      <c r="J161" s="4"/>
      <c r="K161" s="4">
        <v>212</v>
      </c>
      <c r="L161" s="4">
        <v>49</v>
      </c>
      <c r="M161" s="4">
        <v>3</v>
      </c>
      <c r="N161" s="4" t="s">
        <v>2</v>
      </c>
      <c r="O161" s="4">
        <v>-1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2</v>
      </c>
      <c r="E162" s="4">
        <v>0</v>
      </c>
      <c r="F162" s="4">
        <v>78135.149999999994</v>
      </c>
      <c r="G162" s="4" t="s">
        <v>476</v>
      </c>
      <c r="H162" s="4" t="s">
        <v>477</v>
      </c>
      <c r="I162" s="4"/>
      <c r="J162" s="4"/>
      <c r="K162" s="4">
        <v>212</v>
      </c>
      <c r="L162" s="4">
        <v>50</v>
      </c>
      <c r="M162" s="4">
        <v>3</v>
      </c>
      <c r="N162" s="4" t="s">
        <v>442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0</v>
      </c>
      <c r="C163" s="4">
        <v>0</v>
      </c>
      <c r="D163" s="4">
        <v>2</v>
      </c>
      <c r="E163" s="4">
        <v>0</v>
      </c>
      <c r="F163" s="4">
        <v>748930.6</v>
      </c>
      <c r="G163" s="4" t="s">
        <v>478</v>
      </c>
      <c r="H163" s="4" t="s">
        <v>479</v>
      </c>
      <c r="I163" s="4"/>
      <c r="J163" s="4"/>
      <c r="K163" s="4">
        <v>212</v>
      </c>
      <c r="L163" s="4">
        <v>51</v>
      </c>
      <c r="M163" s="4">
        <v>3</v>
      </c>
      <c r="N163" s="4" t="s">
        <v>442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0</v>
      </c>
      <c r="C164" s="4">
        <v>0</v>
      </c>
      <c r="D164" s="4">
        <v>2</v>
      </c>
      <c r="E164" s="4">
        <v>0</v>
      </c>
      <c r="F164" s="4">
        <f>ROUND(F210,O164)</f>
        <v>0</v>
      </c>
      <c r="G164" s="4" t="s">
        <v>480</v>
      </c>
      <c r="H164" s="4" t="s">
        <v>481</v>
      </c>
      <c r="I164" s="4"/>
      <c r="J164" s="4"/>
      <c r="K164" s="4">
        <v>212</v>
      </c>
      <c r="L164" s="4">
        <v>52</v>
      </c>
      <c r="M164" s="4">
        <v>3</v>
      </c>
      <c r="N164" s="4" t="s">
        <v>442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>
      <c r="A165" s="4">
        <v>50</v>
      </c>
      <c r="B165" s="4">
        <v>0</v>
      </c>
      <c r="C165" s="4">
        <v>0</v>
      </c>
      <c r="D165" s="4">
        <v>2</v>
      </c>
      <c r="E165" s="4">
        <v>0</v>
      </c>
      <c r="F165" s="4">
        <f>ROUND(F162+F163+F164,O165)</f>
        <v>827065.75</v>
      </c>
      <c r="G165" s="4" t="s">
        <v>482</v>
      </c>
      <c r="H165" s="4" t="s">
        <v>483</v>
      </c>
      <c r="I165" s="4"/>
      <c r="J165" s="4"/>
      <c r="K165" s="4">
        <v>212</v>
      </c>
      <c r="L165" s="4">
        <v>53</v>
      </c>
      <c r="M165" s="4">
        <v>3</v>
      </c>
      <c r="N165" s="4" t="s">
        <v>442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>
      <c r="A166" s="4">
        <v>50</v>
      </c>
      <c r="B166" s="4">
        <v>1</v>
      </c>
      <c r="C166" s="4">
        <v>0</v>
      </c>
      <c r="D166" s="4">
        <v>2</v>
      </c>
      <c r="E166" s="4">
        <v>0</v>
      </c>
      <c r="F166" s="4">
        <f>0</f>
        <v>0</v>
      </c>
      <c r="G166" s="4" t="s">
        <v>2</v>
      </c>
      <c r="H166" s="4" t="s">
        <v>2</v>
      </c>
      <c r="I166" s="4"/>
      <c r="J166" s="4"/>
      <c r="K166" s="4">
        <v>212</v>
      </c>
      <c r="L166" s="4">
        <v>54</v>
      </c>
      <c r="M166" s="4">
        <v>0</v>
      </c>
      <c r="N166" s="4" t="s">
        <v>2</v>
      </c>
      <c r="O166" s="4">
        <v>-1</v>
      </c>
      <c r="P166" s="4"/>
      <c r="Q166" s="4"/>
      <c r="R166" s="4"/>
      <c r="S166" s="4"/>
      <c r="T166" s="4"/>
      <c r="U166" s="4"/>
      <c r="V166" s="4"/>
      <c r="W166" s="4"/>
    </row>
    <row r="167" spans="1:23">
      <c r="A167" s="4">
        <v>50</v>
      </c>
      <c r="B167" s="4">
        <v>1</v>
      </c>
      <c r="C167" s="4">
        <v>0</v>
      </c>
      <c r="D167" s="4">
        <v>2</v>
      </c>
      <c r="E167" s="4">
        <v>0</v>
      </c>
      <c r="F167" s="4">
        <f>0</f>
        <v>0</v>
      </c>
      <c r="G167" s="4" t="s">
        <v>2</v>
      </c>
      <c r="H167" s="4" t="s">
        <v>2</v>
      </c>
      <c r="I167" s="4"/>
      <c r="J167" s="4"/>
      <c r="K167" s="4">
        <v>212</v>
      </c>
      <c r="L167" s="4">
        <v>55</v>
      </c>
      <c r="M167" s="4">
        <v>0</v>
      </c>
      <c r="N167" s="4" t="s">
        <v>2</v>
      </c>
      <c r="O167" s="4">
        <v>-1</v>
      </c>
      <c r="P167" s="4"/>
      <c r="Q167" s="4"/>
      <c r="R167" s="4"/>
      <c r="S167" s="4"/>
      <c r="T167" s="4"/>
      <c r="U167" s="4"/>
      <c r="V167" s="4"/>
      <c r="W167" s="4"/>
    </row>
    <row r="168" spans="1:23">
      <c r="A168" s="4">
        <v>50</v>
      </c>
      <c r="B168" s="4">
        <v>0</v>
      </c>
      <c r="C168" s="4">
        <v>0</v>
      </c>
      <c r="D168" s="4">
        <v>2</v>
      </c>
      <c r="E168" s="4">
        <v>0</v>
      </c>
      <c r="F168" s="4">
        <f>0</f>
        <v>0</v>
      </c>
      <c r="G168" s="4" t="s">
        <v>484</v>
      </c>
      <c r="H168" s="4" t="s">
        <v>485</v>
      </c>
      <c r="I168" s="4"/>
      <c r="J168" s="4"/>
      <c r="K168" s="4">
        <v>212</v>
      </c>
      <c r="L168" s="4">
        <v>56</v>
      </c>
      <c r="M168" s="4">
        <v>3</v>
      </c>
      <c r="N168" s="4" t="s">
        <v>486</v>
      </c>
      <c r="O168" s="4">
        <v>-1</v>
      </c>
      <c r="P168" s="4"/>
      <c r="Q168" s="4"/>
      <c r="R168" s="4"/>
      <c r="S168" s="4"/>
      <c r="T168" s="4"/>
      <c r="U168" s="4"/>
      <c r="V168" s="4"/>
      <c r="W168" s="4"/>
    </row>
    <row r="169" spans="1:23">
      <c r="A169" s="4">
        <v>50</v>
      </c>
      <c r="B169" s="4">
        <v>0</v>
      </c>
      <c r="C169" s="4">
        <v>0</v>
      </c>
      <c r="D169" s="4">
        <v>2</v>
      </c>
      <c r="E169" s="4">
        <v>0</v>
      </c>
      <c r="F169" s="4">
        <f>0</f>
        <v>0</v>
      </c>
      <c r="G169" s="4" t="s">
        <v>2</v>
      </c>
      <c r="H169" s="4" t="s">
        <v>487</v>
      </c>
      <c r="I169" s="4"/>
      <c r="J169" s="4"/>
      <c r="K169" s="4">
        <v>212</v>
      </c>
      <c r="L169" s="4">
        <v>57</v>
      </c>
      <c r="M169" s="4">
        <v>3</v>
      </c>
      <c r="N169" s="4" t="s">
        <v>2</v>
      </c>
      <c r="O169" s="4">
        <v>-1</v>
      </c>
      <c r="P169" s="4"/>
      <c r="Q169" s="4"/>
      <c r="R169" s="4"/>
      <c r="S169" s="4"/>
      <c r="T169" s="4"/>
      <c r="U169" s="4"/>
      <c r="V169" s="4"/>
      <c r="W169" s="4"/>
    </row>
    <row r="170" spans="1:23">
      <c r="A170" s="4">
        <v>50</v>
      </c>
      <c r="B170" s="4">
        <v>1</v>
      </c>
      <c r="C170" s="4">
        <v>0</v>
      </c>
      <c r="D170" s="4">
        <v>2</v>
      </c>
      <c r="E170" s="4">
        <v>0</v>
      </c>
      <c r="F170" s="4">
        <f>0</f>
        <v>0</v>
      </c>
      <c r="G170" s="4" t="s">
        <v>2</v>
      </c>
      <c r="H170" s="4" t="s">
        <v>2</v>
      </c>
      <c r="I170" s="4"/>
      <c r="J170" s="4"/>
      <c r="K170" s="4">
        <v>212</v>
      </c>
      <c r="L170" s="4">
        <v>58</v>
      </c>
      <c r="M170" s="4">
        <v>0</v>
      </c>
      <c r="N170" s="4" t="s">
        <v>2</v>
      </c>
      <c r="O170" s="4">
        <v>-1</v>
      </c>
      <c r="P170" s="4"/>
      <c r="Q170" s="4"/>
      <c r="R170" s="4"/>
      <c r="S170" s="4"/>
      <c r="T170" s="4"/>
      <c r="U170" s="4"/>
      <c r="V170" s="4"/>
      <c r="W170" s="4"/>
    </row>
    <row r="171" spans="1:23">
      <c r="A171" s="4">
        <v>50</v>
      </c>
      <c r="B171" s="4">
        <v>0</v>
      </c>
      <c r="C171" s="4">
        <v>0</v>
      </c>
      <c r="D171" s="4">
        <v>2</v>
      </c>
      <c r="E171" s="4">
        <v>0</v>
      </c>
      <c r="F171" s="4">
        <v>74298.03</v>
      </c>
      <c r="G171" s="4" t="s">
        <v>488</v>
      </c>
      <c r="H171" s="4" t="s">
        <v>489</v>
      </c>
      <c r="I171" s="4"/>
      <c r="J171" s="4"/>
      <c r="K171" s="4">
        <v>212</v>
      </c>
      <c r="L171" s="4">
        <v>59</v>
      </c>
      <c r="M171" s="4">
        <v>3</v>
      </c>
      <c r="N171" s="4" t="s">
        <v>442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>
      <c r="A172" s="4">
        <v>50</v>
      </c>
      <c r="B172" s="4">
        <v>1</v>
      </c>
      <c r="C172" s="4">
        <v>0</v>
      </c>
      <c r="D172" s="4">
        <v>2</v>
      </c>
      <c r="E172" s="4">
        <v>0</v>
      </c>
      <c r="F172" s="4">
        <f>ROUND(F174+F175+F177,O172)</f>
        <v>74298.03</v>
      </c>
      <c r="G172" s="4" t="s">
        <v>490</v>
      </c>
      <c r="H172" s="4" t="s">
        <v>491</v>
      </c>
      <c r="I172" s="4"/>
      <c r="J172" s="4"/>
      <c r="K172" s="4">
        <v>212</v>
      </c>
      <c r="L172" s="4">
        <v>60</v>
      </c>
      <c r="M172" s="4">
        <v>1</v>
      </c>
      <c r="N172" s="4" t="s">
        <v>2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>
      <c r="A173" s="4">
        <v>50</v>
      </c>
      <c r="B173" s="4">
        <v>1</v>
      </c>
      <c r="C173" s="4">
        <v>0</v>
      </c>
      <c r="D173" s="4">
        <v>2</v>
      </c>
      <c r="E173" s="4">
        <v>0</v>
      </c>
      <c r="F173" s="4">
        <f>0</f>
        <v>0</v>
      </c>
      <c r="G173" s="4" t="s">
        <v>492</v>
      </c>
      <c r="H173" s="4" t="s">
        <v>443</v>
      </c>
      <c r="I173" s="4"/>
      <c r="J173" s="4"/>
      <c r="K173" s="4">
        <v>212</v>
      </c>
      <c r="L173" s="4">
        <v>61</v>
      </c>
      <c r="M173" s="4">
        <v>0</v>
      </c>
      <c r="N173" s="4" t="s">
        <v>2</v>
      </c>
      <c r="O173" s="4">
        <v>-1</v>
      </c>
      <c r="P173" s="4"/>
      <c r="Q173" s="4"/>
      <c r="R173" s="4"/>
      <c r="S173" s="4"/>
      <c r="T173" s="4"/>
      <c r="U173" s="4"/>
      <c r="V173" s="4"/>
      <c r="W173" s="4"/>
    </row>
    <row r="174" spans="1:23">
      <c r="A174" s="4">
        <v>50</v>
      </c>
      <c r="B174" s="4">
        <v>1</v>
      </c>
      <c r="C174" s="4">
        <v>0</v>
      </c>
      <c r="D174" s="4">
        <v>2</v>
      </c>
      <c r="E174" s="4">
        <v>0</v>
      </c>
      <c r="F174" s="4">
        <v>2097.1799999999998</v>
      </c>
      <c r="G174" s="4" t="s">
        <v>493</v>
      </c>
      <c r="H174" s="4" t="s">
        <v>494</v>
      </c>
      <c r="I174" s="4"/>
      <c r="J174" s="4"/>
      <c r="K174" s="4">
        <v>212</v>
      </c>
      <c r="L174" s="4">
        <v>62</v>
      </c>
      <c r="M174" s="4">
        <v>1</v>
      </c>
      <c r="N174" s="4" t="s">
        <v>2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>
      <c r="A175" s="4">
        <v>50</v>
      </c>
      <c r="B175" s="4">
        <v>1</v>
      </c>
      <c r="C175" s="4">
        <v>0</v>
      </c>
      <c r="D175" s="4">
        <v>2</v>
      </c>
      <c r="E175" s="4">
        <v>0</v>
      </c>
      <c r="F175" s="4">
        <v>435.12</v>
      </c>
      <c r="G175" s="4" t="s">
        <v>495</v>
      </c>
      <c r="H175" s="4" t="s">
        <v>496</v>
      </c>
      <c r="I175" s="4"/>
      <c r="J175" s="4"/>
      <c r="K175" s="4">
        <v>212</v>
      </c>
      <c r="L175" s="4">
        <v>63</v>
      </c>
      <c r="M175" s="4">
        <v>1</v>
      </c>
      <c r="N175" s="4" t="s">
        <v>2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3">
      <c r="A176" s="4">
        <v>50</v>
      </c>
      <c r="B176" s="4">
        <v>1</v>
      </c>
      <c r="C176" s="4">
        <v>0</v>
      </c>
      <c r="D176" s="4">
        <v>2</v>
      </c>
      <c r="E176" s="4">
        <v>0</v>
      </c>
      <c r="F176" s="4">
        <v>48.46</v>
      </c>
      <c r="G176" s="4" t="s">
        <v>497</v>
      </c>
      <c r="H176" s="4" t="s">
        <v>498</v>
      </c>
      <c r="I176" s="4"/>
      <c r="J176" s="4"/>
      <c r="K176" s="4">
        <v>212</v>
      </c>
      <c r="L176" s="4">
        <v>64</v>
      </c>
      <c r="M176" s="4">
        <v>0</v>
      </c>
      <c r="N176" s="4" t="s">
        <v>2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1</v>
      </c>
      <c r="C177" s="4">
        <v>0</v>
      </c>
      <c r="D177" s="4">
        <v>2</v>
      </c>
      <c r="E177" s="4">
        <v>0</v>
      </c>
      <c r="F177" s="4">
        <v>71765.73</v>
      </c>
      <c r="G177" s="4" t="s">
        <v>499</v>
      </c>
      <c r="H177" s="4" t="s">
        <v>500</v>
      </c>
      <c r="I177" s="4"/>
      <c r="J177" s="4"/>
      <c r="K177" s="4">
        <v>212</v>
      </c>
      <c r="L177" s="4">
        <v>65</v>
      </c>
      <c r="M177" s="4">
        <v>1</v>
      </c>
      <c r="N177" s="4" t="s">
        <v>2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1</v>
      </c>
      <c r="C178" s="4">
        <v>0</v>
      </c>
      <c r="D178" s="4">
        <v>2</v>
      </c>
      <c r="E178" s="4">
        <v>0</v>
      </c>
      <c r="F178" s="4">
        <f>0</f>
        <v>0</v>
      </c>
      <c r="G178" s="4" t="s">
        <v>2</v>
      </c>
      <c r="H178" s="4" t="s">
        <v>2</v>
      </c>
      <c r="I178" s="4"/>
      <c r="J178" s="4"/>
      <c r="K178" s="4">
        <v>212</v>
      </c>
      <c r="L178" s="4">
        <v>66</v>
      </c>
      <c r="M178" s="4">
        <v>0</v>
      </c>
      <c r="N178" s="4" t="s">
        <v>2</v>
      </c>
      <c r="O178" s="4">
        <v>-1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1</v>
      </c>
      <c r="C179" s="4">
        <v>0</v>
      </c>
      <c r="D179" s="4">
        <v>2</v>
      </c>
      <c r="E179" s="4">
        <v>0</v>
      </c>
      <c r="F179" s="4">
        <v>2386.56</v>
      </c>
      <c r="G179" s="4" t="s">
        <v>501</v>
      </c>
      <c r="H179" s="4" t="s">
        <v>502</v>
      </c>
      <c r="I179" s="4"/>
      <c r="J179" s="4"/>
      <c r="K179" s="4">
        <v>212</v>
      </c>
      <c r="L179" s="4">
        <v>67</v>
      </c>
      <c r="M179" s="4">
        <v>1</v>
      </c>
      <c r="N179" s="4" t="s">
        <v>2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1</v>
      </c>
      <c r="C180" s="4">
        <v>0</v>
      </c>
      <c r="D180" s="4">
        <v>2</v>
      </c>
      <c r="E180" s="4">
        <v>0</v>
      </c>
      <c r="F180" s="4">
        <v>1450.56</v>
      </c>
      <c r="G180" s="4" t="s">
        <v>503</v>
      </c>
      <c r="H180" s="4" t="s">
        <v>504</v>
      </c>
      <c r="I180" s="4"/>
      <c r="J180" s="4"/>
      <c r="K180" s="4">
        <v>212</v>
      </c>
      <c r="L180" s="4">
        <v>68</v>
      </c>
      <c r="M180" s="4">
        <v>1</v>
      </c>
      <c r="N180" s="4" t="s">
        <v>2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1</v>
      </c>
      <c r="C181" s="4">
        <v>0</v>
      </c>
      <c r="D181" s="4">
        <v>2</v>
      </c>
      <c r="E181" s="4">
        <v>214</v>
      </c>
      <c r="F181" s="4">
        <f>ROUND(F172+F179+F180,O181)</f>
        <v>78135.149999999994</v>
      </c>
      <c r="G181" s="4" t="s">
        <v>505</v>
      </c>
      <c r="H181" s="4" t="s">
        <v>506</v>
      </c>
      <c r="I181" s="4"/>
      <c r="J181" s="4"/>
      <c r="K181" s="4">
        <v>212</v>
      </c>
      <c r="L181" s="4">
        <v>69</v>
      </c>
      <c r="M181" s="4">
        <v>1</v>
      </c>
      <c r="N181" s="4" t="s">
        <v>2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1</v>
      </c>
      <c r="C182" s="4">
        <v>0</v>
      </c>
      <c r="D182" s="4">
        <v>2</v>
      </c>
      <c r="E182" s="4">
        <v>0</v>
      </c>
      <c r="F182" s="4">
        <v>223.82</v>
      </c>
      <c r="G182" s="4" t="s">
        <v>507</v>
      </c>
      <c r="H182" s="4" t="s">
        <v>508</v>
      </c>
      <c r="I182" s="4"/>
      <c r="J182" s="4"/>
      <c r="K182" s="4">
        <v>212</v>
      </c>
      <c r="L182" s="4">
        <v>70</v>
      </c>
      <c r="M182" s="4">
        <v>1</v>
      </c>
      <c r="N182" s="4" t="s">
        <v>2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1</v>
      </c>
      <c r="C183" s="4">
        <v>0</v>
      </c>
      <c r="D183" s="4">
        <v>2</v>
      </c>
      <c r="E183" s="4">
        <v>0</v>
      </c>
      <c r="F183" s="4">
        <v>4.1900000000000004</v>
      </c>
      <c r="G183" s="4" t="s">
        <v>509</v>
      </c>
      <c r="H183" s="4" t="s">
        <v>510</v>
      </c>
      <c r="I183" s="4"/>
      <c r="J183" s="4"/>
      <c r="K183" s="4">
        <v>212</v>
      </c>
      <c r="L183" s="4">
        <v>71</v>
      </c>
      <c r="M183" s="4">
        <v>0</v>
      </c>
      <c r="N183" s="4" t="s">
        <v>2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1</v>
      </c>
      <c r="C184" s="4">
        <v>0</v>
      </c>
      <c r="D184" s="4">
        <v>2</v>
      </c>
      <c r="E184" s="4">
        <v>0</v>
      </c>
      <c r="F184" s="4">
        <f>ROUND(F174+F176,O184)</f>
        <v>2145.64</v>
      </c>
      <c r="G184" s="4" t="s">
        <v>511</v>
      </c>
      <c r="H184" s="4" t="s">
        <v>512</v>
      </c>
      <c r="I184" s="4"/>
      <c r="J184" s="4"/>
      <c r="K184" s="4">
        <v>212</v>
      </c>
      <c r="L184" s="4">
        <v>72</v>
      </c>
      <c r="M184" s="4">
        <v>1</v>
      </c>
      <c r="N184" s="4" t="s">
        <v>2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2</v>
      </c>
      <c r="E185" s="4">
        <v>0</v>
      </c>
      <c r="F185" s="4">
        <v>0</v>
      </c>
      <c r="G185" s="4" t="s">
        <v>513</v>
      </c>
      <c r="H185" s="4" t="s">
        <v>514</v>
      </c>
      <c r="I185" s="4"/>
      <c r="J185" s="4"/>
      <c r="K185" s="4">
        <v>212</v>
      </c>
      <c r="L185" s="4">
        <v>73</v>
      </c>
      <c r="M185" s="4">
        <v>1</v>
      </c>
      <c r="N185" s="4" t="s">
        <v>2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1</v>
      </c>
      <c r="C186" s="4">
        <v>0</v>
      </c>
      <c r="D186" s="4">
        <v>2</v>
      </c>
      <c r="E186" s="4">
        <v>0</v>
      </c>
      <c r="F186" s="4">
        <f>0</f>
        <v>0</v>
      </c>
      <c r="G186" s="4" t="s">
        <v>2</v>
      </c>
      <c r="H186" s="4" t="s">
        <v>2</v>
      </c>
      <c r="I186" s="4"/>
      <c r="J186" s="4"/>
      <c r="K186" s="4">
        <v>212</v>
      </c>
      <c r="L186" s="4">
        <v>74</v>
      </c>
      <c r="M186" s="4">
        <v>0</v>
      </c>
      <c r="N186" s="4" t="s">
        <v>2</v>
      </c>
      <c r="O186" s="4">
        <v>-1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1</v>
      </c>
      <c r="C187" s="4">
        <v>0</v>
      </c>
      <c r="D187" s="4">
        <v>2</v>
      </c>
      <c r="E187" s="4">
        <v>0</v>
      </c>
      <c r="F187" s="4">
        <f>0</f>
        <v>0</v>
      </c>
      <c r="G187" s="4" t="s">
        <v>2</v>
      </c>
      <c r="H187" s="4" t="s">
        <v>2</v>
      </c>
      <c r="I187" s="4"/>
      <c r="J187" s="4"/>
      <c r="K187" s="4">
        <v>212</v>
      </c>
      <c r="L187" s="4">
        <v>75</v>
      </c>
      <c r="M187" s="4">
        <v>0</v>
      </c>
      <c r="N187" s="4" t="s">
        <v>2</v>
      </c>
      <c r="O187" s="4">
        <v>-1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2</v>
      </c>
      <c r="E188" s="4">
        <v>0</v>
      </c>
      <c r="F188" s="4">
        <v>744604.34</v>
      </c>
      <c r="G188" s="4" t="s">
        <v>515</v>
      </c>
      <c r="H188" s="4" t="s">
        <v>516</v>
      </c>
      <c r="I188" s="4"/>
      <c r="J188" s="4"/>
      <c r="K188" s="4">
        <v>212</v>
      </c>
      <c r="L188" s="4">
        <v>76</v>
      </c>
      <c r="M188" s="4">
        <v>3</v>
      </c>
      <c r="N188" s="4" t="s">
        <v>442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1</v>
      </c>
      <c r="C189" s="4">
        <v>0</v>
      </c>
      <c r="D189" s="4">
        <v>2</v>
      </c>
      <c r="E189" s="4">
        <v>0</v>
      </c>
      <c r="F189" s="4">
        <f>ROUND(F191+F192+F194,O189)</f>
        <v>744604.34</v>
      </c>
      <c r="G189" s="4" t="s">
        <v>517</v>
      </c>
      <c r="H189" s="4" t="s">
        <v>518</v>
      </c>
      <c r="I189" s="4"/>
      <c r="J189" s="4"/>
      <c r="K189" s="4">
        <v>212</v>
      </c>
      <c r="L189" s="4">
        <v>77</v>
      </c>
      <c r="M189" s="4">
        <v>1</v>
      </c>
      <c r="N189" s="4" t="s">
        <v>2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1</v>
      </c>
      <c r="C190" s="4">
        <v>0</v>
      </c>
      <c r="D190" s="4">
        <v>2</v>
      </c>
      <c r="E190" s="4">
        <v>0</v>
      </c>
      <c r="F190" s="4">
        <f>0</f>
        <v>0</v>
      </c>
      <c r="G190" s="4" t="s">
        <v>519</v>
      </c>
      <c r="H190" s="4" t="s">
        <v>443</v>
      </c>
      <c r="I190" s="4"/>
      <c r="J190" s="4"/>
      <c r="K190" s="4">
        <v>212</v>
      </c>
      <c r="L190" s="4">
        <v>78</v>
      </c>
      <c r="M190" s="4">
        <v>0</v>
      </c>
      <c r="N190" s="4" t="s">
        <v>2</v>
      </c>
      <c r="O190" s="4">
        <v>-1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1</v>
      </c>
      <c r="C191" s="4">
        <v>0</v>
      </c>
      <c r="D191" s="4">
        <v>2</v>
      </c>
      <c r="E191" s="4">
        <v>0</v>
      </c>
      <c r="F191" s="4">
        <v>2784.76</v>
      </c>
      <c r="G191" s="4" t="s">
        <v>520</v>
      </c>
      <c r="H191" s="4" t="s">
        <v>494</v>
      </c>
      <c r="I191" s="4"/>
      <c r="J191" s="4"/>
      <c r="K191" s="4">
        <v>212</v>
      </c>
      <c r="L191" s="4">
        <v>79</v>
      </c>
      <c r="M191" s="4">
        <v>1</v>
      </c>
      <c r="N191" s="4" t="s">
        <v>2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1</v>
      </c>
      <c r="C192" s="4">
        <v>0</v>
      </c>
      <c r="D192" s="4">
        <v>2</v>
      </c>
      <c r="E192" s="4">
        <v>0</v>
      </c>
      <c r="F192" s="4">
        <v>1127.27</v>
      </c>
      <c r="G192" s="4" t="s">
        <v>521</v>
      </c>
      <c r="H192" s="4" t="s">
        <v>496</v>
      </c>
      <c r="I192" s="4"/>
      <c r="J192" s="4"/>
      <c r="K192" s="4">
        <v>212</v>
      </c>
      <c r="L192" s="4">
        <v>80</v>
      </c>
      <c r="M192" s="4">
        <v>1</v>
      </c>
      <c r="N192" s="4" t="s">
        <v>2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3">
      <c r="A193" s="4">
        <v>50</v>
      </c>
      <c r="B193" s="4">
        <v>1</v>
      </c>
      <c r="C193" s="4">
        <v>0</v>
      </c>
      <c r="D193" s="4">
        <v>2</v>
      </c>
      <c r="E193" s="4">
        <v>0</v>
      </c>
      <c r="F193" s="4">
        <v>63.6</v>
      </c>
      <c r="G193" s="4" t="s">
        <v>522</v>
      </c>
      <c r="H193" s="4" t="s">
        <v>523</v>
      </c>
      <c r="I193" s="4"/>
      <c r="J193" s="4"/>
      <c r="K193" s="4">
        <v>212</v>
      </c>
      <c r="L193" s="4">
        <v>81</v>
      </c>
      <c r="M193" s="4">
        <v>1</v>
      </c>
      <c r="N193" s="4" t="s">
        <v>2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3">
      <c r="A194" s="4">
        <v>50</v>
      </c>
      <c r="B194" s="4">
        <v>1</v>
      </c>
      <c r="C194" s="4">
        <v>0</v>
      </c>
      <c r="D194" s="4">
        <v>2</v>
      </c>
      <c r="E194" s="4">
        <v>0</v>
      </c>
      <c r="F194" s="4">
        <v>740692.31</v>
      </c>
      <c r="G194" s="4" t="s">
        <v>524</v>
      </c>
      <c r="H194" s="4" t="s">
        <v>500</v>
      </c>
      <c r="I194" s="4"/>
      <c r="J194" s="4"/>
      <c r="K194" s="4">
        <v>212</v>
      </c>
      <c r="L194" s="4">
        <v>82</v>
      </c>
      <c r="M194" s="4">
        <v>1</v>
      </c>
      <c r="N194" s="4" t="s">
        <v>2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3">
      <c r="A195" s="4">
        <v>50</v>
      </c>
      <c r="B195" s="4">
        <v>1</v>
      </c>
      <c r="C195" s="4">
        <v>0</v>
      </c>
      <c r="D195" s="4">
        <v>2</v>
      </c>
      <c r="E195" s="4">
        <v>0</v>
      </c>
      <c r="F195" s="4">
        <f>0</f>
        <v>0</v>
      </c>
      <c r="G195" s="4" t="s">
        <v>2</v>
      </c>
      <c r="H195" s="4" t="s">
        <v>2</v>
      </c>
      <c r="I195" s="4"/>
      <c r="J195" s="4"/>
      <c r="K195" s="4">
        <v>212</v>
      </c>
      <c r="L195" s="4">
        <v>83</v>
      </c>
      <c r="M195" s="4">
        <v>0</v>
      </c>
      <c r="N195" s="4" t="s">
        <v>2</v>
      </c>
      <c r="O195" s="4">
        <v>-1</v>
      </c>
      <c r="P195" s="4"/>
      <c r="Q195" s="4"/>
      <c r="R195" s="4"/>
      <c r="S195" s="4"/>
      <c r="T195" s="4"/>
      <c r="U195" s="4"/>
      <c r="V195" s="4"/>
      <c r="W195" s="4"/>
    </row>
    <row r="196" spans="1:23">
      <c r="A196" s="4">
        <v>50</v>
      </c>
      <c r="B196" s="4">
        <v>1</v>
      </c>
      <c r="C196" s="4">
        <v>0</v>
      </c>
      <c r="D196" s="4">
        <v>2</v>
      </c>
      <c r="E196" s="4">
        <v>0</v>
      </c>
      <c r="F196" s="4">
        <v>2530.9</v>
      </c>
      <c r="G196" s="4" t="s">
        <v>525</v>
      </c>
      <c r="H196" s="4" t="s">
        <v>502</v>
      </c>
      <c r="I196" s="4"/>
      <c r="J196" s="4"/>
      <c r="K196" s="4">
        <v>212</v>
      </c>
      <c r="L196" s="4">
        <v>84</v>
      </c>
      <c r="M196" s="4">
        <v>1</v>
      </c>
      <c r="N196" s="4" t="s">
        <v>2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3">
      <c r="A197" s="4">
        <v>50</v>
      </c>
      <c r="B197" s="4">
        <v>1</v>
      </c>
      <c r="C197" s="4">
        <v>0</v>
      </c>
      <c r="D197" s="4">
        <v>2</v>
      </c>
      <c r="E197" s="4">
        <v>0</v>
      </c>
      <c r="F197" s="4">
        <v>1795.36</v>
      </c>
      <c r="G197" s="4" t="s">
        <v>526</v>
      </c>
      <c r="H197" s="4" t="s">
        <v>504</v>
      </c>
      <c r="I197" s="4"/>
      <c r="J197" s="4"/>
      <c r="K197" s="4">
        <v>212</v>
      </c>
      <c r="L197" s="4">
        <v>85</v>
      </c>
      <c r="M197" s="4">
        <v>1</v>
      </c>
      <c r="N197" s="4" t="s">
        <v>2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3">
      <c r="A198" s="4">
        <v>50</v>
      </c>
      <c r="B198" s="4">
        <v>1</v>
      </c>
      <c r="C198" s="4">
        <v>0</v>
      </c>
      <c r="D198" s="4">
        <v>2</v>
      </c>
      <c r="E198" s="4">
        <v>215</v>
      </c>
      <c r="F198" s="4">
        <f>ROUND(F189+F196+F197,O198)</f>
        <v>748930.6</v>
      </c>
      <c r="G198" s="4" t="s">
        <v>527</v>
      </c>
      <c r="H198" s="4" t="s">
        <v>528</v>
      </c>
      <c r="I198" s="4"/>
      <c r="J198" s="4"/>
      <c r="K198" s="4">
        <v>212</v>
      </c>
      <c r="L198" s="4">
        <v>86</v>
      </c>
      <c r="M198" s="4">
        <v>1</v>
      </c>
      <c r="N198" s="4" t="s">
        <v>2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3">
      <c r="A199" s="4">
        <v>50</v>
      </c>
      <c r="B199" s="4">
        <v>1</v>
      </c>
      <c r="C199" s="4">
        <v>0</v>
      </c>
      <c r="D199" s="4">
        <v>2</v>
      </c>
      <c r="E199" s="4">
        <v>0</v>
      </c>
      <c r="F199" s="4">
        <v>284.23</v>
      </c>
      <c r="G199" s="4" t="s">
        <v>529</v>
      </c>
      <c r="H199" s="4" t="s">
        <v>530</v>
      </c>
      <c r="I199" s="4"/>
      <c r="J199" s="4"/>
      <c r="K199" s="4">
        <v>212</v>
      </c>
      <c r="L199" s="4">
        <v>87</v>
      </c>
      <c r="M199" s="4">
        <v>1</v>
      </c>
      <c r="N199" s="4" t="s">
        <v>2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3">
      <c r="A200" s="4">
        <v>50</v>
      </c>
      <c r="B200" s="4">
        <v>1</v>
      </c>
      <c r="C200" s="4">
        <v>0</v>
      </c>
      <c r="D200" s="4">
        <v>2</v>
      </c>
      <c r="E200" s="4">
        <v>0</v>
      </c>
      <c r="F200" s="4">
        <v>5.44</v>
      </c>
      <c r="G200" s="4" t="s">
        <v>531</v>
      </c>
      <c r="H200" s="4" t="s">
        <v>532</v>
      </c>
      <c r="I200" s="4"/>
      <c r="J200" s="4"/>
      <c r="K200" s="4">
        <v>212</v>
      </c>
      <c r="L200" s="4">
        <v>88</v>
      </c>
      <c r="M200" s="4">
        <v>1</v>
      </c>
      <c r="N200" s="4" t="s">
        <v>2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3">
      <c r="A201" s="4">
        <v>50</v>
      </c>
      <c r="B201" s="4">
        <v>1</v>
      </c>
      <c r="C201" s="4">
        <v>0</v>
      </c>
      <c r="D201" s="4">
        <v>2</v>
      </c>
      <c r="E201" s="4">
        <v>0</v>
      </c>
      <c r="F201" s="4">
        <f>ROUND(F191+F193,O201)</f>
        <v>2848.36</v>
      </c>
      <c r="G201" s="4" t="s">
        <v>533</v>
      </c>
      <c r="H201" s="4" t="s">
        <v>512</v>
      </c>
      <c r="I201" s="4"/>
      <c r="J201" s="4"/>
      <c r="K201" s="4">
        <v>212</v>
      </c>
      <c r="L201" s="4">
        <v>89</v>
      </c>
      <c r="M201" s="4">
        <v>1</v>
      </c>
      <c r="N201" s="4" t="s">
        <v>2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3">
      <c r="A202" s="4">
        <v>50</v>
      </c>
      <c r="B202" s="4">
        <v>0</v>
      </c>
      <c r="C202" s="4">
        <v>0</v>
      </c>
      <c r="D202" s="4">
        <v>2</v>
      </c>
      <c r="E202" s="4">
        <v>0</v>
      </c>
      <c r="F202" s="4">
        <v>0</v>
      </c>
      <c r="G202" s="4" t="s">
        <v>534</v>
      </c>
      <c r="H202" s="4" t="s">
        <v>514</v>
      </c>
      <c r="I202" s="4"/>
      <c r="J202" s="4"/>
      <c r="K202" s="4">
        <v>212</v>
      </c>
      <c r="L202" s="4">
        <v>90</v>
      </c>
      <c r="M202" s="4">
        <v>1</v>
      </c>
      <c r="N202" s="4" t="s">
        <v>2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3">
      <c r="A203" s="4">
        <v>50</v>
      </c>
      <c r="B203" s="4">
        <v>1</v>
      </c>
      <c r="C203" s="4">
        <v>0</v>
      </c>
      <c r="D203" s="4">
        <v>2</v>
      </c>
      <c r="E203" s="4">
        <v>0</v>
      </c>
      <c r="F203" s="4">
        <f>0</f>
        <v>0</v>
      </c>
      <c r="G203" s="4" t="s">
        <v>2</v>
      </c>
      <c r="H203" s="4" t="s">
        <v>2</v>
      </c>
      <c r="I203" s="4"/>
      <c r="J203" s="4"/>
      <c r="K203" s="4">
        <v>212</v>
      </c>
      <c r="L203" s="4">
        <v>91</v>
      </c>
      <c r="M203" s="4">
        <v>0</v>
      </c>
      <c r="N203" s="4" t="s">
        <v>2</v>
      </c>
      <c r="O203" s="4">
        <v>-1</v>
      </c>
      <c r="P203" s="4"/>
      <c r="Q203" s="4"/>
      <c r="R203" s="4"/>
      <c r="S203" s="4"/>
      <c r="T203" s="4"/>
      <c r="U203" s="4"/>
      <c r="V203" s="4"/>
      <c r="W203" s="4"/>
    </row>
    <row r="204" spans="1:23">
      <c r="A204" s="4">
        <v>50</v>
      </c>
      <c r="B204" s="4">
        <v>1</v>
      </c>
      <c r="C204" s="4">
        <v>0</v>
      </c>
      <c r="D204" s="4">
        <v>2</v>
      </c>
      <c r="E204" s="4">
        <v>0</v>
      </c>
      <c r="F204" s="4">
        <f>0</f>
        <v>0</v>
      </c>
      <c r="G204" s="4" t="s">
        <v>2</v>
      </c>
      <c r="H204" s="4" t="s">
        <v>2</v>
      </c>
      <c r="I204" s="4"/>
      <c r="J204" s="4"/>
      <c r="K204" s="4">
        <v>212</v>
      </c>
      <c r="L204" s="4">
        <v>92</v>
      </c>
      <c r="M204" s="4">
        <v>0</v>
      </c>
      <c r="N204" s="4" t="s">
        <v>2</v>
      </c>
      <c r="O204" s="4">
        <v>-1</v>
      </c>
      <c r="P204" s="4"/>
      <c r="Q204" s="4"/>
      <c r="R204" s="4"/>
      <c r="S204" s="4"/>
      <c r="T204" s="4"/>
      <c r="U204" s="4"/>
      <c r="V204" s="4"/>
      <c r="W204" s="4"/>
    </row>
    <row r="205" spans="1:23">
      <c r="A205" s="4">
        <v>50</v>
      </c>
      <c r="B205" s="4">
        <v>0</v>
      </c>
      <c r="C205" s="4">
        <v>0</v>
      </c>
      <c r="D205" s="4">
        <v>2</v>
      </c>
      <c r="E205" s="4">
        <v>0</v>
      </c>
      <c r="F205" s="4">
        <v>0</v>
      </c>
      <c r="G205" s="4" t="s">
        <v>535</v>
      </c>
      <c r="H205" s="4" t="s">
        <v>536</v>
      </c>
      <c r="I205" s="4"/>
      <c r="J205" s="4"/>
      <c r="K205" s="4">
        <v>212</v>
      </c>
      <c r="L205" s="4">
        <v>93</v>
      </c>
      <c r="M205" s="4">
        <v>1</v>
      </c>
      <c r="N205" s="4" t="s">
        <v>2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3">
      <c r="A206" s="4">
        <v>50</v>
      </c>
      <c r="B206" s="4">
        <v>0</v>
      </c>
      <c r="C206" s="4">
        <v>0</v>
      </c>
      <c r="D206" s="4">
        <v>2</v>
      </c>
      <c r="E206" s="4">
        <v>0</v>
      </c>
      <c r="F206" s="4">
        <f>ROUND(F205*0.5/100,O206)</f>
        <v>0</v>
      </c>
      <c r="G206" s="4" t="s">
        <v>537</v>
      </c>
      <c r="H206" s="4" t="s">
        <v>538</v>
      </c>
      <c r="I206" s="4"/>
      <c r="J206" s="4"/>
      <c r="K206" s="4">
        <v>212</v>
      </c>
      <c r="L206" s="4">
        <v>94</v>
      </c>
      <c r="M206" s="4">
        <v>1</v>
      </c>
      <c r="N206" s="4" t="s">
        <v>2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3">
      <c r="A207" s="4">
        <v>50</v>
      </c>
      <c r="B207" s="4">
        <v>0</v>
      </c>
      <c r="C207" s="4">
        <v>0</v>
      </c>
      <c r="D207" s="4">
        <v>2</v>
      </c>
      <c r="E207" s="4">
        <v>0</v>
      </c>
      <c r="F207" s="4">
        <f>ROUND(F205*3/100,O207)</f>
        <v>0</v>
      </c>
      <c r="G207" s="4" t="s">
        <v>539</v>
      </c>
      <c r="H207" s="4" t="s">
        <v>540</v>
      </c>
      <c r="I207" s="4"/>
      <c r="J207" s="4"/>
      <c r="K207" s="4">
        <v>212</v>
      </c>
      <c r="L207" s="4">
        <v>95</v>
      </c>
      <c r="M207" s="4">
        <v>1</v>
      </c>
      <c r="N207" s="4" t="s">
        <v>2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3">
      <c r="A208" s="4">
        <v>50</v>
      </c>
      <c r="B208" s="4">
        <v>0</v>
      </c>
      <c r="C208" s="4">
        <v>0</v>
      </c>
      <c r="D208" s="4">
        <v>2</v>
      </c>
      <c r="E208" s="4">
        <v>0</v>
      </c>
      <c r="F208" s="4">
        <f>ROUND(F205*0.75/100,O208)</f>
        <v>0</v>
      </c>
      <c r="G208" s="4" t="s">
        <v>541</v>
      </c>
      <c r="H208" s="4" t="s">
        <v>542</v>
      </c>
      <c r="I208" s="4"/>
      <c r="J208" s="4"/>
      <c r="K208" s="4">
        <v>212</v>
      </c>
      <c r="L208" s="4">
        <v>96</v>
      </c>
      <c r="M208" s="4">
        <v>1</v>
      </c>
      <c r="N208" s="4" t="s">
        <v>2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06">
      <c r="A209" s="4">
        <v>50</v>
      </c>
      <c r="B209" s="4">
        <v>0</v>
      </c>
      <c r="C209" s="4">
        <v>0</v>
      </c>
      <c r="D209" s="4">
        <v>2</v>
      </c>
      <c r="E209" s="4">
        <v>0</v>
      </c>
      <c r="F209" s="4">
        <f>ROUND((F205+F206+F207)*1.2/100,O209)</f>
        <v>0</v>
      </c>
      <c r="G209" s="4" t="s">
        <v>543</v>
      </c>
      <c r="H209" s="4" t="s">
        <v>544</v>
      </c>
      <c r="I209" s="4"/>
      <c r="J209" s="4"/>
      <c r="K209" s="4">
        <v>212</v>
      </c>
      <c r="L209" s="4">
        <v>97</v>
      </c>
      <c r="M209" s="4">
        <v>1</v>
      </c>
      <c r="N209" s="4" t="s">
        <v>2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06">
      <c r="A210" s="4">
        <v>50</v>
      </c>
      <c r="B210" s="4">
        <v>0</v>
      </c>
      <c r="C210" s="4">
        <v>0</v>
      </c>
      <c r="D210" s="4">
        <v>2</v>
      </c>
      <c r="E210" s="4">
        <v>216</v>
      </c>
      <c r="F210" s="4">
        <f>ROUND(F205+F206+F207+F208+F209,O210)</f>
        <v>0</v>
      </c>
      <c r="G210" s="4" t="s">
        <v>545</v>
      </c>
      <c r="H210" s="4" t="s">
        <v>546</v>
      </c>
      <c r="I210" s="4"/>
      <c r="J210" s="4"/>
      <c r="K210" s="4">
        <v>212</v>
      </c>
      <c r="L210" s="4">
        <v>98</v>
      </c>
      <c r="M210" s="4">
        <v>1</v>
      </c>
      <c r="N210" s="4" t="s">
        <v>2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06">
      <c r="A211" s="4">
        <v>50</v>
      </c>
      <c r="B211" s="4">
        <v>1</v>
      </c>
      <c r="C211" s="4">
        <v>0</v>
      </c>
      <c r="D211" s="4">
        <v>2</v>
      </c>
      <c r="E211" s="4">
        <v>0</v>
      </c>
      <c r="F211" s="4">
        <f>0</f>
        <v>0</v>
      </c>
      <c r="G211" s="4" t="s">
        <v>2</v>
      </c>
      <c r="H211" s="4" t="s">
        <v>2</v>
      </c>
      <c r="I211" s="4"/>
      <c r="J211" s="4"/>
      <c r="K211" s="4">
        <v>212</v>
      </c>
      <c r="L211" s="4">
        <v>99</v>
      </c>
      <c r="M211" s="4">
        <v>0</v>
      </c>
      <c r="N211" s="4" t="s">
        <v>2</v>
      </c>
      <c r="O211" s="4">
        <v>-1</v>
      </c>
      <c r="P211" s="4"/>
      <c r="Q211" s="4"/>
      <c r="R211" s="4"/>
      <c r="S211" s="4"/>
      <c r="T211" s="4"/>
      <c r="U211" s="4"/>
      <c r="V211" s="4"/>
      <c r="W211" s="4"/>
    </row>
    <row r="212" spans="1:206">
      <c r="A212" s="4">
        <v>50</v>
      </c>
      <c r="B212" s="4">
        <v>0</v>
      </c>
      <c r="C212" s="4">
        <v>0</v>
      </c>
      <c r="D212" s="4">
        <v>2</v>
      </c>
      <c r="E212" s="4">
        <v>0</v>
      </c>
      <c r="F212" s="4">
        <v>0</v>
      </c>
      <c r="G212" s="4" t="s">
        <v>547</v>
      </c>
      <c r="H212" s="4" t="s">
        <v>548</v>
      </c>
      <c r="I212" s="4"/>
      <c r="J212" s="4"/>
      <c r="K212" s="4">
        <v>212</v>
      </c>
      <c r="L212" s="4">
        <v>100</v>
      </c>
      <c r="M212" s="4">
        <v>1</v>
      </c>
      <c r="N212" s="4" t="s">
        <v>2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06">
      <c r="A213" s="4">
        <v>50</v>
      </c>
      <c r="B213" s="4">
        <v>0</v>
      </c>
      <c r="C213" s="4">
        <v>0</v>
      </c>
      <c r="D213" s="4">
        <v>2</v>
      </c>
      <c r="E213" s="4">
        <v>0</v>
      </c>
      <c r="F213" s="4">
        <f>0</f>
        <v>0</v>
      </c>
      <c r="G213" s="4" t="s">
        <v>2</v>
      </c>
      <c r="H213" s="4" t="s">
        <v>2</v>
      </c>
      <c r="I213" s="4"/>
      <c r="J213" s="4"/>
      <c r="K213" s="4">
        <v>212</v>
      </c>
      <c r="L213" s="4">
        <v>101</v>
      </c>
      <c r="M213" s="4">
        <v>3</v>
      </c>
      <c r="N213" s="4" t="s">
        <v>2</v>
      </c>
      <c r="O213" s="4">
        <v>-1</v>
      </c>
      <c r="P213" s="4"/>
      <c r="Q213" s="4"/>
      <c r="R213" s="4"/>
      <c r="S213" s="4"/>
      <c r="T213" s="4"/>
      <c r="U213" s="4"/>
      <c r="V213" s="4"/>
      <c r="W213" s="4"/>
    </row>
    <row r="214" spans="1:206">
      <c r="A214" s="4">
        <v>50</v>
      </c>
      <c r="B214" s="4">
        <v>1</v>
      </c>
      <c r="C214" s="4">
        <v>0</v>
      </c>
      <c r="D214" s="4">
        <v>2</v>
      </c>
      <c r="E214" s="4">
        <v>213</v>
      </c>
      <c r="F214" s="4">
        <f>ROUND(F181+F198+F210+F212,O214)</f>
        <v>827065.75</v>
      </c>
      <c r="G214" s="4" t="s">
        <v>549</v>
      </c>
      <c r="H214" s="4" t="s">
        <v>550</v>
      </c>
      <c r="I214" s="4"/>
      <c r="J214" s="4"/>
      <c r="K214" s="4">
        <v>212</v>
      </c>
      <c r="L214" s="4">
        <v>102</v>
      </c>
      <c r="M214" s="4">
        <v>0</v>
      </c>
      <c r="N214" s="4" t="s">
        <v>2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06">
      <c r="A215" s="4">
        <v>50</v>
      </c>
      <c r="B215" s="4">
        <v>1</v>
      </c>
      <c r="C215" s="4">
        <v>0</v>
      </c>
      <c r="D215" s="4">
        <v>2</v>
      </c>
      <c r="E215" s="4">
        <v>207</v>
      </c>
      <c r="F215" s="4">
        <f>ROUND(F182+F183+F199+F200,O215)</f>
        <v>517.67999999999995</v>
      </c>
      <c r="G215" s="4" t="s">
        <v>551</v>
      </c>
      <c r="H215" s="4" t="s">
        <v>552</v>
      </c>
      <c r="I215" s="4"/>
      <c r="J215" s="4"/>
      <c r="K215" s="4">
        <v>212</v>
      </c>
      <c r="L215" s="4">
        <v>103</v>
      </c>
      <c r="M215" s="4">
        <v>0</v>
      </c>
      <c r="N215" s="4" t="s">
        <v>2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06">
      <c r="A216" s="4">
        <v>50</v>
      </c>
      <c r="B216" s="4">
        <v>1</v>
      </c>
      <c r="C216" s="4">
        <v>0</v>
      </c>
      <c r="D216" s="4">
        <v>2</v>
      </c>
      <c r="E216" s="4">
        <v>205</v>
      </c>
      <c r="F216" s="4">
        <f>ROUND(F184+F201,O216)</f>
        <v>4994</v>
      </c>
      <c r="G216" s="4" t="s">
        <v>553</v>
      </c>
      <c r="H216" s="4" t="s">
        <v>554</v>
      </c>
      <c r="I216" s="4"/>
      <c r="J216" s="4"/>
      <c r="K216" s="4">
        <v>212</v>
      </c>
      <c r="L216" s="4">
        <v>104</v>
      </c>
      <c r="M216" s="4">
        <v>0</v>
      </c>
      <c r="N216" s="4" t="s">
        <v>2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06">
      <c r="A217" s="4">
        <v>50</v>
      </c>
      <c r="B217" s="4">
        <v>0</v>
      </c>
      <c r="C217" s="4">
        <v>0</v>
      </c>
      <c r="D217" s="4">
        <v>2</v>
      </c>
      <c r="E217" s="4">
        <v>0</v>
      </c>
      <c r="F217" s="4">
        <f>0</f>
        <v>0</v>
      </c>
      <c r="G217" s="4" t="s">
        <v>2</v>
      </c>
      <c r="H217" s="4" t="s">
        <v>2</v>
      </c>
      <c r="I217" s="4"/>
      <c r="J217" s="4"/>
      <c r="K217" s="4">
        <v>212</v>
      </c>
      <c r="L217" s="4">
        <v>105</v>
      </c>
      <c r="M217" s="4">
        <v>3</v>
      </c>
      <c r="N217" s="4" t="s">
        <v>2</v>
      </c>
      <c r="O217" s="4">
        <v>-1</v>
      </c>
      <c r="P217" s="4"/>
      <c r="Q217" s="4"/>
      <c r="R217" s="4"/>
      <c r="S217" s="4"/>
      <c r="T217" s="4"/>
      <c r="U217" s="4"/>
      <c r="V217" s="4"/>
      <c r="W217" s="4"/>
    </row>
    <row r="219" spans="1:206">
      <c r="A219" s="2">
        <v>51</v>
      </c>
      <c r="B219" s="2">
        <f>B12</f>
        <v>356</v>
      </c>
      <c r="C219" s="2">
        <f>A12</f>
        <v>1</v>
      </c>
      <c r="D219" s="2">
        <f>ROW(A12)</f>
        <v>12</v>
      </c>
      <c r="E219" s="2"/>
      <c r="F219" s="2" t="str">
        <f>IF(F12&lt;&gt;"",F12,"")</f>
        <v>Новый объект</v>
      </c>
      <c r="G219" s="2"/>
      <c r="H219" s="2">
        <v>0</v>
      </c>
      <c r="I219" s="2"/>
      <c r="J219" s="2"/>
      <c r="K219" s="2"/>
      <c r="L219" s="2"/>
      <c r="M219" s="2"/>
      <c r="N219" s="2"/>
      <c r="O219" s="2">
        <f t="shared" ref="O219:T219" si="164">ROUND(O111,2)</f>
        <v>818902.37</v>
      </c>
      <c r="P219" s="2">
        <f t="shared" si="164"/>
        <v>812458.04</v>
      </c>
      <c r="Q219" s="2">
        <f t="shared" si="164"/>
        <v>1562.39</v>
      </c>
      <c r="R219" s="2">
        <f t="shared" si="164"/>
        <v>112.06</v>
      </c>
      <c r="S219" s="2">
        <f t="shared" si="164"/>
        <v>4881.9399999999996</v>
      </c>
      <c r="T219" s="2">
        <f t="shared" si="164"/>
        <v>0</v>
      </c>
      <c r="U219" s="2">
        <f>U111</f>
        <v>508.05111999999997</v>
      </c>
      <c r="V219" s="2">
        <f>V111</f>
        <v>9.6304300000000005</v>
      </c>
      <c r="W219" s="2">
        <f>ROUND(W111,2)</f>
        <v>-12.58</v>
      </c>
      <c r="X219" s="2">
        <f>ROUND(X111,2)</f>
        <v>4917.46</v>
      </c>
      <c r="Y219" s="2">
        <f>ROUND(Y111,2)</f>
        <v>3245.92</v>
      </c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>
        <f t="shared" ref="AO219:BC219" si="165">ROUND(AO111,2)</f>
        <v>0</v>
      </c>
      <c r="AP219" s="2">
        <f t="shared" si="165"/>
        <v>0</v>
      </c>
      <c r="AQ219" s="2">
        <f t="shared" si="165"/>
        <v>0</v>
      </c>
      <c r="AR219" s="2">
        <f t="shared" si="165"/>
        <v>827065.75</v>
      </c>
      <c r="AS219" s="2">
        <f t="shared" si="165"/>
        <v>78135.149999999994</v>
      </c>
      <c r="AT219" s="2">
        <f t="shared" si="165"/>
        <v>748930.6</v>
      </c>
      <c r="AU219" s="2">
        <f t="shared" si="165"/>
        <v>0</v>
      </c>
      <c r="AV219" s="2">
        <f t="shared" si="165"/>
        <v>812458.04</v>
      </c>
      <c r="AW219" s="2">
        <f t="shared" si="165"/>
        <v>812458.04</v>
      </c>
      <c r="AX219" s="2">
        <f t="shared" si="165"/>
        <v>0</v>
      </c>
      <c r="AY219" s="2">
        <f t="shared" si="165"/>
        <v>812458.04</v>
      </c>
      <c r="AZ219" s="2">
        <f t="shared" si="165"/>
        <v>0</v>
      </c>
      <c r="BA219" s="2">
        <f t="shared" si="165"/>
        <v>0</v>
      </c>
      <c r="BB219" s="2">
        <f t="shared" si="165"/>
        <v>0</v>
      </c>
      <c r="BC219" s="2">
        <f t="shared" si="165"/>
        <v>0</v>
      </c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>
        <v>0</v>
      </c>
    </row>
    <row r="221" spans="1:206">
      <c r="A221" s="4">
        <v>50</v>
      </c>
      <c r="B221" s="4">
        <v>0</v>
      </c>
      <c r="C221" s="4">
        <v>0</v>
      </c>
      <c r="D221" s="4">
        <v>1</v>
      </c>
      <c r="E221" s="4">
        <v>201</v>
      </c>
      <c r="F221" s="4">
        <f>ROUND(Source!O219,O221)</f>
        <v>818902.37</v>
      </c>
      <c r="G221" s="4" t="s">
        <v>385</v>
      </c>
      <c r="H221" s="4" t="s">
        <v>386</v>
      </c>
      <c r="I221" s="4"/>
      <c r="J221" s="4"/>
      <c r="K221" s="4">
        <v>201</v>
      </c>
      <c r="L221" s="4">
        <v>1</v>
      </c>
      <c r="M221" s="4">
        <v>3</v>
      </c>
      <c r="N221" s="4" t="s">
        <v>2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06">
      <c r="A222" s="4">
        <v>50</v>
      </c>
      <c r="B222" s="4">
        <v>0</v>
      </c>
      <c r="C222" s="4">
        <v>0</v>
      </c>
      <c r="D222" s="4">
        <v>1</v>
      </c>
      <c r="E222" s="4">
        <v>0</v>
      </c>
      <c r="F222" s="4">
        <f>ROUND(Source!P219,O222)</f>
        <v>812458.04</v>
      </c>
      <c r="G222" s="4" t="s">
        <v>387</v>
      </c>
      <c r="H222" s="4" t="s">
        <v>388</v>
      </c>
      <c r="I222" s="4"/>
      <c r="J222" s="4"/>
      <c r="K222" s="4">
        <v>202</v>
      </c>
      <c r="L222" s="4">
        <v>2</v>
      </c>
      <c r="M222" s="4">
        <v>3</v>
      </c>
      <c r="N222" s="4" t="s">
        <v>2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06">
      <c r="A223" s="4">
        <v>50</v>
      </c>
      <c r="B223" s="4">
        <v>0</v>
      </c>
      <c r="C223" s="4">
        <v>0</v>
      </c>
      <c r="D223" s="4">
        <v>1</v>
      </c>
      <c r="E223" s="4">
        <v>222</v>
      </c>
      <c r="F223" s="4">
        <f>ROUND(Source!AO219,O223)</f>
        <v>0</v>
      </c>
      <c r="G223" s="4" t="s">
        <v>389</v>
      </c>
      <c r="H223" s="4" t="s">
        <v>390</v>
      </c>
      <c r="I223" s="4"/>
      <c r="J223" s="4"/>
      <c r="K223" s="4">
        <v>222</v>
      </c>
      <c r="L223" s="4">
        <v>3</v>
      </c>
      <c r="M223" s="4">
        <v>3</v>
      </c>
      <c r="N223" s="4" t="s">
        <v>2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06">
      <c r="A224" s="4">
        <v>50</v>
      </c>
      <c r="B224" s="4">
        <v>0</v>
      </c>
      <c r="C224" s="4">
        <v>0</v>
      </c>
      <c r="D224" s="4">
        <v>1</v>
      </c>
      <c r="E224" s="4">
        <v>225</v>
      </c>
      <c r="F224" s="4">
        <f>ROUND(Source!AV219,O224)</f>
        <v>812458.04</v>
      </c>
      <c r="G224" s="4" t="s">
        <v>391</v>
      </c>
      <c r="H224" s="4" t="s">
        <v>392</v>
      </c>
      <c r="I224" s="4"/>
      <c r="J224" s="4"/>
      <c r="K224" s="4">
        <v>225</v>
      </c>
      <c r="L224" s="4">
        <v>4</v>
      </c>
      <c r="M224" s="4">
        <v>3</v>
      </c>
      <c r="N224" s="4" t="s">
        <v>2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226</v>
      </c>
      <c r="F225" s="4">
        <f>ROUND(Source!AW219,O225)</f>
        <v>812458.04</v>
      </c>
      <c r="G225" s="4" t="s">
        <v>393</v>
      </c>
      <c r="H225" s="4" t="s">
        <v>394</v>
      </c>
      <c r="I225" s="4"/>
      <c r="J225" s="4"/>
      <c r="K225" s="4">
        <v>226</v>
      </c>
      <c r="L225" s="4">
        <v>5</v>
      </c>
      <c r="M225" s="4">
        <v>3</v>
      </c>
      <c r="N225" s="4" t="s">
        <v>2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227</v>
      </c>
      <c r="F226" s="4">
        <f>ROUND(Source!AX219,O226)</f>
        <v>0</v>
      </c>
      <c r="G226" s="4" t="s">
        <v>395</v>
      </c>
      <c r="H226" s="4" t="s">
        <v>396</v>
      </c>
      <c r="I226" s="4"/>
      <c r="J226" s="4"/>
      <c r="K226" s="4">
        <v>227</v>
      </c>
      <c r="L226" s="4">
        <v>6</v>
      </c>
      <c r="M226" s="4">
        <v>3</v>
      </c>
      <c r="N226" s="4" t="s">
        <v>2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228</v>
      </c>
      <c r="F227" s="4">
        <f>ROUND(Source!AY219,O227)</f>
        <v>812458.04</v>
      </c>
      <c r="G227" s="4" t="s">
        <v>397</v>
      </c>
      <c r="H227" s="4" t="s">
        <v>398</v>
      </c>
      <c r="I227" s="4"/>
      <c r="J227" s="4"/>
      <c r="K227" s="4">
        <v>228</v>
      </c>
      <c r="L227" s="4">
        <v>7</v>
      </c>
      <c r="M227" s="4">
        <v>3</v>
      </c>
      <c r="N227" s="4" t="s">
        <v>2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0</v>
      </c>
      <c r="F228" s="4">
        <f>ROUND(Source!AP219,O228)</f>
        <v>0</v>
      </c>
      <c r="G228" s="4" t="s">
        <v>399</v>
      </c>
      <c r="H228" s="4" t="s">
        <v>400</v>
      </c>
      <c r="I228" s="4"/>
      <c r="J228" s="4"/>
      <c r="K228" s="4">
        <v>216</v>
      </c>
      <c r="L228" s="4">
        <v>8</v>
      </c>
      <c r="M228" s="4">
        <v>3</v>
      </c>
      <c r="N228" s="4" t="s">
        <v>2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223</v>
      </c>
      <c r="F229" s="4">
        <f>ROUND(Source!AQ219,O229)</f>
        <v>0</v>
      </c>
      <c r="G229" s="4" t="s">
        <v>401</v>
      </c>
      <c r="H229" s="4" t="s">
        <v>402</v>
      </c>
      <c r="I229" s="4"/>
      <c r="J229" s="4"/>
      <c r="K229" s="4">
        <v>223</v>
      </c>
      <c r="L229" s="4">
        <v>9</v>
      </c>
      <c r="M229" s="4">
        <v>3</v>
      </c>
      <c r="N229" s="4" t="s">
        <v>2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0</v>
      </c>
      <c r="C230" s="4">
        <v>0</v>
      </c>
      <c r="D230" s="4">
        <v>1</v>
      </c>
      <c r="E230" s="4">
        <v>229</v>
      </c>
      <c r="F230" s="4">
        <f>ROUND(Source!AZ219,O230)</f>
        <v>0</v>
      </c>
      <c r="G230" s="4" t="s">
        <v>403</v>
      </c>
      <c r="H230" s="4" t="s">
        <v>404</v>
      </c>
      <c r="I230" s="4"/>
      <c r="J230" s="4"/>
      <c r="K230" s="4">
        <v>229</v>
      </c>
      <c r="L230" s="4">
        <v>10</v>
      </c>
      <c r="M230" s="4">
        <v>3</v>
      </c>
      <c r="N230" s="4" t="s">
        <v>2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0</v>
      </c>
      <c r="C231" s="4">
        <v>0</v>
      </c>
      <c r="D231" s="4">
        <v>1</v>
      </c>
      <c r="E231" s="4">
        <v>0</v>
      </c>
      <c r="F231" s="4">
        <f>ROUND(Source!Q219,O231)</f>
        <v>1562.39</v>
      </c>
      <c r="G231" s="4" t="s">
        <v>405</v>
      </c>
      <c r="H231" s="4" t="s">
        <v>406</v>
      </c>
      <c r="I231" s="4"/>
      <c r="J231" s="4"/>
      <c r="K231" s="4">
        <v>203</v>
      </c>
      <c r="L231" s="4">
        <v>11</v>
      </c>
      <c r="M231" s="4">
        <v>3</v>
      </c>
      <c r="N231" s="4" t="s">
        <v>2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0</v>
      </c>
      <c r="C232" s="4">
        <v>0</v>
      </c>
      <c r="D232" s="4">
        <v>1</v>
      </c>
      <c r="E232" s="4">
        <v>231</v>
      </c>
      <c r="F232" s="4">
        <f>ROUND(Source!BB219,O232)</f>
        <v>0</v>
      </c>
      <c r="G232" s="4" t="s">
        <v>407</v>
      </c>
      <c r="H232" s="4" t="s">
        <v>408</v>
      </c>
      <c r="I232" s="4"/>
      <c r="J232" s="4"/>
      <c r="K232" s="4">
        <v>231</v>
      </c>
      <c r="L232" s="4">
        <v>12</v>
      </c>
      <c r="M232" s="4">
        <v>3</v>
      </c>
      <c r="N232" s="4" t="s">
        <v>2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0</v>
      </c>
      <c r="C233" s="4">
        <v>0</v>
      </c>
      <c r="D233" s="4">
        <v>1</v>
      </c>
      <c r="E233" s="4">
        <v>0</v>
      </c>
      <c r="F233" s="4">
        <f>ROUND(Source!R219,O233)</f>
        <v>112.06</v>
      </c>
      <c r="G233" s="4" t="s">
        <v>409</v>
      </c>
      <c r="H233" s="4" t="s">
        <v>410</v>
      </c>
      <c r="I233" s="4"/>
      <c r="J233" s="4"/>
      <c r="K233" s="4">
        <v>204</v>
      </c>
      <c r="L233" s="4">
        <v>13</v>
      </c>
      <c r="M233" s="4">
        <v>3</v>
      </c>
      <c r="N233" s="4" t="s">
        <v>2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0</v>
      </c>
      <c r="C234" s="4">
        <v>0</v>
      </c>
      <c r="D234" s="4">
        <v>1</v>
      </c>
      <c r="E234" s="4">
        <v>0</v>
      </c>
      <c r="F234" s="4">
        <f>ROUND(Source!S219,O234)</f>
        <v>4881.9399999999996</v>
      </c>
      <c r="G234" s="4" t="s">
        <v>411</v>
      </c>
      <c r="H234" s="4" t="s">
        <v>412</v>
      </c>
      <c r="I234" s="4"/>
      <c r="J234" s="4"/>
      <c r="K234" s="4">
        <v>205</v>
      </c>
      <c r="L234" s="4">
        <v>14</v>
      </c>
      <c r="M234" s="4">
        <v>3</v>
      </c>
      <c r="N234" s="4" t="s">
        <v>2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>
      <c r="A235" s="4">
        <v>50</v>
      </c>
      <c r="B235" s="4">
        <v>0</v>
      </c>
      <c r="C235" s="4">
        <v>0</v>
      </c>
      <c r="D235" s="4">
        <v>1</v>
      </c>
      <c r="E235" s="4">
        <v>232</v>
      </c>
      <c r="F235" s="4">
        <f>ROUND(Source!BC219,O235)</f>
        <v>0</v>
      </c>
      <c r="G235" s="4" t="s">
        <v>413</v>
      </c>
      <c r="H235" s="4" t="s">
        <v>414</v>
      </c>
      <c r="I235" s="4"/>
      <c r="J235" s="4"/>
      <c r="K235" s="4">
        <v>232</v>
      </c>
      <c r="L235" s="4">
        <v>15</v>
      </c>
      <c r="M235" s="4">
        <v>3</v>
      </c>
      <c r="N235" s="4" t="s">
        <v>2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>
      <c r="A236" s="4">
        <v>50</v>
      </c>
      <c r="B236" s="4">
        <v>0</v>
      </c>
      <c r="C236" s="4">
        <v>0</v>
      </c>
      <c r="D236" s="4">
        <v>1</v>
      </c>
      <c r="E236" s="4">
        <v>0</v>
      </c>
      <c r="F236" s="4">
        <f>ROUND(Source!AS219,O236)</f>
        <v>78135.149999999994</v>
      </c>
      <c r="G236" s="4" t="s">
        <v>415</v>
      </c>
      <c r="H236" s="4" t="s">
        <v>416</v>
      </c>
      <c r="I236" s="4"/>
      <c r="J236" s="4"/>
      <c r="K236" s="4">
        <v>214</v>
      </c>
      <c r="L236" s="4">
        <v>16</v>
      </c>
      <c r="M236" s="4">
        <v>3</v>
      </c>
      <c r="N236" s="4" t="s">
        <v>2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>
      <c r="A237" s="4">
        <v>50</v>
      </c>
      <c r="B237" s="4">
        <v>0</v>
      </c>
      <c r="C237" s="4">
        <v>0</v>
      </c>
      <c r="D237" s="4">
        <v>1</v>
      </c>
      <c r="E237" s="4">
        <v>0</v>
      </c>
      <c r="F237" s="4">
        <f>ROUND(Source!AT219,O237)</f>
        <v>748930.6</v>
      </c>
      <c r="G237" s="4" t="s">
        <v>417</v>
      </c>
      <c r="H237" s="4" t="s">
        <v>418</v>
      </c>
      <c r="I237" s="4"/>
      <c r="J237" s="4"/>
      <c r="K237" s="4">
        <v>215</v>
      </c>
      <c r="L237" s="4">
        <v>17</v>
      </c>
      <c r="M237" s="4">
        <v>3</v>
      </c>
      <c r="N237" s="4" t="s">
        <v>2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3">
      <c r="A238" s="4">
        <v>50</v>
      </c>
      <c r="B238" s="4">
        <v>0</v>
      </c>
      <c r="C238" s="4">
        <v>0</v>
      </c>
      <c r="D238" s="4">
        <v>1</v>
      </c>
      <c r="E238" s="4">
        <v>217</v>
      </c>
      <c r="F238" s="4">
        <f>ROUND(Source!AU219,O238)</f>
        <v>0</v>
      </c>
      <c r="G238" s="4" t="s">
        <v>419</v>
      </c>
      <c r="H238" s="4" t="s">
        <v>420</v>
      </c>
      <c r="I238" s="4"/>
      <c r="J238" s="4"/>
      <c r="K238" s="4">
        <v>217</v>
      </c>
      <c r="L238" s="4">
        <v>18</v>
      </c>
      <c r="M238" s="4">
        <v>3</v>
      </c>
      <c r="N238" s="4" t="s">
        <v>2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3">
      <c r="A239" s="4">
        <v>50</v>
      </c>
      <c r="B239" s="4">
        <v>0</v>
      </c>
      <c r="C239" s="4">
        <v>0</v>
      </c>
      <c r="D239" s="4">
        <v>1</v>
      </c>
      <c r="E239" s="4">
        <v>230</v>
      </c>
      <c r="F239" s="4">
        <f>ROUND(Source!BA219,O239)</f>
        <v>0</v>
      </c>
      <c r="G239" s="4" t="s">
        <v>421</v>
      </c>
      <c r="H239" s="4" t="s">
        <v>422</v>
      </c>
      <c r="I239" s="4"/>
      <c r="J239" s="4"/>
      <c r="K239" s="4">
        <v>230</v>
      </c>
      <c r="L239" s="4">
        <v>19</v>
      </c>
      <c r="M239" s="4">
        <v>3</v>
      </c>
      <c r="N239" s="4" t="s">
        <v>2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>
      <c r="A240" s="4">
        <v>50</v>
      </c>
      <c r="B240" s="4">
        <v>0</v>
      </c>
      <c r="C240" s="4">
        <v>0</v>
      </c>
      <c r="D240" s="4">
        <v>1</v>
      </c>
      <c r="E240" s="4">
        <v>0</v>
      </c>
      <c r="F240" s="4">
        <f>ROUND(Source!T219,O240)</f>
        <v>0</v>
      </c>
      <c r="G240" s="4" t="s">
        <v>423</v>
      </c>
      <c r="H240" s="4" t="s">
        <v>424</v>
      </c>
      <c r="I240" s="4"/>
      <c r="J240" s="4"/>
      <c r="K240" s="4">
        <v>206</v>
      </c>
      <c r="L240" s="4">
        <v>20</v>
      </c>
      <c r="M240" s="4">
        <v>3</v>
      </c>
      <c r="N240" s="4" t="s">
        <v>2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3">
      <c r="A241" s="4">
        <v>50</v>
      </c>
      <c r="B241" s="4">
        <v>0</v>
      </c>
      <c r="C241" s="4">
        <v>0</v>
      </c>
      <c r="D241" s="4">
        <v>1</v>
      </c>
      <c r="E241" s="4">
        <v>0</v>
      </c>
      <c r="F241" s="4">
        <f>Source!U219</f>
        <v>508.05111999999997</v>
      </c>
      <c r="G241" s="4" t="s">
        <v>425</v>
      </c>
      <c r="H241" s="4" t="s">
        <v>426</v>
      </c>
      <c r="I241" s="4"/>
      <c r="J241" s="4"/>
      <c r="K241" s="4">
        <v>207</v>
      </c>
      <c r="L241" s="4">
        <v>21</v>
      </c>
      <c r="M241" s="4">
        <v>3</v>
      </c>
      <c r="N241" s="4" t="s">
        <v>2</v>
      </c>
      <c r="O241" s="4">
        <v>-1</v>
      </c>
      <c r="P241" s="4"/>
      <c r="Q241" s="4"/>
      <c r="R241" s="4"/>
      <c r="S241" s="4"/>
      <c r="T241" s="4"/>
      <c r="U241" s="4"/>
      <c r="V241" s="4"/>
      <c r="W241" s="4"/>
    </row>
    <row r="242" spans="1:23">
      <c r="A242" s="4">
        <v>50</v>
      </c>
      <c r="B242" s="4">
        <v>0</v>
      </c>
      <c r="C242" s="4">
        <v>0</v>
      </c>
      <c r="D242" s="4">
        <v>1</v>
      </c>
      <c r="E242" s="4">
        <v>0</v>
      </c>
      <c r="F242" s="4">
        <f>Source!V219</f>
        <v>9.6304300000000005</v>
      </c>
      <c r="G242" s="4" t="s">
        <v>427</v>
      </c>
      <c r="H242" s="4" t="s">
        <v>428</v>
      </c>
      <c r="I242" s="4"/>
      <c r="J242" s="4"/>
      <c r="K242" s="4">
        <v>208</v>
      </c>
      <c r="L242" s="4">
        <v>22</v>
      </c>
      <c r="M242" s="4">
        <v>3</v>
      </c>
      <c r="N242" s="4" t="s">
        <v>2</v>
      </c>
      <c r="O242" s="4">
        <v>-1</v>
      </c>
      <c r="P242" s="4"/>
      <c r="Q242" s="4"/>
      <c r="R242" s="4"/>
      <c r="S242" s="4"/>
      <c r="T242" s="4"/>
      <c r="U242" s="4"/>
      <c r="V242" s="4"/>
      <c r="W242" s="4"/>
    </row>
    <row r="243" spans="1:23">
      <c r="A243" s="4">
        <v>50</v>
      </c>
      <c r="B243" s="4">
        <v>0</v>
      </c>
      <c r="C243" s="4">
        <v>0</v>
      </c>
      <c r="D243" s="4">
        <v>1</v>
      </c>
      <c r="E243" s="4">
        <v>209</v>
      </c>
      <c r="F243" s="4">
        <f>ROUND(Source!W219,O243)</f>
        <v>-12.58</v>
      </c>
      <c r="G243" s="4" t="s">
        <v>429</v>
      </c>
      <c r="H243" s="4" t="s">
        <v>430</v>
      </c>
      <c r="I243" s="4"/>
      <c r="J243" s="4"/>
      <c r="K243" s="4">
        <v>209</v>
      </c>
      <c r="L243" s="4">
        <v>23</v>
      </c>
      <c r="M243" s="4">
        <v>3</v>
      </c>
      <c r="N243" s="4" t="s">
        <v>2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3">
      <c r="A244" s="4">
        <v>50</v>
      </c>
      <c r="B244" s="4">
        <v>0</v>
      </c>
      <c r="C244" s="4">
        <v>0</v>
      </c>
      <c r="D244" s="4">
        <v>1</v>
      </c>
      <c r="E244" s="4">
        <v>0</v>
      </c>
      <c r="F244" s="4">
        <f>ROUND(Source!X219,O244)</f>
        <v>4917.46</v>
      </c>
      <c r="G244" s="4" t="s">
        <v>431</v>
      </c>
      <c r="H244" s="4" t="s">
        <v>432</v>
      </c>
      <c r="I244" s="4"/>
      <c r="J244" s="4"/>
      <c r="K244" s="4">
        <v>210</v>
      </c>
      <c r="L244" s="4">
        <v>24</v>
      </c>
      <c r="M244" s="4">
        <v>3</v>
      </c>
      <c r="N244" s="4" t="s">
        <v>2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3">
      <c r="A245" s="4">
        <v>50</v>
      </c>
      <c r="B245" s="4">
        <v>0</v>
      </c>
      <c r="C245" s="4">
        <v>0</v>
      </c>
      <c r="D245" s="4">
        <v>1</v>
      </c>
      <c r="E245" s="4">
        <v>0</v>
      </c>
      <c r="F245" s="4">
        <f>ROUND(Source!Y219,O245)</f>
        <v>3245.92</v>
      </c>
      <c r="G245" s="4" t="s">
        <v>433</v>
      </c>
      <c r="H245" s="4" t="s">
        <v>434</v>
      </c>
      <c r="I245" s="4"/>
      <c r="J245" s="4"/>
      <c r="K245" s="4">
        <v>211</v>
      </c>
      <c r="L245" s="4">
        <v>25</v>
      </c>
      <c r="M245" s="4">
        <v>3</v>
      </c>
      <c r="N245" s="4" t="s">
        <v>2</v>
      </c>
      <c r="O245" s="4">
        <v>2</v>
      </c>
      <c r="P245" s="4"/>
      <c r="Q245" s="4"/>
      <c r="R245" s="4"/>
      <c r="S245" s="4"/>
      <c r="T245" s="4"/>
      <c r="U245" s="4"/>
      <c r="V245" s="4"/>
      <c r="W245" s="4"/>
    </row>
    <row r="246" spans="1:23">
      <c r="A246" s="4">
        <v>50</v>
      </c>
      <c r="B246" s="4">
        <v>0</v>
      </c>
      <c r="C246" s="4">
        <v>0</v>
      </c>
      <c r="D246" s="4">
        <v>1</v>
      </c>
      <c r="E246" s="4">
        <v>224</v>
      </c>
      <c r="F246" s="4">
        <f>ROUND(Source!AR219,O246)</f>
        <v>827065.75</v>
      </c>
      <c r="G246" s="4" t="s">
        <v>435</v>
      </c>
      <c r="H246" s="4" t="s">
        <v>436</v>
      </c>
      <c r="I246" s="4"/>
      <c r="J246" s="4"/>
      <c r="K246" s="4">
        <v>224</v>
      </c>
      <c r="L246" s="4">
        <v>26</v>
      </c>
      <c r="M246" s="4">
        <v>3</v>
      </c>
      <c r="N246" s="4" t="s">
        <v>2</v>
      </c>
      <c r="O246" s="4">
        <v>2</v>
      </c>
      <c r="P246" s="4"/>
      <c r="Q246" s="4"/>
      <c r="R246" s="4"/>
      <c r="S246" s="4"/>
      <c r="T246" s="4"/>
      <c r="U246" s="4"/>
      <c r="V246" s="4"/>
      <c r="W246" s="4"/>
    </row>
    <row r="247" spans="1:23">
      <c r="A247" s="4">
        <v>50</v>
      </c>
      <c r="B247" s="4">
        <v>0</v>
      </c>
      <c r="C247" s="4">
        <v>0</v>
      </c>
      <c r="D247" s="4">
        <v>2</v>
      </c>
      <c r="E247" s="4">
        <v>0</v>
      </c>
      <c r="F247" s="4">
        <f>0</f>
        <v>0</v>
      </c>
      <c r="G247" s="4" t="s">
        <v>2</v>
      </c>
      <c r="H247" s="4" t="s">
        <v>437</v>
      </c>
      <c r="I247" s="4"/>
      <c r="J247" s="4"/>
      <c r="K247" s="4">
        <v>212</v>
      </c>
      <c r="L247" s="4">
        <v>27</v>
      </c>
      <c r="M247" s="4">
        <v>3</v>
      </c>
      <c r="N247" s="4" t="s">
        <v>2</v>
      </c>
      <c r="O247" s="4">
        <v>-1</v>
      </c>
      <c r="P247" s="4"/>
      <c r="Q247" s="4"/>
      <c r="R247" s="4"/>
      <c r="S247" s="4"/>
      <c r="T247" s="4"/>
      <c r="U247" s="4"/>
      <c r="V247" s="4"/>
      <c r="W247" s="4"/>
    </row>
    <row r="248" spans="1:23">
      <c r="A248" s="4">
        <v>50</v>
      </c>
      <c r="B248" s="4">
        <v>0</v>
      </c>
      <c r="C248" s="4">
        <v>0</v>
      </c>
      <c r="D248" s="4">
        <v>2</v>
      </c>
      <c r="E248" s="4">
        <v>0</v>
      </c>
      <c r="F248" s="4">
        <f>0</f>
        <v>0</v>
      </c>
      <c r="G248" s="4" t="s">
        <v>438</v>
      </c>
      <c r="H248" s="4" t="s">
        <v>439</v>
      </c>
      <c r="I248" s="4"/>
      <c r="J248" s="4"/>
      <c r="K248" s="4">
        <v>212</v>
      </c>
      <c r="L248" s="4">
        <v>28</v>
      </c>
      <c r="M248" s="4">
        <v>3</v>
      </c>
      <c r="N248" s="4" t="s">
        <v>2</v>
      </c>
      <c r="O248" s="4">
        <v>-1</v>
      </c>
      <c r="P248" s="4"/>
      <c r="Q248" s="4"/>
      <c r="R248" s="4"/>
      <c r="S248" s="4"/>
      <c r="T248" s="4"/>
      <c r="U248" s="4"/>
      <c r="V248" s="4"/>
      <c r="W248" s="4"/>
    </row>
    <row r="249" spans="1:23">
      <c r="A249" s="4">
        <v>50</v>
      </c>
      <c r="B249" s="4">
        <v>0</v>
      </c>
      <c r="C249" s="4">
        <v>0</v>
      </c>
      <c r="D249" s="4">
        <v>2</v>
      </c>
      <c r="E249" s="4">
        <v>0</v>
      </c>
      <c r="F249" s="4">
        <f>ROUND(F251+F252+F253+F254,O249)</f>
        <v>818902.37</v>
      </c>
      <c r="G249" s="4" t="s">
        <v>440</v>
      </c>
      <c r="H249" s="4" t="s">
        <v>441</v>
      </c>
      <c r="I249" s="4"/>
      <c r="J249" s="4"/>
      <c r="K249" s="4">
        <v>212</v>
      </c>
      <c r="L249" s="4">
        <v>29</v>
      </c>
      <c r="M249" s="4">
        <v>3</v>
      </c>
      <c r="N249" s="4" t="s">
        <v>442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3">
      <c r="A250" s="4">
        <v>50</v>
      </c>
      <c r="B250" s="4">
        <v>0</v>
      </c>
      <c r="C250" s="4">
        <v>0</v>
      </c>
      <c r="D250" s="4">
        <v>2</v>
      </c>
      <c r="E250" s="4">
        <v>0</v>
      </c>
      <c r="F250" s="4">
        <f>0</f>
        <v>0</v>
      </c>
      <c r="G250" s="4" t="s">
        <v>2</v>
      </c>
      <c r="H250" s="4" t="s">
        <v>443</v>
      </c>
      <c r="I250" s="4"/>
      <c r="J250" s="4"/>
      <c r="K250" s="4">
        <v>212</v>
      </c>
      <c r="L250" s="4">
        <v>30</v>
      </c>
      <c r="M250" s="4">
        <v>3</v>
      </c>
      <c r="N250" s="4" t="s">
        <v>2</v>
      </c>
      <c r="O250" s="4">
        <v>-1</v>
      </c>
      <c r="P250" s="4"/>
      <c r="Q250" s="4"/>
      <c r="R250" s="4"/>
      <c r="S250" s="4"/>
      <c r="T250" s="4"/>
      <c r="U250" s="4"/>
      <c r="V250" s="4"/>
      <c r="W250" s="4"/>
    </row>
    <row r="251" spans="1:23">
      <c r="A251" s="4">
        <v>50</v>
      </c>
      <c r="B251" s="4">
        <v>0</v>
      </c>
      <c r="C251" s="4">
        <v>0</v>
      </c>
      <c r="D251" s="4">
        <v>2</v>
      </c>
      <c r="E251" s="4">
        <v>0</v>
      </c>
      <c r="F251" s="4">
        <v>74298.03</v>
      </c>
      <c r="G251" s="4" t="s">
        <v>444</v>
      </c>
      <c r="H251" s="4" t="s">
        <v>445</v>
      </c>
      <c r="I251" s="4"/>
      <c r="J251" s="4"/>
      <c r="K251" s="4">
        <v>212</v>
      </c>
      <c r="L251" s="4">
        <v>31</v>
      </c>
      <c r="M251" s="4">
        <v>3</v>
      </c>
      <c r="N251" s="4" t="s">
        <v>442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2" spans="1:23">
      <c r="A252" s="4">
        <v>50</v>
      </c>
      <c r="B252" s="4">
        <v>0</v>
      </c>
      <c r="C252" s="4">
        <v>0</v>
      </c>
      <c r="D252" s="4">
        <v>2</v>
      </c>
      <c r="E252" s="4">
        <v>0</v>
      </c>
      <c r="F252" s="4">
        <v>744604.34</v>
      </c>
      <c r="G252" s="4" t="s">
        <v>446</v>
      </c>
      <c r="H252" s="4" t="s">
        <v>447</v>
      </c>
      <c r="I252" s="4"/>
      <c r="J252" s="4"/>
      <c r="K252" s="4">
        <v>212</v>
      </c>
      <c r="L252" s="4">
        <v>32</v>
      </c>
      <c r="M252" s="4">
        <v>3</v>
      </c>
      <c r="N252" s="4" t="s">
        <v>442</v>
      </c>
      <c r="O252" s="4">
        <v>2</v>
      </c>
      <c r="P252" s="4"/>
      <c r="Q252" s="4"/>
      <c r="R252" s="4"/>
      <c r="S252" s="4"/>
      <c r="T252" s="4"/>
      <c r="U252" s="4"/>
      <c r="V252" s="4"/>
      <c r="W252" s="4"/>
    </row>
    <row r="253" spans="1:23">
      <c r="A253" s="4">
        <v>50</v>
      </c>
      <c r="B253" s="4">
        <v>0</v>
      </c>
      <c r="C253" s="4">
        <v>0</v>
      </c>
      <c r="D253" s="4">
        <v>2</v>
      </c>
      <c r="E253" s="4">
        <v>0</v>
      </c>
      <c r="F253" s="4">
        <v>0</v>
      </c>
      <c r="G253" s="4" t="s">
        <v>448</v>
      </c>
      <c r="H253" s="4" t="s">
        <v>449</v>
      </c>
      <c r="I253" s="4"/>
      <c r="J253" s="4"/>
      <c r="K253" s="4">
        <v>212</v>
      </c>
      <c r="L253" s="4">
        <v>33</v>
      </c>
      <c r="M253" s="4">
        <v>3</v>
      </c>
      <c r="N253" s="4" t="s">
        <v>442</v>
      </c>
      <c r="O253" s="4">
        <v>2</v>
      </c>
      <c r="P253" s="4"/>
      <c r="Q253" s="4"/>
      <c r="R253" s="4"/>
      <c r="S253" s="4"/>
      <c r="T253" s="4"/>
      <c r="U253" s="4"/>
      <c r="V253" s="4"/>
      <c r="W253" s="4"/>
    </row>
    <row r="254" spans="1:23">
      <c r="A254" s="4">
        <v>50</v>
      </c>
      <c r="B254" s="4">
        <v>0</v>
      </c>
      <c r="C254" s="4">
        <v>0</v>
      </c>
      <c r="D254" s="4">
        <v>2</v>
      </c>
      <c r="E254" s="4">
        <v>0</v>
      </c>
      <c r="F254" s="4">
        <v>0</v>
      </c>
      <c r="G254" s="4" t="s">
        <v>450</v>
      </c>
      <c r="H254" s="4" t="s">
        <v>451</v>
      </c>
      <c r="I254" s="4"/>
      <c r="J254" s="4"/>
      <c r="K254" s="4">
        <v>212</v>
      </c>
      <c r="L254" s="4">
        <v>34</v>
      </c>
      <c r="M254" s="4">
        <v>3</v>
      </c>
      <c r="N254" s="4" t="s">
        <v>442</v>
      </c>
      <c r="O254" s="4">
        <v>2</v>
      </c>
      <c r="P254" s="4"/>
      <c r="Q254" s="4"/>
      <c r="R254" s="4"/>
      <c r="S254" s="4"/>
      <c r="T254" s="4"/>
      <c r="U254" s="4"/>
      <c r="V254" s="4"/>
      <c r="W254" s="4"/>
    </row>
    <row r="255" spans="1:23">
      <c r="A255" s="4">
        <v>50</v>
      </c>
      <c r="B255" s="4">
        <v>0</v>
      </c>
      <c r="C255" s="4">
        <v>0</v>
      </c>
      <c r="D255" s="4">
        <v>2</v>
      </c>
      <c r="E255" s="4">
        <v>0</v>
      </c>
      <c r="F255" s="4">
        <f>0</f>
        <v>0</v>
      </c>
      <c r="G255" s="4" t="s">
        <v>2</v>
      </c>
      <c r="H255" s="4" t="s">
        <v>2</v>
      </c>
      <c r="I255" s="4"/>
      <c r="J255" s="4"/>
      <c r="K255" s="4">
        <v>212</v>
      </c>
      <c r="L255" s="4">
        <v>35</v>
      </c>
      <c r="M255" s="4">
        <v>3</v>
      </c>
      <c r="N255" s="4" t="s">
        <v>2</v>
      </c>
      <c r="O255" s="4">
        <v>-1</v>
      </c>
      <c r="P255" s="4"/>
      <c r="Q255" s="4"/>
      <c r="R255" s="4"/>
      <c r="S255" s="4"/>
      <c r="T255" s="4"/>
      <c r="U255" s="4"/>
      <c r="V255" s="4"/>
      <c r="W255" s="4"/>
    </row>
    <row r="256" spans="1:23">
      <c r="A256" s="4">
        <v>50</v>
      </c>
      <c r="B256" s="4">
        <v>0</v>
      </c>
      <c r="C256" s="4">
        <v>0</v>
      </c>
      <c r="D256" s="4">
        <v>2</v>
      </c>
      <c r="E256" s="4">
        <v>0</v>
      </c>
      <c r="F256" s="4">
        <f>0</f>
        <v>0</v>
      </c>
      <c r="G256" s="4" t="s">
        <v>2</v>
      </c>
      <c r="H256" s="4" t="s">
        <v>452</v>
      </c>
      <c r="I256" s="4"/>
      <c r="J256" s="4"/>
      <c r="K256" s="4">
        <v>212</v>
      </c>
      <c r="L256" s="4">
        <v>36</v>
      </c>
      <c r="M256" s="4">
        <v>3</v>
      </c>
      <c r="N256" s="4" t="s">
        <v>2</v>
      </c>
      <c r="O256" s="4">
        <v>-1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2</v>
      </c>
      <c r="E257" s="4">
        <v>0</v>
      </c>
      <c r="F257" s="4">
        <f>ROUND(F285+F302,O257)</f>
        <v>812458.04</v>
      </c>
      <c r="G257" s="4" t="s">
        <v>453</v>
      </c>
      <c r="H257" s="4" t="s">
        <v>454</v>
      </c>
      <c r="I257" s="4"/>
      <c r="J257" s="4"/>
      <c r="K257" s="4">
        <v>212</v>
      </c>
      <c r="L257" s="4">
        <v>37</v>
      </c>
      <c r="M257" s="4">
        <v>3</v>
      </c>
      <c r="N257" s="4" t="s">
        <v>442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2</v>
      </c>
      <c r="E258" s="4">
        <v>0</v>
      </c>
      <c r="F258" s="4">
        <f>ROUND(F313,O258)</f>
        <v>0</v>
      </c>
      <c r="G258" s="4" t="s">
        <v>455</v>
      </c>
      <c r="H258" s="4" t="s">
        <v>456</v>
      </c>
      <c r="I258" s="4"/>
      <c r="J258" s="4"/>
      <c r="K258" s="4">
        <v>212</v>
      </c>
      <c r="L258" s="4">
        <v>38</v>
      </c>
      <c r="M258" s="4">
        <v>3</v>
      </c>
      <c r="N258" s="4" t="s">
        <v>442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2</v>
      </c>
      <c r="E259" s="4">
        <v>202</v>
      </c>
      <c r="F259" s="4">
        <f>ROUND(F257+F258,O259)</f>
        <v>812458.04</v>
      </c>
      <c r="G259" s="4" t="s">
        <v>457</v>
      </c>
      <c r="H259" s="4" t="s">
        <v>458</v>
      </c>
      <c r="I259" s="4"/>
      <c r="J259" s="4"/>
      <c r="K259" s="4">
        <v>212</v>
      </c>
      <c r="L259" s="4">
        <v>39</v>
      </c>
      <c r="M259" s="4">
        <v>3</v>
      </c>
      <c r="N259" s="4" t="s">
        <v>442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2</v>
      </c>
      <c r="E260" s="4">
        <v>203</v>
      </c>
      <c r="F260" s="4">
        <f>ROUND(F283+F300,O260)</f>
        <v>1562.39</v>
      </c>
      <c r="G260" s="4" t="s">
        <v>459</v>
      </c>
      <c r="H260" s="4" t="s">
        <v>460</v>
      </c>
      <c r="I260" s="4"/>
      <c r="J260" s="4"/>
      <c r="K260" s="4">
        <v>212</v>
      </c>
      <c r="L260" s="4">
        <v>40</v>
      </c>
      <c r="M260" s="4">
        <v>3</v>
      </c>
      <c r="N260" s="4" t="s">
        <v>442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0</v>
      </c>
      <c r="C261" s="4">
        <v>0</v>
      </c>
      <c r="D261" s="4">
        <v>2</v>
      </c>
      <c r="E261" s="4">
        <v>204</v>
      </c>
      <c r="F261" s="4">
        <f>ROUND(F284+F301,O261)</f>
        <v>112.06</v>
      </c>
      <c r="G261" s="4" t="s">
        <v>461</v>
      </c>
      <c r="H261" s="4" t="s">
        <v>462</v>
      </c>
      <c r="I261" s="4"/>
      <c r="J261" s="4"/>
      <c r="K261" s="4">
        <v>212</v>
      </c>
      <c r="L261" s="4">
        <v>41</v>
      </c>
      <c r="M261" s="4">
        <v>3</v>
      </c>
      <c r="N261" s="4" t="s">
        <v>442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0</v>
      </c>
      <c r="C262" s="4">
        <v>0</v>
      </c>
      <c r="D262" s="4">
        <v>2</v>
      </c>
      <c r="E262" s="4">
        <v>0</v>
      </c>
      <c r="F262" s="4">
        <f>ROUND(F282+F299,O262)</f>
        <v>4881.9399999999996</v>
      </c>
      <c r="G262" s="4" t="s">
        <v>463</v>
      </c>
      <c r="H262" s="4" t="s">
        <v>464</v>
      </c>
      <c r="I262" s="4"/>
      <c r="J262" s="4"/>
      <c r="K262" s="4">
        <v>212</v>
      </c>
      <c r="L262" s="4">
        <v>42</v>
      </c>
      <c r="M262" s="4">
        <v>3</v>
      </c>
      <c r="N262" s="4" t="s">
        <v>442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>
      <c r="A263" s="4">
        <v>50</v>
      </c>
      <c r="B263" s="4">
        <v>0</v>
      </c>
      <c r="C263" s="4">
        <v>0</v>
      </c>
      <c r="D263" s="4">
        <v>2</v>
      </c>
      <c r="E263" s="4">
        <v>206</v>
      </c>
      <c r="F263" s="4">
        <v>0</v>
      </c>
      <c r="G263" s="4" t="s">
        <v>465</v>
      </c>
      <c r="H263" s="4" t="s">
        <v>466</v>
      </c>
      <c r="I263" s="4"/>
      <c r="J263" s="4"/>
      <c r="K263" s="4">
        <v>212</v>
      </c>
      <c r="L263" s="4">
        <v>43</v>
      </c>
      <c r="M263" s="4">
        <v>3</v>
      </c>
      <c r="N263" s="4" t="s">
        <v>442</v>
      </c>
      <c r="O263" s="4">
        <v>2</v>
      </c>
      <c r="P263" s="4"/>
      <c r="Q263" s="4"/>
      <c r="R263" s="4"/>
      <c r="S263" s="4"/>
      <c r="T263" s="4"/>
      <c r="U263" s="4"/>
      <c r="V263" s="4"/>
      <c r="W263" s="4"/>
    </row>
    <row r="264" spans="1:23">
      <c r="A264" s="4">
        <v>50</v>
      </c>
      <c r="B264" s="4">
        <v>0</v>
      </c>
      <c r="C264" s="4">
        <v>0</v>
      </c>
      <c r="D264" s="4">
        <v>2</v>
      </c>
      <c r="E264" s="4">
        <v>0</v>
      </c>
      <c r="F264" s="4">
        <f>ROUND(F290+F307,O264)</f>
        <v>508.05</v>
      </c>
      <c r="G264" s="4" t="s">
        <v>467</v>
      </c>
      <c r="H264" s="4" t="s">
        <v>468</v>
      </c>
      <c r="I264" s="4"/>
      <c r="J264" s="4"/>
      <c r="K264" s="4">
        <v>212</v>
      </c>
      <c r="L264" s="4">
        <v>44</v>
      </c>
      <c r="M264" s="4">
        <v>3</v>
      </c>
      <c r="N264" s="4" t="s">
        <v>442</v>
      </c>
      <c r="O264" s="4">
        <v>2</v>
      </c>
      <c r="P264" s="4"/>
      <c r="Q264" s="4"/>
      <c r="R264" s="4"/>
      <c r="S264" s="4"/>
      <c r="T264" s="4"/>
      <c r="U264" s="4"/>
      <c r="V264" s="4"/>
      <c r="W264" s="4"/>
    </row>
    <row r="265" spans="1:23">
      <c r="A265" s="4">
        <v>50</v>
      </c>
      <c r="B265" s="4">
        <v>0</v>
      </c>
      <c r="C265" s="4">
        <v>0</v>
      </c>
      <c r="D265" s="4">
        <v>2</v>
      </c>
      <c r="E265" s="4">
        <v>208</v>
      </c>
      <c r="F265" s="4">
        <f>ROUND(F291+F308,O265)</f>
        <v>9.6300000000000008</v>
      </c>
      <c r="G265" s="4" t="s">
        <v>469</v>
      </c>
      <c r="H265" s="4" t="s">
        <v>470</v>
      </c>
      <c r="I265" s="4"/>
      <c r="J265" s="4"/>
      <c r="K265" s="4">
        <v>212</v>
      </c>
      <c r="L265" s="4">
        <v>45</v>
      </c>
      <c r="M265" s="4">
        <v>3</v>
      </c>
      <c r="N265" s="4" t="s">
        <v>442</v>
      </c>
      <c r="O265" s="4">
        <v>2</v>
      </c>
      <c r="P265" s="4"/>
      <c r="Q265" s="4"/>
      <c r="R265" s="4"/>
      <c r="S265" s="4"/>
      <c r="T265" s="4"/>
      <c r="U265" s="4"/>
      <c r="V265" s="4"/>
      <c r="W265" s="4"/>
    </row>
    <row r="266" spans="1:23">
      <c r="A266" s="4">
        <v>50</v>
      </c>
      <c r="B266" s="4">
        <v>0</v>
      </c>
      <c r="C266" s="4">
        <v>0</v>
      </c>
      <c r="D266" s="4">
        <v>2</v>
      </c>
      <c r="E266" s="4">
        <v>210</v>
      </c>
      <c r="F266" s="4">
        <f>ROUND(F287+F304,O266)</f>
        <v>4917.46</v>
      </c>
      <c r="G266" s="4" t="s">
        <v>471</v>
      </c>
      <c r="H266" s="4" t="s">
        <v>472</v>
      </c>
      <c r="I266" s="4"/>
      <c r="J266" s="4"/>
      <c r="K266" s="4">
        <v>212</v>
      </c>
      <c r="L266" s="4">
        <v>46</v>
      </c>
      <c r="M266" s="4">
        <v>3</v>
      </c>
      <c r="N266" s="4" t="s">
        <v>442</v>
      </c>
      <c r="O266" s="4">
        <v>2</v>
      </c>
      <c r="P266" s="4"/>
      <c r="Q266" s="4"/>
      <c r="R266" s="4"/>
      <c r="S266" s="4"/>
      <c r="T266" s="4"/>
      <c r="U266" s="4"/>
      <c r="V266" s="4"/>
      <c r="W266" s="4"/>
    </row>
    <row r="267" spans="1:23">
      <c r="A267" s="4">
        <v>50</v>
      </c>
      <c r="B267" s="4">
        <v>0</v>
      </c>
      <c r="C267" s="4">
        <v>0</v>
      </c>
      <c r="D267" s="4">
        <v>2</v>
      </c>
      <c r="E267" s="4">
        <v>211</v>
      </c>
      <c r="F267" s="4">
        <f>ROUND(F288+F305,O267)</f>
        <v>3245.92</v>
      </c>
      <c r="G267" s="4" t="s">
        <v>473</v>
      </c>
      <c r="H267" s="4" t="s">
        <v>474</v>
      </c>
      <c r="I267" s="4"/>
      <c r="J267" s="4"/>
      <c r="K267" s="4">
        <v>212</v>
      </c>
      <c r="L267" s="4">
        <v>47</v>
      </c>
      <c r="M267" s="4">
        <v>3</v>
      </c>
      <c r="N267" s="4" t="s">
        <v>442</v>
      </c>
      <c r="O267" s="4">
        <v>2</v>
      </c>
      <c r="P267" s="4"/>
      <c r="Q267" s="4"/>
      <c r="R267" s="4"/>
      <c r="S267" s="4"/>
      <c r="T267" s="4"/>
      <c r="U267" s="4"/>
      <c r="V267" s="4"/>
      <c r="W267" s="4"/>
    </row>
    <row r="268" spans="1:23">
      <c r="A268" s="4">
        <v>50</v>
      </c>
      <c r="B268" s="4">
        <v>0</v>
      </c>
      <c r="C268" s="4">
        <v>0</v>
      </c>
      <c r="D268" s="4">
        <v>2</v>
      </c>
      <c r="E268" s="4">
        <v>0</v>
      </c>
      <c r="F268" s="4">
        <f>0</f>
        <v>0</v>
      </c>
      <c r="G268" s="4" t="s">
        <v>2</v>
      </c>
      <c r="H268" s="4" t="s">
        <v>2</v>
      </c>
      <c r="I268" s="4"/>
      <c r="J268" s="4"/>
      <c r="K268" s="4">
        <v>212</v>
      </c>
      <c r="L268" s="4">
        <v>48</v>
      </c>
      <c r="M268" s="4">
        <v>3</v>
      </c>
      <c r="N268" s="4" t="s">
        <v>2</v>
      </c>
      <c r="O268" s="4">
        <v>-1</v>
      </c>
      <c r="P268" s="4"/>
      <c r="Q268" s="4"/>
      <c r="R268" s="4"/>
      <c r="S268" s="4"/>
      <c r="T268" s="4"/>
      <c r="U268" s="4"/>
      <c r="V268" s="4"/>
      <c r="W268" s="4"/>
    </row>
    <row r="269" spans="1:23">
      <c r="A269" s="4">
        <v>50</v>
      </c>
      <c r="B269" s="4">
        <v>0</v>
      </c>
      <c r="C269" s="4">
        <v>0</v>
      </c>
      <c r="D269" s="4">
        <v>2</v>
      </c>
      <c r="E269" s="4">
        <v>0</v>
      </c>
      <c r="F269" s="4">
        <f>0</f>
        <v>0</v>
      </c>
      <c r="G269" s="4" t="s">
        <v>2</v>
      </c>
      <c r="H269" s="4" t="s">
        <v>475</v>
      </c>
      <c r="I269" s="4"/>
      <c r="J269" s="4"/>
      <c r="K269" s="4">
        <v>212</v>
      </c>
      <c r="L269" s="4">
        <v>49</v>
      </c>
      <c r="M269" s="4">
        <v>3</v>
      </c>
      <c r="N269" s="4" t="s">
        <v>2</v>
      </c>
      <c r="O269" s="4">
        <v>-1</v>
      </c>
      <c r="P269" s="4"/>
      <c r="Q269" s="4"/>
      <c r="R269" s="4"/>
      <c r="S269" s="4"/>
      <c r="T269" s="4"/>
      <c r="U269" s="4"/>
      <c r="V269" s="4"/>
      <c r="W269" s="4"/>
    </row>
    <row r="270" spans="1:23">
      <c r="A270" s="4">
        <v>50</v>
      </c>
      <c r="B270" s="4">
        <v>0</v>
      </c>
      <c r="C270" s="4">
        <v>0</v>
      </c>
      <c r="D270" s="4">
        <v>2</v>
      </c>
      <c r="E270" s="4">
        <v>0</v>
      </c>
      <c r="F270" s="4">
        <v>78135.149999999994</v>
      </c>
      <c r="G270" s="4" t="s">
        <v>476</v>
      </c>
      <c r="H270" s="4" t="s">
        <v>477</v>
      </c>
      <c r="I270" s="4"/>
      <c r="J270" s="4"/>
      <c r="K270" s="4">
        <v>212</v>
      </c>
      <c r="L270" s="4">
        <v>50</v>
      </c>
      <c r="M270" s="4">
        <v>3</v>
      </c>
      <c r="N270" s="4" t="s">
        <v>442</v>
      </c>
      <c r="O270" s="4">
        <v>2</v>
      </c>
      <c r="P270" s="4"/>
      <c r="Q270" s="4"/>
      <c r="R270" s="4"/>
      <c r="S270" s="4"/>
      <c r="T270" s="4"/>
      <c r="U270" s="4"/>
      <c r="V270" s="4"/>
      <c r="W270" s="4"/>
    </row>
    <row r="271" spans="1:23">
      <c r="A271" s="4">
        <v>50</v>
      </c>
      <c r="B271" s="4">
        <v>0</v>
      </c>
      <c r="C271" s="4">
        <v>0</v>
      </c>
      <c r="D271" s="4">
        <v>2</v>
      </c>
      <c r="E271" s="4">
        <v>0</v>
      </c>
      <c r="F271" s="4">
        <v>748930.6</v>
      </c>
      <c r="G271" s="4" t="s">
        <v>478</v>
      </c>
      <c r="H271" s="4" t="s">
        <v>479</v>
      </c>
      <c r="I271" s="4"/>
      <c r="J271" s="4"/>
      <c r="K271" s="4">
        <v>212</v>
      </c>
      <c r="L271" s="4">
        <v>51</v>
      </c>
      <c r="M271" s="4">
        <v>3</v>
      </c>
      <c r="N271" s="4" t="s">
        <v>442</v>
      </c>
      <c r="O271" s="4">
        <v>2</v>
      </c>
      <c r="P271" s="4"/>
      <c r="Q271" s="4"/>
      <c r="R271" s="4"/>
      <c r="S271" s="4"/>
      <c r="T271" s="4"/>
      <c r="U271" s="4"/>
      <c r="V271" s="4"/>
      <c r="W271" s="4"/>
    </row>
    <row r="272" spans="1:23">
      <c r="A272" s="4">
        <v>50</v>
      </c>
      <c r="B272" s="4">
        <v>0</v>
      </c>
      <c r="C272" s="4">
        <v>0</v>
      </c>
      <c r="D272" s="4">
        <v>2</v>
      </c>
      <c r="E272" s="4">
        <v>0</v>
      </c>
      <c r="F272" s="4">
        <f>ROUND(F318,O272)</f>
        <v>0</v>
      </c>
      <c r="G272" s="4" t="s">
        <v>480</v>
      </c>
      <c r="H272" s="4" t="s">
        <v>481</v>
      </c>
      <c r="I272" s="4"/>
      <c r="J272" s="4"/>
      <c r="K272" s="4">
        <v>212</v>
      </c>
      <c r="L272" s="4">
        <v>52</v>
      </c>
      <c r="M272" s="4">
        <v>3</v>
      </c>
      <c r="N272" s="4" t="s">
        <v>442</v>
      </c>
      <c r="O272" s="4">
        <v>2</v>
      </c>
      <c r="P272" s="4"/>
      <c r="Q272" s="4"/>
      <c r="R272" s="4"/>
      <c r="S272" s="4"/>
      <c r="T272" s="4"/>
      <c r="U272" s="4"/>
      <c r="V272" s="4"/>
      <c r="W272" s="4"/>
    </row>
    <row r="273" spans="1:23">
      <c r="A273" s="4">
        <v>50</v>
      </c>
      <c r="B273" s="4">
        <v>0</v>
      </c>
      <c r="C273" s="4">
        <v>0</v>
      </c>
      <c r="D273" s="4">
        <v>2</v>
      </c>
      <c r="E273" s="4">
        <v>0</v>
      </c>
      <c r="F273" s="4">
        <f>ROUND(F270+F271+F272,O273)</f>
        <v>827065.75</v>
      </c>
      <c r="G273" s="4" t="s">
        <v>482</v>
      </c>
      <c r="H273" s="4" t="s">
        <v>483</v>
      </c>
      <c r="I273" s="4"/>
      <c r="J273" s="4"/>
      <c r="K273" s="4">
        <v>212</v>
      </c>
      <c r="L273" s="4">
        <v>53</v>
      </c>
      <c r="M273" s="4">
        <v>3</v>
      </c>
      <c r="N273" s="4" t="s">
        <v>442</v>
      </c>
      <c r="O273" s="4">
        <v>2</v>
      </c>
      <c r="P273" s="4"/>
      <c r="Q273" s="4"/>
      <c r="R273" s="4"/>
      <c r="S273" s="4"/>
      <c r="T273" s="4"/>
      <c r="U273" s="4"/>
      <c r="V273" s="4"/>
      <c r="W273" s="4"/>
    </row>
    <row r="274" spans="1:23">
      <c r="A274" s="4">
        <v>50</v>
      </c>
      <c r="B274" s="4">
        <v>1</v>
      </c>
      <c r="C274" s="4">
        <v>0</v>
      </c>
      <c r="D274" s="4">
        <v>2</v>
      </c>
      <c r="E274" s="4">
        <v>0</v>
      </c>
      <c r="F274" s="4">
        <f>0</f>
        <v>0</v>
      </c>
      <c r="G274" s="4" t="s">
        <v>2</v>
      </c>
      <c r="H274" s="4" t="s">
        <v>2</v>
      </c>
      <c r="I274" s="4"/>
      <c r="J274" s="4"/>
      <c r="K274" s="4">
        <v>212</v>
      </c>
      <c r="L274" s="4">
        <v>54</v>
      </c>
      <c r="M274" s="4">
        <v>0</v>
      </c>
      <c r="N274" s="4" t="s">
        <v>2</v>
      </c>
      <c r="O274" s="4">
        <v>-1</v>
      </c>
      <c r="P274" s="4"/>
      <c r="Q274" s="4"/>
      <c r="R274" s="4"/>
      <c r="S274" s="4"/>
      <c r="T274" s="4"/>
      <c r="U274" s="4"/>
      <c r="V274" s="4"/>
      <c r="W274" s="4"/>
    </row>
    <row r="275" spans="1:23">
      <c r="A275" s="4">
        <v>50</v>
      </c>
      <c r="B275" s="4">
        <v>1</v>
      </c>
      <c r="C275" s="4">
        <v>0</v>
      </c>
      <c r="D275" s="4">
        <v>2</v>
      </c>
      <c r="E275" s="4">
        <v>0</v>
      </c>
      <c r="F275" s="4">
        <f>0</f>
        <v>0</v>
      </c>
      <c r="G275" s="4" t="s">
        <v>2</v>
      </c>
      <c r="H275" s="4" t="s">
        <v>2</v>
      </c>
      <c r="I275" s="4"/>
      <c r="J275" s="4"/>
      <c r="K275" s="4">
        <v>212</v>
      </c>
      <c r="L275" s="4">
        <v>55</v>
      </c>
      <c r="M275" s="4">
        <v>0</v>
      </c>
      <c r="N275" s="4" t="s">
        <v>2</v>
      </c>
      <c r="O275" s="4">
        <v>-1</v>
      </c>
      <c r="P275" s="4"/>
      <c r="Q275" s="4"/>
      <c r="R275" s="4"/>
      <c r="S275" s="4"/>
      <c r="T275" s="4"/>
      <c r="U275" s="4"/>
      <c r="V275" s="4"/>
      <c r="W275" s="4"/>
    </row>
    <row r="276" spans="1:23">
      <c r="A276" s="4">
        <v>50</v>
      </c>
      <c r="B276" s="4">
        <v>0</v>
      </c>
      <c r="C276" s="4">
        <v>0</v>
      </c>
      <c r="D276" s="4">
        <v>2</v>
      </c>
      <c r="E276" s="4">
        <v>0</v>
      </c>
      <c r="F276" s="4">
        <f>0</f>
        <v>0</v>
      </c>
      <c r="G276" s="4" t="s">
        <v>484</v>
      </c>
      <c r="H276" s="4" t="s">
        <v>485</v>
      </c>
      <c r="I276" s="4"/>
      <c r="J276" s="4"/>
      <c r="K276" s="4">
        <v>212</v>
      </c>
      <c r="L276" s="4">
        <v>56</v>
      </c>
      <c r="M276" s="4">
        <v>3</v>
      </c>
      <c r="N276" s="4" t="s">
        <v>486</v>
      </c>
      <c r="O276" s="4">
        <v>-1</v>
      </c>
      <c r="P276" s="4"/>
      <c r="Q276" s="4"/>
      <c r="R276" s="4"/>
      <c r="S276" s="4"/>
      <c r="T276" s="4"/>
      <c r="U276" s="4"/>
      <c r="V276" s="4"/>
      <c r="W276" s="4"/>
    </row>
    <row r="277" spans="1:23">
      <c r="A277" s="4">
        <v>50</v>
      </c>
      <c r="B277" s="4">
        <v>0</v>
      </c>
      <c r="C277" s="4">
        <v>0</v>
      </c>
      <c r="D277" s="4">
        <v>2</v>
      </c>
      <c r="E277" s="4">
        <v>0</v>
      </c>
      <c r="F277" s="4">
        <f>0</f>
        <v>0</v>
      </c>
      <c r="G277" s="4" t="s">
        <v>2</v>
      </c>
      <c r="H277" s="4" t="s">
        <v>487</v>
      </c>
      <c r="I277" s="4"/>
      <c r="J277" s="4"/>
      <c r="K277" s="4">
        <v>212</v>
      </c>
      <c r="L277" s="4">
        <v>57</v>
      </c>
      <c r="M277" s="4">
        <v>3</v>
      </c>
      <c r="N277" s="4" t="s">
        <v>2</v>
      </c>
      <c r="O277" s="4">
        <v>-1</v>
      </c>
      <c r="P277" s="4"/>
      <c r="Q277" s="4"/>
      <c r="R277" s="4"/>
      <c r="S277" s="4"/>
      <c r="T277" s="4"/>
      <c r="U277" s="4"/>
      <c r="V277" s="4"/>
      <c r="W277" s="4"/>
    </row>
    <row r="278" spans="1:23">
      <c r="A278" s="4">
        <v>50</v>
      </c>
      <c r="B278" s="4">
        <v>1</v>
      </c>
      <c r="C278" s="4">
        <v>0</v>
      </c>
      <c r="D278" s="4">
        <v>2</v>
      </c>
      <c r="E278" s="4">
        <v>0</v>
      </c>
      <c r="F278" s="4">
        <f>0</f>
        <v>0</v>
      </c>
      <c r="G278" s="4" t="s">
        <v>2</v>
      </c>
      <c r="H278" s="4" t="s">
        <v>2</v>
      </c>
      <c r="I278" s="4"/>
      <c r="J278" s="4"/>
      <c r="K278" s="4">
        <v>212</v>
      </c>
      <c r="L278" s="4">
        <v>58</v>
      </c>
      <c r="M278" s="4">
        <v>0</v>
      </c>
      <c r="N278" s="4" t="s">
        <v>2</v>
      </c>
      <c r="O278" s="4">
        <v>-1</v>
      </c>
      <c r="P278" s="4"/>
      <c r="Q278" s="4"/>
      <c r="R278" s="4"/>
      <c r="S278" s="4"/>
      <c r="T278" s="4"/>
      <c r="U278" s="4"/>
      <c r="V278" s="4"/>
      <c r="W278" s="4"/>
    </row>
    <row r="279" spans="1:23">
      <c r="A279" s="4">
        <v>50</v>
      </c>
      <c r="B279" s="4">
        <v>0</v>
      </c>
      <c r="C279" s="4">
        <v>0</v>
      </c>
      <c r="D279" s="4">
        <v>2</v>
      </c>
      <c r="E279" s="4">
        <v>0</v>
      </c>
      <c r="F279" s="4">
        <v>74298.03</v>
      </c>
      <c r="G279" s="4" t="s">
        <v>488</v>
      </c>
      <c r="H279" s="4" t="s">
        <v>489</v>
      </c>
      <c r="I279" s="4"/>
      <c r="J279" s="4"/>
      <c r="K279" s="4">
        <v>212</v>
      </c>
      <c r="L279" s="4">
        <v>59</v>
      </c>
      <c r="M279" s="4">
        <v>3</v>
      </c>
      <c r="N279" s="4" t="s">
        <v>442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0" spans="1:23">
      <c r="A280" s="4">
        <v>50</v>
      </c>
      <c r="B280" s="4">
        <v>1</v>
      </c>
      <c r="C280" s="4">
        <v>0</v>
      </c>
      <c r="D280" s="4">
        <v>2</v>
      </c>
      <c r="E280" s="4">
        <v>0</v>
      </c>
      <c r="F280" s="4">
        <f>ROUND(F282+F283+F285,O280)</f>
        <v>74298.03</v>
      </c>
      <c r="G280" s="4" t="s">
        <v>490</v>
      </c>
      <c r="H280" s="4" t="s">
        <v>491</v>
      </c>
      <c r="I280" s="4"/>
      <c r="J280" s="4"/>
      <c r="K280" s="4">
        <v>212</v>
      </c>
      <c r="L280" s="4">
        <v>60</v>
      </c>
      <c r="M280" s="4">
        <v>1</v>
      </c>
      <c r="N280" s="4" t="s">
        <v>2</v>
      </c>
      <c r="O280" s="4">
        <v>2</v>
      </c>
      <c r="P280" s="4"/>
      <c r="Q280" s="4"/>
      <c r="R280" s="4"/>
      <c r="S280" s="4"/>
      <c r="T280" s="4"/>
      <c r="U280" s="4"/>
      <c r="V280" s="4"/>
      <c r="W280" s="4"/>
    </row>
    <row r="281" spans="1:23">
      <c r="A281" s="4">
        <v>50</v>
      </c>
      <c r="B281" s="4">
        <v>1</v>
      </c>
      <c r="C281" s="4">
        <v>0</v>
      </c>
      <c r="D281" s="4">
        <v>2</v>
      </c>
      <c r="E281" s="4">
        <v>0</v>
      </c>
      <c r="F281" s="4">
        <f>0</f>
        <v>0</v>
      </c>
      <c r="G281" s="4" t="s">
        <v>492</v>
      </c>
      <c r="H281" s="4" t="s">
        <v>443</v>
      </c>
      <c r="I281" s="4"/>
      <c r="J281" s="4"/>
      <c r="K281" s="4">
        <v>212</v>
      </c>
      <c r="L281" s="4">
        <v>61</v>
      </c>
      <c r="M281" s="4">
        <v>0</v>
      </c>
      <c r="N281" s="4" t="s">
        <v>2</v>
      </c>
      <c r="O281" s="4">
        <v>-1</v>
      </c>
      <c r="P281" s="4"/>
      <c r="Q281" s="4"/>
      <c r="R281" s="4"/>
      <c r="S281" s="4"/>
      <c r="T281" s="4"/>
      <c r="U281" s="4"/>
      <c r="V281" s="4"/>
      <c r="W281" s="4"/>
    </row>
    <row r="282" spans="1:23">
      <c r="A282" s="4">
        <v>50</v>
      </c>
      <c r="B282" s="4">
        <v>1</v>
      </c>
      <c r="C282" s="4">
        <v>0</v>
      </c>
      <c r="D282" s="4">
        <v>2</v>
      </c>
      <c r="E282" s="4">
        <v>0</v>
      </c>
      <c r="F282" s="4">
        <v>2097.1799999999998</v>
      </c>
      <c r="G282" s="4" t="s">
        <v>493</v>
      </c>
      <c r="H282" s="4" t="s">
        <v>494</v>
      </c>
      <c r="I282" s="4"/>
      <c r="J282" s="4"/>
      <c r="K282" s="4">
        <v>212</v>
      </c>
      <c r="L282" s="4">
        <v>62</v>
      </c>
      <c r="M282" s="4">
        <v>1</v>
      </c>
      <c r="N282" s="4" t="s">
        <v>2</v>
      </c>
      <c r="O282" s="4">
        <v>2</v>
      </c>
      <c r="P282" s="4"/>
      <c r="Q282" s="4"/>
      <c r="R282" s="4"/>
      <c r="S282" s="4"/>
      <c r="T282" s="4"/>
      <c r="U282" s="4"/>
      <c r="V282" s="4"/>
      <c r="W282" s="4"/>
    </row>
    <row r="283" spans="1:23">
      <c r="A283" s="4">
        <v>50</v>
      </c>
      <c r="B283" s="4">
        <v>1</v>
      </c>
      <c r="C283" s="4">
        <v>0</v>
      </c>
      <c r="D283" s="4">
        <v>2</v>
      </c>
      <c r="E283" s="4">
        <v>0</v>
      </c>
      <c r="F283" s="4">
        <v>435.12</v>
      </c>
      <c r="G283" s="4" t="s">
        <v>495</v>
      </c>
      <c r="H283" s="4" t="s">
        <v>496</v>
      </c>
      <c r="I283" s="4"/>
      <c r="J283" s="4"/>
      <c r="K283" s="4">
        <v>212</v>
      </c>
      <c r="L283" s="4">
        <v>63</v>
      </c>
      <c r="M283" s="4">
        <v>1</v>
      </c>
      <c r="N283" s="4" t="s">
        <v>2</v>
      </c>
      <c r="O283" s="4">
        <v>2</v>
      </c>
      <c r="P283" s="4"/>
      <c r="Q283" s="4"/>
      <c r="R283" s="4"/>
      <c r="S283" s="4"/>
      <c r="T283" s="4"/>
      <c r="U283" s="4"/>
      <c r="V283" s="4"/>
      <c r="W283" s="4"/>
    </row>
    <row r="284" spans="1:23">
      <c r="A284" s="4">
        <v>50</v>
      </c>
      <c r="B284" s="4">
        <v>1</v>
      </c>
      <c r="C284" s="4">
        <v>0</v>
      </c>
      <c r="D284" s="4">
        <v>2</v>
      </c>
      <c r="E284" s="4">
        <v>0</v>
      </c>
      <c r="F284" s="4">
        <v>48.46</v>
      </c>
      <c r="G284" s="4" t="s">
        <v>497</v>
      </c>
      <c r="H284" s="4" t="s">
        <v>498</v>
      </c>
      <c r="I284" s="4"/>
      <c r="J284" s="4"/>
      <c r="K284" s="4">
        <v>212</v>
      </c>
      <c r="L284" s="4">
        <v>64</v>
      </c>
      <c r="M284" s="4">
        <v>0</v>
      </c>
      <c r="N284" s="4" t="s">
        <v>2</v>
      </c>
      <c r="O284" s="4">
        <v>2</v>
      </c>
      <c r="P284" s="4"/>
      <c r="Q284" s="4"/>
      <c r="R284" s="4"/>
      <c r="S284" s="4"/>
      <c r="T284" s="4"/>
      <c r="U284" s="4"/>
      <c r="V284" s="4"/>
      <c r="W284" s="4"/>
    </row>
    <row r="285" spans="1:23">
      <c r="A285" s="4">
        <v>50</v>
      </c>
      <c r="B285" s="4">
        <v>1</v>
      </c>
      <c r="C285" s="4">
        <v>0</v>
      </c>
      <c r="D285" s="4">
        <v>2</v>
      </c>
      <c r="E285" s="4">
        <v>0</v>
      </c>
      <c r="F285" s="4">
        <v>71765.73</v>
      </c>
      <c r="G285" s="4" t="s">
        <v>499</v>
      </c>
      <c r="H285" s="4" t="s">
        <v>500</v>
      </c>
      <c r="I285" s="4"/>
      <c r="J285" s="4"/>
      <c r="K285" s="4">
        <v>212</v>
      </c>
      <c r="L285" s="4">
        <v>65</v>
      </c>
      <c r="M285" s="4">
        <v>1</v>
      </c>
      <c r="N285" s="4" t="s">
        <v>2</v>
      </c>
      <c r="O285" s="4">
        <v>2</v>
      </c>
      <c r="P285" s="4"/>
      <c r="Q285" s="4"/>
      <c r="R285" s="4"/>
      <c r="S285" s="4"/>
      <c r="T285" s="4"/>
      <c r="U285" s="4"/>
      <c r="V285" s="4"/>
      <c r="W285" s="4"/>
    </row>
    <row r="286" spans="1:23">
      <c r="A286" s="4">
        <v>50</v>
      </c>
      <c r="B286" s="4">
        <v>1</v>
      </c>
      <c r="C286" s="4">
        <v>0</v>
      </c>
      <c r="D286" s="4">
        <v>2</v>
      </c>
      <c r="E286" s="4">
        <v>0</v>
      </c>
      <c r="F286" s="4">
        <f>0</f>
        <v>0</v>
      </c>
      <c r="G286" s="4" t="s">
        <v>2</v>
      </c>
      <c r="H286" s="4" t="s">
        <v>2</v>
      </c>
      <c r="I286" s="4"/>
      <c r="J286" s="4"/>
      <c r="K286" s="4">
        <v>212</v>
      </c>
      <c r="L286" s="4">
        <v>66</v>
      </c>
      <c r="M286" s="4">
        <v>0</v>
      </c>
      <c r="N286" s="4" t="s">
        <v>2</v>
      </c>
      <c r="O286" s="4">
        <v>-1</v>
      </c>
      <c r="P286" s="4"/>
      <c r="Q286" s="4"/>
      <c r="R286" s="4"/>
      <c r="S286" s="4"/>
      <c r="T286" s="4"/>
      <c r="U286" s="4"/>
      <c r="V286" s="4"/>
      <c r="W286" s="4"/>
    </row>
    <row r="287" spans="1:23">
      <c r="A287" s="4">
        <v>50</v>
      </c>
      <c r="B287" s="4">
        <v>1</v>
      </c>
      <c r="C287" s="4">
        <v>0</v>
      </c>
      <c r="D287" s="4">
        <v>2</v>
      </c>
      <c r="E287" s="4">
        <v>0</v>
      </c>
      <c r="F287" s="4">
        <v>2386.56</v>
      </c>
      <c r="G287" s="4" t="s">
        <v>501</v>
      </c>
      <c r="H287" s="4" t="s">
        <v>502</v>
      </c>
      <c r="I287" s="4"/>
      <c r="J287" s="4"/>
      <c r="K287" s="4">
        <v>212</v>
      </c>
      <c r="L287" s="4">
        <v>67</v>
      </c>
      <c r="M287" s="4">
        <v>1</v>
      </c>
      <c r="N287" s="4" t="s">
        <v>2</v>
      </c>
      <c r="O287" s="4">
        <v>2</v>
      </c>
      <c r="P287" s="4"/>
      <c r="Q287" s="4"/>
      <c r="R287" s="4"/>
      <c r="S287" s="4"/>
      <c r="T287" s="4"/>
      <c r="U287" s="4"/>
      <c r="V287" s="4"/>
      <c r="W287" s="4"/>
    </row>
    <row r="288" spans="1:23">
      <c r="A288" s="4">
        <v>50</v>
      </c>
      <c r="B288" s="4">
        <v>1</v>
      </c>
      <c r="C288" s="4">
        <v>0</v>
      </c>
      <c r="D288" s="4">
        <v>2</v>
      </c>
      <c r="E288" s="4">
        <v>0</v>
      </c>
      <c r="F288" s="4">
        <v>1450.56</v>
      </c>
      <c r="G288" s="4" t="s">
        <v>503</v>
      </c>
      <c r="H288" s="4" t="s">
        <v>504</v>
      </c>
      <c r="I288" s="4"/>
      <c r="J288" s="4"/>
      <c r="K288" s="4">
        <v>212</v>
      </c>
      <c r="L288" s="4">
        <v>68</v>
      </c>
      <c r="M288" s="4">
        <v>1</v>
      </c>
      <c r="N288" s="4" t="s">
        <v>2</v>
      </c>
      <c r="O288" s="4">
        <v>2</v>
      </c>
      <c r="P288" s="4"/>
      <c r="Q288" s="4"/>
      <c r="R288" s="4"/>
      <c r="S288" s="4"/>
      <c r="T288" s="4"/>
      <c r="U288" s="4"/>
      <c r="V288" s="4"/>
      <c r="W288" s="4"/>
    </row>
    <row r="289" spans="1:23">
      <c r="A289" s="4">
        <v>50</v>
      </c>
      <c r="B289" s="4">
        <v>1</v>
      </c>
      <c r="C289" s="4">
        <v>0</v>
      </c>
      <c r="D289" s="4">
        <v>2</v>
      </c>
      <c r="E289" s="4">
        <v>214</v>
      </c>
      <c r="F289" s="4">
        <f>ROUND(F280+F287+F288,O289)</f>
        <v>78135.149999999994</v>
      </c>
      <c r="G289" s="4" t="s">
        <v>505</v>
      </c>
      <c r="H289" s="4" t="s">
        <v>506</v>
      </c>
      <c r="I289" s="4"/>
      <c r="J289" s="4"/>
      <c r="K289" s="4">
        <v>212</v>
      </c>
      <c r="L289" s="4">
        <v>69</v>
      </c>
      <c r="M289" s="4">
        <v>1</v>
      </c>
      <c r="N289" s="4" t="s">
        <v>2</v>
      </c>
      <c r="O289" s="4">
        <v>2</v>
      </c>
      <c r="P289" s="4"/>
      <c r="Q289" s="4"/>
      <c r="R289" s="4"/>
      <c r="S289" s="4"/>
      <c r="T289" s="4"/>
      <c r="U289" s="4"/>
      <c r="V289" s="4"/>
      <c r="W289" s="4"/>
    </row>
    <row r="290" spans="1:23">
      <c r="A290" s="4">
        <v>50</v>
      </c>
      <c r="B290" s="4">
        <v>1</v>
      </c>
      <c r="C290" s="4">
        <v>0</v>
      </c>
      <c r="D290" s="4">
        <v>2</v>
      </c>
      <c r="E290" s="4">
        <v>0</v>
      </c>
      <c r="F290" s="4">
        <v>223.82</v>
      </c>
      <c r="G290" s="4" t="s">
        <v>507</v>
      </c>
      <c r="H290" s="4" t="s">
        <v>508</v>
      </c>
      <c r="I290" s="4"/>
      <c r="J290" s="4"/>
      <c r="K290" s="4">
        <v>212</v>
      </c>
      <c r="L290" s="4">
        <v>70</v>
      </c>
      <c r="M290" s="4">
        <v>1</v>
      </c>
      <c r="N290" s="4" t="s">
        <v>2</v>
      </c>
      <c r="O290" s="4">
        <v>2</v>
      </c>
      <c r="P290" s="4"/>
      <c r="Q290" s="4"/>
      <c r="R290" s="4"/>
      <c r="S290" s="4"/>
      <c r="T290" s="4"/>
      <c r="U290" s="4"/>
      <c r="V290" s="4"/>
      <c r="W290" s="4"/>
    </row>
    <row r="291" spans="1:23">
      <c r="A291" s="4">
        <v>50</v>
      </c>
      <c r="B291" s="4">
        <v>1</v>
      </c>
      <c r="C291" s="4">
        <v>0</v>
      </c>
      <c r="D291" s="4">
        <v>2</v>
      </c>
      <c r="E291" s="4">
        <v>0</v>
      </c>
      <c r="F291" s="4">
        <v>4.1900000000000004</v>
      </c>
      <c r="G291" s="4" t="s">
        <v>509</v>
      </c>
      <c r="H291" s="4" t="s">
        <v>510</v>
      </c>
      <c r="I291" s="4"/>
      <c r="J291" s="4"/>
      <c r="K291" s="4">
        <v>212</v>
      </c>
      <c r="L291" s="4">
        <v>71</v>
      </c>
      <c r="M291" s="4">
        <v>0</v>
      </c>
      <c r="N291" s="4" t="s">
        <v>2</v>
      </c>
      <c r="O291" s="4">
        <v>2</v>
      </c>
      <c r="P291" s="4"/>
      <c r="Q291" s="4"/>
      <c r="R291" s="4"/>
      <c r="S291" s="4"/>
      <c r="T291" s="4"/>
      <c r="U291" s="4"/>
      <c r="V291" s="4"/>
      <c r="W291" s="4"/>
    </row>
    <row r="292" spans="1:23">
      <c r="A292" s="4">
        <v>50</v>
      </c>
      <c r="B292" s="4">
        <v>1</v>
      </c>
      <c r="C292" s="4">
        <v>0</v>
      </c>
      <c r="D292" s="4">
        <v>2</v>
      </c>
      <c r="E292" s="4">
        <v>0</v>
      </c>
      <c r="F292" s="4">
        <f>ROUND(F282+F284,O292)</f>
        <v>2145.64</v>
      </c>
      <c r="G292" s="4" t="s">
        <v>511</v>
      </c>
      <c r="H292" s="4" t="s">
        <v>512</v>
      </c>
      <c r="I292" s="4"/>
      <c r="J292" s="4"/>
      <c r="K292" s="4">
        <v>212</v>
      </c>
      <c r="L292" s="4">
        <v>72</v>
      </c>
      <c r="M292" s="4">
        <v>1</v>
      </c>
      <c r="N292" s="4" t="s">
        <v>2</v>
      </c>
      <c r="O292" s="4">
        <v>2</v>
      </c>
      <c r="P292" s="4"/>
      <c r="Q292" s="4"/>
      <c r="R292" s="4"/>
      <c r="S292" s="4"/>
      <c r="T292" s="4"/>
      <c r="U292" s="4"/>
      <c r="V292" s="4"/>
      <c r="W292" s="4"/>
    </row>
    <row r="293" spans="1:23">
      <c r="A293" s="4">
        <v>50</v>
      </c>
      <c r="B293" s="4">
        <v>0</v>
      </c>
      <c r="C293" s="4">
        <v>0</v>
      </c>
      <c r="D293" s="4">
        <v>2</v>
      </c>
      <c r="E293" s="4">
        <v>0</v>
      </c>
      <c r="F293" s="4">
        <v>0</v>
      </c>
      <c r="G293" s="4" t="s">
        <v>513</v>
      </c>
      <c r="H293" s="4" t="s">
        <v>514</v>
      </c>
      <c r="I293" s="4"/>
      <c r="J293" s="4"/>
      <c r="K293" s="4">
        <v>212</v>
      </c>
      <c r="L293" s="4">
        <v>73</v>
      </c>
      <c r="M293" s="4">
        <v>1</v>
      </c>
      <c r="N293" s="4" t="s">
        <v>2</v>
      </c>
      <c r="O293" s="4">
        <v>2</v>
      </c>
      <c r="P293" s="4"/>
      <c r="Q293" s="4"/>
      <c r="R293" s="4"/>
      <c r="S293" s="4"/>
      <c r="T293" s="4"/>
      <c r="U293" s="4"/>
      <c r="V293" s="4"/>
      <c r="W293" s="4"/>
    </row>
    <row r="294" spans="1:23">
      <c r="A294" s="4">
        <v>50</v>
      </c>
      <c r="B294" s="4">
        <v>1</v>
      </c>
      <c r="C294" s="4">
        <v>0</v>
      </c>
      <c r="D294" s="4">
        <v>2</v>
      </c>
      <c r="E294" s="4">
        <v>0</v>
      </c>
      <c r="F294" s="4">
        <f>0</f>
        <v>0</v>
      </c>
      <c r="G294" s="4" t="s">
        <v>2</v>
      </c>
      <c r="H294" s="4" t="s">
        <v>2</v>
      </c>
      <c r="I294" s="4"/>
      <c r="J294" s="4"/>
      <c r="K294" s="4">
        <v>212</v>
      </c>
      <c r="L294" s="4">
        <v>74</v>
      </c>
      <c r="M294" s="4">
        <v>0</v>
      </c>
      <c r="N294" s="4" t="s">
        <v>2</v>
      </c>
      <c r="O294" s="4">
        <v>-1</v>
      </c>
      <c r="P294" s="4"/>
      <c r="Q294" s="4"/>
      <c r="R294" s="4"/>
      <c r="S294" s="4"/>
      <c r="T294" s="4"/>
      <c r="U294" s="4"/>
      <c r="V294" s="4"/>
      <c r="W294" s="4"/>
    </row>
    <row r="295" spans="1:23">
      <c r="A295" s="4">
        <v>50</v>
      </c>
      <c r="B295" s="4">
        <v>1</v>
      </c>
      <c r="C295" s="4">
        <v>0</v>
      </c>
      <c r="D295" s="4">
        <v>2</v>
      </c>
      <c r="E295" s="4">
        <v>0</v>
      </c>
      <c r="F295" s="4">
        <f>0</f>
        <v>0</v>
      </c>
      <c r="G295" s="4" t="s">
        <v>2</v>
      </c>
      <c r="H295" s="4" t="s">
        <v>2</v>
      </c>
      <c r="I295" s="4"/>
      <c r="J295" s="4"/>
      <c r="K295" s="4">
        <v>212</v>
      </c>
      <c r="L295" s="4">
        <v>75</v>
      </c>
      <c r="M295" s="4">
        <v>0</v>
      </c>
      <c r="N295" s="4" t="s">
        <v>2</v>
      </c>
      <c r="O295" s="4">
        <v>-1</v>
      </c>
      <c r="P295" s="4"/>
      <c r="Q295" s="4"/>
      <c r="R295" s="4"/>
      <c r="S295" s="4"/>
      <c r="T295" s="4"/>
      <c r="U295" s="4"/>
      <c r="V295" s="4"/>
      <c r="W295" s="4"/>
    </row>
    <row r="296" spans="1:23">
      <c r="A296" s="4">
        <v>50</v>
      </c>
      <c r="B296" s="4">
        <v>0</v>
      </c>
      <c r="C296" s="4">
        <v>0</v>
      </c>
      <c r="D296" s="4">
        <v>2</v>
      </c>
      <c r="E296" s="4">
        <v>0</v>
      </c>
      <c r="F296" s="4">
        <v>744604.34</v>
      </c>
      <c r="G296" s="4" t="s">
        <v>515</v>
      </c>
      <c r="H296" s="4" t="s">
        <v>516</v>
      </c>
      <c r="I296" s="4"/>
      <c r="J296" s="4"/>
      <c r="K296" s="4">
        <v>212</v>
      </c>
      <c r="L296" s="4">
        <v>76</v>
      </c>
      <c r="M296" s="4">
        <v>3</v>
      </c>
      <c r="N296" s="4" t="s">
        <v>442</v>
      </c>
      <c r="O296" s="4">
        <v>2</v>
      </c>
      <c r="P296" s="4"/>
      <c r="Q296" s="4"/>
      <c r="R296" s="4"/>
      <c r="S296" s="4"/>
      <c r="T296" s="4"/>
      <c r="U296" s="4"/>
      <c r="V296" s="4"/>
      <c r="W296" s="4"/>
    </row>
    <row r="297" spans="1:23">
      <c r="A297" s="4">
        <v>50</v>
      </c>
      <c r="B297" s="4">
        <v>1</v>
      </c>
      <c r="C297" s="4">
        <v>0</v>
      </c>
      <c r="D297" s="4">
        <v>2</v>
      </c>
      <c r="E297" s="4">
        <v>0</v>
      </c>
      <c r="F297" s="4">
        <f>ROUND(F299+F300+F302,O297)</f>
        <v>744604.34</v>
      </c>
      <c r="G297" s="4" t="s">
        <v>517</v>
      </c>
      <c r="H297" s="4" t="s">
        <v>518</v>
      </c>
      <c r="I297" s="4"/>
      <c r="J297" s="4"/>
      <c r="K297" s="4">
        <v>212</v>
      </c>
      <c r="L297" s="4">
        <v>77</v>
      </c>
      <c r="M297" s="4">
        <v>1</v>
      </c>
      <c r="N297" s="4" t="s">
        <v>2</v>
      </c>
      <c r="O297" s="4">
        <v>2</v>
      </c>
      <c r="P297" s="4"/>
      <c r="Q297" s="4"/>
      <c r="R297" s="4"/>
      <c r="S297" s="4"/>
      <c r="T297" s="4"/>
      <c r="U297" s="4"/>
      <c r="V297" s="4"/>
      <c r="W297" s="4"/>
    </row>
    <row r="298" spans="1:23">
      <c r="A298" s="4">
        <v>50</v>
      </c>
      <c r="B298" s="4">
        <v>1</v>
      </c>
      <c r="C298" s="4">
        <v>0</v>
      </c>
      <c r="D298" s="4">
        <v>2</v>
      </c>
      <c r="E298" s="4">
        <v>0</v>
      </c>
      <c r="F298" s="4">
        <f>0</f>
        <v>0</v>
      </c>
      <c r="G298" s="4" t="s">
        <v>519</v>
      </c>
      <c r="H298" s="4" t="s">
        <v>443</v>
      </c>
      <c r="I298" s="4"/>
      <c r="J298" s="4"/>
      <c r="K298" s="4">
        <v>212</v>
      </c>
      <c r="L298" s="4">
        <v>78</v>
      </c>
      <c r="M298" s="4">
        <v>0</v>
      </c>
      <c r="N298" s="4" t="s">
        <v>2</v>
      </c>
      <c r="O298" s="4">
        <v>-1</v>
      </c>
      <c r="P298" s="4"/>
      <c r="Q298" s="4"/>
      <c r="R298" s="4"/>
      <c r="S298" s="4"/>
      <c r="T298" s="4"/>
      <c r="U298" s="4"/>
      <c r="V298" s="4"/>
      <c r="W298" s="4"/>
    </row>
    <row r="299" spans="1:23">
      <c r="A299" s="4">
        <v>50</v>
      </c>
      <c r="B299" s="4">
        <v>1</v>
      </c>
      <c r="C299" s="4">
        <v>0</v>
      </c>
      <c r="D299" s="4">
        <v>2</v>
      </c>
      <c r="E299" s="4">
        <v>0</v>
      </c>
      <c r="F299" s="4">
        <v>2784.76</v>
      </c>
      <c r="G299" s="4" t="s">
        <v>520</v>
      </c>
      <c r="H299" s="4" t="s">
        <v>494</v>
      </c>
      <c r="I299" s="4"/>
      <c r="J299" s="4"/>
      <c r="K299" s="4">
        <v>212</v>
      </c>
      <c r="L299" s="4">
        <v>79</v>
      </c>
      <c r="M299" s="4">
        <v>1</v>
      </c>
      <c r="N299" s="4" t="s">
        <v>2</v>
      </c>
      <c r="O299" s="4">
        <v>2</v>
      </c>
      <c r="P299" s="4"/>
      <c r="Q299" s="4"/>
      <c r="R299" s="4"/>
      <c r="S299" s="4"/>
      <c r="T299" s="4"/>
      <c r="U299" s="4"/>
      <c r="V299" s="4"/>
      <c r="W299" s="4"/>
    </row>
    <row r="300" spans="1:23">
      <c r="A300" s="4">
        <v>50</v>
      </c>
      <c r="B300" s="4">
        <v>1</v>
      </c>
      <c r="C300" s="4">
        <v>0</v>
      </c>
      <c r="D300" s="4">
        <v>2</v>
      </c>
      <c r="E300" s="4">
        <v>0</v>
      </c>
      <c r="F300" s="4">
        <v>1127.27</v>
      </c>
      <c r="G300" s="4" t="s">
        <v>521</v>
      </c>
      <c r="H300" s="4" t="s">
        <v>496</v>
      </c>
      <c r="I300" s="4"/>
      <c r="J300" s="4"/>
      <c r="K300" s="4">
        <v>212</v>
      </c>
      <c r="L300" s="4">
        <v>80</v>
      </c>
      <c r="M300" s="4">
        <v>1</v>
      </c>
      <c r="N300" s="4" t="s">
        <v>2</v>
      </c>
      <c r="O300" s="4">
        <v>2</v>
      </c>
      <c r="P300" s="4"/>
      <c r="Q300" s="4"/>
      <c r="R300" s="4"/>
      <c r="S300" s="4"/>
      <c r="T300" s="4"/>
      <c r="U300" s="4"/>
      <c r="V300" s="4"/>
      <c r="W300" s="4"/>
    </row>
    <row r="301" spans="1:23">
      <c r="A301" s="4">
        <v>50</v>
      </c>
      <c r="B301" s="4">
        <v>1</v>
      </c>
      <c r="C301" s="4">
        <v>0</v>
      </c>
      <c r="D301" s="4">
        <v>2</v>
      </c>
      <c r="E301" s="4">
        <v>0</v>
      </c>
      <c r="F301" s="4">
        <v>63.6</v>
      </c>
      <c r="G301" s="4" t="s">
        <v>522</v>
      </c>
      <c r="H301" s="4" t="s">
        <v>523</v>
      </c>
      <c r="I301" s="4"/>
      <c r="J301" s="4"/>
      <c r="K301" s="4">
        <v>212</v>
      </c>
      <c r="L301" s="4">
        <v>81</v>
      </c>
      <c r="M301" s="4">
        <v>1</v>
      </c>
      <c r="N301" s="4" t="s">
        <v>2</v>
      </c>
      <c r="O301" s="4">
        <v>2</v>
      </c>
      <c r="P301" s="4"/>
      <c r="Q301" s="4"/>
      <c r="R301" s="4"/>
      <c r="S301" s="4"/>
      <c r="T301" s="4"/>
      <c r="U301" s="4"/>
      <c r="V301" s="4"/>
      <c r="W301" s="4"/>
    </row>
    <row r="302" spans="1:23">
      <c r="A302" s="4">
        <v>50</v>
      </c>
      <c r="B302" s="4">
        <v>1</v>
      </c>
      <c r="C302" s="4">
        <v>0</v>
      </c>
      <c r="D302" s="4">
        <v>2</v>
      </c>
      <c r="E302" s="4">
        <v>0</v>
      </c>
      <c r="F302" s="4">
        <v>740692.31</v>
      </c>
      <c r="G302" s="4" t="s">
        <v>524</v>
      </c>
      <c r="H302" s="4" t="s">
        <v>500</v>
      </c>
      <c r="I302" s="4"/>
      <c r="J302" s="4"/>
      <c r="K302" s="4">
        <v>212</v>
      </c>
      <c r="L302" s="4">
        <v>82</v>
      </c>
      <c r="M302" s="4">
        <v>1</v>
      </c>
      <c r="N302" s="4" t="s">
        <v>2</v>
      </c>
      <c r="O302" s="4">
        <v>2</v>
      </c>
      <c r="P302" s="4"/>
      <c r="Q302" s="4"/>
      <c r="R302" s="4"/>
      <c r="S302" s="4"/>
      <c r="T302" s="4"/>
      <c r="U302" s="4"/>
      <c r="V302" s="4"/>
      <c r="W302" s="4"/>
    </row>
    <row r="303" spans="1:23">
      <c r="A303" s="4">
        <v>50</v>
      </c>
      <c r="B303" s="4">
        <v>1</v>
      </c>
      <c r="C303" s="4">
        <v>0</v>
      </c>
      <c r="D303" s="4">
        <v>2</v>
      </c>
      <c r="E303" s="4">
        <v>0</v>
      </c>
      <c r="F303" s="4">
        <f>0</f>
        <v>0</v>
      </c>
      <c r="G303" s="4" t="s">
        <v>2</v>
      </c>
      <c r="H303" s="4" t="s">
        <v>2</v>
      </c>
      <c r="I303" s="4"/>
      <c r="J303" s="4"/>
      <c r="K303" s="4">
        <v>212</v>
      </c>
      <c r="L303" s="4">
        <v>83</v>
      </c>
      <c r="M303" s="4">
        <v>0</v>
      </c>
      <c r="N303" s="4" t="s">
        <v>2</v>
      </c>
      <c r="O303" s="4">
        <v>-1</v>
      </c>
      <c r="P303" s="4"/>
      <c r="Q303" s="4"/>
      <c r="R303" s="4"/>
      <c r="S303" s="4"/>
      <c r="T303" s="4"/>
      <c r="U303" s="4"/>
      <c r="V303" s="4"/>
      <c r="W303" s="4"/>
    </row>
    <row r="304" spans="1:23">
      <c r="A304" s="4">
        <v>50</v>
      </c>
      <c r="B304" s="4">
        <v>1</v>
      </c>
      <c r="C304" s="4">
        <v>0</v>
      </c>
      <c r="D304" s="4">
        <v>2</v>
      </c>
      <c r="E304" s="4">
        <v>0</v>
      </c>
      <c r="F304" s="4">
        <v>2530.9</v>
      </c>
      <c r="G304" s="4" t="s">
        <v>525</v>
      </c>
      <c r="H304" s="4" t="s">
        <v>502</v>
      </c>
      <c r="I304" s="4"/>
      <c r="J304" s="4"/>
      <c r="K304" s="4">
        <v>212</v>
      </c>
      <c r="L304" s="4">
        <v>84</v>
      </c>
      <c r="M304" s="4">
        <v>1</v>
      </c>
      <c r="N304" s="4" t="s">
        <v>2</v>
      </c>
      <c r="O304" s="4">
        <v>2</v>
      </c>
      <c r="P304" s="4"/>
      <c r="Q304" s="4"/>
      <c r="R304" s="4"/>
      <c r="S304" s="4"/>
      <c r="T304" s="4"/>
      <c r="U304" s="4"/>
      <c r="V304" s="4"/>
      <c r="W304" s="4"/>
    </row>
    <row r="305" spans="1:23">
      <c r="A305" s="4">
        <v>50</v>
      </c>
      <c r="B305" s="4">
        <v>1</v>
      </c>
      <c r="C305" s="4">
        <v>0</v>
      </c>
      <c r="D305" s="4">
        <v>2</v>
      </c>
      <c r="E305" s="4">
        <v>0</v>
      </c>
      <c r="F305" s="4">
        <v>1795.36</v>
      </c>
      <c r="G305" s="4" t="s">
        <v>526</v>
      </c>
      <c r="H305" s="4" t="s">
        <v>504</v>
      </c>
      <c r="I305" s="4"/>
      <c r="J305" s="4"/>
      <c r="K305" s="4">
        <v>212</v>
      </c>
      <c r="L305" s="4">
        <v>85</v>
      </c>
      <c r="M305" s="4">
        <v>1</v>
      </c>
      <c r="N305" s="4" t="s">
        <v>2</v>
      </c>
      <c r="O305" s="4">
        <v>2</v>
      </c>
      <c r="P305" s="4"/>
      <c r="Q305" s="4"/>
      <c r="R305" s="4"/>
      <c r="S305" s="4"/>
      <c r="T305" s="4"/>
      <c r="U305" s="4"/>
      <c r="V305" s="4"/>
      <c r="W305" s="4"/>
    </row>
    <row r="306" spans="1:23">
      <c r="A306" s="4">
        <v>50</v>
      </c>
      <c r="B306" s="4">
        <v>1</v>
      </c>
      <c r="C306" s="4">
        <v>0</v>
      </c>
      <c r="D306" s="4">
        <v>2</v>
      </c>
      <c r="E306" s="4">
        <v>215</v>
      </c>
      <c r="F306" s="4">
        <f>ROUND(F297+F304+F305,O306)</f>
        <v>748930.6</v>
      </c>
      <c r="G306" s="4" t="s">
        <v>527</v>
      </c>
      <c r="H306" s="4" t="s">
        <v>528</v>
      </c>
      <c r="I306" s="4"/>
      <c r="J306" s="4"/>
      <c r="K306" s="4">
        <v>212</v>
      </c>
      <c r="L306" s="4">
        <v>86</v>
      </c>
      <c r="M306" s="4">
        <v>1</v>
      </c>
      <c r="N306" s="4" t="s">
        <v>2</v>
      </c>
      <c r="O306" s="4">
        <v>2</v>
      </c>
      <c r="P306" s="4"/>
      <c r="Q306" s="4"/>
      <c r="R306" s="4"/>
      <c r="S306" s="4"/>
      <c r="T306" s="4"/>
      <c r="U306" s="4"/>
      <c r="V306" s="4"/>
      <c r="W306" s="4"/>
    </row>
    <row r="307" spans="1:23">
      <c r="A307" s="4">
        <v>50</v>
      </c>
      <c r="B307" s="4">
        <v>1</v>
      </c>
      <c r="C307" s="4">
        <v>0</v>
      </c>
      <c r="D307" s="4">
        <v>2</v>
      </c>
      <c r="E307" s="4">
        <v>0</v>
      </c>
      <c r="F307" s="4">
        <v>284.23</v>
      </c>
      <c r="G307" s="4" t="s">
        <v>529</v>
      </c>
      <c r="H307" s="4" t="s">
        <v>530</v>
      </c>
      <c r="I307" s="4"/>
      <c r="J307" s="4"/>
      <c r="K307" s="4">
        <v>212</v>
      </c>
      <c r="L307" s="4">
        <v>87</v>
      </c>
      <c r="M307" s="4">
        <v>1</v>
      </c>
      <c r="N307" s="4" t="s">
        <v>2</v>
      </c>
      <c r="O307" s="4">
        <v>2</v>
      </c>
      <c r="P307" s="4"/>
      <c r="Q307" s="4"/>
      <c r="R307" s="4"/>
      <c r="S307" s="4"/>
      <c r="T307" s="4"/>
      <c r="U307" s="4"/>
      <c r="V307" s="4"/>
      <c r="W307" s="4"/>
    </row>
    <row r="308" spans="1:23">
      <c r="A308" s="4">
        <v>50</v>
      </c>
      <c r="B308" s="4">
        <v>1</v>
      </c>
      <c r="C308" s="4">
        <v>0</v>
      </c>
      <c r="D308" s="4">
        <v>2</v>
      </c>
      <c r="E308" s="4">
        <v>0</v>
      </c>
      <c r="F308" s="4">
        <v>5.44</v>
      </c>
      <c r="G308" s="4" t="s">
        <v>531</v>
      </c>
      <c r="H308" s="4" t="s">
        <v>532</v>
      </c>
      <c r="I308" s="4"/>
      <c r="J308" s="4"/>
      <c r="K308" s="4">
        <v>212</v>
      </c>
      <c r="L308" s="4">
        <v>88</v>
      </c>
      <c r="M308" s="4">
        <v>1</v>
      </c>
      <c r="N308" s="4" t="s">
        <v>2</v>
      </c>
      <c r="O308" s="4">
        <v>2</v>
      </c>
      <c r="P308" s="4"/>
      <c r="Q308" s="4"/>
      <c r="R308" s="4"/>
      <c r="S308" s="4"/>
      <c r="T308" s="4"/>
      <c r="U308" s="4"/>
      <c r="V308" s="4"/>
      <c r="W308" s="4"/>
    </row>
    <row r="309" spans="1:23">
      <c r="A309" s="4">
        <v>50</v>
      </c>
      <c r="B309" s="4">
        <v>1</v>
      </c>
      <c r="C309" s="4">
        <v>0</v>
      </c>
      <c r="D309" s="4">
        <v>2</v>
      </c>
      <c r="E309" s="4">
        <v>0</v>
      </c>
      <c r="F309" s="4">
        <f>ROUND(F299+F301,O309)</f>
        <v>2848.36</v>
      </c>
      <c r="G309" s="4" t="s">
        <v>533</v>
      </c>
      <c r="H309" s="4" t="s">
        <v>512</v>
      </c>
      <c r="I309" s="4"/>
      <c r="J309" s="4"/>
      <c r="K309" s="4">
        <v>212</v>
      </c>
      <c r="L309" s="4">
        <v>89</v>
      </c>
      <c r="M309" s="4">
        <v>1</v>
      </c>
      <c r="N309" s="4" t="s">
        <v>2</v>
      </c>
      <c r="O309" s="4">
        <v>2</v>
      </c>
      <c r="P309" s="4"/>
      <c r="Q309" s="4"/>
      <c r="R309" s="4"/>
      <c r="S309" s="4"/>
      <c r="T309" s="4"/>
      <c r="U309" s="4"/>
      <c r="V309" s="4"/>
      <c r="W309" s="4"/>
    </row>
    <row r="310" spans="1:23">
      <c r="A310" s="4">
        <v>50</v>
      </c>
      <c r="B310" s="4">
        <v>0</v>
      </c>
      <c r="C310" s="4">
        <v>0</v>
      </c>
      <c r="D310" s="4">
        <v>2</v>
      </c>
      <c r="E310" s="4">
        <v>0</v>
      </c>
      <c r="F310" s="4">
        <v>0</v>
      </c>
      <c r="G310" s="4" t="s">
        <v>534</v>
      </c>
      <c r="H310" s="4" t="s">
        <v>514</v>
      </c>
      <c r="I310" s="4"/>
      <c r="J310" s="4"/>
      <c r="K310" s="4">
        <v>212</v>
      </c>
      <c r="L310" s="4">
        <v>90</v>
      </c>
      <c r="M310" s="4">
        <v>1</v>
      </c>
      <c r="N310" s="4" t="s">
        <v>2</v>
      </c>
      <c r="O310" s="4">
        <v>2</v>
      </c>
      <c r="P310" s="4"/>
      <c r="Q310" s="4"/>
      <c r="R310" s="4"/>
      <c r="S310" s="4"/>
      <c r="T310" s="4"/>
      <c r="U310" s="4"/>
      <c r="V310" s="4"/>
      <c r="W310" s="4"/>
    </row>
    <row r="311" spans="1:23">
      <c r="A311" s="4">
        <v>50</v>
      </c>
      <c r="B311" s="4">
        <v>1</v>
      </c>
      <c r="C311" s="4">
        <v>0</v>
      </c>
      <c r="D311" s="4">
        <v>2</v>
      </c>
      <c r="E311" s="4">
        <v>0</v>
      </c>
      <c r="F311" s="4">
        <f>0</f>
        <v>0</v>
      </c>
      <c r="G311" s="4" t="s">
        <v>2</v>
      </c>
      <c r="H311" s="4" t="s">
        <v>2</v>
      </c>
      <c r="I311" s="4"/>
      <c r="J311" s="4"/>
      <c r="K311" s="4">
        <v>212</v>
      </c>
      <c r="L311" s="4">
        <v>91</v>
      </c>
      <c r="M311" s="4">
        <v>0</v>
      </c>
      <c r="N311" s="4" t="s">
        <v>2</v>
      </c>
      <c r="O311" s="4">
        <v>-1</v>
      </c>
      <c r="P311" s="4"/>
      <c r="Q311" s="4"/>
      <c r="R311" s="4"/>
      <c r="S311" s="4"/>
      <c r="T311" s="4"/>
      <c r="U311" s="4"/>
      <c r="V311" s="4"/>
      <c r="W311" s="4"/>
    </row>
    <row r="312" spans="1:23">
      <c r="A312" s="4">
        <v>50</v>
      </c>
      <c r="B312" s="4">
        <v>1</v>
      </c>
      <c r="C312" s="4">
        <v>0</v>
      </c>
      <c r="D312" s="4">
        <v>2</v>
      </c>
      <c r="E312" s="4">
        <v>0</v>
      </c>
      <c r="F312" s="4">
        <f>0</f>
        <v>0</v>
      </c>
      <c r="G312" s="4" t="s">
        <v>2</v>
      </c>
      <c r="H312" s="4" t="s">
        <v>2</v>
      </c>
      <c r="I312" s="4"/>
      <c r="J312" s="4"/>
      <c r="K312" s="4">
        <v>212</v>
      </c>
      <c r="L312" s="4">
        <v>92</v>
      </c>
      <c r="M312" s="4">
        <v>0</v>
      </c>
      <c r="N312" s="4" t="s">
        <v>2</v>
      </c>
      <c r="O312" s="4">
        <v>-1</v>
      </c>
      <c r="P312" s="4"/>
      <c r="Q312" s="4"/>
      <c r="R312" s="4"/>
      <c r="S312" s="4"/>
      <c r="T312" s="4"/>
      <c r="U312" s="4"/>
      <c r="V312" s="4"/>
      <c r="W312" s="4"/>
    </row>
    <row r="313" spans="1:23">
      <c r="A313" s="4">
        <v>50</v>
      </c>
      <c r="B313" s="4">
        <v>0</v>
      </c>
      <c r="C313" s="4">
        <v>0</v>
      </c>
      <c r="D313" s="4">
        <v>2</v>
      </c>
      <c r="E313" s="4">
        <v>0</v>
      </c>
      <c r="F313" s="4">
        <v>0</v>
      </c>
      <c r="G313" s="4" t="s">
        <v>535</v>
      </c>
      <c r="H313" s="4" t="s">
        <v>536</v>
      </c>
      <c r="I313" s="4"/>
      <c r="J313" s="4"/>
      <c r="K313" s="4">
        <v>212</v>
      </c>
      <c r="L313" s="4">
        <v>93</v>
      </c>
      <c r="M313" s="4">
        <v>1</v>
      </c>
      <c r="N313" s="4" t="s">
        <v>2</v>
      </c>
      <c r="O313" s="4">
        <v>2</v>
      </c>
      <c r="P313" s="4"/>
      <c r="Q313" s="4"/>
      <c r="R313" s="4"/>
      <c r="S313" s="4"/>
      <c r="T313" s="4"/>
      <c r="U313" s="4"/>
      <c r="V313" s="4"/>
      <c r="W313" s="4"/>
    </row>
    <row r="314" spans="1:23">
      <c r="A314" s="4">
        <v>50</v>
      </c>
      <c r="B314" s="4">
        <v>0</v>
      </c>
      <c r="C314" s="4">
        <v>0</v>
      </c>
      <c r="D314" s="4">
        <v>2</v>
      </c>
      <c r="E314" s="4">
        <v>0</v>
      </c>
      <c r="F314" s="4">
        <f>ROUND(F313*0.5/100,O314)</f>
        <v>0</v>
      </c>
      <c r="G314" s="4" t="s">
        <v>537</v>
      </c>
      <c r="H314" s="4" t="s">
        <v>538</v>
      </c>
      <c r="I314" s="4"/>
      <c r="J314" s="4"/>
      <c r="K314" s="4">
        <v>212</v>
      </c>
      <c r="L314" s="4">
        <v>94</v>
      </c>
      <c r="M314" s="4">
        <v>1</v>
      </c>
      <c r="N314" s="4" t="s">
        <v>2</v>
      </c>
      <c r="O314" s="4">
        <v>2</v>
      </c>
      <c r="P314" s="4"/>
      <c r="Q314" s="4"/>
      <c r="R314" s="4"/>
      <c r="S314" s="4"/>
      <c r="T314" s="4"/>
      <c r="U314" s="4"/>
      <c r="V314" s="4"/>
      <c r="W314" s="4"/>
    </row>
    <row r="315" spans="1:23">
      <c r="A315" s="4">
        <v>50</v>
      </c>
      <c r="B315" s="4">
        <v>0</v>
      </c>
      <c r="C315" s="4">
        <v>0</v>
      </c>
      <c r="D315" s="4">
        <v>2</v>
      </c>
      <c r="E315" s="4">
        <v>0</v>
      </c>
      <c r="F315" s="4">
        <f>ROUND(F313*3/100,O315)</f>
        <v>0</v>
      </c>
      <c r="G315" s="4" t="s">
        <v>539</v>
      </c>
      <c r="H315" s="4" t="s">
        <v>540</v>
      </c>
      <c r="I315" s="4"/>
      <c r="J315" s="4"/>
      <c r="K315" s="4">
        <v>212</v>
      </c>
      <c r="L315" s="4">
        <v>95</v>
      </c>
      <c r="M315" s="4">
        <v>1</v>
      </c>
      <c r="N315" s="4" t="s">
        <v>2</v>
      </c>
      <c r="O315" s="4">
        <v>2</v>
      </c>
      <c r="P315" s="4"/>
      <c r="Q315" s="4"/>
      <c r="R315" s="4"/>
      <c r="S315" s="4"/>
      <c r="T315" s="4"/>
      <c r="U315" s="4"/>
      <c r="V315" s="4"/>
      <c r="W315" s="4"/>
    </row>
    <row r="316" spans="1:23">
      <c r="A316" s="4">
        <v>50</v>
      </c>
      <c r="B316" s="4">
        <v>0</v>
      </c>
      <c r="C316" s="4">
        <v>0</v>
      </c>
      <c r="D316" s="4">
        <v>2</v>
      </c>
      <c r="E316" s="4">
        <v>0</v>
      </c>
      <c r="F316" s="4">
        <f>ROUND(F313*0.75/100,O316)</f>
        <v>0</v>
      </c>
      <c r="G316" s="4" t="s">
        <v>541</v>
      </c>
      <c r="H316" s="4" t="s">
        <v>542</v>
      </c>
      <c r="I316" s="4"/>
      <c r="J316" s="4"/>
      <c r="K316" s="4">
        <v>212</v>
      </c>
      <c r="L316" s="4">
        <v>96</v>
      </c>
      <c r="M316" s="4">
        <v>1</v>
      </c>
      <c r="N316" s="4" t="s">
        <v>2</v>
      </c>
      <c r="O316" s="4">
        <v>2</v>
      </c>
      <c r="P316" s="4"/>
      <c r="Q316" s="4"/>
      <c r="R316" s="4"/>
      <c r="S316" s="4"/>
      <c r="T316" s="4"/>
      <c r="U316" s="4"/>
      <c r="V316" s="4"/>
      <c r="W316" s="4"/>
    </row>
    <row r="317" spans="1:23">
      <c r="A317" s="4">
        <v>50</v>
      </c>
      <c r="B317" s="4">
        <v>0</v>
      </c>
      <c r="C317" s="4">
        <v>0</v>
      </c>
      <c r="D317" s="4">
        <v>2</v>
      </c>
      <c r="E317" s="4">
        <v>0</v>
      </c>
      <c r="F317" s="4">
        <f>ROUND((F313+F314+F315)*1.2/100,O317)</f>
        <v>0</v>
      </c>
      <c r="G317" s="4" t="s">
        <v>543</v>
      </c>
      <c r="H317" s="4" t="s">
        <v>544</v>
      </c>
      <c r="I317" s="4"/>
      <c r="J317" s="4"/>
      <c r="K317" s="4">
        <v>212</v>
      </c>
      <c r="L317" s="4">
        <v>97</v>
      </c>
      <c r="M317" s="4">
        <v>1</v>
      </c>
      <c r="N317" s="4" t="s">
        <v>2</v>
      </c>
      <c r="O317" s="4">
        <v>2</v>
      </c>
      <c r="P317" s="4"/>
      <c r="Q317" s="4"/>
      <c r="R317" s="4"/>
      <c r="S317" s="4"/>
      <c r="T317" s="4"/>
      <c r="U317" s="4"/>
      <c r="V317" s="4"/>
      <c r="W317" s="4"/>
    </row>
    <row r="318" spans="1:23">
      <c r="A318" s="4">
        <v>50</v>
      </c>
      <c r="B318" s="4">
        <v>0</v>
      </c>
      <c r="C318" s="4">
        <v>0</v>
      </c>
      <c r="D318" s="4">
        <v>2</v>
      </c>
      <c r="E318" s="4">
        <v>216</v>
      </c>
      <c r="F318" s="4">
        <f>ROUND(F313+F314+F315+F316+F317,O318)</f>
        <v>0</v>
      </c>
      <c r="G318" s="4" t="s">
        <v>545</v>
      </c>
      <c r="H318" s="4" t="s">
        <v>546</v>
      </c>
      <c r="I318" s="4"/>
      <c r="J318" s="4"/>
      <c r="K318" s="4">
        <v>212</v>
      </c>
      <c r="L318" s="4">
        <v>98</v>
      </c>
      <c r="M318" s="4">
        <v>1</v>
      </c>
      <c r="N318" s="4" t="s">
        <v>2</v>
      </c>
      <c r="O318" s="4">
        <v>2</v>
      </c>
      <c r="P318" s="4"/>
      <c r="Q318" s="4"/>
      <c r="R318" s="4"/>
      <c r="S318" s="4"/>
      <c r="T318" s="4"/>
      <c r="U318" s="4"/>
      <c r="V318" s="4"/>
      <c r="W318" s="4"/>
    </row>
    <row r="319" spans="1:23">
      <c r="A319" s="4">
        <v>50</v>
      </c>
      <c r="B319" s="4">
        <v>1</v>
      </c>
      <c r="C319" s="4">
        <v>0</v>
      </c>
      <c r="D319" s="4">
        <v>2</v>
      </c>
      <c r="E319" s="4">
        <v>0</v>
      </c>
      <c r="F319" s="4">
        <f>0</f>
        <v>0</v>
      </c>
      <c r="G319" s="4" t="s">
        <v>2</v>
      </c>
      <c r="H319" s="4" t="s">
        <v>2</v>
      </c>
      <c r="I319" s="4"/>
      <c r="J319" s="4"/>
      <c r="K319" s="4">
        <v>212</v>
      </c>
      <c r="L319" s="4">
        <v>99</v>
      </c>
      <c r="M319" s="4">
        <v>0</v>
      </c>
      <c r="N319" s="4" t="s">
        <v>2</v>
      </c>
      <c r="O319" s="4">
        <v>-1</v>
      </c>
      <c r="P319" s="4"/>
      <c r="Q319" s="4"/>
      <c r="R319" s="4"/>
      <c r="S319" s="4"/>
      <c r="T319" s="4"/>
      <c r="U319" s="4"/>
      <c r="V319" s="4"/>
      <c r="W319" s="4"/>
    </row>
    <row r="320" spans="1:23">
      <c r="A320" s="4">
        <v>50</v>
      </c>
      <c r="B320" s="4">
        <v>0</v>
      </c>
      <c r="C320" s="4">
        <v>0</v>
      </c>
      <c r="D320" s="4">
        <v>2</v>
      </c>
      <c r="E320" s="4">
        <v>0</v>
      </c>
      <c r="F320" s="4">
        <v>0</v>
      </c>
      <c r="G320" s="4" t="s">
        <v>547</v>
      </c>
      <c r="H320" s="4" t="s">
        <v>548</v>
      </c>
      <c r="I320" s="4"/>
      <c r="J320" s="4"/>
      <c r="K320" s="4">
        <v>212</v>
      </c>
      <c r="L320" s="4">
        <v>100</v>
      </c>
      <c r="M320" s="4">
        <v>1</v>
      </c>
      <c r="N320" s="4" t="s">
        <v>2</v>
      </c>
      <c r="O320" s="4">
        <v>2</v>
      </c>
      <c r="P320" s="4"/>
      <c r="Q320" s="4"/>
      <c r="R320" s="4"/>
      <c r="S320" s="4"/>
      <c r="T320" s="4"/>
      <c r="U320" s="4"/>
      <c r="V320" s="4"/>
      <c r="W320" s="4"/>
    </row>
    <row r="321" spans="1:23">
      <c r="A321" s="4">
        <v>50</v>
      </c>
      <c r="B321" s="4">
        <v>0</v>
      </c>
      <c r="C321" s="4">
        <v>0</v>
      </c>
      <c r="D321" s="4">
        <v>2</v>
      </c>
      <c r="E321" s="4">
        <v>0</v>
      </c>
      <c r="F321" s="4">
        <f>0</f>
        <v>0</v>
      </c>
      <c r="G321" s="4" t="s">
        <v>2</v>
      </c>
      <c r="H321" s="4" t="s">
        <v>2</v>
      </c>
      <c r="I321" s="4"/>
      <c r="J321" s="4"/>
      <c r="K321" s="4">
        <v>212</v>
      </c>
      <c r="L321" s="4">
        <v>101</v>
      </c>
      <c r="M321" s="4">
        <v>3</v>
      </c>
      <c r="N321" s="4" t="s">
        <v>2</v>
      </c>
      <c r="O321" s="4">
        <v>-1</v>
      </c>
      <c r="P321" s="4"/>
      <c r="Q321" s="4"/>
      <c r="R321" s="4"/>
      <c r="S321" s="4"/>
      <c r="T321" s="4"/>
      <c r="U321" s="4"/>
      <c r="V321" s="4"/>
      <c r="W321" s="4"/>
    </row>
    <row r="322" spans="1:23">
      <c r="A322" s="4">
        <v>50</v>
      </c>
      <c r="B322" s="4">
        <v>1</v>
      </c>
      <c r="C322" s="4">
        <v>0</v>
      </c>
      <c r="D322" s="4">
        <v>2</v>
      </c>
      <c r="E322" s="4">
        <v>213</v>
      </c>
      <c r="F322" s="4">
        <f>ROUND(F289+F306+F318+F320,O322)</f>
        <v>827065.75</v>
      </c>
      <c r="G322" s="4" t="s">
        <v>549</v>
      </c>
      <c r="H322" s="4" t="s">
        <v>550</v>
      </c>
      <c r="I322" s="4"/>
      <c r="J322" s="4"/>
      <c r="K322" s="4">
        <v>212</v>
      </c>
      <c r="L322" s="4">
        <v>102</v>
      </c>
      <c r="M322" s="4">
        <v>0</v>
      </c>
      <c r="N322" s="4" t="s">
        <v>2</v>
      </c>
      <c r="O322" s="4">
        <v>2</v>
      </c>
      <c r="P322" s="4"/>
      <c r="Q322" s="4"/>
      <c r="R322" s="4"/>
      <c r="S322" s="4"/>
      <c r="T322" s="4"/>
      <c r="U322" s="4"/>
      <c r="V322" s="4"/>
      <c r="W322" s="4"/>
    </row>
    <row r="323" spans="1:23">
      <c r="A323" s="4">
        <v>50</v>
      </c>
      <c r="B323" s="4">
        <v>1</v>
      </c>
      <c r="C323" s="4">
        <v>0</v>
      </c>
      <c r="D323" s="4">
        <v>2</v>
      </c>
      <c r="E323" s="4">
        <v>207</v>
      </c>
      <c r="F323" s="4">
        <f>ROUND(F290+F291+F307+F308,O323)</f>
        <v>517.67999999999995</v>
      </c>
      <c r="G323" s="4" t="s">
        <v>551</v>
      </c>
      <c r="H323" s="4" t="s">
        <v>552</v>
      </c>
      <c r="I323" s="4"/>
      <c r="J323" s="4"/>
      <c r="K323" s="4">
        <v>212</v>
      </c>
      <c r="L323" s="4">
        <v>103</v>
      </c>
      <c r="M323" s="4">
        <v>0</v>
      </c>
      <c r="N323" s="4" t="s">
        <v>2</v>
      </c>
      <c r="O323" s="4">
        <v>2</v>
      </c>
      <c r="P323" s="4"/>
      <c r="Q323" s="4"/>
      <c r="R323" s="4"/>
      <c r="S323" s="4"/>
      <c r="T323" s="4"/>
      <c r="U323" s="4"/>
      <c r="V323" s="4"/>
      <c r="W323" s="4"/>
    </row>
    <row r="324" spans="1:23">
      <c r="A324" s="4">
        <v>50</v>
      </c>
      <c r="B324" s="4">
        <v>1</v>
      </c>
      <c r="C324" s="4">
        <v>0</v>
      </c>
      <c r="D324" s="4">
        <v>2</v>
      </c>
      <c r="E324" s="4">
        <v>205</v>
      </c>
      <c r="F324" s="4">
        <f>ROUND(F292+F309,O324)</f>
        <v>4994</v>
      </c>
      <c r="G324" s="4" t="s">
        <v>553</v>
      </c>
      <c r="H324" s="4" t="s">
        <v>554</v>
      </c>
      <c r="I324" s="4"/>
      <c r="J324" s="4"/>
      <c r="K324" s="4">
        <v>212</v>
      </c>
      <c r="L324" s="4">
        <v>104</v>
      </c>
      <c r="M324" s="4">
        <v>0</v>
      </c>
      <c r="N324" s="4" t="s">
        <v>2</v>
      </c>
      <c r="O324" s="4">
        <v>2</v>
      </c>
      <c r="P324" s="4"/>
      <c r="Q324" s="4"/>
      <c r="R324" s="4"/>
      <c r="S324" s="4"/>
      <c r="T324" s="4"/>
      <c r="U324" s="4"/>
      <c r="V324" s="4"/>
      <c r="W324" s="4"/>
    </row>
    <row r="325" spans="1:23">
      <c r="A325" s="4">
        <v>50</v>
      </c>
      <c r="B325" s="4">
        <v>0</v>
      </c>
      <c r="C325" s="4">
        <v>0</v>
      </c>
      <c r="D325" s="4">
        <v>2</v>
      </c>
      <c r="E325" s="4">
        <v>0</v>
      </c>
      <c r="F325" s="4">
        <f>0</f>
        <v>0</v>
      </c>
      <c r="G325" s="4" t="s">
        <v>2</v>
      </c>
      <c r="H325" s="4" t="s">
        <v>2</v>
      </c>
      <c r="I325" s="4"/>
      <c r="J325" s="4"/>
      <c r="K325" s="4">
        <v>212</v>
      </c>
      <c r="L325" s="4">
        <v>105</v>
      </c>
      <c r="M325" s="4">
        <v>3</v>
      </c>
      <c r="N325" s="4" t="s">
        <v>2</v>
      </c>
      <c r="O325" s="4">
        <v>-1</v>
      </c>
      <c r="P325" s="4"/>
      <c r="Q325" s="4"/>
      <c r="R325" s="4"/>
      <c r="S325" s="4"/>
      <c r="T325" s="4"/>
      <c r="U325" s="4"/>
      <c r="V325" s="4"/>
      <c r="W325" s="4"/>
    </row>
    <row r="328" spans="1:23">
      <c r="A328">
        <v>70</v>
      </c>
      <c r="B328">
        <v>1</v>
      </c>
      <c r="D328">
        <v>1</v>
      </c>
      <c r="E328" t="s">
        <v>555</v>
      </c>
      <c r="F328" t="s">
        <v>556</v>
      </c>
      <c r="G328">
        <v>1</v>
      </c>
      <c r="H328">
        <v>0</v>
      </c>
      <c r="I328" t="s">
        <v>2</v>
      </c>
      <c r="J328">
        <v>1</v>
      </c>
      <c r="K328">
        <v>0</v>
      </c>
      <c r="L328" t="s">
        <v>2</v>
      </c>
      <c r="M328" t="s">
        <v>2</v>
      </c>
      <c r="N328">
        <v>0</v>
      </c>
    </row>
    <row r="329" spans="1:23">
      <c r="A329">
        <v>70</v>
      </c>
      <c r="B329">
        <v>1</v>
      </c>
      <c r="D329">
        <v>2</v>
      </c>
      <c r="E329" t="s">
        <v>557</v>
      </c>
      <c r="F329" t="s">
        <v>558</v>
      </c>
      <c r="G329">
        <v>0</v>
      </c>
      <c r="H329">
        <v>0</v>
      </c>
      <c r="I329" t="s">
        <v>2</v>
      </c>
      <c r="J329">
        <v>1</v>
      </c>
      <c r="K329">
        <v>0</v>
      </c>
      <c r="L329" t="s">
        <v>2</v>
      </c>
      <c r="M329" t="s">
        <v>2</v>
      </c>
      <c r="N329">
        <v>0</v>
      </c>
    </row>
    <row r="330" spans="1:23">
      <c r="A330">
        <v>70</v>
      </c>
      <c r="B330">
        <v>1</v>
      </c>
      <c r="D330">
        <v>3</v>
      </c>
      <c r="E330" t="s">
        <v>559</v>
      </c>
      <c r="F330" t="s">
        <v>560</v>
      </c>
      <c r="G330">
        <v>0</v>
      </c>
      <c r="H330">
        <v>0</v>
      </c>
      <c r="I330" t="s">
        <v>2</v>
      </c>
      <c r="J330">
        <v>1</v>
      </c>
      <c r="K330">
        <v>0</v>
      </c>
      <c r="L330" t="s">
        <v>2</v>
      </c>
      <c r="M330" t="s">
        <v>2</v>
      </c>
      <c r="N330">
        <v>0</v>
      </c>
    </row>
    <row r="331" spans="1:23">
      <c r="A331">
        <v>70</v>
      </c>
      <c r="B331">
        <v>1</v>
      </c>
      <c r="D331">
        <v>4</v>
      </c>
      <c r="E331" t="s">
        <v>561</v>
      </c>
      <c r="F331" t="s">
        <v>562</v>
      </c>
      <c r="G331">
        <v>0</v>
      </c>
      <c r="H331">
        <v>0</v>
      </c>
      <c r="I331" t="s">
        <v>563</v>
      </c>
      <c r="J331">
        <v>0</v>
      </c>
      <c r="K331">
        <v>0</v>
      </c>
      <c r="L331" t="s">
        <v>2</v>
      </c>
      <c r="M331" t="s">
        <v>2</v>
      </c>
      <c r="N331">
        <v>0</v>
      </c>
    </row>
    <row r="332" spans="1:23">
      <c r="A332">
        <v>70</v>
      </c>
      <c r="B332">
        <v>1</v>
      </c>
      <c r="D332">
        <v>5</v>
      </c>
      <c r="E332" t="s">
        <v>564</v>
      </c>
      <c r="F332" t="s">
        <v>565</v>
      </c>
      <c r="G332">
        <v>0</v>
      </c>
      <c r="H332">
        <v>0</v>
      </c>
      <c r="I332" t="s">
        <v>566</v>
      </c>
      <c r="J332">
        <v>0</v>
      </c>
      <c r="K332">
        <v>0</v>
      </c>
      <c r="L332" t="s">
        <v>2</v>
      </c>
      <c r="M332" t="s">
        <v>2</v>
      </c>
      <c r="N332">
        <v>0</v>
      </c>
    </row>
    <row r="333" spans="1:23">
      <c r="A333">
        <v>70</v>
      </c>
      <c r="B333">
        <v>1</v>
      </c>
      <c r="D333">
        <v>6</v>
      </c>
      <c r="E333" t="s">
        <v>567</v>
      </c>
      <c r="F333" t="s">
        <v>568</v>
      </c>
      <c r="G333">
        <v>0</v>
      </c>
      <c r="H333">
        <v>0</v>
      </c>
      <c r="I333" t="s">
        <v>569</v>
      </c>
      <c r="J333">
        <v>0</v>
      </c>
      <c r="K333">
        <v>0</v>
      </c>
      <c r="L333" t="s">
        <v>2</v>
      </c>
      <c r="M333" t="s">
        <v>2</v>
      </c>
      <c r="N333">
        <v>0</v>
      </c>
    </row>
    <row r="334" spans="1:23">
      <c r="A334">
        <v>70</v>
      </c>
      <c r="B334">
        <v>1</v>
      </c>
      <c r="D334">
        <v>7</v>
      </c>
      <c r="E334" t="s">
        <v>570</v>
      </c>
      <c r="F334" t="s">
        <v>571</v>
      </c>
      <c r="G334">
        <v>0</v>
      </c>
      <c r="H334">
        <v>0</v>
      </c>
      <c r="I334" t="s">
        <v>2</v>
      </c>
      <c r="J334">
        <v>0</v>
      </c>
      <c r="K334">
        <v>0</v>
      </c>
      <c r="L334" t="s">
        <v>2</v>
      </c>
      <c r="M334" t="s">
        <v>2</v>
      </c>
      <c r="N334">
        <v>0</v>
      </c>
    </row>
    <row r="335" spans="1:23">
      <c r="A335">
        <v>70</v>
      </c>
      <c r="B335">
        <v>1</v>
      </c>
      <c r="D335">
        <v>8</v>
      </c>
      <c r="E335" t="s">
        <v>572</v>
      </c>
      <c r="F335" t="s">
        <v>573</v>
      </c>
      <c r="G335">
        <v>0</v>
      </c>
      <c r="H335">
        <v>0</v>
      </c>
      <c r="I335" t="s">
        <v>574</v>
      </c>
      <c r="J335">
        <v>0</v>
      </c>
      <c r="K335">
        <v>0</v>
      </c>
      <c r="L335" t="s">
        <v>2</v>
      </c>
      <c r="M335" t="s">
        <v>2</v>
      </c>
      <c r="N335">
        <v>0</v>
      </c>
    </row>
    <row r="336" spans="1:23">
      <c r="A336">
        <v>70</v>
      </c>
      <c r="B336">
        <v>1</v>
      </c>
      <c r="D336">
        <v>9</v>
      </c>
      <c r="E336" t="s">
        <v>575</v>
      </c>
      <c r="F336" t="s">
        <v>576</v>
      </c>
      <c r="G336">
        <v>0</v>
      </c>
      <c r="H336">
        <v>0</v>
      </c>
      <c r="I336" t="s">
        <v>577</v>
      </c>
      <c r="J336">
        <v>0</v>
      </c>
      <c r="K336">
        <v>0</v>
      </c>
      <c r="L336" t="s">
        <v>2</v>
      </c>
      <c r="M336" t="s">
        <v>2</v>
      </c>
      <c r="N336">
        <v>0</v>
      </c>
    </row>
    <row r="337" spans="1:14">
      <c r="A337">
        <v>70</v>
      </c>
      <c r="B337">
        <v>1</v>
      </c>
      <c r="D337">
        <v>10</v>
      </c>
      <c r="E337" t="s">
        <v>578</v>
      </c>
      <c r="F337" t="s">
        <v>579</v>
      </c>
      <c r="G337">
        <v>0</v>
      </c>
      <c r="H337">
        <v>0</v>
      </c>
      <c r="I337" t="s">
        <v>580</v>
      </c>
      <c r="J337">
        <v>0</v>
      </c>
      <c r="K337">
        <v>0</v>
      </c>
      <c r="L337" t="s">
        <v>2</v>
      </c>
      <c r="M337" t="s">
        <v>2</v>
      </c>
      <c r="N337">
        <v>0</v>
      </c>
    </row>
    <row r="338" spans="1:14">
      <c r="A338">
        <v>70</v>
      </c>
      <c r="B338">
        <v>1</v>
      </c>
      <c r="D338">
        <v>11</v>
      </c>
      <c r="E338" t="s">
        <v>581</v>
      </c>
      <c r="F338" t="s">
        <v>582</v>
      </c>
      <c r="G338">
        <v>0</v>
      </c>
      <c r="H338">
        <v>0</v>
      </c>
      <c r="I338" t="s">
        <v>583</v>
      </c>
      <c r="J338">
        <v>0</v>
      </c>
      <c r="K338">
        <v>0</v>
      </c>
      <c r="L338" t="s">
        <v>2</v>
      </c>
      <c r="M338" t="s">
        <v>2</v>
      </c>
      <c r="N338">
        <v>0</v>
      </c>
    </row>
    <row r="339" spans="1:14">
      <c r="A339">
        <v>70</v>
      </c>
      <c r="B339">
        <v>1</v>
      </c>
      <c r="D339">
        <v>12</v>
      </c>
      <c r="E339" t="s">
        <v>584</v>
      </c>
      <c r="F339" t="s">
        <v>585</v>
      </c>
      <c r="G339">
        <v>0</v>
      </c>
      <c r="H339">
        <v>0</v>
      </c>
      <c r="I339" t="s">
        <v>2</v>
      </c>
      <c r="J339">
        <v>0</v>
      </c>
      <c r="K339">
        <v>0</v>
      </c>
      <c r="L339" t="s">
        <v>2</v>
      </c>
      <c r="M339" t="s">
        <v>2</v>
      </c>
      <c r="N339">
        <v>0</v>
      </c>
    </row>
    <row r="340" spans="1:14">
      <c r="A340">
        <v>70</v>
      </c>
      <c r="B340">
        <v>1</v>
      </c>
      <c r="D340">
        <v>1</v>
      </c>
      <c r="E340" t="s">
        <v>586</v>
      </c>
      <c r="F340" t="s">
        <v>587</v>
      </c>
      <c r="G340">
        <v>0.9</v>
      </c>
      <c r="H340">
        <v>1</v>
      </c>
      <c r="I340" t="s">
        <v>588</v>
      </c>
      <c r="J340">
        <v>0</v>
      </c>
      <c r="K340">
        <v>0</v>
      </c>
      <c r="L340" t="s">
        <v>2</v>
      </c>
      <c r="M340" t="s">
        <v>2</v>
      </c>
      <c r="N340">
        <v>0</v>
      </c>
    </row>
    <row r="341" spans="1:14">
      <c r="A341">
        <v>70</v>
      </c>
      <c r="B341">
        <v>1</v>
      </c>
      <c r="D341">
        <v>2</v>
      </c>
      <c r="E341" t="s">
        <v>589</v>
      </c>
      <c r="F341" t="s">
        <v>590</v>
      </c>
      <c r="G341">
        <v>0.85</v>
      </c>
      <c r="H341">
        <v>1</v>
      </c>
      <c r="I341" t="s">
        <v>591</v>
      </c>
      <c r="J341">
        <v>0</v>
      </c>
      <c r="K341">
        <v>0</v>
      </c>
      <c r="L341" t="s">
        <v>2</v>
      </c>
      <c r="M341" t="s">
        <v>2</v>
      </c>
      <c r="N341">
        <v>0</v>
      </c>
    </row>
    <row r="342" spans="1:14">
      <c r="A342">
        <v>70</v>
      </c>
      <c r="B342">
        <v>1</v>
      </c>
      <c r="D342">
        <v>3</v>
      </c>
      <c r="E342" t="s">
        <v>592</v>
      </c>
      <c r="F342" t="s">
        <v>593</v>
      </c>
      <c r="G342">
        <v>1</v>
      </c>
      <c r="H342">
        <v>0.85</v>
      </c>
      <c r="I342" t="s">
        <v>594</v>
      </c>
      <c r="J342">
        <v>0</v>
      </c>
      <c r="K342">
        <v>0</v>
      </c>
      <c r="L342" t="s">
        <v>2</v>
      </c>
      <c r="M342" t="s">
        <v>2</v>
      </c>
      <c r="N342">
        <v>0</v>
      </c>
    </row>
    <row r="343" spans="1:14">
      <c r="A343">
        <v>70</v>
      </c>
      <c r="B343">
        <v>1</v>
      </c>
      <c r="D343">
        <v>4</v>
      </c>
      <c r="E343" t="s">
        <v>595</v>
      </c>
      <c r="F343" t="s">
        <v>596</v>
      </c>
      <c r="G343">
        <v>1</v>
      </c>
      <c r="H343">
        <v>0</v>
      </c>
      <c r="I343" t="s">
        <v>2</v>
      </c>
      <c r="J343">
        <v>0</v>
      </c>
      <c r="K343">
        <v>0</v>
      </c>
      <c r="L343" t="s">
        <v>2</v>
      </c>
      <c r="M343" t="s">
        <v>2</v>
      </c>
      <c r="N343">
        <v>0</v>
      </c>
    </row>
    <row r="344" spans="1:14">
      <c r="A344">
        <v>70</v>
      </c>
      <c r="B344">
        <v>1</v>
      </c>
      <c r="D344">
        <v>5</v>
      </c>
      <c r="E344" t="s">
        <v>597</v>
      </c>
      <c r="F344" t="s">
        <v>598</v>
      </c>
      <c r="G344">
        <v>1</v>
      </c>
      <c r="H344">
        <v>0.8</v>
      </c>
      <c r="I344" t="s">
        <v>599</v>
      </c>
      <c r="J344">
        <v>0</v>
      </c>
      <c r="K344">
        <v>0</v>
      </c>
      <c r="L344" t="s">
        <v>2</v>
      </c>
      <c r="M344" t="s">
        <v>2</v>
      </c>
      <c r="N344">
        <v>0</v>
      </c>
    </row>
    <row r="345" spans="1:14">
      <c r="A345">
        <v>70</v>
      </c>
      <c r="B345">
        <v>1</v>
      </c>
      <c r="D345">
        <v>6</v>
      </c>
      <c r="E345" t="s">
        <v>600</v>
      </c>
      <c r="F345" t="s">
        <v>601</v>
      </c>
      <c r="G345">
        <v>1</v>
      </c>
      <c r="H345">
        <v>0</v>
      </c>
      <c r="I345" t="s">
        <v>2</v>
      </c>
      <c r="J345">
        <v>0</v>
      </c>
      <c r="K345">
        <v>0</v>
      </c>
      <c r="L345" t="s">
        <v>2</v>
      </c>
      <c r="M345" t="s">
        <v>2</v>
      </c>
      <c r="N345">
        <v>0</v>
      </c>
    </row>
    <row r="346" spans="1:14">
      <c r="A346">
        <v>70</v>
      </c>
      <c r="B346">
        <v>1</v>
      </c>
      <c r="D346">
        <v>7</v>
      </c>
      <c r="E346" t="s">
        <v>602</v>
      </c>
      <c r="F346" t="s">
        <v>603</v>
      </c>
      <c r="G346">
        <v>1</v>
      </c>
      <c r="H346">
        <v>0</v>
      </c>
      <c r="I346" t="s">
        <v>2</v>
      </c>
      <c r="J346">
        <v>0</v>
      </c>
      <c r="K346">
        <v>0</v>
      </c>
      <c r="L346" t="s">
        <v>2</v>
      </c>
      <c r="M346" t="s">
        <v>2</v>
      </c>
      <c r="N346">
        <v>0</v>
      </c>
    </row>
    <row r="347" spans="1:14">
      <c r="A347">
        <v>70</v>
      </c>
      <c r="B347">
        <v>1</v>
      </c>
      <c r="D347">
        <v>8</v>
      </c>
      <c r="E347" t="s">
        <v>604</v>
      </c>
      <c r="F347" t="s">
        <v>605</v>
      </c>
      <c r="G347">
        <v>0.7</v>
      </c>
      <c r="H347">
        <v>0</v>
      </c>
      <c r="I347" t="s">
        <v>2</v>
      </c>
      <c r="J347">
        <v>0</v>
      </c>
      <c r="K347">
        <v>0</v>
      </c>
      <c r="L347" t="s">
        <v>2</v>
      </c>
      <c r="M347" t="s">
        <v>2</v>
      </c>
      <c r="N347">
        <v>0</v>
      </c>
    </row>
    <row r="348" spans="1:14">
      <c r="A348">
        <v>70</v>
      </c>
      <c r="B348">
        <v>1</v>
      </c>
      <c r="D348">
        <v>9</v>
      </c>
      <c r="E348" t="s">
        <v>606</v>
      </c>
      <c r="F348" t="s">
        <v>607</v>
      </c>
      <c r="G348">
        <v>0.9</v>
      </c>
      <c r="H348">
        <v>0</v>
      </c>
      <c r="I348" t="s">
        <v>2</v>
      </c>
      <c r="J348">
        <v>0</v>
      </c>
      <c r="K348">
        <v>0</v>
      </c>
      <c r="L348" t="s">
        <v>2</v>
      </c>
      <c r="M348" t="s">
        <v>2</v>
      </c>
      <c r="N348">
        <v>0</v>
      </c>
    </row>
    <row r="349" spans="1:14">
      <c r="A349">
        <v>70</v>
      </c>
      <c r="B349">
        <v>1</v>
      </c>
      <c r="D349">
        <v>10</v>
      </c>
      <c r="E349" t="s">
        <v>608</v>
      </c>
      <c r="F349" t="s">
        <v>609</v>
      </c>
      <c r="G349">
        <v>0.6</v>
      </c>
      <c r="H349">
        <v>0</v>
      </c>
      <c r="I349" t="s">
        <v>2</v>
      </c>
      <c r="J349">
        <v>0</v>
      </c>
      <c r="K349">
        <v>0</v>
      </c>
      <c r="L349" t="s">
        <v>2</v>
      </c>
      <c r="M349" t="s">
        <v>2</v>
      </c>
      <c r="N349">
        <v>0</v>
      </c>
    </row>
    <row r="350" spans="1:14">
      <c r="A350">
        <v>70</v>
      </c>
      <c r="B350">
        <v>1</v>
      </c>
      <c r="D350">
        <v>11</v>
      </c>
      <c r="E350" t="s">
        <v>610</v>
      </c>
      <c r="F350" t="s">
        <v>611</v>
      </c>
      <c r="G350">
        <v>1.2</v>
      </c>
      <c r="H350">
        <v>0</v>
      </c>
      <c r="I350" t="s">
        <v>2</v>
      </c>
      <c r="J350">
        <v>0</v>
      </c>
      <c r="K350">
        <v>0</v>
      </c>
      <c r="L350" t="s">
        <v>2</v>
      </c>
      <c r="M350" t="s">
        <v>2</v>
      </c>
      <c r="N350">
        <v>0</v>
      </c>
    </row>
    <row r="351" spans="1:14">
      <c r="A351">
        <v>70</v>
      </c>
      <c r="B351">
        <v>1</v>
      </c>
      <c r="D351">
        <v>12</v>
      </c>
      <c r="E351" t="s">
        <v>612</v>
      </c>
      <c r="F351" t="s">
        <v>613</v>
      </c>
      <c r="G351">
        <v>0</v>
      </c>
      <c r="H351">
        <v>0</v>
      </c>
      <c r="I351" t="s">
        <v>2</v>
      </c>
      <c r="J351">
        <v>0</v>
      </c>
      <c r="K351">
        <v>0</v>
      </c>
      <c r="L351" t="s">
        <v>2</v>
      </c>
      <c r="M351" t="s">
        <v>2</v>
      </c>
      <c r="N351">
        <v>0</v>
      </c>
    </row>
    <row r="352" spans="1:14">
      <c r="A352">
        <v>70</v>
      </c>
      <c r="B352">
        <v>1</v>
      </c>
      <c r="D352">
        <v>13</v>
      </c>
      <c r="E352" t="s">
        <v>614</v>
      </c>
      <c r="F352" t="s">
        <v>615</v>
      </c>
      <c r="G352">
        <v>1</v>
      </c>
      <c r="H352">
        <v>0</v>
      </c>
      <c r="I352" t="s">
        <v>2</v>
      </c>
      <c r="J352">
        <v>0</v>
      </c>
      <c r="K352">
        <v>0</v>
      </c>
      <c r="L352" t="s">
        <v>2</v>
      </c>
      <c r="M352" t="s">
        <v>2</v>
      </c>
      <c r="N352">
        <v>0</v>
      </c>
    </row>
    <row r="354" spans="1:15">
      <c r="A354">
        <v>-1</v>
      </c>
    </row>
    <row r="356" spans="1:15">
      <c r="A356" s="3">
        <v>75</v>
      </c>
      <c r="B356" s="3" t="s">
        <v>616</v>
      </c>
      <c r="C356" s="3">
        <v>2000</v>
      </c>
      <c r="D356" s="3">
        <v>0</v>
      </c>
      <c r="E356" s="3">
        <v>1</v>
      </c>
      <c r="F356" s="3"/>
      <c r="G356" s="3">
        <v>0</v>
      </c>
      <c r="H356" s="3">
        <v>1</v>
      </c>
      <c r="I356" s="3">
        <v>0</v>
      </c>
      <c r="J356" s="3">
        <v>3</v>
      </c>
      <c r="K356" s="3">
        <v>0</v>
      </c>
      <c r="L356" s="3">
        <v>0</v>
      </c>
      <c r="M356" s="3">
        <v>0</v>
      </c>
      <c r="N356" s="3">
        <v>93143763</v>
      </c>
      <c r="O356" s="3">
        <v>1</v>
      </c>
    </row>
    <row r="360" spans="1:15">
      <c r="A360">
        <v>65</v>
      </c>
      <c r="C360">
        <v>1</v>
      </c>
      <c r="D360">
        <v>0</v>
      </c>
      <c r="E36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129"/>
  <sheetViews>
    <sheetView tabSelected="1" workbookViewId="0">
      <selection activeCell="D18" sqref="D18"/>
    </sheetView>
  </sheetViews>
  <sheetFormatPr defaultRowHeight="12.75"/>
  <sheetData>
    <row r="1" spans="1:133">
      <c r="A1">
        <v>0</v>
      </c>
      <c r="B1" t="s">
        <v>0</v>
      </c>
      <c r="D1" t="s">
        <v>617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30978</v>
      </c>
      <c r="M1">
        <v>87370876</v>
      </c>
    </row>
    <row r="12" spans="1:133">
      <c r="A12" s="1">
        <v>1</v>
      </c>
      <c r="B12" s="1">
        <v>129</v>
      </c>
      <c r="C12" s="1">
        <v>0</v>
      </c>
      <c r="D12" s="1"/>
      <c r="E12" s="1">
        <v>0</v>
      </c>
      <c r="F12" s="1" t="s">
        <v>3</v>
      </c>
      <c r="G12" s="1"/>
      <c r="H12" s="1" t="s">
        <v>2</v>
      </c>
      <c r="I12" s="1">
        <v>0</v>
      </c>
      <c r="J12" s="1" t="s">
        <v>2</v>
      </c>
      <c r="K12" s="1">
        <v>1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2</v>
      </c>
      <c r="V12" s="1">
        <v>0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/>
      <c r="BC12" s="1"/>
      <c r="BD12" s="1"/>
      <c r="BE12" s="1"/>
      <c r="BF12" s="1"/>
      <c r="BG12" s="1"/>
      <c r="BH12" s="1" t="s">
        <v>4</v>
      </c>
      <c r="BI12" s="1" t="s">
        <v>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6</v>
      </c>
      <c r="BZ12" s="1" t="s">
        <v>7</v>
      </c>
      <c r="CA12" s="1" t="s">
        <v>6</v>
      </c>
      <c r="CB12" s="1" t="s">
        <v>6</v>
      </c>
      <c r="CC12" s="1" t="s">
        <v>6</v>
      </c>
      <c r="CD12" s="1" t="s">
        <v>6</v>
      </c>
      <c r="CE12" s="1" t="s">
        <v>8</v>
      </c>
      <c r="CF12" s="1">
        <v>0</v>
      </c>
      <c r="CG12" s="1">
        <v>0</v>
      </c>
      <c r="CH12" s="1">
        <v>12296</v>
      </c>
      <c r="CI12" s="1" t="s">
        <v>2</v>
      </c>
      <c r="CJ12" s="1" t="s">
        <v>2</v>
      </c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93143763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5">
        <v>3</v>
      </c>
      <c r="B16" s="5">
        <v>1</v>
      </c>
      <c r="C16" s="5" t="s">
        <v>2</v>
      </c>
      <c r="D16" s="5"/>
      <c r="E16" s="6">
        <f>(Source!F181)/1000</f>
        <v>78.135149999999996</v>
      </c>
      <c r="F16" s="6">
        <f>(Source!F198)/1000</f>
        <v>748.93060000000003</v>
      </c>
      <c r="G16" s="6">
        <f>(Source!F210)/1000</f>
        <v>0</v>
      </c>
      <c r="H16" s="6">
        <f>(Source!F130)/1000+(Source!F131)/1000</f>
        <v>0</v>
      </c>
      <c r="I16" s="6">
        <f>E16+F16+G16+H16</f>
        <v>827.06574999999998</v>
      </c>
      <c r="J16" s="6">
        <f>(Source!F216)/1000</f>
        <v>4.9939999999999998</v>
      </c>
      <c r="AI16" s="5">
        <v>0</v>
      </c>
      <c r="AJ16" s="5">
        <v>-1</v>
      </c>
      <c r="AK16" s="5" t="s">
        <v>2</v>
      </c>
      <c r="AL16" s="5" t="s">
        <v>2</v>
      </c>
      <c r="AM16" s="5" t="s">
        <v>2</v>
      </c>
      <c r="AN16" s="5">
        <v>0</v>
      </c>
      <c r="AO16" s="5" t="s">
        <v>2</v>
      </c>
      <c r="AP16" s="5" t="s">
        <v>2</v>
      </c>
      <c r="AT16" s="6">
        <v>818902.37</v>
      </c>
      <c r="AU16" s="6">
        <v>812458.04</v>
      </c>
      <c r="AV16" s="6">
        <v>0</v>
      </c>
      <c r="AW16" s="6">
        <v>0</v>
      </c>
      <c r="AX16" s="6">
        <v>0</v>
      </c>
      <c r="AY16" s="6">
        <v>1562.39</v>
      </c>
      <c r="AZ16" s="6">
        <v>112.06</v>
      </c>
      <c r="BA16" s="6">
        <v>4994</v>
      </c>
      <c r="BB16" s="6">
        <v>78135.149999999994</v>
      </c>
      <c r="BC16" s="6">
        <v>748930.6</v>
      </c>
      <c r="BD16" s="6">
        <v>0</v>
      </c>
      <c r="BE16" s="6">
        <v>0</v>
      </c>
      <c r="BF16" s="6">
        <v>517.67999999999995</v>
      </c>
      <c r="BG16" s="6">
        <v>9.6300000000000008</v>
      </c>
      <c r="BH16" s="6">
        <v>-12.58</v>
      </c>
      <c r="BI16" s="6">
        <v>4917.46</v>
      </c>
      <c r="BJ16" s="6">
        <v>3245.92</v>
      </c>
      <c r="BK16" s="6">
        <v>827065.75</v>
      </c>
    </row>
    <row r="18" spans="1:19">
      <c r="A18">
        <v>51</v>
      </c>
      <c r="E18" s="7">
        <f>SUMIF(A16:A17,3,E16:E17)</f>
        <v>78.135149999999996</v>
      </c>
      <c r="F18" s="7">
        <f>SUMIF(A16:A17,3,F16:F17)</f>
        <v>748.93060000000003</v>
      </c>
      <c r="G18" s="7">
        <f>SUMIF(A16:A17,3,G16:G17)</f>
        <v>0</v>
      </c>
      <c r="H18" s="7">
        <f>SUMIF(A16:A17,3,H16:H17)</f>
        <v>0</v>
      </c>
      <c r="I18" s="7">
        <f>SUMIF(A16:A17,3,I16:I17)</f>
        <v>827.06574999999998</v>
      </c>
      <c r="J18" s="7">
        <f>SUMIF(A16:A17,3,J16:J17)</f>
        <v>4.9939999999999998</v>
      </c>
      <c r="K18" s="7"/>
      <c r="L18" s="7"/>
      <c r="M18" s="7"/>
      <c r="N18" s="7"/>
      <c r="O18" s="7"/>
      <c r="P18" s="7"/>
      <c r="Q18" s="7"/>
      <c r="R18" s="7"/>
      <c r="S18" s="7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818902.37</v>
      </c>
      <c r="G20" s="4" t="s">
        <v>385</v>
      </c>
      <c r="H20" s="4" t="s">
        <v>386</v>
      </c>
      <c r="I20" s="4"/>
      <c r="J20" s="4"/>
      <c r="K20" s="4">
        <v>201</v>
      </c>
      <c r="L20" s="4">
        <v>1</v>
      </c>
      <c r="M20" s="4">
        <v>3</v>
      </c>
      <c r="N20" s="4" t="s">
        <v>2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0</v>
      </c>
      <c r="F21" s="4">
        <v>812458.04</v>
      </c>
      <c r="G21" s="4" t="s">
        <v>387</v>
      </c>
      <c r="H21" s="4" t="s">
        <v>388</v>
      </c>
      <c r="I21" s="4"/>
      <c r="J21" s="4"/>
      <c r="K21" s="4">
        <v>202</v>
      </c>
      <c r="L21" s="4">
        <v>2</v>
      </c>
      <c r="M21" s="4">
        <v>3</v>
      </c>
      <c r="N21" s="4" t="s">
        <v>2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389</v>
      </c>
      <c r="H22" s="4" t="s">
        <v>390</v>
      </c>
      <c r="I22" s="4"/>
      <c r="J22" s="4"/>
      <c r="K22" s="4">
        <v>222</v>
      </c>
      <c r="L22" s="4">
        <v>3</v>
      </c>
      <c r="M22" s="4">
        <v>3</v>
      </c>
      <c r="N22" s="4" t="s">
        <v>2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812458.04</v>
      </c>
      <c r="G23" s="4" t="s">
        <v>391</v>
      </c>
      <c r="H23" s="4" t="s">
        <v>392</v>
      </c>
      <c r="I23" s="4"/>
      <c r="J23" s="4"/>
      <c r="K23" s="4">
        <v>225</v>
      </c>
      <c r="L23" s="4">
        <v>4</v>
      </c>
      <c r="M23" s="4">
        <v>3</v>
      </c>
      <c r="N23" s="4" t="s">
        <v>2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812458.04</v>
      </c>
      <c r="G24" s="4" t="s">
        <v>393</v>
      </c>
      <c r="H24" s="4" t="s">
        <v>394</v>
      </c>
      <c r="I24" s="4"/>
      <c r="J24" s="4"/>
      <c r="K24" s="4">
        <v>226</v>
      </c>
      <c r="L24" s="4">
        <v>5</v>
      </c>
      <c r="M24" s="4">
        <v>3</v>
      </c>
      <c r="N24" s="4" t="s">
        <v>2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395</v>
      </c>
      <c r="H25" s="4" t="s">
        <v>396</v>
      </c>
      <c r="I25" s="4"/>
      <c r="J25" s="4"/>
      <c r="K25" s="4">
        <v>227</v>
      </c>
      <c r="L25" s="4">
        <v>6</v>
      </c>
      <c r="M25" s="4">
        <v>3</v>
      </c>
      <c r="N25" s="4" t="s">
        <v>2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812458.04</v>
      </c>
      <c r="G26" s="4" t="s">
        <v>397</v>
      </c>
      <c r="H26" s="4" t="s">
        <v>398</v>
      </c>
      <c r="I26" s="4"/>
      <c r="J26" s="4"/>
      <c r="K26" s="4">
        <v>228</v>
      </c>
      <c r="L26" s="4">
        <v>7</v>
      </c>
      <c r="M26" s="4">
        <v>3</v>
      </c>
      <c r="N26" s="4" t="s">
        <v>2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0</v>
      </c>
      <c r="F27" s="4">
        <v>0</v>
      </c>
      <c r="G27" s="4" t="s">
        <v>399</v>
      </c>
      <c r="H27" s="4" t="s">
        <v>400</v>
      </c>
      <c r="I27" s="4"/>
      <c r="J27" s="4"/>
      <c r="K27" s="4">
        <v>216</v>
      </c>
      <c r="L27" s="4">
        <v>8</v>
      </c>
      <c r="M27" s="4">
        <v>3</v>
      </c>
      <c r="N27" s="4" t="s">
        <v>2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401</v>
      </c>
      <c r="H28" s="4" t="s">
        <v>402</v>
      </c>
      <c r="I28" s="4"/>
      <c r="J28" s="4"/>
      <c r="K28" s="4">
        <v>223</v>
      </c>
      <c r="L28" s="4">
        <v>9</v>
      </c>
      <c r="M28" s="4">
        <v>3</v>
      </c>
      <c r="N28" s="4" t="s">
        <v>2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403</v>
      </c>
      <c r="H29" s="4" t="s">
        <v>404</v>
      </c>
      <c r="I29" s="4"/>
      <c r="J29" s="4"/>
      <c r="K29" s="4">
        <v>229</v>
      </c>
      <c r="L29" s="4">
        <v>10</v>
      </c>
      <c r="M29" s="4">
        <v>3</v>
      </c>
      <c r="N29" s="4" t="s">
        <v>2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0</v>
      </c>
      <c r="F30" s="4">
        <v>1562.39</v>
      </c>
      <c r="G30" s="4" t="s">
        <v>405</v>
      </c>
      <c r="H30" s="4" t="s">
        <v>406</v>
      </c>
      <c r="I30" s="4"/>
      <c r="J30" s="4"/>
      <c r="K30" s="4">
        <v>203</v>
      </c>
      <c r="L30" s="4">
        <v>11</v>
      </c>
      <c r="M30" s="4">
        <v>3</v>
      </c>
      <c r="N30" s="4" t="s">
        <v>2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407</v>
      </c>
      <c r="H31" s="4" t="s">
        <v>408</v>
      </c>
      <c r="I31" s="4"/>
      <c r="J31" s="4"/>
      <c r="K31" s="4">
        <v>231</v>
      </c>
      <c r="L31" s="4">
        <v>12</v>
      </c>
      <c r="M31" s="4">
        <v>3</v>
      </c>
      <c r="N31" s="4" t="s">
        <v>2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0</v>
      </c>
      <c r="F32" s="4">
        <v>112.06</v>
      </c>
      <c r="G32" s="4" t="s">
        <v>409</v>
      </c>
      <c r="H32" s="4" t="s">
        <v>410</v>
      </c>
      <c r="I32" s="4"/>
      <c r="J32" s="4"/>
      <c r="K32" s="4">
        <v>204</v>
      </c>
      <c r="L32" s="4">
        <v>13</v>
      </c>
      <c r="M32" s="4">
        <v>3</v>
      </c>
      <c r="N32" s="4" t="s">
        <v>2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0</v>
      </c>
      <c r="F33" s="4">
        <v>4881.9399999999996</v>
      </c>
      <c r="G33" s="4" t="s">
        <v>411</v>
      </c>
      <c r="H33" s="4" t="s">
        <v>412</v>
      </c>
      <c r="I33" s="4"/>
      <c r="J33" s="4"/>
      <c r="K33" s="4">
        <v>205</v>
      </c>
      <c r="L33" s="4">
        <v>14</v>
      </c>
      <c r="M33" s="4">
        <v>3</v>
      </c>
      <c r="N33" s="4" t="s">
        <v>2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413</v>
      </c>
      <c r="H34" s="4" t="s">
        <v>414</v>
      </c>
      <c r="I34" s="4"/>
      <c r="J34" s="4"/>
      <c r="K34" s="4">
        <v>232</v>
      </c>
      <c r="L34" s="4">
        <v>15</v>
      </c>
      <c r="M34" s="4">
        <v>3</v>
      </c>
      <c r="N34" s="4" t="s">
        <v>2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0</v>
      </c>
      <c r="F35" s="4">
        <v>78135.149999999994</v>
      </c>
      <c r="G35" s="4" t="s">
        <v>415</v>
      </c>
      <c r="H35" s="4" t="s">
        <v>416</v>
      </c>
      <c r="I35" s="4"/>
      <c r="J35" s="4"/>
      <c r="K35" s="4">
        <v>214</v>
      </c>
      <c r="L35" s="4">
        <v>16</v>
      </c>
      <c r="M35" s="4">
        <v>3</v>
      </c>
      <c r="N35" s="4" t="s">
        <v>2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0</v>
      </c>
      <c r="F36" s="4">
        <v>748930.6</v>
      </c>
      <c r="G36" s="4" t="s">
        <v>417</v>
      </c>
      <c r="H36" s="4" t="s">
        <v>418</v>
      </c>
      <c r="I36" s="4"/>
      <c r="J36" s="4"/>
      <c r="K36" s="4">
        <v>215</v>
      </c>
      <c r="L36" s="4">
        <v>17</v>
      </c>
      <c r="M36" s="4">
        <v>3</v>
      </c>
      <c r="N36" s="4" t="s">
        <v>2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419</v>
      </c>
      <c r="H37" s="4" t="s">
        <v>420</v>
      </c>
      <c r="I37" s="4"/>
      <c r="J37" s="4"/>
      <c r="K37" s="4">
        <v>217</v>
      </c>
      <c r="L37" s="4">
        <v>18</v>
      </c>
      <c r="M37" s="4">
        <v>3</v>
      </c>
      <c r="N37" s="4" t="s">
        <v>2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421</v>
      </c>
      <c r="H38" s="4" t="s">
        <v>422</v>
      </c>
      <c r="I38" s="4"/>
      <c r="J38" s="4"/>
      <c r="K38" s="4">
        <v>230</v>
      </c>
      <c r="L38" s="4">
        <v>19</v>
      </c>
      <c r="M38" s="4">
        <v>3</v>
      </c>
      <c r="N38" s="4" t="s">
        <v>2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0</v>
      </c>
      <c r="F39" s="4">
        <v>0</v>
      </c>
      <c r="G39" s="4" t="s">
        <v>423</v>
      </c>
      <c r="H39" s="4" t="s">
        <v>424</v>
      </c>
      <c r="I39" s="4"/>
      <c r="J39" s="4"/>
      <c r="K39" s="4">
        <v>206</v>
      </c>
      <c r="L39" s="4">
        <v>20</v>
      </c>
      <c r="M39" s="4">
        <v>3</v>
      </c>
      <c r="N39" s="4" t="s">
        <v>2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0</v>
      </c>
      <c r="F40" s="4">
        <v>508.05111999999997</v>
      </c>
      <c r="G40" s="4" t="s">
        <v>425</v>
      </c>
      <c r="H40" s="4" t="s">
        <v>426</v>
      </c>
      <c r="I40" s="4"/>
      <c r="J40" s="4"/>
      <c r="K40" s="4">
        <v>207</v>
      </c>
      <c r="L40" s="4">
        <v>21</v>
      </c>
      <c r="M40" s="4">
        <v>3</v>
      </c>
      <c r="N40" s="4" t="s">
        <v>2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0</v>
      </c>
      <c r="F41" s="4">
        <v>9.6304300000000005</v>
      </c>
      <c r="G41" s="4" t="s">
        <v>427</v>
      </c>
      <c r="H41" s="4" t="s">
        <v>428</v>
      </c>
      <c r="I41" s="4"/>
      <c r="J41" s="4"/>
      <c r="K41" s="4">
        <v>208</v>
      </c>
      <c r="L41" s="4">
        <v>22</v>
      </c>
      <c r="M41" s="4">
        <v>3</v>
      </c>
      <c r="N41" s="4" t="s">
        <v>2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-12.58</v>
      </c>
      <c r="G42" s="4" t="s">
        <v>429</v>
      </c>
      <c r="H42" s="4" t="s">
        <v>430</v>
      </c>
      <c r="I42" s="4"/>
      <c r="J42" s="4"/>
      <c r="K42" s="4">
        <v>209</v>
      </c>
      <c r="L42" s="4">
        <v>23</v>
      </c>
      <c r="M42" s="4">
        <v>3</v>
      </c>
      <c r="N42" s="4" t="s">
        <v>2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0</v>
      </c>
      <c r="F43" s="4">
        <v>4917.46</v>
      </c>
      <c r="G43" s="4" t="s">
        <v>431</v>
      </c>
      <c r="H43" s="4" t="s">
        <v>432</v>
      </c>
      <c r="I43" s="4"/>
      <c r="J43" s="4"/>
      <c r="K43" s="4">
        <v>210</v>
      </c>
      <c r="L43" s="4">
        <v>24</v>
      </c>
      <c r="M43" s="4">
        <v>3</v>
      </c>
      <c r="N43" s="4" t="s">
        <v>2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0</v>
      </c>
      <c r="F44" s="4">
        <v>3245.92</v>
      </c>
      <c r="G44" s="4" t="s">
        <v>433</v>
      </c>
      <c r="H44" s="4" t="s">
        <v>434</v>
      </c>
      <c r="I44" s="4"/>
      <c r="J44" s="4"/>
      <c r="K44" s="4">
        <v>211</v>
      </c>
      <c r="L44" s="4">
        <v>25</v>
      </c>
      <c r="M44" s="4">
        <v>3</v>
      </c>
      <c r="N44" s="4" t="s">
        <v>2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827065.75</v>
      </c>
      <c r="G45" s="4" t="s">
        <v>435</v>
      </c>
      <c r="H45" s="4" t="s">
        <v>436</v>
      </c>
      <c r="I45" s="4"/>
      <c r="J45" s="4"/>
      <c r="K45" s="4">
        <v>224</v>
      </c>
      <c r="L45" s="4">
        <v>26</v>
      </c>
      <c r="M45" s="4">
        <v>3</v>
      </c>
      <c r="N45" s="4" t="s">
        <v>2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2</v>
      </c>
      <c r="E46" s="4">
        <v>0</v>
      </c>
      <c r="F46" s="4">
        <v>0</v>
      </c>
      <c r="G46" s="4" t="s">
        <v>2</v>
      </c>
      <c r="H46" s="4" t="s">
        <v>437</v>
      </c>
      <c r="I46" s="4"/>
      <c r="J46" s="4"/>
      <c r="K46" s="4">
        <v>212</v>
      </c>
      <c r="L46" s="4">
        <v>27</v>
      </c>
      <c r="M46" s="4">
        <v>3</v>
      </c>
      <c r="N46" s="4" t="s">
        <v>2</v>
      </c>
      <c r="O46" s="4">
        <v>-1</v>
      </c>
      <c r="P46" s="4"/>
    </row>
    <row r="47" spans="1:16">
      <c r="A47" s="4">
        <v>50</v>
      </c>
      <c r="B47" s="4">
        <v>0</v>
      </c>
      <c r="C47" s="4">
        <v>0</v>
      </c>
      <c r="D47" s="4">
        <v>2</v>
      </c>
      <c r="E47" s="4">
        <v>0</v>
      </c>
      <c r="F47" s="4">
        <v>0</v>
      </c>
      <c r="G47" s="4" t="s">
        <v>438</v>
      </c>
      <c r="H47" s="4" t="s">
        <v>439</v>
      </c>
      <c r="I47" s="4"/>
      <c r="J47" s="4"/>
      <c r="K47" s="4">
        <v>212</v>
      </c>
      <c r="L47" s="4">
        <v>28</v>
      </c>
      <c r="M47" s="4">
        <v>3</v>
      </c>
      <c r="N47" s="4" t="s">
        <v>2</v>
      </c>
      <c r="O47" s="4">
        <v>-1</v>
      </c>
      <c r="P47" s="4"/>
    </row>
    <row r="48" spans="1:16">
      <c r="A48" s="4">
        <v>50</v>
      </c>
      <c r="B48" s="4">
        <v>0</v>
      </c>
      <c r="C48" s="4">
        <v>0</v>
      </c>
      <c r="D48" s="4">
        <v>2</v>
      </c>
      <c r="E48" s="4">
        <v>0</v>
      </c>
      <c r="F48" s="4">
        <v>818902.37</v>
      </c>
      <c r="G48" s="4" t="s">
        <v>440</v>
      </c>
      <c r="H48" s="4" t="s">
        <v>441</v>
      </c>
      <c r="I48" s="4"/>
      <c r="J48" s="4"/>
      <c r="K48" s="4">
        <v>212</v>
      </c>
      <c r="L48" s="4">
        <v>29</v>
      </c>
      <c r="M48" s="4">
        <v>3</v>
      </c>
      <c r="N48" s="4" t="s">
        <v>442</v>
      </c>
      <c r="O48" s="4">
        <v>2</v>
      </c>
      <c r="P48" s="4"/>
    </row>
    <row r="49" spans="1:16">
      <c r="A49" s="4">
        <v>50</v>
      </c>
      <c r="B49" s="4">
        <v>0</v>
      </c>
      <c r="C49" s="4">
        <v>0</v>
      </c>
      <c r="D49" s="4">
        <v>2</v>
      </c>
      <c r="E49" s="4">
        <v>0</v>
      </c>
      <c r="F49" s="4">
        <v>0</v>
      </c>
      <c r="G49" s="4" t="s">
        <v>2</v>
      </c>
      <c r="H49" s="4" t="s">
        <v>443</v>
      </c>
      <c r="I49" s="4"/>
      <c r="J49" s="4"/>
      <c r="K49" s="4">
        <v>212</v>
      </c>
      <c r="L49" s="4">
        <v>30</v>
      </c>
      <c r="M49" s="4">
        <v>3</v>
      </c>
      <c r="N49" s="4" t="s">
        <v>2</v>
      </c>
      <c r="O49" s="4">
        <v>-1</v>
      </c>
      <c r="P49" s="4"/>
    </row>
    <row r="50" spans="1:16">
      <c r="A50" s="4">
        <v>50</v>
      </c>
      <c r="B50" s="4">
        <v>0</v>
      </c>
      <c r="C50" s="4">
        <v>0</v>
      </c>
      <c r="D50" s="4">
        <v>2</v>
      </c>
      <c r="E50" s="4">
        <v>0</v>
      </c>
      <c r="F50" s="4">
        <v>74298.03</v>
      </c>
      <c r="G50" s="4" t="s">
        <v>444</v>
      </c>
      <c r="H50" s="4" t="s">
        <v>445</v>
      </c>
      <c r="I50" s="4"/>
      <c r="J50" s="4"/>
      <c r="K50" s="4">
        <v>212</v>
      </c>
      <c r="L50" s="4">
        <v>31</v>
      </c>
      <c r="M50" s="4">
        <v>3</v>
      </c>
      <c r="N50" s="4" t="s">
        <v>442</v>
      </c>
      <c r="O50" s="4">
        <v>2</v>
      </c>
      <c r="P50" s="4"/>
    </row>
    <row r="51" spans="1:16">
      <c r="A51" s="4">
        <v>50</v>
      </c>
      <c r="B51" s="4">
        <v>0</v>
      </c>
      <c r="C51" s="4">
        <v>0</v>
      </c>
      <c r="D51" s="4">
        <v>2</v>
      </c>
      <c r="E51" s="4">
        <v>0</v>
      </c>
      <c r="F51" s="4">
        <v>744604.34</v>
      </c>
      <c r="G51" s="4" t="s">
        <v>446</v>
      </c>
      <c r="H51" s="4" t="s">
        <v>447</v>
      </c>
      <c r="I51" s="4"/>
      <c r="J51" s="4"/>
      <c r="K51" s="4">
        <v>212</v>
      </c>
      <c r="L51" s="4">
        <v>32</v>
      </c>
      <c r="M51" s="4">
        <v>3</v>
      </c>
      <c r="N51" s="4" t="s">
        <v>442</v>
      </c>
      <c r="O51" s="4">
        <v>2</v>
      </c>
      <c r="P51" s="4"/>
    </row>
    <row r="52" spans="1:16">
      <c r="A52" s="4">
        <v>50</v>
      </c>
      <c r="B52" s="4">
        <v>0</v>
      </c>
      <c r="C52" s="4">
        <v>0</v>
      </c>
      <c r="D52" s="4">
        <v>2</v>
      </c>
      <c r="E52" s="4">
        <v>0</v>
      </c>
      <c r="F52" s="4">
        <v>0</v>
      </c>
      <c r="G52" s="4" t="s">
        <v>448</v>
      </c>
      <c r="H52" s="4" t="s">
        <v>449</v>
      </c>
      <c r="I52" s="4"/>
      <c r="J52" s="4"/>
      <c r="K52" s="4">
        <v>212</v>
      </c>
      <c r="L52" s="4">
        <v>33</v>
      </c>
      <c r="M52" s="4">
        <v>3</v>
      </c>
      <c r="N52" s="4" t="s">
        <v>442</v>
      </c>
      <c r="O52" s="4">
        <v>2</v>
      </c>
      <c r="P52" s="4"/>
    </row>
    <row r="53" spans="1:16">
      <c r="A53" s="4">
        <v>50</v>
      </c>
      <c r="B53" s="4">
        <v>0</v>
      </c>
      <c r="C53" s="4">
        <v>0</v>
      </c>
      <c r="D53" s="4">
        <v>2</v>
      </c>
      <c r="E53" s="4">
        <v>0</v>
      </c>
      <c r="F53" s="4">
        <v>0</v>
      </c>
      <c r="G53" s="4" t="s">
        <v>450</v>
      </c>
      <c r="H53" s="4" t="s">
        <v>451</v>
      </c>
      <c r="I53" s="4"/>
      <c r="J53" s="4"/>
      <c r="K53" s="4">
        <v>212</v>
      </c>
      <c r="L53" s="4">
        <v>34</v>
      </c>
      <c r="M53" s="4">
        <v>3</v>
      </c>
      <c r="N53" s="4" t="s">
        <v>442</v>
      </c>
      <c r="O53" s="4">
        <v>2</v>
      </c>
      <c r="P53" s="4"/>
    </row>
    <row r="54" spans="1:16">
      <c r="A54" s="4">
        <v>50</v>
      </c>
      <c r="B54" s="4">
        <v>0</v>
      </c>
      <c r="C54" s="4">
        <v>0</v>
      </c>
      <c r="D54" s="4">
        <v>2</v>
      </c>
      <c r="E54" s="4">
        <v>0</v>
      </c>
      <c r="F54" s="4">
        <v>0</v>
      </c>
      <c r="G54" s="4" t="s">
        <v>2</v>
      </c>
      <c r="H54" s="4" t="s">
        <v>2</v>
      </c>
      <c r="I54" s="4"/>
      <c r="J54" s="4"/>
      <c r="K54" s="4">
        <v>212</v>
      </c>
      <c r="L54" s="4">
        <v>35</v>
      </c>
      <c r="M54" s="4">
        <v>3</v>
      </c>
      <c r="N54" s="4" t="s">
        <v>2</v>
      </c>
      <c r="O54" s="4">
        <v>-1</v>
      </c>
      <c r="P54" s="4"/>
    </row>
    <row r="55" spans="1:16">
      <c r="A55" s="4">
        <v>50</v>
      </c>
      <c r="B55" s="4">
        <v>0</v>
      </c>
      <c r="C55" s="4">
        <v>0</v>
      </c>
      <c r="D55" s="4">
        <v>2</v>
      </c>
      <c r="E55" s="4">
        <v>0</v>
      </c>
      <c r="F55" s="4">
        <v>0</v>
      </c>
      <c r="G55" s="4" t="s">
        <v>2</v>
      </c>
      <c r="H55" s="4" t="s">
        <v>452</v>
      </c>
      <c r="I55" s="4"/>
      <c r="J55" s="4"/>
      <c r="K55" s="4">
        <v>212</v>
      </c>
      <c r="L55" s="4">
        <v>36</v>
      </c>
      <c r="M55" s="4">
        <v>3</v>
      </c>
      <c r="N55" s="4" t="s">
        <v>2</v>
      </c>
      <c r="O55" s="4">
        <v>-1</v>
      </c>
      <c r="P55" s="4"/>
    </row>
    <row r="56" spans="1:16">
      <c r="A56" s="4">
        <v>50</v>
      </c>
      <c r="B56" s="4">
        <v>0</v>
      </c>
      <c r="C56" s="4">
        <v>0</v>
      </c>
      <c r="D56" s="4">
        <v>2</v>
      </c>
      <c r="E56" s="4">
        <v>0</v>
      </c>
      <c r="F56" s="4">
        <v>812458.04</v>
      </c>
      <c r="G56" s="4" t="s">
        <v>453</v>
      </c>
      <c r="H56" s="4" t="s">
        <v>454</v>
      </c>
      <c r="I56" s="4"/>
      <c r="J56" s="4"/>
      <c r="K56" s="4">
        <v>212</v>
      </c>
      <c r="L56" s="4">
        <v>37</v>
      </c>
      <c r="M56" s="4">
        <v>3</v>
      </c>
      <c r="N56" s="4" t="s">
        <v>442</v>
      </c>
      <c r="O56" s="4">
        <v>2</v>
      </c>
      <c r="P56" s="4"/>
    </row>
    <row r="57" spans="1:16">
      <c r="A57" s="4">
        <v>50</v>
      </c>
      <c r="B57" s="4">
        <v>0</v>
      </c>
      <c r="C57" s="4">
        <v>0</v>
      </c>
      <c r="D57" s="4">
        <v>2</v>
      </c>
      <c r="E57" s="4">
        <v>0</v>
      </c>
      <c r="F57" s="4">
        <v>0</v>
      </c>
      <c r="G57" s="4" t="s">
        <v>455</v>
      </c>
      <c r="H57" s="4" t="s">
        <v>456</v>
      </c>
      <c r="I57" s="4"/>
      <c r="J57" s="4"/>
      <c r="K57" s="4">
        <v>212</v>
      </c>
      <c r="L57" s="4">
        <v>38</v>
      </c>
      <c r="M57" s="4">
        <v>3</v>
      </c>
      <c r="N57" s="4" t="s">
        <v>442</v>
      </c>
      <c r="O57" s="4">
        <v>2</v>
      </c>
      <c r="P57" s="4"/>
    </row>
    <row r="58" spans="1:16">
      <c r="A58" s="4">
        <v>50</v>
      </c>
      <c r="B58" s="4">
        <v>0</v>
      </c>
      <c r="C58" s="4">
        <v>0</v>
      </c>
      <c r="D58" s="4">
        <v>2</v>
      </c>
      <c r="E58" s="4">
        <v>202</v>
      </c>
      <c r="F58" s="4">
        <v>812458.04</v>
      </c>
      <c r="G58" s="4" t="s">
        <v>457</v>
      </c>
      <c r="H58" s="4" t="s">
        <v>458</v>
      </c>
      <c r="I58" s="4"/>
      <c r="J58" s="4"/>
      <c r="K58" s="4">
        <v>212</v>
      </c>
      <c r="L58" s="4">
        <v>39</v>
      </c>
      <c r="M58" s="4">
        <v>3</v>
      </c>
      <c r="N58" s="4" t="s">
        <v>442</v>
      </c>
      <c r="O58" s="4">
        <v>2</v>
      </c>
      <c r="P58" s="4"/>
    </row>
    <row r="59" spans="1:16">
      <c r="A59" s="4">
        <v>50</v>
      </c>
      <c r="B59" s="4">
        <v>0</v>
      </c>
      <c r="C59" s="4">
        <v>0</v>
      </c>
      <c r="D59" s="4">
        <v>2</v>
      </c>
      <c r="E59" s="4">
        <v>203</v>
      </c>
      <c r="F59" s="4">
        <v>1562.39</v>
      </c>
      <c r="G59" s="4" t="s">
        <v>459</v>
      </c>
      <c r="H59" s="4" t="s">
        <v>460</v>
      </c>
      <c r="I59" s="4"/>
      <c r="J59" s="4"/>
      <c r="K59" s="4">
        <v>212</v>
      </c>
      <c r="L59" s="4">
        <v>40</v>
      </c>
      <c r="M59" s="4">
        <v>3</v>
      </c>
      <c r="N59" s="4" t="s">
        <v>442</v>
      </c>
      <c r="O59" s="4">
        <v>2</v>
      </c>
      <c r="P59" s="4"/>
    </row>
    <row r="60" spans="1:16">
      <c r="A60" s="4">
        <v>50</v>
      </c>
      <c r="B60" s="4">
        <v>0</v>
      </c>
      <c r="C60" s="4">
        <v>0</v>
      </c>
      <c r="D60" s="4">
        <v>2</v>
      </c>
      <c r="E60" s="4">
        <v>204</v>
      </c>
      <c r="F60" s="4">
        <v>112.06</v>
      </c>
      <c r="G60" s="4" t="s">
        <v>461</v>
      </c>
      <c r="H60" s="4" t="s">
        <v>462</v>
      </c>
      <c r="I60" s="4"/>
      <c r="J60" s="4"/>
      <c r="K60" s="4">
        <v>212</v>
      </c>
      <c r="L60" s="4">
        <v>41</v>
      </c>
      <c r="M60" s="4">
        <v>3</v>
      </c>
      <c r="N60" s="4" t="s">
        <v>442</v>
      </c>
      <c r="O60" s="4">
        <v>2</v>
      </c>
      <c r="P60" s="4"/>
    </row>
    <row r="61" spans="1:16">
      <c r="A61" s="4">
        <v>50</v>
      </c>
      <c r="B61" s="4">
        <v>0</v>
      </c>
      <c r="C61" s="4">
        <v>0</v>
      </c>
      <c r="D61" s="4">
        <v>2</v>
      </c>
      <c r="E61" s="4">
        <v>0</v>
      </c>
      <c r="F61" s="4">
        <v>4881.9399999999996</v>
      </c>
      <c r="G61" s="4" t="s">
        <v>463</v>
      </c>
      <c r="H61" s="4" t="s">
        <v>464</v>
      </c>
      <c r="I61" s="4"/>
      <c r="J61" s="4"/>
      <c r="K61" s="4">
        <v>212</v>
      </c>
      <c r="L61" s="4">
        <v>42</v>
      </c>
      <c r="M61" s="4">
        <v>3</v>
      </c>
      <c r="N61" s="4" t="s">
        <v>442</v>
      </c>
      <c r="O61" s="4">
        <v>2</v>
      </c>
      <c r="P61" s="4"/>
    </row>
    <row r="62" spans="1:16">
      <c r="A62" s="4">
        <v>50</v>
      </c>
      <c r="B62" s="4">
        <v>0</v>
      </c>
      <c r="C62" s="4">
        <v>0</v>
      </c>
      <c r="D62" s="4">
        <v>2</v>
      </c>
      <c r="E62" s="4">
        <v>206</v>
      </c>
      <c r="F62" s="4">
        <v>0</v>
      </c>
      <c r="G62" s="4" t="s">
        <v>465</v>
      </c>
      <c r="H62" s="4" t="s">
        <v>466</v>
      </c>
      <c r="I62" s="4"/>
      <c r="J62" s="4"/>
      <c r="K62" s="4">
        <v>212</v>
      </c>
      <c r="L62" s="4">
        <v>43</v>
      </c>
      <c r="M62" s="4">
        <v>3</v>
      </c>
      <c r="N62" s="4" t="s">
        <v>442</v>
      </c>
      <c r="O62" s="4">
        <v>2</v>
      </c>
      <c r="P62" s="4"/>
    </row>
    <row r="63" spans="1:16">
      <c r="A63" s="4">
        <v>50</v>
      </c>
      <c r="B63" s="4">
        <v>0</v>
      </c>
      <c r="C63" s="4">
        <v>0</v>
      </c>
      <c r="D63" s="4">
        <v>2</v>
      </c>
      <c r="E63" s="4">
        <v>0</v>
      </c>
      <c r="F63" s="4">
        <v>508.05</v>
      </c>
      <c r="G63" s="4" t="s">
        <v>467</v>
      </c>
      <c r="H63" s="4" t="s">
        <v>468</v>
      </c>
      <c r="I63" s="4"/>
      <c r="J63" s="4"/>
      <c r="K63" s="4">
        <v>212</v>
      </c>
      <c r="L63" s="4">
        <v>44</v>
      </c>
      <c r="M63" s="4">
        <v>3</v>
      </c>
      <c r="N63" s="4" t="s">
        <v>442</v>
      </c>
      <c r="O63" s="4">
        <v>2</v>
      </c>
      <c r="P63" s="4"/>
    </row>
    <row r="64" spans="1:16">
      <c r="A64" s="4">
        <v>50</v>
      </c>
      <c r="B64" s="4">
        <v>0</v>
      </c>
      <c r="C64" s="4">
        <v>0</v>
      </c>
      <c r="D64" s="4">
        <v>2</v>
      </c>
      <c r="E64" s="4">
        <v>208</v>
      </c>
      <c r="F64" s="4">
        <v>9.6300000000000008</v>
      </c>
      <c r="G64" s="4" t="s">
        <v>469</v>
      </c>
      <c r="H64" s="4" t="s">
        <v>470</v>
      </c>
      <c r="I64" s="4"/>
      <c r="J64" s="4"/>
      <c r="K64" s="4">
        <v>212</v>
      </c>
      <c r="L64" s="4">
        <v>45</v>
      </c>
      <c r="M64" s="4">
        <v>3</v>
      </c>
      <c r="N64" s="4" t="s">
        <v>442</v>
      </c>
      <c r="O64" s="4">
        <v>2</v>
      </c>
      <c r="P64" s="4"/>
    </row>
    <row r="65" spans="1:16">
      <c r="A65" s="4">
        <v>50</v>
      </c>
      <c r="B65" s="4">
        <v>0</v>
      </c>
      <c r="C65" s="4">
        <v>0</v>
      </c>
      <c r="D65" s="4">
        <v>2</v>
      </c>
      <c r="E65" s="4">
        <v>210</v>
      </c>
      <c r="F65" s="4">
        <v>4917.46</v>
      </c>
      <c r="G65" s="4" t="s">
        <v>471</v>
      </c>
      <c r="H65" s="4" t="s">
        <v>472</v>
      </c>
      <c r="I65" s="4"/>
      <c r="J65" s="4"/>
      <c r="K65" s="4">
        <v>212</v>
      </c>
      <c r="L65" s="4">
        <v>46</v>
      </c>
      <c r="M65" s="4">
        <v>3</v>
      </c>
      <c r="N65" s="4" t="s">
        <v>442</v>
      </c>
      <c r="O65" s="4">
        <v>2</v>
      </c>
      <c r="P65" s="4"/>
    </row>
    <row r="66" spans="1:16">
      <c r="A66" s="4">
        <v>50</v>
      </c>
      <c r="B66" s="4">
        <v>0</v>
      </c>
      <c r="C66" s="4">
        <v>0</v>
      </c>
      <c r="D66" s="4">
        <v>2</v>
      </c>
      <c r="E66" s="4">
        <v>211</v>
      </c>
      <c r="F66" s="4">
        <v>3245.92</v>
      </c>
      <c r="G66" s="4" t="s">
        <v>473</v>
      </c>
      <c r="H66" s="4" t="s">
        <v>474</v>
      </c>
      <c r="I66" s="4"/>
      <c r="J66" s="4"/>
      <c r="K66" s="4">
        <v>212</v>
      </c>
      <c r="L66" s="4">
        <v>47</v>
      </c>
      <c r="M66" s="4">
        <v>3</v>
      </c>
      <c r="N66" s="4" t="s">
        <v>442</v>
      </c>
      <c r="O66" s="4">
        <v>2</v>
      </c>
      <c r="P66" s="4"/>
    </row>
    <row r="67" spans="1:16">
      <c r="A67" s="4">
        <v>50</v>
      </c>
      <c r="B67" s="4">
        <v>0</v>
      </c>
      <c r="C67" s="4">
        <v>0</v>
      </c>
      <c r="D67" s="4">
        <v>2</v>
      </c>
      <c r="E67" s="4">
        <v>0</v>
      </c>
      <c r="F67" s="4">
        <v>0</v>
      </c>
      <c r="G67" s="4" t="s">
        <v>2</v>
      </c>
      <c r="H67" s="4" t="s">
        <v>2</v>
      </c>
      <c r="I67" s="4"/>
      <c r="J67" s="4"/>
      <c r="K67" s="4">
        <v>212</v>
      </c>
      <c r="L67" s="4">
        <v>48</v>
      </c>
      <c r="M67" s="4">
        <v>3</v>
      </c>
      <c r="N67" s="4" t="s">
        <v>2</v>
      </c>
      <c r="O67" s="4">
        <v>-1</v>
      </c>
      <c r="P67" s="4"/>
    </row>
    <row r="68" spans="1:16">
      <c r="A68" s="4">
        <v>50</v>
      </c>
      <c r="B68" s="4">
        <v>0</v>
      </c>
      <c r="C68" s="4">
        <v>0</v>
      </c>
      <c r="D68" s="4">
        <v>2</v>
      </c>
      <c r="E68" s="4">
        <v>0</v>
      </c>
      <c r="F68" s="4">
        <v>0</v>
      </c>
      <c r="G68" s="4" t="s">
        <v>2</v>
      </c>
      <c r="H68" s="4" t="s">
        <v>475</v>
      </c>
      <c r="I68" s="4"/>
      <c r="J68" s="4"/>
      <c r="K68" s="4">
        <v>212</v>
      </c>
      <c r="L68" s="4">
        <v>49</v>
      </c>
      <c r="M68" s="4">
        <v>3</v>
      </c>
      <c r="N68" s="4" t="s">
        <v>2</v>
      </c>
      <c r="O68" s="4">
        <v>-1</v>
      </c>
      <c r="P68" s="4"/>
    </row>
    <row r="69" spans="1:16">
      <c r="A69" s="4">
        <v>50</v>
      </c>
      <c r="B69" s="4">
        <v>0</v>
      </c>
      <c r="C69" s="4">
        <v>0</v>
      </c>
      <c r="D69" s="4">
        <v>2</v>
      </c>
      <c r="E69" s="4">
        <v>0</v>
      </c>
      <c r="F69" s="4">
        <v>78135.149999999994</v>
      </c>
      <c r="G69" s="4" t="s">
        <v>476</v>
      </c>
      <c r="H69" s="4" t="s">
        <v>477</v>
      </c>
      <c r="I69" s="4"/>
      <c r="J69" s="4"/>
      <c r="K69" s="4">
        <v>212</v>
      </c>
      <c r="L69" s="4">
        <v>50</v>
      </c>
      <c r="M69" s="4">
        <v>3</v>
      </c>
      <c r="N69" s="4" t="s">
        <v>442</v>
      </c>
      <c r="O69" s="4">
        <v>2</v>
      </c>
      <c r="P69" s="4"/>
    </row>
    <row r="70" spans="1:16">
      <c r="A70" s="4">
        <v>50</v>
      </c>
      <c r="B70" s="4">
        <v>0</v>
      </c>
      <c r="C70" s="4">
        <v>0</v>
      </c>
      <c r="D70" s="4">
        <v>2</v>
      </c>
      <c r="E70" s="4">
        <v>0</v>
      </c>
      <c r="F70" s="4">
        <v>748930.6</v>
      </c>
      <c r="G70" s="4" t="s">
        <v>478</v>
      </c>
      <c r="H70" s="4" t="s">
        <v>479</v>
      </c>
      <c r="I70" s="4"/>
      <c r="J70" s="4"/>
      <c r="K70" s="4">
        <v>212</v>
      </c>
      <c r="L70" s="4">
        <v>51</v>
      </c>
      <c r="M70" s="4">
        <v>3</v>
      </c>
      <c r="N70" s="4" t="s">
        <v>442</v>
      </c>
      <c r="O70" s="4">
        <v>2</v>
      </c>
      <c r="P70" s="4"/>
    </row>
    <row r="71" spans="1:16">
      <c r="A71" s="4">
        <v>50</v>
      </c>
      <c r="B71" s="4">
        <v>0</v>
      </c>
      <c r="C71" s="4">
        <v>0</v>
      </c>
      <c r="D71" s="4">
        <v>2</v>
      </c>
      <c r="E71" s="4">
        <v>0</v>
      </c>
      <c r="F71" s="4">
        <v>0</v>
      </c>
      <c r="G71" s="4" t="s">
        <v>480</v>
      </c>
      <c r="H71" s="4" t="s">
        <v>481</v>
      </c>
      <c r="I71" s="4"/>
      <c r="J71" s="4"/>
      <c r="K71" s="4">
        <v>212</v>
      </c>
      <c r="L71" s="4">
        <v>52</v>
      </c>
      <c r="M71" s="4">
        <v>3</v>
      </c>
      <c r="N71" s="4" t="s">
        <v>442</v>
      </c>
      <c r="O71" s="4">
        <v>2</v>
      </c>
      <c r="P71" s="4"/>
    </row>
    <row r="72" spans="1:16">
      <c r="A72" s="4">
        <v>50</v>
      </c>
      <c r="B72" s="4">
        <v>0</v>
      </c>
      <c r="C72" s="4">
        <v>0</v>
      </c>
      <c r="D72" s="4">
        <v>2</v>
      </c>
      <c r="E72" s="4">
        <v>0</v>
      </c>
      <c r="F72" s="4">
        <v>827065.75</v>
      </c>
      <c r="G72" s="4" t="s">
        <v>482</v>
      </c>
      <c r="H72" s="4" t="s">
        <v>483</v>
      </c>
      <c r="I72" s="4"/>
      <c r="J72" s="4"/>
      <c r="K72" s="4">
        <v>212</v>
      </c>
      <c r="L72" s="4">
        <v>53</v>
      </c>
      <c r="M72" s="4">
        <v>3</v>
      </c>
      <c r="N72" s="4" t="s">
        <v>442</v>
      </c>
      <c r="O72" s="4">
        <v>2</v>
      </c>
      <c r="P72" s="4"/>
    </row>
    <row r="73" spans="1:16">
      <c r="A73" s="4">
        <v>50</v>
      </c>
      <c r="B73" s="4">
        <v>1</v>
      </c>
      <c r="C73" s="4">
        <v>0</v>
      </c>
      <c r="D73" s="4">
        <v>2</v>
      </c>
      <c r="E73" s="4">
        <v>0</v>
      </c>
      <c r="F73" s="4">
        <v>0</v>
      </c>
      <c r="G73" s="4" t="s">
        <v>2</v>
      </c>
      <c r="H73" s="4" t="s">
        <v>2</v>
      </c>
      <c r="I73" s="4"/>
      <c r="J73" s="4"/>
      <c r="K73" s="4">
        <v>212</v>
      </c>
      <c r="L73" s="4">
        <v>54</v>
      </c>
      <c r="M73" s="4">
        <v>0</v>
      </c>
      <c r="N73" s="4" t="s">
        <v>2</v>
      </c>
      <c r="O73" s="4">
        <v>-1</v>
      </c>
      <c r="P73" s="4"/>
    </row>
    <row r="74" spans="1:16">
      <c r="A74" s="4">
        <v>50</v>
      </c>
      <c r="B74" s="4">
        <v>1</v>
      </c>
      <c r="C74" s="4">
        <v>0</v>
      </c>
      <c r="D74" s="4">
        <v>2</v>
      </c>
      <c r="E74" s="4">
        <v>0</v>
      </c>
      <c r="F74" s="4">
        <v>0</v>
      </c>
      <c r="G74" s="4" t="s">
        <v>2</v>
      </c>
      <c r="H74" s="4" t="s">
        <v>2</v>
      </c>
      <c r="I74" s="4"/>
      <c r="J74" s="4"/>
      <c r="K74" s="4">
        <v>212</v>
      </c>
      <c r="L74" s="4">
        <v>55</v>
      </c>
      <c r="M74" s="4">
        <v>0</v>
      </c>
      <c r="N74" s="4" t="s">
        <v>2</v>
      </c>
      <c r="O74" s="4">
        <v>-1</v>
      </c>
      <c r="P74" s="4"/>
    </row>
    <row r="75" spans="1:16">
      <c r="A75" s="4">
        <v>50</v>
      </c>
      <c r="B75" s="4">
        <v>0</v>
      </c>
      <c r="C75" s="4">
        <v>0</v>
      </c>
      <c r="D75" s="4">
        <v>2</v>
      </c>
      <c r="E75" s="4">
        <v>0</v>
      </c>
      <c r="F75" s="4">
        <v>0</v>
      </c>
      <c r="G75" s="4" t="s">
        <v>484</v>
      </c>
      <c r="H75" s="4" t="s">
        <v>485</v>
      </c>
      <c r="I75" s="4"/>
      <c r="J75" s="4"/>
      <c r="K75" s="4">
        <v>212</v>
      </c>
      <c r="L75" s="4">
        <v>56</v>
      </c>
      <c r="M75" s="4">
        <v>3</v>
      </c>
      <c r="N75" s="4" t="s">
        <v>486</v>
      </c>
      <c r="O75" s="4">
        <v>-1</v>
      </c>
      <c r="P75" s="4"/>
    </row>
    <row r="76" spans="1:16">
      <c r="A76" s="4">
        <v>50</v>
      </c>
      <c r="B76" s="4">
        <v>0</v>
      </c>
      <c r="C76" s="4">
        <v>0</v>
      </c>
      <c r="D76" s="4">
        <v>2</v>
      </c>
      <c r="E76" s="4">
        <v>0</v>
      </c>
      <c r="F76" s="4">
        <v>0</v>
      </c>
      <c r="G76" s="4" t="s">
        <v>2</v>
      </c>
      <c r="H76" s="4" t="s">
        <v>487</v>
      </c>
      <c r="I76" s="4"/>
      <c r="J76" s="4"/>
      <c r="K76" s="4">
        <v>212</v>
      </c>
      <c r="L76" s="4">
        <v>57</v>
      </c>
      <c r="M76" s="4">
        <v>3</v>
      </c>
      <c r="N76" s="4" t="s">
        <v>2</v>
      </c>
      <c r="O76" s="4">
        <v>-1</v>
      </c>
      <c r="P76" s="4"/>
    </row>
    <row r="77" spans="1:16">
      <c r="A77" s="4">
        <v>50</v>
      </c>
      <c r="B77" s="4">
        <v>1</v>
      </c>
      <c r="C77" s="4">
        <v>0</v>
      </c>
      <c r="D77" s="4">
        <v>2</v>
      </c>
      <c r="E77" s="4">
        <v>0</v>
      </c>
      <c r="F77" s="4">
        <v>0</v>
      </c>
      <c r="G77" s="4" t="s">
        <v>2</v>
      </c>
      <c r="H77" s="4" t="s">
        <v>2</v>
      </c>
      <c r="I77" s="4"/>
      <c r="J77" s="4"/>
      <c r="K77" s="4">
        <v>212</v>
      </c>
      <c r="L77" s="4">
        <v>58</v>
      </c>
      <c r="M77" s="4">
        <v>0</v>
      </c>
      <c r="N77" s="4" t="s">
        <v>2</v>
      </c>
      <c r="O77" s="4">
        <v>-1</v>
      </c>
      <c r="P77" s="4"/>
    </row>
    <row r="78" spans="1:16">
      <c r="A78" s="4">
        <v>50</v>
      </c>
      <c r="B78" s="4">
        <v>0</v>
      </c>
      <c r="C78" s="4">
        <v>0</v>
      </c>
      <c r="D78" s="4">
        <v>2</v>
      </c>
      <c r="E78" s="4">
        <v>0</v>
      </c>
      <c r="F78" s="4">
        <v>74298.03</v>
      </c>
      <c r="G78" s="4" t="s">
        <v>488</v>
      </c>
      <c r="H78" s="4" t="s">
        <v>489</v>
      </c>
      <c r="I78" s="4"/>
      <c r="J78" s="4"/>
      <c r="K78" s="4">
        <v>212</v>
      </c>
      <c r="L78" s="4">
        <v>59</v>
      </c>
      <c r="M78" s="4">
        <v>3</v>
      </c>
      <c r="N78" s="4" t="s">
        <v>442</v>
      </c>
      <c r="O78" s="4">
        <v>2</v>
      </c>
      <c r="P78" s="4"/>
    </row>
    <row r="79" spans="1:16">
      <c r="A79" s="4">
        <v>50</v>
      </c>
      <c r="B79" s="4">
        <f>IF(SourceObSm!F79&lt;&gt;0,1,0)</f>
        <v>1</v>
      </c>
      <c r="C79" s="4">
        <v>0</v>
      </c>
      <c r="D79" s="4">
        <v>2</v>
      </c>
      <c r="E79" s="4">
        <v>0</v>
      </c>
      <c r="F79" s="4">
        <v>74298.03</v>
      </c>
      <c r="G79" s="4" t="s">
        <v>490</v>
      </c>
      <c r="H79" s="4" t="s">
        <v>491</v>
      </c>
      <c r="I79" s="4"/>
      <c r="J79" s="4"/>
      <c r="K79" s="4">
        <v>212</v>
      </c>
      <c r="L79" s="4">
        <v>60</v>
      </c>
      <c r="M79" s="4">
        <v>1</v>
      </c>
      <c r="N79" s="4" t="s">
        <v>2</v>
      </c>
      <c r="O79" s="4">
        <v>2</v>
      </c>
      <c r="P79" s="4"/>
    </row>
    <row r="80" spans="1:16">
      <c r="A80" s="4">
        <v>50</v>
      </c>
      <c r="B80" s="4">
        <v>1</v>
      </c>
      <c r="C80" s="4">
        <v>0</v>
      </c>
      <c r="D80" s="4">
        <v>2</v>
      </c>
      <c r="E80" s="4">
        <v>0</v>
      </c>
      <c r="F80" s="4">
        <v>0</v>
      </c>
      <c r="G80" s="4" t="s">
        <v>492</v>
      </c>
      <c r="H80" s="4" t="s">
        <v>443</v>
      </c>
      <c r="I80" s="4"/>
      <c r="J80" s="4"/>
      <c r="K80" s="4">
        <v>212</v>
      </c>
      <c r="L80" s="4">
        <v>61</v>
      </c>
      <c r="M80" s="4">
        <v>0</v>
      </c>
      <c r="N80" s="4" t="s">
        <v>2</v>
      </c>
      <c r="O80" s="4">
        <v>-1</v>
      </c>
      <c r="P80" s="4"/>
    </row>
    <row r="81" spans="1:16">
      <c r="A81" s="4">
        <v>50</v>
      </c>
      <c r="B81" s="4">
        <f>IF(SourceObSm!F81&lt;&gt;0,1,0)</f>
        <v>1</v>
      </c>
      <c r="C81" s="4">
        <v>0</v>
      </c>
      <c r="D81" s="4">
        <v>2</v>
      </c>
      <c r="E81" s="4">
        <v>0</v>
      </c>
      <c r="F81" s="4">
        <v>2097.1799999999998</v>
      </c>
      <c r="G81" s="4" t="s">
        <v>493</v>
      </c>
      <c r="H81" s="4" t="s">
        <v>494</v>
      </c>
      <c r="I81" s="4"/>
      <c r="J81" s="4"/>
      <c r="K81" s="4">
        <v>212</v>
      </c>
      <c r="L81" s="4">
        <v>62</v>
      </c>
      <c r="M81" s="4">
        <v>1</v>
      </c>
      <c r="N81" s="4" t="s">
        <v>2</v>
      </c>
      <c r="O81" s="4">
        <v>2</v>
      </c>
      <c r="P81" s="4"/>
    </row>
    <row r="82" spans="1:16">
      <c r="A82" s="4">
        <v>50</v>
      </c>
      <c r="B82" s="4">
        <f>IF(SourceObSm!F82&lt;&gt;0,1,0)</f>
        <v>1</v>
      </c>
      <c r="C82" s="4">
        <v>0</v>
      </c>
      <c r="D82" s="4">
        <v>2</v>
      </c>
      <c r="E82" s="4">
        <v>0</v>
      </c>
      <c r="F82" s="4">
        <v>435.12</v>
      </c>
      <c r="G82" s="4" t="s">
        <v>495</v>
      </c>
      <c r="H82" s="4" t="s">
        <v>496</v>
      </c>
      <c r="I82" s="4"/>
      <c r="J82" s="4"/>
      <c r="K82" s="4">
        <v>212</v>
      </c>
      <c r="L82" s="4">
        <v>63</v>
      </c>
      <c r="M82" s="4">
        <v>1</v>
      </c>
      <c r="N82" s="4" t="s">
        <v>2</v>
      </c>
      <c r="O82" s="4">
        <v>2</v>
      </c>
      <c r="P82" s="4"/>
    </row>
    <row r="83" spans="1:16">
      <c r="A83" s="4">
        <v>50</v>
      </c>
      <c r="B83" s="4">
        <v>1</v>
      </c>
      <c r="C83" s="4">
        <v>0</v>
      </c>
      <c r="D83" s="4">
        <v>2</v>
      </c>
      <c r="E83" s="4">
        <v>0</v>
      </c>
      <c r="F83" s="4">
        <v>48.46</v>
      </c>
      <c r="G83" s="4" t="s">
        <v>497</v>
      </c>
      <c r="H83" s="4" t="s">
        <v>498</v>
      </c>
      <c r="I83" s="4"/>
      <c r="J83" s="4"/>
      <c r="K83" s="4">
        <v>212</v>
      </c>
      <c r="L83" s="4">
        <v>64</v>
      </c>
      <c r="M83" s="4">
        <v>0</v>
      </c>
      <c r="N83" s="4" t="s">
        <v>2</v>
      </c>
      <c r="O83" s="4">
        <v>2</v>
      </c>
      <c r="P83" s="4"/>
    </row>
    <row r="84" spans="1:16">
      <c r="A84" s="4">
        <v>50</v>
      </c>
      <c r="B84" s="4">
        <f>IF(SourceObSm!F84&lt;&gt;0,1,0)</f>
        <v>1</v>
      </c>
      <c r="C84" s="4">
        <v>0</v>
      </c>
      <c r="D84" s="4">
        <v>2</v>
      </c>
      <c r="E84" s="4">
        <v>0</v>
      </c>
      <c r="F84" s="4">
        <v>71765.73</v>
      </c>
      <c r="G84" s="4" t="s">
        <v>499</v>
      </c>
      <c r="H84" s="4" t="s">
        <v>500</v>
      </c>
      <c r="I84" s="4"/>
      <c r="J84" s="4"/>
      <c r="K84" s="4">
        <v>212</v>
      </c>
      <c r="L84" s="4">
        <v>65</v>
      </c>
      <c r="M84" s="4">
        <v>1</v>
      </c>
      <c r="N84" s="4" t="s">
        <v>2</v>
      </c>
      <c r="O84" s="4">
        <v>2</v>
      </c>
      <c r="P84" s="4"/>
    </row>
    <row r="85" spans="1:16">
      <c r="A85" s="4">
        <v>50</v>
      </c>
      <c r="B85" s="4">
        <v>1</v>
      </c>
      <c r="C85" s="4">
        <v>0</v>
      </c>
      <c r="D85" s="4">
        <v>2</v>
      </c>
      <c r="E85" s="4">
        <v>0</v>
      </c>
      <c r="F85" s="4">
        <v>0</v>
      </c>
      <c r="G85" s="4" t="s">
        <v>2</v>
      </c>
      <c r="H85" s="4" t="s">
        <v>2</v>
      </c>
      <c r="I85" s="4"/>
      <c r="J85" s="4"/>
      <c r="K85" s="4">
        <v>212</v>
      </c>
      <c r="L85" s="4">
        <v>66</v>
      </c>
      <c r="M85" s="4">
        <v>0</v>
      </c>
      <c r="N85" s="4" t="s">
        <v>2</v>
      </c>
      <c r="O85" s="4">
        <v>-1</v>
      </c>
      <c r="P85" s="4"/>
    </row>
    <row r="86" spans="1:16">
      <c r="A86" s="4">
        <v>50</v>
      </c>
      <c r="B86" s="4">
        <f>IF(SourceObSm!F86&lt;&gt;0,1,0)</f>
        <v>1</v>
      </c>
      <c r="C86" s="4">
        <v>0</v>
      </c>
      <c r="D86" s="4">
        <v>2</v>
      </c>
      <c r="E86" s="4">
        <v>0</v>
      </c>
      <c r="F86" s="4">
        <v>2386.56</v>
      </c>
      <c r="G86" s="4" t="s">
        <v>501</v>
      </c>
      <c r="H86" s="4" t="s">
        <v>502</v>
      </c>
      <c r="I86" s="4"/>
      <c r="J86" s="4"/>
      <c r="K86" s="4">
        <v>212</v>
      </c>
      <c r="L86" s="4">
        <v>67</v>
      </c>
      <c r="M86" s="4">
        <v>1</v>
      </c>
      <c r="N86" s="4" t="s">
        <v>2</v>
      </c>
      <c r="O86" s="4">
        <v>2</v>
      </c>
      <c r="P86" s="4"/>
    </row>
    <row r="87" spans="1:16">
      <c r="A87" s="4">
        <v>50</v>
      </c>
      <c r="B87" s="4">
        <f>IF(SourceObSm!F87&lt;&gt;0,1,0)</f>
        <v>1</v>
      </c>
      <c r="C87" s="4">
        <v>0</v>
      </c>
      <c r="D87" s="4">
        <v>2</v>
      </c>
      <c r="E87" s="4">
        <v>0</v>
      </c>
      <c r="F87" s="4">
        <v>1450.56</v>
      </c>
      <c r="G87" s="4" t="s">
        <v>503</v>
      </c>
      <c r="H87" s="4" t="s">
        <v>504</v>
      </c>
      <c r="I87" s="4"/>
      <c r="J87" s="4"/>
      <c r="K87" s="4">
        <v>212</v>
      </c>
      <c r="L87" s="4">
        <v>68</v>
      </c>
      <c r="M87" s="4">
        <v>1</v>
      </c>
      <c r="N87" s="4" t="s">
        <v>2</v>
      </c>
      <c r="O87" s="4">
        <v>2</v>
      </c>
      <c r="P87" s="4"/>
    </row>
    <row r="88" spans="1:16">
      <c r="A88" s="4">
        <v>50</v>
      </c>
      <c r="B88" s="4">
        <f>IF(SourceObSm!F88&lt;&gt;0,1,0)</f>
        <v>1</v>
      </c>
      <c r="C88" s="4">
        <v>0</v>
      </c>
      <c r="D88" s="4">
        <v>2</v>
      </c>
      <c r="E88" s="4">
        <v>214</v>
      </c>
      <c r="F88" s="4">
        <v>78135.149999999994</v>
      </c>
      <c r="G88" s="4" t="s">
        <v>505</v>
      </c>
      <c r="H88" s="4" t="s">
        <v>506</v>
      </c>
      <c r="I88" s="4"/>
      <c r="J88" s="4"/>
      <c r="K88" s="4">
        <v>212</v>
      </c>
      <c r="L88" s="4">
        <v>69</v>
      </c>
      <c r="M88" s="4">
        <v>1</v>
      </c>
      <c r="N88" s="4" t="s">
        <v>2</v>
      </c>
      <c r="O88" s="4">
        <v>2</v>
      </c>
      <c r="P88" s="4"/>
    </row>
    <row r="89" spans="1:16">
      <c r="A89" s="4">
        <v>50</v>
      </c>
      <c r="B89" s="4">
        <f>IF(SourceObSm!F89&lt;&gt;0,1,0)</f>
        <v>1</v>
      </c>
      <c r="C89" s="4">
        <v>0</v>
      </c>
      <c r="D89" s="4">
        <v>2</v>
      </c>
      <c r="E89" s="4">
        <v>0</v>
      </c>
      <c r="F89" s="4">
        <v>223.82</v>
      </c>
      <c r="G89" s="4" t="s">
        <v>507</v>
      </c>
      <c r="H89" s="4" t="s">
        <v>508</v>
      </c>
      <c r="I89" s="4"/>
      <c r="J89" s="4"/>
      <c r="K89" s="4">
        <v>212</v>
      </c>
      <c r="L89" s="4">
        <v>70</v>
      </c>
      <c r="M89" s="4">
        <v>1</v>
      </c>
      <c r="N89" s="4" t="s">
        <v>2</v>
      </c>
      <c r="O89" s="4">
        <v>2</v>
      </c>
      <c r="P89" s="4"/>
    </row>
    <row r="90" spans="1:16">
      <c r="A90" s="4">
        <v>50</v>
      </c>
      <c r="B90" s="4">
        <v>1</v>
      </c>
      <c r="C90" s="4">
        <v>0</v>
      </c>
      <c r="D90" s="4">
        <v>2</v>
      </c>
      <c r="E90" s="4">
        <v>0</v>
      </c>
      <c r="F90" s="4">
        <v>4.1900000000000004</v>
      </c>
      <c r="G90" s="4" t="s">
        <v>509</v>
      </c>
      <c r="H90" s="4" t="s">
        <v>510</v>
      </c>
      <c r="I90" s="4"/>
      <c r="J90" s="4"/>
      <c r="K90" s="4">
        <v>212</v>
      </c>
      <c r="L90" s="4">
        <v>71</v>
      </c>
      <c r="M90" s="4">
        <v>0</v>
      </c>
      <c r="N90" s="4" t="s">
        <v>2</v>
      </c>
      <c r="O90" s="4">
        <v>2</v>
      </c>
      <c r="P90" s="4"/>
    </row>
    <row r="91" spans="1:16">
      <c r="A91" s="4">
        <v>50</v>
      </c>
      <c r="B91" s="4">
        <f>IF(SourceObSm!F91&lt;&gt;0,1,0)</f>
        <v>1</v>
      </c>
      <c r="C91" s="4">
        <v>0</v>
      </c>
      <c r="D91" s="4">
        <v>2</v>
      </c>
      <c r="E91" s="4">
        <v>0</v>
      </c>
      <c r="F91" s="4">
        <v>2145.64</v>
      </c>
      <c r="G91" s="4" t="s">
        <v>511</v>
      </c>
      <c r="H91" s="4" t="s">
        <v>512</v>
      </c>
      <c r="I91" s="4"/>
      <c r="J91" s="4"/>
      <c r="K91" s="4">
        <v>212</v>
      </c>
      <c r="L91" s="4">
        <v>72</v>
      </c>
      <c r="M91" s="4">
        <v>1</v>
      </c>
      <c r="N91" s="4" t="s">
        <v>2</v>
      </c>
      <c r="O91" s="4">
        <v>2</v>
      </c>
      <c r="P91" s="4"/>
    </row>
    <row r="92" spans="1:16">
      <c r="A92" s="4">
        <v>50</v>
      </c>
      <c r="B92" s="4">
        <f>IF(SourceObSm!F92&lt;&gt;0,1,0)</f>
        <v>0</v>
      </c>
      <c r="C92" s="4">
        <v>0</v>
      </c>
      <c r="D92" s="4">
        <v>2</v>
      </c>
      <c r="E92" s="4">
        <v>0</v>
      </c>
      <c r="F92" s="4">
        <v>0</v>
      </c>
      <c r="G92" s="4" t="s">
        <v>513</v>
      </c>
      <c r="H92" s="4" t="s">
        <v>514</v>
      </c>
      <c r="I92" s="4"/>
      <c r="J92" s="4"/>
      <c r="K92" s="4">
        <v>212</v>
      </c>
      <c r="L92" s="4">
        <v>73</v>
      </c>
      <c r="M92" s="4">
        <v>1</v>
      </c>
      <c r="N92" s="4" t="s">
        <v>2</v>
      </c>
      <c r="O92" s="4">
        <v>2</v>
      </c>
      <c r="P92" s="4"/>
    </row>
    <row r="93" spans="1:16">
      <c r="A93" s="4">
        <v>50</v>
      </c>
      <c r="B93" s="4">
        <v>1</v>
      </c>
      <c r="C93" s="4">
        <v>0</v>
      </c>
      <c r="D93" s="4">
        <v>2</v>
      </c>
      <c r="E93" s="4">
        <v>0</v>
      </c>
      <c r="F93" s="4">
        <v>0</v>
      </c>
      <c r="G93" s="4" t="s">
        <v>2</v>
      </c>
      <c r="H93" s="4" t="s">
        <v>2</v>
      </c>
      <c r="I93" s="4"/>
      <c r="J93" s="4"/>
      <c r="K93" s="4">
        <v>212</v>
      </c>
      <c r="L93" s="4">
        <v>74</v>
      </c>
      <c r="M93" s="4">
        <v>0</v>
      </c>
      <c r="N93" s="4" t="s">
        <v>2</v>
      </c>
      <c r="O93" s="4">
        <v>-1</v>
      </c>
      <c r="P93" s="4"/>
    </row>
    <row r="94" spans="1:16">
      <c r="A94" s="4">
        <v>50</v>
      </c>
      <c r="B94" s="4">
        <v>1</v>
      </c>
      <c r="C94" s="4">
        <v>0</v>
      </c>
      <c r="D94" s="4">
        <v>2</v>
      </c>
      <c r="E94" s="4">
        <v>0</v>
      </c>
      <c r="F94" s="4">
        <v>0</v>
      </c>
      <c r="G94" s="4" t="s">
        <v>2</v>
      </c>
      <c r="H94" s="4" t="s">
        <v>2</v>
      </c>
      <c r="I94" s="4"/>
      <c r="J94" s="4"/>
      <c r="K94" s="4">
        <v>212</v>
      </c>
      <c r="L94" s="4">
        <v>75</v>
      </c>
      <c r="M94" s="4">
        <v>0</v>
      </c>
      <c r="N94" s="4" t="s">
        <v>2</v>
      </c>
      <c r="O94" s="4">
        <v>-1</v>
      </c>
      <c r="P94" s="4"/>
    </row>
    <row r="95" spans="1:16">
      <c r="A95" s="4">
        <v>50</v>
      </c>
      <c r="B95" s="4">
        <v>0</v>
      </c>
      <c r="C95" s="4">
        <v>0</v>
      </c>
      <c r="D95" s="4">
        <v>2</v>
      </c>
      <c r="E95" s="4">
        <v>0</v>
      </c>
      <c r="F95" s="4">
        <v>744604.34</v>
      </c>
      <c r="G95" s="4" t="s">
        <v>515</v>
      </c>
      <c r="H95" s="4" t="s">
        <v>516</v>
      </c>
      <c r="I95" s="4"/>
      <c r="J95" s="4"/>
      <c r="K95" s="4">
        <v>212</v>
      </c>
      <c r="L95" s="4">
        <v>76</v>
      </c>
      <c r="M95" s="4">
        <v>3</v>
      </c>
      <c r="N95" s="4" t="s">
        <v>442</v>
      </c>
      <c r="O95" s="4">
        <v>2</v>
      </c>
      <c r="P95" s="4"/>
    </row>
    <row r="96" spans="1:16">
      <c r="A96" s="4">
        <v>50</v>
      </c>
      <c r="B96" s="4">
        <f>IF(SourceObSm!F96&lt;&gt;0,1,0)</f>
        <v>1</v>
      </c>
      <c r="C96" s="4">
        <v>0</v>
      </c>
      <c r="D96" s="4">
        <v>2</v>
      </c>
      <c r="E96" s="4">
        <v>0</v>
      </c>
      <c r="F96" s="4">
        <v>744604.34</v>
      </c>
      <c r="G96" s="4" t="s">
        <v>517</v>
      </c>
      <c r="H96" s="4" t="s">
        <v>518</v>
      </c>
      <c r="I96" s="4"/>
      <c r="J96" s="4"/>
      <c r="K96" s="4">
        <v>212</v>
      </c>
      <c r="L96" s="4">
        <v>77</v>
      </c>
      <c r="M96" s="4">
        <v>1</v>
      </c>
      <c r="N96" s="4" t="s">
        <v>2</v>
      </c>
      <c r="O96" s="4">
        <v>2</v>
      </c>
      <c r="P96" s="4"/>
    </row>
    <row r="97" spans="1:16">
      <c r="A97" s="4">
        <v>50</v>
      </c>
      <c r="B97" s="4">
        <v>1</v>
      </c>
      <c r="C97" s="4">
        <v>0</v>
      </c>
      <c r="D97" s="4">
        <v>2</v>
      </c>
      <c r="E97" s="4">
        <v>0</v>
      </c>
      <c r="F97" s="4">
        <v>0</v>
      </c>
      <c r="G97" s="4" t="s">
        <v>519</v>
      </c>
      <c r="H97" s="4" t="s">
        <v>443</v>
      </c>
      <c r="I97" s="4"/>
      <c r="J97" s="4"/>
      <c r="K97" s="4">
        <v>212</v>
      </c>
      <c r="L97" s="4">
        <v>78</v>
      </c>
      <c r="M97" s="4">
        <v>0</v>
      </c>
      <c r="N97" s="4" t="s">
        <v>2</v>
      </c>
      <c r="O97" s="4">
        <v>-1</v>
      </c>
      <c r="P97" s="4"/>
    </row>
    <row r="98" spans="1:16">
      <c r="A98" s="4">
        <v>50</v>
      </c>
      <c r="B98" s="4">
        <f>IF(SourceObSm!F98&lt;&gt;0,1,0)</f>
        <v>1</v>
      </c>
      <c r="C98" s="4">
        <v>0</v>
      </c>
      <c r="D98" s="4">
        <v>2</v>
      </c>
      <c r="E98" s="4">
        <v>0</v>
      </c>
      <c r="F98" s="4">
        <v>2784.76</v>
      </c>
      <c r="G98" s="4" t="s">
        <v>520</v>
      </c>
      <c r="H98" s="4" t="s">
        <v>494</v>
      </c>
      <c r="I98" s="4"/>
      <c r="J98" s="4"/>
      <c r="K98" s="4">
        <v>212</v>
      </c>
      <c r="L98" s="4">
        <v>79</v>
      </c>
      <c r="M98" s="4">
        <v>1</v>
      </c>
      <c r="N98" s="4" t="s">
        <v>2</v>
      </c>
      <c r="O98" s="4">
        <v>2</v>
      </c>
      <c r="P98" s="4"/>
    </row>
    <row r="99" spans="1:16">
      <c r="A99" s="4">
        <v>50</v>
      </c>
      <c r="B99" s="4">
        <f>IF(SourceObSm!F99&lt;&gt;0,1,0)</f>
        <v>1</v>
      </c>
      <c r="C99" s="4">
        <v>0</v>
      </c>
      <c r="D99" s="4">
        <v>2</v>
      </c>
      <c r="E99" s="4">
        <v>0</v>
      </c>
      <c r="F99" s="4">
        <v>1127.27</v>
      </c>
      <c r="G99" s="4" t="s">
        <v>521</v>
      </c>
      <c r="H99" s="4" t="s">
        <v>496</v>
      </c>
      <c r="I99" s="4"/>
      <c r="J99" s="4"/>
      <c r="K99" s="4">
        <v>212</v>
      </c>
      <c r="L99" s="4">
        <v>80</v>
      </c>
      <c r="M99" s="4">
        <v>1</v>
      </c>
      <c r="N99" s="4" t="s">
        <v>2</v>
      </c>
      <c r="O99" s="4">
        <v>2</v>
      </c>
      <c r="P99" s="4"/>
    </row>
    <row r="100" spans="1:16">
      <c r="A100" s="4">
        <v>50</v>
      </c>
      <c r="B100" s="4">
        <f>IF(SourceObSm!F100&lt;&gt;0,1,0)</f>
        <v>1</v>
      </c>
      <c r="C100" s="4">
        <v>0</v>
      </c>
      <c r="D100" s="4">
        <v>2</v>
      </c>
      <c r="E100" s="4">
        <v>0</v>
      </c>
      <c r="F100" s="4">
        <v>63.6</v>
      </c>
      <c r="G100" s="4" t="s">
        <v>522</v>
      </c>
      <c r="H100" s="4" t="s">
        <v>523</v>
      </c>
      <c r="I100" s="4"/>
      <c r="J100" s="4"/>
      <c r="K100" s="4">
        <v>212</v>
      </c>
      <c r="L100" s="4">
        <v>81</v>
      </c>
      <c r="M100" s="4">
        <v>1</v>
      </c>
      <c r="N100" s="4" t="s">
        <v>2</v>
      </c>
      <c r="O100" s="4">
        <v>2</v>
      </c>
      <c r="P100" s="4"/>
    </row>
    <row r="101" spans="1:16">
      <c r="A101" s="4">
        <v>50</v>
      </c>
      <c r="B101" s="4">
        <f>IF(SourceObSm!F101&lt;&gt;0,1,0)</f>
        <v>1</v>
      </c>
      <c r="C101" s="4">
        <v>0</v>
      </c>
      <c r="D101" s="4">
        <v>2</v>
      </c>
      <c r="E101" s="4">
        <v>0</v>
      </c>
      <c r="F101" s="4">
        <v>740692.31</v>
      </c>
      <c r="G101" s="4" t="s">
        <v>524</v>
      </c>
      <c r="H101" s="4" t="s">
        <v>500</v>
      </c>
      <c r="I101" s="4"/>
      <c r="J101" s="4"/>
      <c r="K101" s="4">
        <v>212</v>
      </c>
      <c r="L101" s="4">
        <v>82</v>
      </c>
      <c r="M101" s="4">
        <v>1</v>
      </c>
      <c r="N101" s="4" t="s">
        <v>2</v>
      </c>
      <c r="O101" s="4">
        <v>2</v>
      </c>
      <c r="P101" s="4"/>
    </row>
    <row r="102" spans="1:16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v>0</v>
      </c>
      <c r="G102" s="4" t="s">
        <v>2</v>
      </c>
      <c r="H102" s="4" t="s">
        <v>2</v>
      </c>
      <c r="I102" s="4"/>
      <c r="J102" s="4"/>
      <c r="K102" s="4">
        <v>212</v>
      </c>
      <c r="L102" s="4">
        <v>83</v>
      </c>
      <c r="M102" s="4">
        <v>0</v>
      </c>
      <c r="N102" s="4" t="s">
        <v>2</v>
      </c>
      <c r="O102" s="4">
        <v>-1</v>
      </c>
      <c r="P102" s="4"/>
    </row>
    <row r="103" spans="1:16">
      <c r="A103" s="4">
        <v>50</v>
      </c>
      <c r="B103" s="4">
        <f>IF(SourceObSm!F103&lt;&gt;0,1,0)</f>
        <v>1</v>
      </c>
      <c r="C103" s="4">
        <v>0</v>
      </c>
      <c r="D103" s="4">
        <v>2</v>
      </c>
      <c r="E103" s="4">
        <v>0</v>
      </c>
      <c r="F103" s="4">
        <v>2530.9</v>
      </c>
      <c r="G103" s="4" t="s">
        <v>525</v>
      </c>
      <c r="H103" s="4" t="s">
        <v>502</v>
      </c>
      <c r="I103" s="4"/>
      <c r="J103" s="4"/>
      <c r="K103" s="4">
        <v>212</v>
      </c>
      <c r="L103" s="4">
        <v>84</v>
      </c>
      <c r="M103" s="4">
        <v>1</v>
      </c>
      <c r="N103" s="4" t="s">
        <v>2</v>
      </c>
      <c r="O103" s="4">
        <v>2</v>
      </c>
      <c r="P103" s="4"/>
    </row>
    <row r="104" spans="1:16">
      <c r="A104" s="4">
        <v>50</v>
      </c>
      <c r="B104" s="4">
        <f>IF(SourceObSm!F104&lt;&gt;0,1,0)</f>
        <v>1</v>
      </c>
      <c r="C104" s="4">
        <v>0</v>
      </c>
      <c r="D104" s="4">
        <v>2</v>
      </c>
      <c r="E104" s="4">
        <v>0</v>
      </c>
      <c r="F104" s="4">
        <v>1795.36</v>
      </c>
      <c r="G104" s="4" t="s">
        <v>526</v>
      </c>
      <c r="H104" s="4" t="s">
        <v>504</v>
      </c>
      <c r="I104" s="4"/>
      <c r="J104" s="4"/>
      <c r="K104" s="4">
        <v>212</v>
      </c>
      <c r="L104" s="4">
        <v>85</v>
      </c>
      <c r="M104" s="4">
        <v>1</v>
      </c>
      <c r="N104" s="4" t="s">
        <v>2</v>
      </c>
      <c r="O104" s="4">
        <v>2</v>
      </c>
      <c r="P104" s="4"/>
    </row>
    <row r="105" spans="1:16">
      <c r="A105" s="4">
        <v>50</v>
      </c>
      <c r="B105" s="4">
        <f>IF(SourceObSm!F105&lt;&gt;0,1,0)</f>
        <v>1</v>
      </c>
      <c r="C105" s="4">
        <v>0</v>
      </c>
      <c r="D105" s="4">
        <v>2</v>
      </c>
      <c r="E105" s="4">
        <v>215</v>
      </c>
      <c r="F105" s="4">
        <v>748930.6</v>
      </c>
      <c r="G105" s="4" t="s">
        <v>527</v>
      </c>
      <c r="H105" s="4" t="s">
        <v>528</v>
      </c>
      <c r="I105" s="4"/>
      <c r="J105" s="4"/>
      <c r="K105" s="4">
        <v>212</v>
      </c>
      <c r="L105" s="4">
        <v>86</v>
      </c>
      <c r="M105" s="4">
        <v>1</v>
      </c>
      <c r="N105" s="4" t="s">
        <v>2</v>
      </c>
      <c r="O105" s="4">
        <v>2</v>
      </c>
      <c r="P105" s="4"/>
    </row>
    <row r="106" spans="1:16">
      <c r="A106" s="4">
        <v>50</v>
      </c>
      <c r="B106" s="4">
        <f>IF(SourceObSm!F106&lt;&gt;0,1,0)</f>
        <v>1</v>
      </c>
      <c r="C106" s="4">
        <v>0</v>
      </c>
      <c r="D106" s="4">
        <v>2</v>
      </c>
      <c r="E106" s="4">
        <v>0</v>
      </c>
      <c r="F106" s="4">
        <v>284.23</v>
      </c>
      <c r="G106" s="4" t="s">
        <v>529</v>
      </c>
      <c r="H106" s="4" t="s">
        <v>530</v>
      </c>
      <c r="I106" s="4"/>
      <c r="J106" s="4"/>
      <c r="K106" s="4">
        <v>212</v>
      </c>
      <c r="L106" s="4">
        <v>87</v>
      </c>
      <c r="M106" s="4">
        <v>1</v>
      </c>
      <c r="N106" s="4" t="s">
        <v>2</v>
      </c>
      <c r="O106" s="4">
        <v>2</v>
      </c>
      <c r="P106" s="4"/>
    </row>
    <row r="107" spans="1:16">
      <c r="A107" s="4">
        <v>50</v>
      </c>
      <c r="B107" s="4">
        <f>IF(SourceObSm!F107&lt;&gt;0,1,0)</f>
        <v>1</v>
      </c>
      <c r="C107" s="4">
        <v>0</v>
      </c>
      <c r="D107" s="4">
        <v>2</v>
      </c>
      <c r="E107" s="4">
        <v>0</v>
      </c>
      <c r="F107" s="4">
        <v>5.44</v>
      </c>
      <c r="G107" s="4" t="s">
        <v>531</v>
      </c>
      <c r="H107" s="4" t="s">
        <v>532</v>
      </c>
      <c r="I107" s="4"/>
      <c r="J107" s="4"/>
      <c r="K107" s="4">
        <v>212</v>
      </c>
      <c r="L107" s="4">
        <v>88</v>
      </c>
      <c r="M107" s="4">
        <v>1</v>
      </c>
      <c r="N107" s="4" t="s">
        <v>2</v>
      </c>
      <c r="O107" s="4">
        <v>2</v>
      </c>
      <c r="P107" s="4"/>
    </row>
    <row r="108" spans="1:16">
      <c r="A108" s="4">
        <v>50</v>
      </c>
      <c r="B108" s="4">
        <f>IF(SourceObSm!F108&lt;&gt;0,1,0)</f>
        <v>1</v>
      </c>
      <c r="C108" s="4">
        <v>0</v>
      </c>
      <c r="D108" s="4">
        <v>2</v>
      </c>
      <c r="E108" s="4">
        <v>0</v>
      </c>
      <c r="F108" s="4">
        <v>2848.36</v>
      </c>
      <c r="G108" s="4" t="s">
        <v>533</v>
      </c>
      <c r="H108" s="4" t="s">
        <v>512</v>
      </c>
      <c r="I108" s="4"/>
      <c r="J108" s="4"/>
      <c r="K108" s="4">
        <v>212</v>
      </c>
      <c r="L108" s="4">
        <v>89</v>
      </c>
      <c r="M108" s="4">
        <v>1</v>
      </c>
      <c r="N108" s="4" t="s">
        <v>2</v>
      </c>
      <c r="O108" s="4">
        <v>2</v>
      </c>
      <c r="P108" s="4"/>
    </row>
    <row r="109" spans="1:16">
      <c r="A109" s="4">
        <v>50</v>
      </c>
      <c r="B109" s="4">
        <f>IF(SourceObSm!F109&lt;&gt;0,1,0)</f>
        <v>0</v>
      </c>
      <c r="C109" s="4">
        <v>0</v>
      </c>
      <c r="D109" s="4">
        <v>2</v>
      </c>
      <c r="E109" s="4">
        <v>0</v>
      </c>
      <c r="F109" s="4">
        <v>0</v>
      </c>
      <c r="G109" s="4" t="s">
        <v>534</v>
      </c>
      <c r="H109" s="4" t="s">
        <v>514</v>
      </c>
      <c r="I109" s="4"/>
      <c r="J109" s="4"/>
      <c r="K109" s="4">
        <v>212</v>
      </c>
      <c r="L109" s="4">
        <v>90</v>
      </c>
      <c r="M109" s="4">
        <v>1</v>
      </c>
      <c r="N109" s="4" t="s">
        <v>2</v>
      </c>
      <c r="O109" s="4">
        <v>2</v>
      </c>
      <c r="P109" s="4"/>
    </row>
    <row r="110" spans="1:16">
      <c r="A110" s="4">
        <v>50</v>
      </c>
      <c r="B110" s="4">
        <v>1</v>
      </c>
      <c r="C110" s="4">
        <v>0</v>
      </c>
      <c r="D110" s="4">
        <v>2</v>
      </c>
      <c r="E110" s="4">
        <v>0</v>
      </c>
      <c r="F110" s="4">
        <v>0</v>
      </c>
      <c r="G110" s="4" t="s">
        <v>2</v>
      </c>
      <c r="H110" s="4" t="s">
        <v>2</v>
      </c>
      <c r="I110" s="4"/>
      <c r="J110" s="4"/>
      <c r="K110" s="4">
        <v>212</v>
      </c>
      <c r="L110" s="4">
        <v>91</v>
      </c>
      <c r="M110" s="4">
        <v>0</v>
      </c>
      <c r="N110" s="4" t="s">
        <v>2</v>
      </c>
      <c r="O110" s="4">
        <v>-1</v>
      </c>
      <c r="P110" s="4"/>
    </row>
    <row r="111" spans="1:16">
      <c r="A111" s="4">
        <v>50</v>
      </c>
      <c r="B111" s="4">
        <v>1</v>
      </c>
      <c r="C111" s="4">
        <v>0</v>
      </c>
      <c r="D111" s="4">
        <v>2</v>
      </c>
      <c r="E111" s="4">
        <v>0</v>
      </c>
      <c r="F111" s="4">
        <v>0</v>
      </c>
      <c r="G111" s="4" t="s">
        <v>2</v>
      </c>
      <c r="H111" s="4" t="s">
        <v>2</v>
      </c>
      <c r="I111" s="4"/>
      <c r="J111" s="4"/>
      <c r="K111" s="4">
        <v>212</v>
      </c>
      <c r="L111" s="4">
        <v>92</v>
      </c>
      <c r="M111" s="4">
        <v>0</v>
      </c>
      <c r="N111" s="4" t="s">
        <v>2</v>
      </c>
      <c r="O111" s="4">
        <v>-1</v>
      </c>
      <c r="P111" s="4"/>
    </row>
    <row r="112" spans="1:16">
      <c r="A112" s="4">
        <v>50</v>
      </c>
      <c r="B112" s="4">
        <f>IF(SourceObSm!F112&lt;&gt;0,1,0)</f>
        <v>0</v>
      </c>
      <c r="C112" s="4">
        <v>0</v>
      </c>
      <c r="D112" s="4">
        <v>2</v>
      </c>
      <c r="E112" s="4">
        <v>0</v>
      </c>
      <c r="F112" s="4">
        <v>0</v>
      </c>
      <c r="G112" s="4" t="s">
        <v>535</v>
      </c>
      <c r="H112" s="4" t="s">
        <v>536</v>
      </c>
      <c r="I112" s="4"/>
      <c r="J112" s="4"/>
      <c r="K112" s="4">
        <v>212</v>
      </c>
      <c r="L112" s="4">
        <v>93</v>
      </c>
      <c r="M112" s="4">
        <v>1</v>
      </c>
      <c r="N112" s="4" t="s">
        <v>2</v>
      </c>
      <c r="O112" s="4">
        <v>2</v>
      </c>
      <c r="P112" s="4"/>
    </row>
    <row r="113" spans="1:16">
      <c r="A113" s="4">
        <v>50</v>
      </c>
      <c r="B113" s="4">
        <f>IF(SourceObSm!F113&lt;&gt;0,1,0)</f>
        <v>0</v>
      </c>
      <c r="C113" s="4">
        <v>0</v>
      </c>
      <c r="D113" s="4">
        <v>2</v>
      </c>
      <c r="E113" s="4">
        <v>0</v>
      </c>
      <c r="F113" s="4">
        <v>0</v>
      </c>
      <c r="G113" s="4" t="s">
        <v>537</v>
      </c>
      <c r="H113" s="4" t="s">
        <v>538</v>
      </c>
      <c r="I113" s="4"/>
      <c r="J113" s="4"/>
      <c r="K113" s="4">
        <v>212</v>
      </c>
      <c r="L113" s="4">
        <v>94</v>
      </c>
      <c r="M113" s="4">
        <v>1</v>
      </c>
      <c r="N113" s="4" t="s">
        <v>2</v>
      </c>
      <c r="O113" s="4">
        <v>2</v>
      </c>
      <c r="P113" s="4"/>
    </row>
    <row r="114" spans="1:16">
      <c r="A114" s="4">
        <v>50</v>
      </c>
      <c r="B114" s="4">
        <f>IF(SourceObSm!F114&lt;&gt;0,1,0)</f>
        <v>0</v>
      </c>
      <c r="C114" s="4">
        <v>0</v>
      </c>
      <c r="D114" s="4">
        <v>2</v>
      </c>
      <c r="E114" s="4">
        <v>0</v>
      </c>
      <c r="F114" s="4">
        <v>0</v>
      </c>
      <c r="G114" s="4" t="s">
        <v>539</v>
      </c>
      <c r="H114" s="4" t="s">
        <v>540</v>
      </c>
      <c r="I114" s="4"/>
      <c r="J114" s="4"/>
      <c r="K114" s="4">
        <v>212</v>
      </c>
      <c r="L114" s="4">
        <v>95</v>
      </c>
      <c r="M114" s="4">
        <v>1</v>
      </c>
      <c r="N114" s="4" t="s">
        <v>2</v>
      </c>
      <c r="O114" s="4">
        <v>2</v>
      </c>
      <c r="P114" s="4"/>
    </row>
    <row r="115" spans="1:16">
      <c r="A115" s="4">
        <v>50</v>
      </c>
      <c r="B115" s="4">
        <f>IF(SourceObSm!F115&lt;&gt;0,1,0)</f>
        <v>0</v>
      </c>
      <c r="C115" s="4">
        <v>0</v>
      </c>
      <c r="D115" s="4">
        <v>2</v>
      </c>
      <c r="E115" s="4">
        <v>0</v>
      </c>
      <c r="F115" s="4">
        <v>0</v>
      </c>
      <c r="G115" s="4" t="s">
        <v>541</v>
      </c>
      <c r="H115" s="4" t="s">
        <v>542</v>
      </c>
      <c r="I115" s="4"/>
      <c r="J115" s="4"/>
      <c r="K115" s="4">
        <v>212</v>
      </c>
      <c r="L115" s="4">
        <v>96</v>
      </c>
      <c r="M115" s="4">
        <v>1</v>
      </c>
      <c r="N115" s="4" t="s">
        <v>2</v>
      </c>
      <c r="O115" s="4">
        <v>2</v>
      </c>
      <c r="P115" s="4"/>
    </row>
    <row r="116" spans="1:16">
      <c r="A116" s="4">
        <v>50</v>
      </c>
      <c r="B116" s="4">
        <f>IF(SourceObSm!F116&lt;&gt;0,1,0)</f>
        <v>0</v>
      </c>
      <c r="C116" s="4">
        <v>0</v>
      </c>
      <c r="D116" s="4">
        <v>2</v>
      </c>
      <c r="E116" s="4">
        <v>0</v>
      </c>
      <c r="F116" s="4">
        <v>0</v>
      </c>
      <c r="G116" s="4" t="s">
        <v>543</v>
      </c>
      <c r="H116" s="4" t="s">
        <v>544</v>
      </c>
      <c r="I116" s="4"/>
      <c r="J116" s="4"/>
      <c r="K116" s="4">
        <v>212</v>
      </c>
      <c r="L116" s="4">
        <v>97</v>
      </c>
      <c r="M116" s="4">
        <v>1</v>
      </c>
      <c r="N116" s="4" t="s">
        <v>2</v>
      </c>
      <c r="O116" s="4">
        <v>2</v>
      </c>
      <c r="P116" s="4"/>
    </row>
    <row r="117" spans="1:16">
      <c r="A117" s="4">
        <v>50</v>
      </c>
      <c r="B117" s="4">
        <f>IF(SourceObSm!F117&lt;&gt;0,1,0)</f>
        <v>0</v>
      </c>
      <c r="C117" s="4">
        <v>0</v>
      </c>
      <c r="D117" s="4">
        <v>2</v>
      </c>
      <c r="E117" s="4">
        <v>216</v>
      </c>
      <c r="F117" s="4">
        <v>0</v>
      </c>
      <c r="G117" s="4" t="s">
        <v>545</v>
      </c>
      <c r="H117" s="4" t="s">
        <v>546</v>
      </c>
      <c r="I117" s="4"/>
      <c r="J117" s="4"/>
      <c r="K117" s="4">
        <v>212</v>
      </c>
      <c r="L117" s="4">
        <v>98</v>
      </c>
      <c r="M117" s="4">
        <v>1</v>
      </c>
      <c r="N117" s="4" t="s">
        <v>2</v>
      </c>
      <c r="O117" s="4">
        <v>2</v>
      </c>
      <c r="P117" s="4"/>
    </row>
    <row r="118" spans="1:16">
      <c r="A118" s="4">
        <v>50</v>
      </c>
      <c r="B118" s="4">
        <v>1</v>
      </c>
      <c r="C118" s="4">
        <v>0</v>
      </c>
      <c r="D118" s="4">
        <v>2</v>
      </c>
      <c r="E118" s="4">
        <v>0</v>
      </c>
      <c r="F118" s="4">
        <v>0</v>
      </c>
      <c r="G118" s="4" t="s">
        <v>2</v>
      </c>
      <c r="H118" s="4" t="s">
        <v>2</v>
      </c>
      <c r="I118" s="4"/>
      <c r="J118" s="4"/>
      <c r="K118" s="4">
        <v>212</v>
      </c>
      <c r="L118" s="4">
        <v>99</v>
      </c>
      <c r="M118" s="4">
        <v>0</v>
      </c>
      <c r="N118" s="4" t="s">
        <v>2</v>
      </c>
      <c r="O118" s="4">
        <v>-1</v>
      </c>
      <c r="P118" s="4"/>
    </row>
    <row r="119" spans="1:16">
      <c r="A119" s="4">
        <v>50</v>
      </c>
      <c r="B119" s="4">
        <f>IF(SourceObSm!F119&lt;&gt;0,1,0)</f>
        <v>0</v>
      </c>
      <c r="C119" s="4">
        <v>0</v>
      </c>
      <c r="D119" s="4">
        <v>2</v>
      </c>
      <c r="E119" s="4">
        <v>0</v>
      </c>
      <c r="F119" s="4">
        <v>0</v>
      </c>
      <c r="G119" s="4" t="s">
        <v>547</v>
      </c>
      <c r="H119" s="4" t="s">
        <v>548</v>
      </c>
      <c r="I119" s="4"/>
      <c r="J119" s="4"/>
      <c r="K119" s="4">
        <v>212</v>
      </c>
      <c r="L119" s="4">
        <v>100</v>
      </c>
      <c r="M119" s="4">
        <v>1</v>
      </c>
      <c r="N119" s="4" t="s">
        <v>2</v>
      </c>
      <c r="O119" s="4">
        <v>2</v>
      </c>
      <c r="P119" s="4"/>
    </row>
    <row r="120" spans="1:16">
      <c r="A120" s="4">
        <v>50</v>
      </c>
      <c r="B120" s="4">
        <v>0</v>
      </c>
      <c r="C120" s="4">
        <v>0</v>
      </c>
      <c r="D120" s="4">
        <v>2</v>
      </c>
      <c r="E120" s="4">
        <v>0</v>
      </c>
      <c r="F120" s="4">
        <v>0</v>
      </c>
      <c r="G120" s="4" t="s">
        <v>2</v>
      </c>
      <c r="H120" s="4" t="s">
        <v>2</v>
      </c>
      <c r="I120" s="4"/>
      <c r="J120" s="4"/>
      <c r="K120" s="4">
        <v>212</v>
      </c>
      <c r="L120" s="4">
        <v>101</v>
      </c>
      <c r="M120" s="4">
        <v>3</v>
      </c>
      <c r="N120" s="4" t="s">
        <v>2</v>
      </c>
      <c r="O120" s="4">
        <v>-1</v>
      </c>
      <c r="P120" s="4"/>
    </row>
    <row r="121" spans="1:16">
      <c r="A121" s="4">
        <v>50</v>
      </c>
      <c r="B121" s="4">
        <v>1</v>
      </c>
      <c r="C121" s="4">
        <v>0</v>
      </c>
      <c r="D121" s="4">
        <v>2</v>
      </c>
      <c r="E121" s="4">
        <v>213</v>
      </c>
      <c r="F121" s="4">
        <v>827065.75</v>
      </c>
      <c r="G121" s="4" t="s">
        <v>549</v>
      </c>
      <c r="H121" s="4" t="s">
        <v>550</v>
      </c>
      <c r="I121" s="4"/>
      <c r="J121" s="4"/>
      <c r="K121" s="4">
        <v>212</v>
      </c>
      <c r="L121" s="4">
        <v>102</v>
      </c>
      <c r="M121" s="4">
        <v>0</v>
      </c>
      <c r="N121" s="4" t="s">
        <v>2</v>
      </c>
      <c r="O121" s="4">
        <v>2</v>
      </c>
      <c r="P121" s="4"/>
    </row>
    <row r="122" spans="1:16">
      <c r="A122" s="4">
        <v>50</v>
      </c>
      <c r="B122" s="4">
        <v>1</v>
      </c>
      <c r="C122" s="4">
        <v>0</v>
      </c>
      <c r="D122" s="4">
        <v>2</v>
      </c>
      <c r="E122" s="4">
        <v>207</v>
      </c>
      <c r="F122" s="4">
        <v>517.67999999999995</v>
      </c>
      <c r="G122" s="4" t="s">
        <v>551</v>
      </c>
      <c r="H122" s="4" t="s">
        <v>552</v>
      </c>
      <c r="I122" s="4"/>
      <c r="J122" s="4"/>
      <c r="K122" s="4">
        <v>212</v>
      </c>
      <c r="L122" s="4">
        <v>103</v>
      </c>
      <c r="M122" s="4">
        <v>0</v>
      </c>
      <c r="N122" s="4" t="s">
        <v>2</v>
      </c>
      <c r="O122" s="4">
        <v>2</v>
      </c>
      <c r="P122" s="4"/>
    </row>
    <row r="123" spans="1:16">
      <c r="A123" s="4">
        <v>50</v>
      </c>
      <c r="B123" s="4">
        <v>1</v>
      </c>
      <c r="C123" s="4">
        <v>0</v>
      </c>
      <c r="D123" s="4">
        <v>2</v>
      </c>
      <c r="E123" s="4">
        <v>205</v>
      </c>
      <c r="F123" s="4">
        <v>4994</v>
      </c>
      <c r="G123" s="4" t="s">
        <v>553</v>
      </c>
      <c r="H123" s="4" t="s">
        <v>554</v>
      </c>
      <c r="I123" s="4"/>
      <c r="J123" s="4"/>
      <c r="K123" s="4">
        <v>212</v>
      </c>
      <c r="L123" s="4">
        <v>104</v>
      </c>
      <c r="M123" s="4">
        <v>0</v>
      </c>
      <c r="N123" s="4" t="s">
        <v>2</v>
      </c>
      <c r="O123" s="4">
        <v>2</v>
      </c>
      <c r="P123" s="4"/>
    </row>
    <row r="124" spans="1:16">
      <c r="A124" s="4">
        <v>50</v>
      </c>
      <c r="B124" s="4">
        <v>0</v>
      </c>
      <c r="C124" s="4">
        <v>0</v>
      </c>
      <c r="D124" s="4">
        <v>2</v>
      </c>
      <c r="E124" s="4">
        <v>0</v>
      </c>
      <c r="F124" s="4">
        <v>0</v>
      </c>
      <c r="G124" s="4" t="s">
        <v>2</v>
      </c>
      <c r="H124" s="4" t="s">
        <v>2</v>
      </c>
      <c r="I124" s="4"/>
      <c r="J124" s="4"/>
      <c r="K124" s="4">
        <v>212</v>
      </c>
      <c r="L124" s="4">
        <v>105</v>
      </c>
      <c r="M124" s="4">
        <v>3</v>
      </c>
      <c r="N124" s="4" t="s">
        <v>2</v>
      </c>
      <c r="O124" s="4">
        <v>-1</v>
      </c>
      <c r="P124" s="4"/>
    </row>
    <row r="126" spans="1:16">
      <c r="A126">
        <v>-1</v>
      </c>
    </row>
    <row r="129" spans="1:15">
      <c r="A129" s="3">
        <v>75</v>
      </c>
      <c r="B129" s="3" t="s">
        <v>616</v>
      </c>
      <c r="C129" s="3">
        <v>2000</v>
      </c>
      <c r="D129" s="3">
        <v>0</v>
      </c>
      <c r="E129" s="3">
        <v>1</v>
      </c>
      <c r="F129" s="3"/>
      <c r="G129" s="3">
        <v>0</v>
      </c>
      <c r="H129" s="3">
        <v>1</v>
      </c>
      <c r="I129" s="3">
        <v>0</v>
      </c>
      <c r="J129" s="3">
        <v>3</v>
      </c>
      <c r="K129" s="3">
        <v>0</v>
      </c>
      <c r="L129" s="3">
        <v>0</v>
      </c>
      <c r="M129" s="3">
        <v>0</v>
      </c>
      <c r="N129" s="3">
        <v>93143763</v>
      </c>
      <c r="O129" s="3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B217"/>
  <sheetViews>
    <sheetView workbookViewId="0"/>
  </sheetViews>
  <sheetFormatPr defaultRowHeight="12.75"/>
  <sheetData>
    <row r="1" spans="1:106">
      <c r="A1">
        <f>ROW(Source!A24)</f>
        <v>24</v>
      </c>
      <c r="B1">
        <v>93143763</v>
      </c>
      <c r="C1">
        <v>93143780</v>
      </c>
      <c r="D1">
        <v>26535303</v>
      </c>
      <c r="E1">
        <v>1</v>
      </c>
      <c r="F1">
        <v>1</v>
      </c>
      <c r="G1">
        <v>1</v>
      </c>
      <c r="H1">
        <v>1</v>
      </c>
      <c r="I1" t="s">
        <v>618</v>
      </c>
      <c r="J1" t="s">
        <v>2</v>
      </c>
      <c r="K1" t="s">
        <v>619</v>
      </c>
      <c r="L1">
        <v>1369</v>
      </c>
      <c r="N1">
        <v>1013</v>
      </c>
      <c r="O1" t="s">
        <v>620</v>
      </c>
      <c r="P1" t="s">
        <v>620</v>
      </c>
      <c r="Q1">
        <v>1</v>
      </c>
      <c r="W1">
        <v>0</v>
      </c>
      <c r="X1">
        <v>661046604</v>
      </c>
      <c r="Y1">
        <v>21.8</v>
      </c>
      <c r="AA1">
        <v>0</v>
      </c>
      <c r="AB1">
        <v>0</v>
      </c>
      <c r="AC1">
        <v>0</v>
      </c>
      <c r="AD1">
        <v>11.77</v>
      </c>
      <c r="AE1">
        <v>0</v>
      </c>
      <c r="AF1">
        <v>0</v>
      </c>
      <c r="AG1">
        <v>0</v>
      </c>
      <c r="AH1">
        <v>11.77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2</v>
      </c>
      <c r="AT1">
        <v>21.8</v>
      </c>
      <c r="AU1" t="s">
        <v>2</v>
      </c>
      <c r="AV1">
        <v>1</v>
      </c>
      <c r="AW1">
        <v>2</v>
      </c>
      <c r="AX1">
        <v>93143781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218</v>
      </c>
      <c r="CY1">
        <f>AD1</f>
        <v>11.77</v>
      </c>
      <c r="CZ1">
        <f>AH1</f>
        <v>11.77</v>
      </c>
      <c r="DA1">
        <f>AL1</f>
        <v>1</v>
      </c>
      <c r="DB1">
        <v>0</v>
      </c>
    </row>
    <row r="2" spans="1:106">
      <c r="A2">
        <f>ROW(Source!A24)</f>
        <v>24</v>
      </c>
      <c r="B2">
        <v>93143763</v>
      </c>
      <c r="C2">
        <v>93143780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22</v>
      </c>
      <c r="J2" t="s">
        <v>2</v>
      </c>
      <c r="K2" t="s">
        <v>621</v>
      </c>
      <c r="L2">
        <v>608254</v>
      </c>
      <c r="N2">
        <v>1013</v>
      </c>
      <c r="O2" t="s">
        <v>622</v>
      </c>
      <c r="P2" t="s">
        <v>622</v>
      </c>
      <c r="Q2">
        <v>1</v>
      </c>
      <c r="W2">
        <v>0</v>
      </c>
      <c r="X2">
        <v>-185737400</v>
      </c>
      <c r="Y2">
        <v>0.03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2</v>
      </c>
      <c r="AT2">
        <v>0.03</v>
      </c>
      <c r="AU2" t="s">
        <v>2</v>
      </c>
      <c r="AV2">
        <v>2</v>
      </c>
      <c r="AW2">
        <v>2</v>
      </c>
      <c r="AX2">
        <v>93143782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0.3</v>
      </c>
      <c r="CY2">
        <f>AD2</f>
        <v>0</v>
      </c>
      <c r="CZ2">
        <f>AH2</f>
        <v>0</v>
      </c>
      <c r="DA2">
        <f>AL2</f>
        <v>1</v>
      </c>
      <c r="DB2">
        <v>0</v>
      </c>
    </row>
    <row r="3" spans="1:106">
      <c r="A3">
        <f>ROW(Source!A24)</f>
        <v>24</v>
      </c>
      <c r="B3">
        <v>93143763</v>
      </c>
      <c r="C3">
        <v>93143780</v>
      </c>
      <c r="D3">
        <v>29847001</v>
      </c>
      <c r="E3">
        <v>1</v>
      </c>
      <c r="F3">
        <v>1</v>
      </c>
      <c r="G3">
        <v>1</v>
      </c>
      <c r="H3">
        <v>2</v>
      </c>
      <c r="I3" t="s">
        <v>623</v>
      </c>
      <c r="J3" t="s">
        <v>624</v>
      </c>
      <c r="K3" t="s">
        <v>625</v>
      </c>
      <c r="L3">
        <v>1368</v>
      </c>
      <c r="N3">
        <v>1011</v>
      </c>
      <c r="O3" t="s">
        <v>626</v>
      </c>
      <c r="P3" t="s">
        <v>626</v>
      </c>
      <c r="Q3">
        <v>1</v>
      </c>
      <c r="W3">
        <v>0</v>
      </c>
      <c r="X3">
        <v>-2063143494</v>
      </c>
      <c r="Y3">
        <v>0.03</v>
      </c>
      <c r="AA3">
        <v>0</v>
      </c>
      <c r="AB3">
        <v>102.57</v>
      </c>
      <c r="AC3">
        <v>11.24</v>
      </c>
      <c r="AD3">
        <v>0</v>
      </c>
      <c r="AE3">
        <v>0</v>
      </c>
      <c r="AF3">
        <v>102.57</v>
      </c>
      <c r="AG3">
        <v>11.24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2</v>
      </c>
      <c r="AT3">
        <v>0.03</v>
      </c>
      <c r="AU3" t="s">
        <v>2</v>
      </c>
      <c r="AV3">
        <v>0</v>
      </c>
      <c r="AW3">
        <v>2</v>
      </c>
      <c r="AX3">
        <v>93143783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0.3</v>
      </c>
      <c r="CY3">
        <f>AB3</f>
        <v>102.57</v>
      </c>
      <c r="CZ3">
        <f>AF3</f>
        <v>102.57</v>
      </c>
      <c r="DA3">
        <f>AJ3</f>
        <v>1</v>
      </c>
      <c r="DB3">
        <v>0</v>
      </c>
    </row>
    <row r="4" spans="1:106">
      <c r="A4">
        <f>ROW(Source!A24)</f>
        <v>24</v>
      </c>
      <c r="B4">
        <v>93143763</v>
      </c>
      <c r="C4">
        <v>93143780</v>
      </c>
      <c r="D4">
        <v>29858057</v>
      </c>
      <c r="E4">
        <v>1</v>
      </c>
      <c r="F4">
        <v>1</v>
      </c>
      <c r="G4">
        <v>1</v>
      </c>
      <c r="H4">
        <v>3</v>
      </c>
      <c r="I4" t="s">
        <v>627</v>
      </c>
      <c r="J4" t="s">
        <v>628</v>
      </c>
      <c r="K4" t="s">
        <v>629</v>
      </c>
      <c r="L4">
        <v>1348</v>
      </c>
      <c r="N4">
        <v>1009</v>
      </c>
      <c r="O4" t="s">
        <v>630</v>
      </c>
      <c r="P4" t="s">
        <v>630</v>
      </c>
      <c r="Q4">
        <v>1000</v>
      </c>
      <c r="W4">
        <v>0</v>
      </c>
      <c r="X4">
        <v>1114384591</v>
      </c>
      <c r="Y4">
        <v>1.0000000000000001E-5</v>
      </c>
      <c r="AA4">
        <v>44015</v>
      </c>
      <c r="AB4">
        <v>0</v>
      </c>
      <c r="AC4">
        <v>0</v>
      </c>
      <c r="AD4">
        <v>0</v>
      </c>
      <c r="AE4">
        <v>44015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2</v>
      </c>
      <c r="AT4">
        <v>1.0000000000000001E-5</v>
      </c>
      <c r="AU4" t="s">
        <v>2</v>
      </c>
      <c r="AV4">
        <v>0</v>
      </c>
      <c r="AW4">
        <v>2</v>
      </c>
      <c r="AX4">
        <v>93143784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1E-4</v>
      </c>
      <c r="CY4">
        <f t="shared" ref="CY4:CY15" si="0">AA4</f>
        <v>44015</v>
      </c>
      <c r="CZ4">
        <f t="shared" ref="CZ4:CZ15" si="1">AE4</f>
        <v>44015</v>
      </c>
      <c r="DA4">
        <f t="shared" ref="DA4:DA15" si="2">AI4</f>
        <v>1</v>
      </c>
      <c r="DB4">
        <v>0</v>
      </c>
    </row>
    <row r="5" spans="1:106">
      <c r="A5">
        <f>ROW(Source!A24)</f>
        <v>24</v>
      </c>
      <c r="B5">
        <v>93143763</v>
      </c>
      <c r="C5">
        <v>93143780</v>
      </c>
      <c r="D5">
        <v>29859413</v>
      </c>
      <c r="E5">
        <v>1</v>
      </c>
      <c r="F5">
        <v>1</v>
      </c>
      <c r="G5">
        <v>1</v>
      </c>
      <c r="H5">
        <v>3</v>
      </c>
      <c r="I5" t="s">
        <v>631</v>
      </c>
      <c r="J5" t="s">
        <v>632</v>
      </c>
      <c r="K5" t="s">
        <v>633</v>
      </c>
      <c r="L5">
        <v>1348</v>
      </c>
      <c r="N5">
        <v>1009</v>
      </c>
      <c r="O5" t="s">
        <v>630</v>
      </c>
      <c r="P5" t="s">
        <v>630</v>
      </c>
      <c r="Q5">
        <v>1000</v>
      </c>
      <c r="W5">
        <v>0</v>
      </c>
      <c r="X5">
        <v>1550255164</v>
      </c>
      <c r="Y5">
        <v>1.0000000000000001E-5</v>
      </c>
      <c r="AA5">
        <v>15295</v>
      </c>
      <c r="AB5">
        <v>0</v>
      </c>
      <c r="AC5">
        <v>0</v>
      </c>
      <c r="AD5">
        <v>0</v>
      </c>
      <c r="AE5">
        <v>15295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2</v>
      </c>
      <c r="AT5">
        <v>1.0000000000000001E-5</v>
      </c>
      <c r="AU5" t="s">
        <v>2</v>
      </c>
      <c r="AV5">
        <v>0</v>
      </c>
      <c r="AW5">
        <v>2</v>
      </c>
      <c r="AX5">
        <v>93143785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1E-4</v>
      </c>
      <c r="CY5">
        <f t="shared" si="0"/>
        <v>15295</v>
      </c>
      <c r="CZ5">
        <f t="shared" si="1"/>
        <v>15295</v>
      </c>
      <c r="DA5">
        <f t="shared" si="2"/>
        <v>1</v>
      </c>
      <c r="DB5">
        <v>0</v>
      </c>
    </row>
    <row r="6" spans="1:106">
      <c r="A6">
        <f>ROW(Source!A24)</f>
        <v>24</v>
      </c>
      <c r="B6">
        <v>93143763</v>
      </c>
      <c r="C6">
        <v>93143780</v>
      </c>
      <c r="D6">
        <v>29859518</v>
      </c>
      <c r="E6">
        <v>1</v>
      </c>
      <c r="F6">
        <v>1</v>
      </c>
      <c r="G6">
        <v>1</v>
      </c>
      <c r="H6">
        <v>3</v>
      </c>
      <c r="I6" t="s">
        <v>634</v>
      </c>
      <c r="J6" t="s">
        <v>635</v>
      </c>
      <c r="K6" t="s">
        <v>636</v>
      </c>
      <c r="L6">
        <v>1346</v>
      </c>
      <c r="N6">
        <v>1009</v>
      </c>
      <c r="O6" t="s">
        <v>637</v>
      </c>
      <c r="P6" t="s">
        <v>637</v>
      </c>
      <c r="Q6">
        <v>1</v>
      </c>
      <c r="W6">
        <v>0</v>
      </c>
      <c r="X6">
        <v>-494964440</v>
      </c>
      <c r="Y6">
        <v>1E-3</v>
      </c>
      <c r="AA6">
        <v>169.7</v>
      </c>
      <c r="AB6">
        <v>0</v>
      </c>
      <c r="AC6">
        <v>0</v>
      </c>
      <c r="AD6">
        <v>0</v>
      </c>
      <c r="AE6">
        <v>169.7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2</v>
      </c>
      <c r="AT6">
        <v>1E-3</v>
      </c>
      <c r="AU6" t="s">
        <v>2</v>
      </c>
      <c r="AV6">
        <v>0</v>
      </c>
      <c r="AW6">
        <v>2</v>
      </c>
      <c r="AX6">
        <v>93143786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0.01</v>
      </c>
      <c r="CY6">
        <f t="shared" si="0"/>
        <v>169.7</v>
      </c>
      <c r="CZ6">
        <f t="shared" si="1"/>
        <v>169.7</v>
      </c>
      <c r="DA6">
        <f t="shared" si="2"/>
        <v>1</v>
      </c>
      <c r="DB6">
        <v>0</v>
      </c>
    </row>
    <row r="7" spans="1:106">
      <c r="A7">
        <f>ROW(Source!A24)</f>
        <v>24</v>
      </c>
      <c r="B7">
        <v>93143763</v>
      </c>
      <c r="C7">
        <v>93143780</v>
      </c>
      <c r="D7">
        <v>29859906</v>
      </c>
      <c r="E7">
        <v>1</v>
      </c>
      <c r="F7">
        <v>1</v>
      </c>
      <c r="G7">
        <v>1</v>
      </c>
      <c r="H7">
        <v>3</v>
      </c>
      <c r="I7" t="s">
        <v>638</v>
      </c>
      <c r="J7" t="s">
        <v>639</v>
      </c>
      <c r="K7" t="s">
        <v>640</v>
      </c>
      <c r="L7">
        <v>1346</v>
      </c>
      <c r="N7">
        <v>1009</v>
      </c>
      <c r="O7" t="s">
        <v>637</v>
      </c>
      <c r="P7" t="s">
        <v>637</v>
      </c>
      <c r="Q7">
        <v>1</v>
      </c>
      <c r="W7">
        <v>0</v>
      </c>
      <c r="X7">
        <v>-1023421896</v>
      </c>
      <c r="Y7">
        <v>6.0000000000000001E-3</v>
      </c>
      <c r="AA7">
        <v>130.4</v>
      </c>
      <c r="AB7">
        <v>0</v>
      </c>
      <c r="AC7">
        <v>0</v>
      </c>
      <c r="AD7">
        <v>0</v>
      </c>
      <c r="AE7">
        <v>130.4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2</v>
      </c>
      <c r="AT7">
        <v>6.0000000000000001E-3</v>
      </c>
      <c r="AU7" t="s">
        <v>2</v>
      </c>
      <c r="AV7">
        <v>0</v>
      </c>
      <c r="AW7">
        <v>2</v>
      </c>
      <c r="AX7">
        <v>93143787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0.06</v>
      </c>
      <c r="CY7">
        <f t="shared" si="0"/>
        <v>130.4</v>
      </c>
      <c r="CZ7">
        <f t="shared" si="1"/>
        <v>130.4</v>
      </c>
      <c r="DA7">
        <f t="shared" si="2"/>
        <v>1</v>
      </c>
      <c r="DB7">
        <v>0</v>
      </c>
    </row>
    <row r="8" spans="1:106">
      <c r="A8">
        <f>ROW(Source!A24)</f>
        <v>24</v>
      </c>
      <c r="B8">
        <v>93143763</v>
      </c>
      <c r="C8">
        <v>93143780</v>
      </c>
      <c r="D8">
        <v>29859969</v>
      </c>
      <c r="E8">
        <v>1</v>
      </c>
      <c r="F8">
        <v>1</v>
      </c>
      <c r="G8">
        <v>1</v>
      </c>
      <c r="H8">
        <v>3</v>
      </c>
      <c r="I8" t="s">
        <v>641</v>
      </c>
      <c r="J8" t="s">
        <v>642</v>
      </c>
      <c r="K8" t="s">
        <v>643</v>
      </c>
      <c r="L8">
        <v>1346</v>
      </c>
      <c r="N8">
        <v>1009</v>
      </c>
      <c r="O8" t="s">
        <v>637</v>
      </c>
      <c r="P8" t="s">
        <v>637</v>
      </c>
      <c r="Q8">
        <v>1</v>
      </c>
      <c r="W8">
        <v>0</v>
      </c>
      <c r="X8">
        <v>782548440</v>
      </c>
      <c r="Y8">
        <v>0.01</v>
      </c>
      <c r="AA8">
        <v>147.97</v>
      </c>
      <c r="AB8">
        <v>0</v>
      </c>
      <c r="AC8">
        <v>0</v>
      </c>
      <c r="AD8">
        <v>0</v>
      </c>
      <c r="AE8">
        <v>147.97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2</v>
      </c>
      <c r="AT8">
        <v>0.01</v>
      </c>
      <c r="AU8" t="s">
        <v>2</v>
      </c>
      <c r="AV8">
        <v>0</v>
      </c>
      <c r="AW8">
        <v>2</v>
      </c>
      <c r="AX8">
        <v>93143788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0.1</v>
      </c>
      <c r="CY8">
        <f t="shared" si="0"/>
        <v>147.97</v>
      </c>
      <c r="CZ8">
        <f t="shared" si="1"/>
        <v>147.97</v>
      </c>
      <c r="DA8">
        <f t="shared" si="2"/>
        <v>1</v>
      </c>
      <c r="DB8">
        <v>0</v>
      </c>
    </row>
    <row r="9" spans="1:106">
      <c r="A9">
        <f>ROW(Source!A24)</f>
        <v>24</v>
      </c>
      <c r="B9">
        <v>93143763</v>
      </c>
      <c r="C9">
        <v>93143780</v>
      </c>
      <c r="D9">
        <v>29869001</v>
      </c>
      <c r="E9">
        <v>1</v>
      </c>
      <c r="F9">
        <v>1</v>
      </c>
      <c r="G9">
        <v>1</v>
      </c>
      <c r="H9">
        <v>3</v>
      </c>
      <c r="I9" t="s">
        <v>644</v>
      </c>
      <c r="J9" t="s">
        <v>645</v>
      </c>
      <c r="K9" t="s">
        <v>646</v>
      </c>
      <c r="L9">
        <v>1348</v>
      </c>
      <c r="N9">
        <v>1009</v>
      </c>
      <c r="O9" t="s">
        <v>630</v>
      </c>
      <c r="P9" t="s">
        <v>630</v>
      </c>
      <c r="Q9">
        <v>1000</v>
      </c>
      <c r="W9">
        <v>0</v>
      </c>
      <c r="X9">
        <v>-495317355</v>
      </c>
      <c r="Y9">
        <v>4.4000000000000002E-4</v>
      </c>
      <c r="AA9">
        <v>76302</v>
      </c>
      <c r="AB9">
        <v>0</v>
      </c>
      <c r="AC9">
        <v>0</v>
      </c>
      <c r="AD9">
        <v>0</v>
      </c>
      <c r="AE9">
        <v>76302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2</v>
      </c>
      <c r="AT9">
        <v>4.4000000000000002E-4</v>
      </c>
      <c r="AU9" t="s">
        <v>2</v>
      </c>
      <c r="AV9">
        <v>0</v>
      </c>
      <c r="AW9">
        <v>2</v>
      </c>
      <c r="AX9">
        <v>93143789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Y9*Source!I24</f>
        <v>4.4000000000000003E-3</v>
      </c>
      <c r="CY9">
        <f t="shared" si="0"/>
        <v>76302</v>
      </c>
      <c r="CZ9">
        <f t="shared" si="1"/>
        <v>76302</v>
      </c>
      <c r="DA9">
        <f t="shared" si="2"/>
        <v>1</v>
      </c>
      <c r="DB9">
        <v>0</v>
      </c>
    </row>
    <row r="10" spans="1:106">
      <c r="A10">
        <f>ROW(Source!A24)</f>
        <v>24</v>
      </c>
      <c r="B10">
        <v>93143763</v>
      </c>
      <c r="C10">
        <v>93143780</v>
      </c>
      <c r="D10">
        <v>29870248</v>
      </c>
      <c r="E10">
        <v>1</v>
      </c>
      <c r="F10">
        <v>1</v>
      </c>
      <c r="G10">
        <v>1</v>
      </c>
      <c r="H10">
        <v>3</v>
      </c>
      <c r="I10" t="s">
        <v>647</v>
      </c>
      <c r="J10" t="s">
        <v>648</v>
      </c>
      <c r="K10" t="s">
        <v>649</v>
      </c>
      <c r="L10">
        <v>1348</v>
      </c>
      <c r="N10">
        <v>1009</v>
      </c>
      <c r="O10" t="s">
        <v>630</v>
      </c>
      <c r="P10" t="s">
        <v>630</v>
      </c>
      <c r="Q10">
        <v>1000</v>
      </c>
      <c r="W10">
        <v>0</v>
      </c>
      <c r="X10">
        <v>1615712534</v>
      </c>
      <c r="Y10">
        <v>3.0000000000000001E-5</v>
      </c>
      <c r="AA10">
        <v>73920</v>
      </c>
      <c r="AB10">
        <v>0</v>
      </c>
      <c r="AC10">
        <v>0</v>
      </c>
      <c r="AD10">
        <v>0</v>
      </c>
      <c r="AE10">
        <v>73920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2</v>
      </c>
      <c r="AT10">
        <v>3.0000000000000001E-5</v>
      </c>
      <c r="AU10" t="s">
        <v>2</v>
      </c>
      <c r="AV10">
        <v>0</v>
      </c>
      <c r="AW10">
        <v>2</v>
      </c>
      <c r="AX10">
        <v>93143790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Y10*Source!I24</f>
        <v>3.0000000000000003E-4</v>
      </c>
      <c r="CY10">
        <f t="shared" si="0"/>
        <v>73920</v>
      </c>
      <c r="CZ10">
        <f t="shared" si="1"/>
        <v>73920</v>
      </c>
      <c r="DA10">
        <f t="shared" si="2"/>
        <v>1</v>
      </c>
      <c r="DB10">
        <v>0</v>
      </c>
    </row>
    <row r="11" spans="1:106">
      <c r="A11">
        <f>ROW(Source!A24)</f>
        <v>24</v>
      </c>
      <c r="B11">
        <v>93143763</v>
      </c>
      <c r="C11">
        <v>93143780</v>
      </c>
      <c r="D11">
        <v>29870753</v>
      </c>
      <c r="E11">
        <v>1</v>
      </c>
      <c r="F11">
        <v>1</v>
      </c>
      <c r="G11">
        <v>1</v>
      </c>
      <c r="H11">
        <v>3</v>
      </c>
      <c r="I11" t="s">
        <v>650</v>
      </c>
      <c r="J11" t="s">
        <v>651</v>
      </c>
      <c r="K11" t="s">
        <v>652</v>
      </c>
      <c r="L11">
        <v>1346</v>
      </c>
      <c r="N11">
        <v>1009</v>
      </c>
      <c r="O11" t="s">
        <v>637</v>
      </c>
      <c r="P11" t="s">
        <v>637</v>
      </c>
      <c r="Q11">
        <v>1</v>
      </c>
      <c r="W11">
        <v>0</v>
      </c>
      <c r="X11">
        <v>771195961</v>
      </c>
      <c r="Y11">
        <v>1.7000000000000001E-2</v>
      </c>
      <c r="AA11">
        <v>132.96</v>
      </c>
      <c r="AB11">
        <v>0</v>
      </c>
      <c r="AC11">
        <v>0</v>
      </c>
      <c r="AD11">
        <v>0</v>
      </c>
      <c r="AE11">
        <v>132.96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2</v>
      </c>
      <c r="AT11">
        <v>1.7000000000000001E-2</v>
      </c>
      <c r="AU11" t="s">
        <v>2</v>
      </c>
      <c r="AV11">
        <v>0</v>
      </c>
      <c r="AW11">
        <v>2</v>
      </c>
      <c r="AX11">
        <v>93143791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Y11*Source!I24</f>
        <v>0.17</v>
      </c>
      <c r="CY11">
        <f t="shared" si="0"/>
        <v>132.96</v>
      </c>
      <c r="CZ11">
        <f t="shared" si="1"/>
        <v>132.96</v>
      </c>
      <c r="DA11">
        <f t="shared" si="2"/>
        <v>1</v>
      </c>
      <c r="DB11">
        <v>0</v>
      </c>
    </row>
    <row r="12" spans="1:106">
      <c r="A12">
        <f>ROW(Source!A24)</f>
        <v>24</v>
      </c>
      <c r="B12">
        <v>93143763</v>
      </c>
      <c r="C12">
        <v>93143780</v>
      </c>
      <c r="D12">
        <v>29871104</v>
      </c>
      <c r="E12">
        <v>1</v>
      </c>
      <c r="F12">
        <v>1</v>
      </c>
      <c r="G12">
        <v>1</v>
      </c>
      <c r="H12">
        <v>3</v>
      </c>
      <c r="I12" t="s">
        <v>653</v>
      </c>
      <c r="J12" t="s">
        <v>654</v>
      </c>
      <c r="K12" t="s">
        <v>655</v>
      </c>
      <c r="L12">
        <v>1346</v>
      </c>
      <c r="N12">
        <v>1009</v>
      </c>
      <c r="O12" t="s">
        <v>637</v>
      </c>
      <c r="P12" t="s">
        <v>637</v>
      </c>
      <c r="Q12">
        <v>1</v>
      </c>
      <c r="W12">
        <v>0</v>
      </c>
      <c r="X12">
        <v>-117039615</v>
      </c>
      <c r="Y12">
        <v>0.11799999999999999</v>
      </c>
      <c r="AA12">
        <v>66.03</v>
      </c>
      <c r="AB12">
        <v>0</v>
      </c>
      <c r="AC12">
        <v>0</v>
      </c>
      <c r="AD12">
        <v>0</v>
      </c>
      <c r="AE12">
        <v>66.03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2</v>
      </c>
      <c r="AT12">
        <v>0.11799999999999999</v>
      </c>
      <c r="AU12" t="s">
        <v>2</v>
      </c>
      <c r="AV12">
        <v>0</v>
      </c>
      <c r="AW12">
        <v>2</v>
      </c>
      <c r="AX12">
        <v>93143792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Y12*Source!I24</f>
        <v>1.18</v>
      </c>
      <c r="CY12">
        <f t="shared" si="0"/>
        <v>66.03</v>
      </c>
      <c r="CZ12">
        <f t="shared" si="1"/>
        <v>66.03</v>
      </c>
      <c r="DA12">
        <f t="shared" si="2"/>
        <v>1</v>
      </c>
      <c r="DB12">
        <v>0</v>
      </c>
    </row>
    <row r="13" spans="1:106">
      <c r="A13">
        <f>ROW(Source!A24)</f>
        <v>24</v>
      </c>
      <c r="B13">
        <v>93143763</v>
      </c>
      <c r="C13">
        <v>93143780</v>
      </c>
      <c r="D13">
        <v>29873766</v>
      </c>
      <c r="E13">
        <v>1</v>
      </c>
      <c r="F13">
        <v>1</v>
      </c>
      <c r="G13">
        <v>1</v>
      </c>
      <c r="H13">
        <v>3</v>
      </c>
      <c r="I13" t="s">
        <v>656</v>
      </c>
      <c r="J13" t="s">
        <v>657</v>
      </c>
      <c r="K13" t="s">
        <v>658</v>
      </c>
      <c r="L13">
        <v>1354</v>
      </c>
      <c r="N13">
        <v>1010</v>
      </c>
      <c r="O13" t="s">
        <v>11</v>
      </c>
      <c r="P13" t="s">
        <v>11</v>
      </c>
      <c r="Q13">
        <v>1</v>
      </c>
      <c r="W13">
        <v>0</v>
      </c>
      <c r="X13">
        <v>-1173252648</v>
      </c>
      <c r="Y13">
        <v>4</v>
      </c>
      <c r="AA13">
        <v>2.2200000000000002</v>
      </c>
      <c r="AB13">
        <v>0</v>
      </c>
      <c r="AC13">
        <v>0</v>
      </c>
      <c r="AD13">
        <v>0</v>
      </c>
      <c r="AE13">
        <v>2.2200000000000002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2</v>
      </c>
      <c r="AT13">
        <v>4</v>
      </c>
      <c r="AU13" t="s">
        <v>2</v>
      </c>
      <c r="AV13">
        <v>0</v>
      </c>
      <c r="AW13">
        <v>2</v>
      </c>
      <c r="AX13">
        <v>93143793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Y13*Source!I24</f>
        <v>40</v>
      </c>
      <c r="CY13">
        <f t="shared" si="0"/>
        <v>2.2200000000000002</v>
      </c>
      <c r="CZ13">
        <f t="shared" si="1"/>
        <v>2.2200000000000002</v>
      </c>
      <c r="DA13">
        <f t="shared" si="2"/>
        <v>1</v>
      </c>
      <c r="DB13">
        <v>0</v>
      </c>
    </row>
    <row r="14" spans="1:106">
      <c r="A14">
        <f>ROW(Source!A24)</f>
        <v>24</v>
      </c>
      <c r="B14">
        <v>93143763</v>
      </c>
      <c r="C14">
        <v>93143780</v>
      </c>
      <c r="D14">
        <v>29876305</v>
      </c>
      <c r="E14">
        <v>1</v>
      </c>
      <c r="F14">
        <v>1</v>
      </c>
      <c r="G14">
        <v>1</v>
      </c>
      <c r="H14">
        <v>3</v>
      </c>
      <c r="I14" t="s">
        <v>659</v>
      </c>
      <c r="J14" t="s">
        <v>660</v>
      </c>
      <c r="K14" t="s">
        <v>661</v>
      </c>
      <c r="L14">
        <v>1348</v>
      </c>
      <c r="N14">
        <v>1009</v>
      </c>
      <c r="O14" t="s">
        <v>630</v>
      </c>
      <c r="P14" t="s">
        <v>630</v>
      </c>
      <c r="Q14">
        <v>1000</v>
      </c>
      <c r="W14">
        <v>0</v>
      </c>
      <c r="X14">
        <v>1412403859</v>
      </c>
      <c r="Y14">
        <v>0.11899999999999999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2</v>
      </c>
      <c r="AT14">
        <v>0.11899999999999999</v>
      </c>
      <c r="AU14" t="s">
        <v>2</v>
      </c>
      <c r="AV14">
        <v>0</v>
      </c>
      <c r="AW14">
        <v>2</v>
      </c>
      <c r="AX14">
        <v>93143794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Y14*Source!I24</f>
        <v>1.19</v>
      </c>
      <c r="CY14">
        <f t="shared" si="0"/>
        <v>0</v>
      </c>
      <c r="CZ14">
        <f t="shared" si="1"/>
        <v>0</v>
      </c>
      <c r="DA14">
        <f t="shared" si="2"/>
        <v>1</v>
      </c>
      <c r="DB14">
        <v>0</v>
      </c>
    </row>
    <row r="15" spans="1:106">
      <c r="A15">
        <f>ROW(Source!A24)</f>
        <v>24</v>
      </c>
      <c r="B15">
        <v>93143763</v>
      </c>
      <c r="C15">
        <v>93143780</v>
      </c>
      <c r="D15">
        <v>51010924</v>
      </c>
      <c r="E15">
        <v>1</v>
      </c>
      <c r="F15">
        <v>1</v>
      </c>
      <c r="G15">
        <v>1</v>
      </c>
      <c r="H15">
        <v>3</v>
      </c>
      <c r="I15" t="s">
        <v>662</v>
      </c>
      <c r="J15" t="s">
        <v>663</v>
      </c>
      <c r="K15" t="s">
        <v>664</v>
      </c>
      <c r="L15">
        <v>1344</v>
      </c>
      <c r="N15">
        <v>1008</v>
      </c>
      <c r="O15" t="s">
        <v>665</v>
      </c>
      <c r="P15" t="s">
        <v>665</v>
      </c>
      <c r="Q15">
        <v>1</v>
      </c>
      <c r="W15">
        <v>0</v>
      </c>
      <c r="X15">
        <v>-215718857</v>
      </c>
      <c r="Y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2</v>
      </c>
      <c r="AT15">
        <v>0</v>
      </c>
      <c r="AU15" t="s">
        <v>2</v>
      </c>
      <c r="AV15">
        <v>0</v>
      </c>
      <c r="AW15">
        <v>2</v>
      </c>
      <c r="AX15">
        <v>93143795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Y15*Source!I24</f>
        <v>0</v>
      </c>
      <c r="CY15">
        <f t="shared" si="0"/>
        <v>0</v>
      </c>
      <c r="CZ15">
        <f t="shared" si="1"/>
        <v>0</v>
      </c>
      <c r="DA15">
        <f t="shared" si="2"/>
        <v>1</v>
      </c>
      <c r="DB15">
        <v>0</v>
      </c>
    </row>
    <row r="16" spans="1:106">
      <c r="A16">
        <f>ROW(Source!A25)</f>
        <v>25</v>
      </c>
      <c r="B16">
        <v>93143763</v>
      </c>
      <c r="C16">
        <v>93925444</v>
      </c>
      <c r="D16">
        <v>24983589</v>
      </c>
      <c r="E16">
        <v>1</v>
      </c>
      <c r="F16">
        <v>1</v>
      </c>
      <c r="G16">
        <v>1</v>
      </c>
      <c r="H16">
        <v>1</v>
      </c>
      <c r="I16" t="s">
        <v>666</v>
      </c>
      <c r="J16" t="s">
        <v>2</v>
      </c>
      <c r="K16" t="s">
        <v>667</v>
      </c>
      <c r="L16">
        <v>1369</v>
      </c>
      <c r="N16">
        <v>1013</v>
      </c>
      <c r="O16" t="s">
        <v>620</v>
      </c>
      <c r="P16" t="s">
        <v>620</v>
      </c>
      <c r="Q16">
        <v>1</v>
      </c>
      <c r="W16">
        <v>0</v>
      </c>
      <c r="X16">
        <v>1402178826</v>
      </c>
      <c r="Y16">
        <v>3.11</v>
      </c>
      <c r="AA16">
        <v>0</v>
      </c>
      <c r="AB16">
        <v>0</v>
      </c>
      <c r="AC16">
        <v>0</v>
      </c>
      <c r="AD16">
        <v>10.94</v>
      </c>
      <c r="AE16">
        <v>0</v>
      </c>
      <c r="AF16">
        <v>0</v>
      </c>
      <c r="AG16">
        <v>0</v>
      </c>
      <c r="AH16">
        <v>10.94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2</v>
      </c>
      <c r="AT16">
        <v>3.11</v>
      </c>
      <c r="AU16" t="s">
        <v>2</v>
      </c>
      <c r="AV16">
        <v>1</v>
      </c>
      <c r="AW16">
        <v>2</v>
      </c>
      <c r="AX16">
        <v>93925445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Y16*Source!I25</f>
        <v>31.099999999999998</v>
      </c>
      <c r="CY16">
        <f>AD16</f>
        <v>10.94</v>
      </c>
      <c r="CZ16">
        <f>AH16</f>
        <v>10.94</v>
      </c>
      <c r="DA16">
        <f>AL16</f>
        <v>1</v>
      </c>
      <c r="DB16">
        <v>0</v>
      </c>
    </row>
    <row r="17" spans="1:106">
      <c r="A17">
        <f>ROW(Source!A25)</f>
        <v>25</v>
      </c>
      <c r="B17">
        <v>93143763</v>
      </c>
      <c r="C17">
        <v>93925444</v>
      </c>
      <c r="D17">
        <v>70959095</v>
      </c>
      <c r="E17">
        <v>1</v>
      </c>
      <c r="F17">
        <v>1</v>
      </c>
      <c r="G17">
        <v>1</v>
      </c>
      <c r="H17">
        <v>2</v>
      </c>
      <c r="I17" t="s">
        <v>668</v>
      </c>
      <c r="J17" t="s">
        <v>669</v>
      </c>
      <c r="K17" t="s">
        <v>670</v>
      </c>
      <c r="L17">
        <v>1368</v>
      </c>
      <c r="N17">
        <v>1011</v>
      </c>
      <c r="O17" t="s">
        <v>626</v>
      </c>
      <c r="P17" t="s">
        <v>626</v>
      </c>
      <c r="Q17">
        <v>1</v>
      </c>
      <c r="W17">
        <v>0</v>
      </c>
      <c r="X17">
        <v>-658462111</v>
      </c>
      <c r="Y17">
        <v>0.26</v>
      </c>
      <c r="AA17">
        <v>0</v>
      </c>
      <c r="AB17">
        <v>3</v>
      </c>
      <c r="AC17">
        <v>0</v>
      </c>
      <c r="AD17">
        <v>0</v>
      </c>
      <c r="AE17">
        <v>0</v>
      </c>
      <c r="AF17">
        <v>3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2</v>
      </c>
      <c r="AT17">
        <v>0.26</v>
      </c>
      <c r="AU17" t="s">
        <v>2</v>
      </c>
      <c r="AV17">
        <v>0</v>
      </c>
      <c r="AW17">
        <v>2</v>
      </c>
      <c r="AX17">
        <v>93925446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Y17*Source!I25</f>
        <v>2.6</v>
      </c>
      <c r="CY17">
        <f>AB17</f>
        <v>3</v>
      </c>
      <c r="CZ17">
        <f>AF17</f>
        <v>3</v>
      </c>
      <c r="DA17">
        <f>AJ17</f>
        <v>1</v>
      </c>
      <c r="DB17">
        <v>0</v>
      </c>
    </row>
    <row r="18" spans="1:106">
      <c r="A18">
        <f>ROW(Source!A25)</f>
        <v>25</v>
      </c>
      <c r="B18">
        <v>93143763</v>
      </c>
      <c r="C18">
        <v>93925444</v>
      </c>
      <c r="D18">
        <v>70959930</v>
      </c>
      <c r="E18">
        <v>1</v>
      </c>
      <c r="F18">
        <v>1</v>
      </c>
      <c r="G18">
        <v>1</v>
      </c>
      <c r="H18">
        <v>2</v>
      </c>
      <c r="I18" t="s">
        <v>671</v>
      </c>
      <c r="J18" t="s">
        <v>672</v>
      </c>
      <c r="K18" t="s">
        <v>673</v>
      </c>
      <c r="L18">
        <v>1368</v>
      </c>
      <c r="N18">
        <v>1011</v>
      </c>
      <c r="O18" t="s">
        <v>626</v>
      </c>
      <c r="P18" t="s">
        <v>626</v>
      </c>
      <c r="Q18">
        <v>1</v>
      </c>
      <c r="W18">
        <v>0</v>
      </c>
      <c r="X18">
        <v>-1970631674</v>
      </c>
      <c r="Y18">
        <v>0.35</v>
      </c>
      <c r="AA18">
        <v>0</v>
      </c>
      <c r="AB18">
        <v>26.26</v>
      </c>
      <c r="AC18">
        <v>0</v>
      </c>
      <c r="AD18">
        <v>0</v>
      </c>
      <c r="AE18">
        <v>0</v>
      </c>
      <c r="AF18">
        <v>26.26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2</v>
      </c>
      <c r="AT18">
        <v>0.35</v>
      </c>
      <c r="AU18" t="s">
        <v>2</v>
      </c>
      <c r="AV18">
        <v>0</v>
      </c>
      <c r="AW18">
        <v>2</v>
      </c>
      <c r="AX18">
        <v>93925447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Y18*Source!I25</f>
        <v>3.5</v>
      </c>
      <c r="CY18">
        <f>AB18</f>
        <v>26.26</v>
      </c>
      <c r="CZ18">
        <f>AF18</f>
        <v>26.26</v>
      </c>
      <c r="DA18">
        <f>AJ18</f>
        <v>1</v>
      </c>
      <c r="DB18">
        <v>0</v>
      </c>
    </row>
    <row r="19" spans="1:106">
      <c r="A19">
        <f>ROW(Source!A25)</f>
        <v>25</v>
      </c>
      <c r="B19">
        <v>93143763</v>
      </c>
      <c r="C19">
        <v>93925444</v>
      </c>
      <c r="D19">
        <v>70985965</v>
      </c>
      <c r="E19">
        <v>1</v>
      </c>
      <c r="F19">
        <v>1</v>
      </c>
      <c r="G19">
        <v>1</v>
      </c>
      <c r="H19">
        <v>3</v>
      </c>
      <c r="I19" t="s">
        <v>674</v>
      </c>
      <c r="J19" t="s">
        <v>675</v>
      </c>
      <c r="K19" t="s">
        <v>676</v>
      </c>
      <c r="L19">
        <v>1358</v>
      </c>
      <c r="N19">
        <v>1010</v>
      </c>
      <c r="O19" t="s">
        <v>181</v>
      </c>
      <c r="P19" t="s">
        <v>181</v>
      </c>
      <c r="Q19">
        <v>10</v>
      </c>
      <c r="W19">
        <v>0</v>
      </c>
      <c r="X19">
        <v>1957603558</v>
      </c>
      <c r="Y19">
        <v>0.4</v>
      </c>
      <c r="AA19">
        <v>2.7</v>
      </c>
      <c r="AB19">
        <v>0</v>
      </c>
      <c r="AC19">
        <v>0</v>
      </c>
      <c r="AD19">
        <v>0</v>
      </c>
      <c r="AE19">
        <v>2.7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2</v>
      </c>
      <c r="AT19">
        <v>0.4</v>
      </c>
      <c r="AU19" t="s">
        <v>2</v>
      </c>
      <c r="AV19">
        <v>0</v>
      </c>
      <c r="AW19">
        <v>2</v>
      </c>
      <c r="AX19">
        <v>93925448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Y19*Source!I25</f>
        <v>4</v>
      </c>
      <c r="CY19">
        <f>AA19</f>
        <v>2.7</v>
      </c>
      <c r="CZ19">
        <f>AE19</f>
        <v>2.7</v>
      </c>
      <c r="DA19">
        <f>AI19</f>
        <v>1</v>
      </c>
      <c r="DB19">
        <v>0</v>
      </c>
    </row>
    <row r="20" spans="1:106">
      <c r="A20">
        <f>ROW(Source!A25)</f>
        <v>25</v>
      </c>
      <c r="B20">
        <v>93143763</v>
      </c>
      <c r="C20">
        <v>93925444</v>
      </c>
      <c r="D20">
        <v>71031344</v>
      </c>
      <c r="E20">
        <v>1</v>
      </c>
      <c r="F20">
        <v>1</v>
      </c>
      <c r="G20">
        <v>1</v>
      </c>
      <c r="H20">
        <v>3</v>
      </c>
      <c r="I20" t="s">
        <v>662</v>
      </c>
      <c r="J20" t="s">
        <v>677</v>
      </c>
      <c r="K20" t="s">
        <v>678</v>
      </c>
      <c r="L20">
        <v>1374</v>
      </c>
      <c r="N20">
        <v>1013</v>
      </c>
      <c r="O20" t="s">
        <v>679</v>
      </c>
      <c r="P20" t="s">
        <v>679</v>
      </c>
      <c r="Q20">
        <v>1</v>
      </c>
      <c r="W20">
        <v>0</v>
      </c>
      <c r="X20">
        <v>-1287921952</v>
      </c>
      <c r="Y20">
        <v>0.68</v>
      </c>
      <c r="AA20">
        <v>1</v>
      </c>
      <c r="AB20">
        <v>0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2</v>
      </c>
      <c r="AT20">
        <v>0.68</v>
      </c>
      <c r="AU20" t="s">
        <v>2</v>
      </c>
      <c r="AV20">
        <v>0</v>
      </c>
      <c r="AW20">
        <v>2</v>
      </c>
      <c r="AX20">
        <v>93925449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Y20*Source!I25</f>
        <v>6.8000000000000007</v>
      </c>
      <c r="CY20">
        <f>AA20</f>
        <v>1</v>
      </c>
      <c r="CZ20">
        <f>AE20</f>
        <v>1</v>
      </c>
      <c r="DA20">
        <f>AI20</f>
        <v>1</v>
      </c>
      <c r="DB20">
        <v>0</v>
      </c>
    </row>
    <row r="21" spans="1:106">
      <c r="A21">
        <f>ROW(Source!A33)</f>
        <v>33</v>
      </c>
      <c r="B21">
        <v>93143763</v>
      </c>
      <c r="C21">
        <v>93925974</v>
      </c>
      <c r="D21">
        <v>24979037</v>
      </c>
      <c r="E21">
        <v>1</v>
      </c>
      <c r="F21">
        <v>1</v>
      </c>
      <c r="G21">
        <v>1</v>
      </c>
      <c r="H21">
        <v>1</v>
      </c>
      <c r="I21" t="s">
        <v>680</v>
      </c>
      <c r="J21" t="s">
        <v>2</v>
      </c>
      <c r="K21" t="s">
        <v>619</v>
      </c>
      <c r="L21">
        <v>1369</v>
      </c>
      <c r="N21">
        <v>1013</v>
      </c>
      <c r="O21" t="s">
        <v>620</v>
      </c>
      <c r="P21" t="s">
        <v>620</v>
      </c>
      <c r="Q21">
        <v>1</v>
      </c>
      <c r="W21">
        <v>0</v>
      </c>
      <c r="X21">
        <v>-26320596</v>
      </c>
      <c r="Y21">
        <v>2.1800000000000002</v>
      </c>
      <c r="AA21">
        <v>0</v>
      </c>
      <c r="AB21">
        <v>0</v>
      </c>
      <c r="AC21">
        <v>0</v>
      </c>
      <c r="AD21">
        <v>11.09</v>
      </c>
      <c r="AE21">
        <v>0</v>
      </c>
      <c r="AF21">
        <v>0</v>
      </c>
      <c r="AG21">
        <v>0</v>
      </c>
      <c r="AH21">
        <v>11.09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2</v>
      </c>
      <c r="AT21">
        <v>2.1800000000000002</v>
      </c>
      <c r="AU21" t="s">
        <v>2</v>
      </c>
      <c r="AV21">
        <v>1</v>
      </c>
      <c r="AW21">
        <v>2</v>
      </c>
      <c r="AX21">
        <v>93925975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Y21*Source!I33</f>
        <v>2.1800000000000002</v>
      </c>
      <c r="CY21">
        <f>AD21</f>
        <v>11.09</v>
      </c>
      <c r="CZ21">
        <f>AH21</f>
        <v>11.09</v>
      </c>
      <c r="DA21">
        <f>AL21</f>
        <v>1</v>
      </c>
      <c r="DB21">
        <v>0</v>
      </c>
    </row>
    <row r="22" spans="1:106">
      <c r="A22">
        <f>ROW(Source!A33)</f>
        <v>33</v>
      </c>
      <c r="B22">
        <v>93143763</v>
      </c>
      <c r="C22">
        <v>93925974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22</v>
      </c>
      <c r="J22" t="s">
        <v>2</v>
      </c>
      <c r="K22" t="s">
        <v>621</v>
      </c>
      <c r="L22">
        <v>608254</v>
      </c>
      <c r="N22">
        <v>1013</v>
      </c>
      <c r="O22" t="s">
        <v>622</v>
      </c>
      <c r="P22" t="s">
        <v>622</v>
      </c>
      <c r="Q22">
        <v>1</v>
      </c>
      <c r="W22">
        <v>0</v>
      </c>
      <c r="X22">
        <v>-185737400</v>
      </c>
      <c r="Y22">
        <v>0.01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2</v>
      </c>
      <c r="AT22">
        <v>0.01</v>
      </c>
      <c r="AU22" t="s">
        <v>2</v>
      </c>
      <c r="AV22">
        <v>2</v>
      </c>
      <c r="AW22">
        <v>2</v>
      </c>
      <c r="AX22">
        <v>93925976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Y22*Source!I33</f>
        <v>0.01</v>
      </c>
      <c r="CY22">
        <f>AD22</f>
        <v>0</v>
      </c>
      <c r="CZ22">
        <f>AH22</f>
        <v>0</v>
      </c>
      <c r="DA22">
        <f>AL22</f>
        <v>1</v>
      </c>
      <c r="DB22">
        <v>0</v>
      </c>
    </row>
    <row r="23" spans="1:106">
      <c r="A23">
        <f>ROW(Source!A33)</f>
        <v>33</v>
      </c>
      <c r="B23">
        <v>93143763</v>
      </c>
      <c r="C23">
        <v>93925974</v>
      </c>
      <c r="D23">
        <v>70958334</v>
      </c>
      <c r="E23">
        <v>1</v>
      </c>
      <c r="F23">
        <v>1</v>
      </c>
      <c r="G23">
        <v>1</v>
      </c>
      <c r="H23">
        <v>2</v>
      </c>
      <c r="I23" t="s">
        <v>623</v>
      </c>
      <c r="J23" t="s">
        <v>681</v>
      </c>
      <c r="K23" t="s">
        <v>625</v>
      </c>
      <c r="L23">
        <v>1368</v>
      </c>
      <c r="N23">
        <v>1011</v>
      </c>
      <c r="O23" t="s">
        <v>626</v>
      </c>
      <c r="P23" t="s">
        <v>626</v>
      </c>
      <c r="Q23">
        <v>1</v>
      </c>
      <c r="W23">
        <v>0</v>
      </c>
      <c r="X23">
        <v>2138795948</v>
      </c>
      <c r="Y23">
        <v>0.01</v>
      </c>
      <c r="AA23">
        <v>0</v>
      </c>
      <c r="AB23">
        <v>89.99</v>
      </c>
      <c r="AC23">
        <v>10.06</v>
      </c>
      <c r="AD23">
        <v>0</v>
      </c>
      <c r="AE23">
        <v>0</v>
      </c>
      <c r="AF23">
        <v>89.99</v>
      </c>
      <c r="AG23">
        <v>10.06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2</v>
      </c>
      <c r="AT23">
        <v>0.01</v>
      </c>
      <c r="AU23" t="s">
        <v>2</v>
      </c>
      <c r="AV23">
        <v>0</v>
      </c>
      <c r="AW23">
        <v>2</v>
      </c>
      <c r="AX23">
        <v>93925977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Y23*Source!I33</f>
        <v>0.01</v>
      </c>
      <c r="CY23">
        <f>AB23</f>
        <v>89.99</v>
      </c>
      <c r="CZ23">
        <f>AF23</f>
        <v>89.99</v>
      </c>
      <c r="DA23">
        <f>AJ23</f>
        <v>1</v>
      </c>
      <c r="DB23">
        <v>0</v>
      </c>
    </row>
    <row r="24" spans="1:106">
      <c r="A24">
        <f>ROW(Source!A33)</f>
        <v>33</v>
      </c>
      <c r="B24">
        <v>93143763</v>
      </c>
      <c r="C24">
        <v>93925974</v>
      </c>
      <c r="D24">
        <v>71031344</v>
      </c>
      <c r="E24">
        <v>1</v>
      </c>
      <c r="F24">
        <v>1</v>
      </c>
      <c r="G24">
        <v>1</v>
      </c>
      <c r="H24">
        <v>3</v>
      </c>
      <c r="I24" t="s">
        <v>662</v>
      </c>
      <c r="J24" t="s">
        <v>677</v>
      </c>
      <c r="K24" t="s">
        <v>678</v>
      </c>
      <c r="L24">
        <v>1374</v>
      </c>
      <c r="N24">
        <v>1013</v>
      </c>
      <c r="O24" t="s">
        <v>679</v>
      </c>
      <c r="P24" t="s">
        <v>679</v>
      </c>
      <c r="Q24">
        <v>1</v>
      </c>
      <c r="W24">
        <v>0</v>
      </c>
      <c r="X24">
        <v>-1287921952</v>
      </c>
      <c r="Y24">
        <v>0.48</v>
      </c>
      <c r="AA24">
        <v>1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2</v>
      </c>
      <c r="AT24">
        <v>0.48</v>
      </c>
      <c r="AU24" t="s">
        <v>2</v>
      </c>
      <c r="AV24">
        <v>0</v>
      </c>
      <c r="AW24">
        <v>2</v>
      </c>
      <c r="AX24">
        <v>93925979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Y24*Source!I33</f>
        <v>0.48</v>
      </c>
      <c r="CY24">
        <f>AA24</f>
        <v>1</v>
      </c>
      <c r="CZ24">
        <f>AE24</f>
        <v>1</v>
      </c>
      <c r="DA24">
        <f>AI24</f>
        <v>1</v>
      </c>
      <c r="DB24">
        <v>0</v>
      </c>
    </row>
    <row r="25" spans="1:106">
      <c r="A25">
        <f>ROW(Source!A34)</f>
        <v>34</v>
      </c>
      <c r="B25">
        <v>93143763</v>
      </c>
      <c r="C25">
        <v>93925981</v>
      </c>
      <c r="D25">
        <v>24980633</v>
      </c>
      <c r="E25">
        <v>1</v>
      </c>
      <c r="F25">
        <v>1</v>
      </c>
      <c r="G25">
        <v>1</v>
      </c>
      <c r="H25">
        <v>1</v>
      </c>
      <c r="I25" t="s">
        <v>682</v>
      </c>
      <c r="J25" t="s">
        <v>2</v>
      </c>
      <c r="K25" t="s">
        <v>683</v>
      </c>
      <c r="L25">
        <v>1369</v>
      </c>
      <c r="N25">
        <v>1013</v>
      </c>
      <c r="O25" t="s">
        <v>620</v>
      </c>
      <c r="P25" t="s">
        <v>620</v>
      </c>
      <c r="Q25">
        <v>1</v>
      </c>
      <c r="W25">
        <v>0</v>
      </c>
      <c r="X25">
        <v>645621463</v>
      </c>
      <c r="Y25">
        <v>8</v>
      </c>
      <c r="AA25">
        <v>0</v>
      </c>
      <c r="AB25">
        <v>0</v>
      </c>
      <c r="AC25">
        <v>0</v>
      </c>
      <c r="AD25">
        <v>9.07</v>
      </c>
      <c r="AE25">
        <v>0</v>
      </c>
      <c r="AF25">
        <v>0</v>
      </c>
      <c r="AG25">
        <v>0</v>
      </c>
      <c r="AH25">
        <v>9.07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2</v>
      </c>
      <c r="AT25">
        <v>8</v>
      </c>
      <c r="AU25" t="s">
        <v>2</v>
      </c>
      <c r="AV25">
        <v>1</v>
      </c>
      <c r="AW25">
        <v>2</v>
      </c>
      <c r="AX25">
        <v>93925982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Y25*Source!I34</f>
        <v>8</v>
      </c>
      <c r="CY25">
        <f>AD25</f>
        <v>9.07</v>
      </c>
      <c r="CZ25">
        <f>AH25</f>
        <v>9.07</v>
      </c>
      <c r="DA25">
        <f>AL25</f>
        <v>1</v>
      </c>
      <c r="DB25">
        <v>0</v>
      </c>
    </row>
    <row r="26" spans="1:106">
      <c r="A26">
        <f>ROW(Source!A34)</f>
        <v>34</v>
      </c>
      <c r="B26">
        <v>93143763</v>
      </c>
      <c r="C26">
        <v>93925981</v>
      </c>
      <c r="D26">
        <v>70979176</v>
      </c>
      <c r="E26">
        <v>1</v>
      </c>
      <c r="F26">
        <v>1</v>
      </c>
      <c r="G26">
        <v>1</v>
      </c>
      <c r="H26">
        <v>3</v>
      </c>
      <c r="I26" t="s">
        <v>634</v>
      </c>
      <c r="J26" t="s">
        <v>684</v>
      </c>
      <c r="K26" t="s">
        <v>636</v>
      </c>
      <c r="L26">
        <v>1346</v>
      </c>
      <c r="N26">
        <v>1009</v>
      </c>
      <c r="O26" t="s">
        <v>637</v>
      </c>
      <c r="P26" t="s">
        <v>637</v>
      </c>
      <c r="Q26">
        <v>1</v>
      </c>
      <c r="W26">
        <v>0</v>
      </c>
      <c r="X26">
        <v>238646811</v>
      </c>
      <c r="Y26">
        <v>5.0000000000000001E-4</v>
      </c>
      <c r="AA26">
        <v>155</v>
      </c>
      <c r="AB26">
        <v>0</v>
      </c>
      <c r="AC26">
        <v>0</v>
      </c>
      <c r="AD26">
        <v>0</v>
      </c>
      <c r="AE26">
        <v>155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2</v>
      </c>
      <c r="AT26">
        <v>5.0000000000000001E-4</v>
      </c>
      <c r="AU26" t="s">
        <v>2</v>
      </c>
      <c r="AV26">
        <v>0</v>
      </c>
      <c r="AW26">
        <v>2</v>
      </c>
      <c r="AX26">
        <v>93925983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Y26*Source!I34</f>
        <v>5.0000000000000001E-4</v>
      </c>
      <c r="CY26">
        <f>AA26</f>
        <v>155</v>
      </c>
      <c r="CZ26">
        <f>AE26</f>
        <v>155</v>
      </c>
      <c r="DA26">
        <f>AI26</f>
        <v>1</v>
      </c>
      <c r="DB26">
        <v>0</v>
      </c>
    </row>
    <row r="27" spans="1:106">
      <c r="A27">
        <f>ROW(Source!A34)</f>
        <v>34</v>
      </c>
      <c r="B27">
        <v>93143763</v>
      </c>
      <c r="C27">
        <v>93925981</v>
      </c>
      <c r="D27">
        <v>70993259</v>
      </c>
      <c r="E27">
        <v>1</v>
      </c>
      <c r="F27">
        <v>1</v>
      </c>
      <c r="G27">
        <v>1</v>
      </c>
      <c r="H27">
        <v>3</v>
      </c>
      <c r="I27" t="s">
        <v>685</v>
      </c>
      <c r="J27" t="s">
        <v>686</v>
      </c>
      <c r="K27" t="s">
        <v>687</v>
      </c>
      <c r="L27">
        <v>1355</v>
      </c>
      <c r="N27">
        <v>1010</v>
      </c>
      <c r="O27" t="s">
        <v>166</v>
      </c>
      <c r="P27" t="s">
        <v>166</v>
      </c>
      <c r="Q27">
        <v>100</v>
      </c>
      <c r="W27">
        <v>0</v>
      </c>
      <c r="X27">
        <v>-1824302797</v>
      </c>
      <c r="Y27">
        <v>0.02</v>
      </c>
      <c r="AA27">
        <v>30.74</v>
      </c>
      <c r="AB27">
        <v>0</v>
      </c>
      <c r="AC27">
        <v>0</v>
      </c>
      <c r="AD27">
        <v>0</v>
      </c>
      <c r="AE27">
        <v>30.74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2</v>
      </c>
      <c r="AT27">
        <v>0.02</v>
      </c>
      <c r="AU27" t="s">
        <v>2</v>
      </c>
      <c r="AV27">
        <v>0</v>
      </c>
      <c r="AW27">
        <v>2</v>
      </c>
      <c r="AX27">
        <v>93925984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Y27*Source!I34</f>
        <v>0.02</v>
      </c>
      <c r="CY27">
        <f>AA27</f>
        <v>30.74</v>
      </c>
      <c r="CZ27">
        <f>AE27</f>
        <v>30.74</v>
      </c>
      <c r="DA27">
        <f>AI27</f>
        <v>1</v>
      </c>
      <c r="DB27">
        <v>0</v>
      </c>
    </row>
    <row r="28" spans="1:106">
      <c r="A28">
        <f>ROW(Source!A34)</f>
        <v>34</v>
      </c>
      <c r="B28">
        <v>93143763</v>
      </c>
      <c r="C28">
        <v>93925981</v>
      </c>
      <c r="D28">
        <v>71016283</v>
      </c>
      <c r="E28">
        <v>1</v>
      </c>
      <c r="F28">
        <v>1</v>
      </c>
      <c r="G28">
        <v>1</v>
      </c>
      <c r="H28">
        <v>3</v>
      </c>
      <c r="I28" t="s">
        <v>688</v>
      </c>
      <c r="J28" t="s">
        <v>689</v>
      </c>
      <c r="K28" t="s">
        <v>690</v>
      </c>
      <c r="L28">
        <v>1346</v>
      </c>
      <c r="N28">
        <v>1009</v>
      </c>
      <c r="O28" t="s">
        <v>637</v>
      </c>
      <c r="P28" t="s">
        <v>637</v>
      </c>
      <c r="Q28">
        <v>1</v>
      </c>
      <c r="W28">
        <v>0</v>
      </c>
      <c r="X28">
        <v>-663295160</v>
      </c>
      <c r="Y28">
        <v>6.0000000000000001E-3</v>
      </c>
      <c r="AA28">
        <v>68.05</v>
      </c>
      <c r="AB28">
        <v>0</v>
      </c>
      <c r="AC28">
        <v>0</v>
      </c>
      <c r="AD28">
        <v>0</v>
      </c>
      <c r="AE28">
        <v>68.05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2</v>
      </c>
      <c r="AT28">
        <v>6.0000000000000001E-3</v>
      </c>
      <c r="AU28" t="s">
        <v>2</v>
      </c>
      <c r="AV28">
        <v>0</v>
      </c>
      <c r="AW28">
        <v>2</v>
      </c>
      <c r="AX28">
        <v>93925985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Y28*Source!I34</f>
        <v>6.0000000000000001E-3</v>
      </c>
      <c r="CY28">
        <f>AA28</f>
        <v>68.05</v>
      </c>
      <c r="CZ28">
        <f>AE28</f>
        <v>68.05</v>
      </c>
      <c r="DA28">
        <f>AI28</f>
        <v>1</v>
      </c>
      <c r="DB28">
        <v>0</v>
      </c>
    </row>
    <row r="29" spans="1:106">
      <c r="A29">
        <f>ROW(Source!A34)</f>
        <v>34</v>
      </c>
      <c r="B29">
        <v>93143763</v>
      </c>
      <c r="C29">
        <v>93925981</v>
      </c>
      <c r="D29">
        <v>71023172</v>
      </c>
      <c r="E29">
        <v>1</v>
      </c>
      <c r="F29">
        <v>1</v>
      </c>
      <c r="G29">
        <v>1</v>
      </c>
      <c r="H29">
        <v>3</v>
      </c>
      <c r="I29" t="s">
        <v>691</v>
      </c>
      <c r="J29" t="s">
        <v>692</v>
      </c>
      <c r="K29" t="s">
        <v>693</v>
      </c>
      <c r="L29">
        <v>1354</v>
      </c>
      <c r="N29">
        <v>1010</v>
      </c>
      <c r="O29" t="s">
        <v>11</v>
      </c>
      <c r="P29" t="s">
        <v>11</v>
      </c>
      <c r="Q29">
        <v>1</v>
      </c>
      <c r="W29">
        <v>0</v>
      </c>
      <c r="X29">
        <v>-1401157437</v>
      </c>
      <c r="Y29">
        <v>2</v>
      </c>
      <c r="AA29">
        <v>5.8</v>
      </c>
      <c r="AB29">
        <v>0</v>
      </c>
      <c r="AC29">
        <v>0</v>
      </c>
      <c r="AD29">
        <v>0</v>
      </c>
      <c r="AE29">
        <v>5.8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2</v>
      </c>
      <c r="AT29">
        <v>2</v>
      </c>
      <c r="AU29" t="s">
        <v>2</v>
      </c>
      <c r="AV29">
        <v>0</v>
      </c>
      <c r="AW29">
        <v>2</v>
      </c>
      <c r="AX29">
        <v>93925986</v>
      </c>
      <c r="AY29">
        <v>1</v>
      </c>
      <c r="AZ29">
        <v>0</v>
      </c>
      <c r="BA29">
        <v>30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Y29*Source!I34</f>
        <v>2</v>
      </c>
      <c r="CY29">
        <f>AA29</f>
        <v>5.8</v>
      </c>
      <c r="CZ29">
        <f>AE29</f>
        <v>5.8</v>
      </c>
      <c r="DA29">
        <f>AI29</f>
        <v>1</v>
      </c>
      <c r="DB29">
        <v>0</v>
      </c>
    </row>
    <row r="30" spans="1:106">
      <c r="A30">
        <f>ROW(Source!A34)</f>
        <v>34</v>
      </c>
      <c r="B30">
        <v>93143763</v>
      </c>
      <c r="C30">
        <v>93925981</v>
      </c>
      <c r="D30">
        <v>71031344</v>
      </c>
      <c r="E30">
        <v>1</v>
      </c>
      <c r="F30">
        <v>1</v>
      </c>
      <c r="G30">
        <v>1</v>
      </c>
      <c r="H30">
        <v>3</v>
      </c>
      <c r="I30" t="s">
        <v>662</v>
      </c>
      <c r="J30" t="s">
        <v>677</v>
      </c>
      <c r="K30" t="s">
        <v>678</v>
      </c>
      <c r="L30">
        <v>1374</v>
      </c>
      <c r="N30">
        <v>1013</v>
      </c>
      <c r="O30" t="s">
        <v>679</v>
      </c>
      <c r="P30" t="s">
        <v>679</v>
      </c>
      <c r="Q30">
        <v>1</v>
      </c>
      <c r="W30">
        <v>0</v>
      </c>
      <c r="X30">
        <v>-1287921952</v>
      </c>
      <c r="Y30">
        <v>1.45</v>
      </c>
      <c r="AA30">
        <v>1</v>
      </c>
      <c r="AB30">
        <v>0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2</v>
      </c>
      <c r="AT30">
        <v>1.45</v>
      </c>
      <c r="AU30" t="s">
        <v>2</v>
      </c>
      <c r="AV30">
        <v>0</v>
      </c>
      <c r="AW30">
        <v>2</v>
      </c>
      <c r="AX30">
        <v>93925988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1.45</v>
      </c>
      <c r="CY30">
        <f>AA30</f>
        <v>1</v>
      </c>
      <c r="CZ30">
        <f>AE30</f>
        <v>1</v>
      </c>
      <c r="DA30">
        <f>AI30</f>
        <v>1</v>
      </c>
      <c r="DB30">
        <v>0</v>
      </c>
    </row>
    <row r="31" spans="1:106">
      <c r="A31">
        <f>ROW(Source!A36)</f>
        <v>36</v>
      </c>
      <c r="B31">
        <v>93143763</v>
      </c>
      <c r="C31">
        <v>93925990</v>
      </c>
      <c r="D31">
        <v>24996732</v>
      </c>
      <c r="E31">
        <v>1</v>
      </c>
      <c r="F31">
        <v>1</v>
      </c>
      <c r="G31">
        <v>1</v>
      </c>
      <c r="H31">
        <v>1</v>
      </c>
      <c r="I31" t="s">
        <v>694</v>
      </c>
      <c r="J31" t="s">
        <v>2</v>
      </c>
      <c r="K31" t="s">
        <v>695</v>
      </c>
      <c r="L31">
        <v>1369</v>
      </c>
      <c r="N31">
        <v>1013</v>
      </c>
      <c r="O31" t="s">
        <v>620</v>
      </c>
      <c r="P31" t="s">
        <v>620</v>
      </c>
      <c r="Q31">
        <v>1</v>
      </c>
      <c r="W31">
        <v>0</v>
      </c>
      <c r="X31">
        <v>1630657171</v>
      </c>
      <c r="Y31">
        <v>1.03</v>
      </c>
      <c r="AA31">
        <v>0</v>
      </c>
      <c r="AB31">
        <v>0</v>
      </c>
      <c r="AC31">
        <v>0</v>
      </c>
      <c r="AD31">
        <v>8.5299999999999994</v>
      </c>
      <c r="AE31">
        <v>0</v>
      </c>
      <c r="AF31">
        <v>0</v>
      </c>
      <c r="AG31">
        <v>0</v>
      </c>
      <c r="AH31">
        <v>8.5299999999999994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2</v>
      </c>
      <c r="AT31">
        <v>1.03</v>
      </c>
      <c r="AU31" t="s">
        <v>2</v>
      </c>
      <c r="AV31">
        <v>1</v>
      </c>
      <c r="AW31">
        <v>2</v>
      </c>
      <c r="AX31">
        <v>93925991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1.03</v>
      </c>
      <c r="CY31">
        <f>AD31</f>
        <v>8.5299999999999994</v>
      </c>
      <c r="CZ31">
        <f>AH31</f>
        <v>8.5299999999999994</v>
      </c>
      <c r="DA31">
        <f>AL31</f>
        <v>1</v>
      </c>
      <c r="DB31">
        <v>0</v>
      </c>
    </row>
    <row r="32" spans="1:106">
      <c r="A32">
        <f>ROW(Source!A36)</f>
        <v>36</v>
      </c>
      <c r="B32">
        <v>93143763</v>
      </c>
      <c r="C32">
        <v>93925990</v>
      </c>
      <c r="D32">
        <v>70960247</v>
      </c>
      <c r="E32">
        <v>1</v>
      </c>
      <c r="F32">
        <v>1</v>
      </c>
      <c r="G32">
        <v>1</v>
      </c>
      <c r="H32">
        <v>2</v>
      </c>
      <c r="I32" t="s">
        <v>696</v>
      </c>
      <c r="J32" t="s">
        <v>697</v>
      </c>
      <c r="K32" t="s">
        <v>698</v>
      </c>
      <c r="L32">
        <v>1368</v>
      </c>
      <c r="N32">
        <v>1011</v>
      </c>
      <c r="O32" t="s">
        <v>626</v>
      </c>
      <c r="P32" t="s">
        <v>626</v>
      </c>
      <c r="Q32">
        <v>1</v>
      </c>
      <c r="W32">
        <v>0</v>
      </c>
      <c r="X32">
        <v>596191924</v>
      </c>
      <c r="Y32">
        <v>0.16</v>
      </c>
      <c r="AA32">
        <v>0</v>
      </c>
      <c r="AB32">
        <v>87.17</v>
      </c>
      <c r="AC32">
        <v>11.6</v>
      </c>
      <c r="AD32">
        <v>0</v>
      </c>
      <c r="AE32">
        <v>0</v>
      </c>
      <c r="AF32">
        <v>87.17</v>
      </c>
      <c r="AG32">
        <v>11.6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2</v>
      </c>
      <c r="AT32">
        <v>0.16</v>
      </c>
      <c r="AU32" t="s">
        <v>2</v>
      </c>
      <c r="AV32">
        <v>0</v>
      </c>
      <c r="AW32">
        <v>2</v>
      </c>
      <c r="AX32">
        <v>93925992</v>
      </c>
      <c r="AY32">
        <v>1</v>
      </c>
      <c r="AZ32">
        <v>0</v>
      </c>
      <c r="BA32">
        <v>34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Y32*Source!I36</f>
        <v>0.16</v>
      </c>
      <c r="CY32">
        <f>AB32</f>
        <v>87.17</v>
      </c>
      <c r="CZ32">
        <f>AF32</f>
        <v>87.17</v>
      </c>
      <c r="DA32">
        <f>AJ32</f>
        <v>1</v>
      </c>
      <c r="DB32">
        <v>0</v>
      </c>
    </row>
    <row r="33" spans="1:106">
      <c r="A33">
        <f>ROW(Source!A36)</f>
        <v>36</v>
      </c>
      <c r="B33">
        <v>93143763</v>
      </c>
      <c r="C33">
        <v>93925990</v>
      </c>
      <c r="D33">
        <v>71031344</v>
      </c>
      <c r="E33">
        <v>1</v>
      </c>
      <c r="F33">
        <v>1</v>
      </c>
      <c r="G33">
        <v>1</v>
      </c>
      <c r="H33">
        <v>3</v>
      </c>
      <c r="I33" t="s">
        <v>662</v>
      </c>
      <c r="J33" t="s">
        <v>677</v>
      </c>
      <c r="K33" t="s">
        <v>678</v>
      </c>
      <c r="L33">
        <v>1374</v>
      </c>
      <c r="N33">
        <v>1013</v>
      </c>
      <c r="O33" t="s">
        <v>679</v>
      </c>
      <c r="P33" t="s">
        <v>679</v>
      </c>
      <c r="Q33">
        <v>1</v>
      </c>
      <c r="W33">
        <v>0</v>
      </c>
      <c r="X33">
        <v>-1287921952</v>
      </c>
      <c r="Y33">
        <v>0.18</v>
      </c>
      <c r="AA33">
        <v>1</v>
      </c>
      <c r="AB33">
        <v>0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2</v>
      </c>
      <c r="AT33">
        <v>0.18</v>
      </c>
      <c r="AU33" t="s">
        <v>2</v>
      </c>
      <c r="AV33">
        <v>0</v>
      </c>
      <c r="AW33">
        <v>2</v>
      </c>
      <c r="AX33">
        <v>93925993</v>
      </c>
      <c r="AY33">
        <v>1</v>
      </c>
      <c r="AZ33">
        <v>0</v>
      </c>
      <c r="BA33">
        <v>35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Y33*Source!I36</f>
        <v>0.18</v>
      </c>
      <c r="CY33">
        <f>AA33</f>
        <v>1</v>
      </c>
      <c r="CZ33">
        <f>AE33</f>
        <v>1</v>
      </c>
      <c r="DA33">
        <f>AI33</f>
        <v>1</v>
      </c>
      <c r="DB33">
        <v>0</v>
      </c>
    </row>
    <row r="34" spans="1:106">
      <c r="A34">
        <f>ROW(Source!A40)</f>
        <v>40</v>
      </c>
      <c r="B34">
        <v>93143763</v>
      </c>
      <c r="C34">
        <v>93926000</v>
      </c>
      <c r="D34">
        <v>24981181</v>
      </c>
      <c r="E34">
        <v>1</v>
      </c>
      <c r="F34">
        <v>1</v>
      </c>
      <c r="G34">
        <v>1</v>
      </c>
      <c r="H34">
        <v>1</v>
      </c>
      <c r="I34" t="s">
        <v>699</v>
      </c>
      <c r="J34" t="s">
        <v>2</v>
      </c>
      <c r="K34" t="s">
        <v>700</v>
      </c>
      <c r="L34">
        <v>1369</v>
      </c>
      <c r="N34">
        <v>1013</v>
      </c>
      <c r="O34" t="s">
        <v>620</v>
      </c>
      <c r="P34" t="s">
        <v>620</v>
      </c>
      <c r="Q34">
        <v>1</v>
      </c>
      <c r="W34">
        <v>0</v>
      </c>
      <c r="X34">
        <v>1690239598</v>
      </c>
      <c r="Y34">
        <v>1.03</v>
      </c>
      <c r="AA34">
        <v>0</v>
      </c>
      <c r="AB34">
        <v>0</v>
      </c>
      <c r="AC34">
        <v>0</v>
      </c>
      <c r="AD34">
        <v>8.64</v>
      </c>
      <c r="AE34">
        <v>0</v>
      </c>
      <c r="AF34">
        <v>0</v>
      </c>
      <c r="AG34">
        <v>0</v>
      </c>
      <c r="AH34">
        <v>8.64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2</v>
      </c>
      <c r="AT34">
        <v>1.03</v>
      </c>
      <c r="AU34" t="s">
        <v>2</v>
      </c>
      <c r="AV34">
        <v>1</v>
      </c>
      <c r="AW34">
        <v>2</v>
      </c>
      <c r="AX34">
        <v>93926001</v>
      </c>
      <c r="AY34">
        <v>1</v>
      </c>
      <c r="AZ34">
        <v>0</v>
      </c>
      <c r="BA34">
        <v>36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Y34*Source!I40</f>
        <v>8.24</v>
      </c>
      <c r="CY34">
        <f>AD34</f>
        <v>8.64</v>
      </c>
      <c r="CZ34">
        <f>AH34</f>
        <v>8.64</v>
      </c>
      <c r="DA34">
        <f>AL34</f>
        <v>1</v>
      </c>
      <c r="DB34">
        <v>0</v>
      </c>
    </row>
    <row r="35" spans="1:106">
      <c r="A35">
        <f>ROW(Source!A40)</f>
        <v>40</v>
      </c>
      <c r="B35">
        <v>93143763</v>
      </c>
      <c r="C35">
        <v>93926000</v>
      </c>
      <c r="D35">
        <v>70960247</v>
      </c>
      <c r="E35">
        <v>1</v>
      </c>
      <c r="F35">
        <v>1</v>
      </c>
      <c r="G35">
        <v>1</v>
      </c>
      <c r="H35">
        <v>2</v>
      </c>
      <c r="I35" t="s">
        <v>696</v>
      </c>
      <c r="J35" t="s">
        <v>697</v>
      </c>
      <c r="K35" t="s">
        <v>698</v>
      </c>
      <c r="L35">
        <v>1368</v>
      </c>
      <c r="N35">
        <v>1011</v>
      </c>
      <c r="O35" t="s">
        <v>626</v>
      </c>
      <c r="P35" t="s">
        <v>626</v>
      </c>
      <c r="Q35">
        <v>1</v>
      </c>
      <c r="W35">
        <v>0</v>
      </c>
      <c r="X35">
        <v>596191924</v>
      </c>
      <c r="Y35">
        <v>0.01</v>
      </c>
      <c r="AA35">
        <v>0</v>
      </c>
      <c r="AB35">
        <v>87.17</v>
      </c>
      <c r="AC35">
        <v>11.6</v>
      </c>
      <c r="AD35">
        <v>0</v>
      </c>
      <c r="AE35">
        <v>0</v>
      </c>
      <c r="AF35">
        <v>87.17</v>
      </c>
      <c r="AG35">
        <v>11.6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2</v>
      </c>
      <c r="AT35">
        <v>0.01</v>
      </c>
      <c r="AU35" t="s">
        <v>2</v>
      </c>
      <c r="AV35">
        <v>0</v>
      </c>
      <c r="AW35">
        <v>2</v>
      </c>
      <c r="AX35">
        <v>93926002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Y35*Source!I40</f>
        <v>0.08</v>
      </c>
      <c r="CY35">
        <f>AB35</f>
        <v>87.17</v>
      </c>
      <c r="CZ35">
        <f>AF35</f>
        <v>87.17</v>
      </c>
      <c r="DA35">
        <f>AJ35</f>
        <v>1</v>
      </c>
      <c r="DB35">
        <v>0</v>
      </c>
    </row>
    <row r="36" spans="1:106">
      <c r="A36">
        <f>ROW(Source!A40)</f>
        <v>40</v>
      </c>
      <c r="B36">
        <v>93143763</v>
      </c>
      <c r="C36">
        <v>93926000</v>
      </c>
      <c r="D36">
        <v>71031344</v>
      </c>
      <c r="E36">
        <v>1</v>
      </c>
      <c r="F36">
        <v>1</v>
      </c>
      <c r="G36">
        <v>1</v>
      </c>
      <c r="H36">
        <v>3</v>
      </c>
      <c r="I36" t="s">
        <v>662</v>
      </c>
      <c r="J36" t="s">
        <v>677</v>
      </c>
      <c r="K36" t="s">
        <v>678</v>
      </c>
      <c r="L36">
        <v>1374</v>
      </c>
      <c r="N36">
        <v>1013</v>
      </c>
      <c r="O36" t="s">
        <v>679</v>
      </c>
      <c r="P36" t="s">
        <v>679</v>
      </c>
      <c r="Q36">
        <v>1</v>
      </c>
      <c r="W36">
        <v>0</v>
      </c>
      <c r="X36">
        <v>-1287921952</v>
      </c>
      <c r="Y36">
        <v>0.18</v>
      </c>
      <c r="AA36">
        <v>1</v>
      </c>
      <c r="AB36">
        <v>0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2</v>
      </c>
      <c r="AT36">
        <v>0.18</v>
      </c>
      <c r="AU36" t="s">
        <v>2</v>
      </c>
      <c r="AV36">
        <v>0</v>
      </c>
      <c r="AW36">
        <v>2</v>
      </c>
      <c r="AX36">
        <v>93926003</v>
      </c>
      <c r="AY36">
        <v>1</v>
      </c>
      <c r="AZ36">
        <v>0</v>
      </c>
      <c r="BA36">
        <v>38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Y36*Source!I40</f>
        <v>1.44</v>
      </c>
      <c r="CY36">
        <f>AA36</f>
        <v>1</v>
      </c>
      <c r="CZ36">
        <f>AE36</f>
        <v>1</v>
      </c>
      <c r="DA36">
        <f>AI36</f>
        <v>1</v>
      </c>
      <c r="DB36">
        <v>0</v>
      </c>
    </row>
    <row r="37" spans="1:106">
      <c r="A37">
        <f>ROW(Source!A42)</f>
        <v>42</v>
      </c>
      <c r="B37">
        <v>93143763</v>
      </c>
      <c r="C37">
        <v>93926004</v>
      </c>
      <c r="D37">
        <v>24996732</v>
      </c>
      <c r="E37">
        <v>1</v>
      </c>
      <c r="F37">
        <v>1</v>
      </c>
      <c r="G37">
        <v>1</v>
      </c>
      <c r="H37">
        <v>1</v>
      </c>
      <c r="I37" t="s">
        <v>694</v>
      </c>
      <c r="J37" t="s">
        <v>2</v>
      </c>
      <c r="K37" t="s">
        <v>695</v>
      </c>
      <c r="L37">
        <v>1369</v>
      </c>
      <c r="N37">
        <v>1013</v>
      </c>
      <c r="O37" t="s">
        <v>620</v>
      </c>
      <c r="P37" t="s">
        <v>620</v>
      </c>
      <c r="Q37">
        <v>1</v>
      </c>
      <c r="W37">
        <v>0</v>
      </c>
      <c r="X37">
        <v>1630657171</v>
      </c>
      <c r="Y37">
        <v>0.34</v>
      </c>
      <c r="AA37">
        <v>0</v>
      </c>
      <c r="AB37">
        <v>0</v>
      </c>
      <c r="AC37">
        <v>0</v>
      </c>
      <c r="AD37">
        <v>8.5299999999999994</v>
      </c>
      <c r="AE37">
        <v>0</v>
      </c>
      <c r="AF37">
        <v>0</v>
      </c>
      <c r="AG37">
        <v>0</v>
      </c>
      <c r="AH37">
        <v>8.5299999999999994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2</v>
      </c>
      <c r="AT37">
        <v>0.34</v>
      </c>
      <c r="AU37" t="s">
        <v>2</v>
      </c>
      <c r="AV37">
        <v>1</v>
      </c>
      <c r="AW37">
        <v>2</v>
      </c>
      <c r="AX37">
        <v>93926005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Y37*Source!I42</f>
        <v>6.8000000000000007</v>
      </c>
      <c r="CY37">
        <f>AD37</f>
        <v>8.5299999999999994</v>
      </c>
      <c r="CZ37">
        <f>AH37</f>
        <v>8.5299999999999994</v>
      </c>
      <c r="DA37">
        <f>AL37</f>
        <v>1</v>
      </c>
      <c r="DB37">
        <v>0</v>
      </c>
    </row>
    <row r="38" spans="1:106">
      <c r="A38">
        <f>ROW(Source!A42)</f>
        <v>42</v>
      </c>
      <c r="B38">
        <v>93143763</v>
      </c>
      <c r="C38">
        <v>93926004</v>
      </c>
      <c r="D38">
        <v>121548</v>
      </c>
      <c r="E38">
        <v>1</v>
      </c>
      <c r="F38">
        <v>1</v>
      </c>
      <c r="G38">
        <v>1</v>
      </c>
      <c r="H38">
        <v>1</v>
      </c>
      <c r="I38" t="s">
        <v>22</v>
      </c>
      <c r="J38" t="s">
        <v>2</v>
      </c>
      <c r="K38" t="s">
        <v>621</v>
      </c>
      <c r="L38">
        <v>608254</v>
      </c>
      <c r="N38">
        <v>1013</v>
      </c>
      <c r="O38" t="s">
        <v>622</v>
      </c>
      <c r="P38" t="s">
        <v>622</v>
      </c>
      <c r="Q38">
        <v>1</v>
      </c>
      <c r="W38">
        <v>0</v>
      </c>
      <c r="X38">
        <v>-185737400</v>
      </c>
      <c r="Y38">
        <v>0.01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2</v>
      </c>
      <c r="AT38">
        <v>0.01</v>
      </c>
      <c r="AU38" t="s">
        <v>2</v>
      </c>
      <c r="AV38">
        <v>2</v>
      </c>
      <c r="AW38">
        <v>2</v>
      </c>
      <c r="AX38">
        <v>93926006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Y38*Source!I42</f>
        <v>0.2</v>
      </c>
      <c r="CY38">
        <f>AD38</f>
        <v>0</v>
      </c>
      <c r="CZ38">
        <f>AH38</f>
        <v>0</v>
      </c>
      <c r="DA38">
        <f>AL38</f>
        <v>1</v>
      </c>
      <c r="DB38">
        <v>0</v>
      </c>
    </row>
    <row r="39" spans="1:106">
      <c r="A39">
        <f>ROW(Source!A42)</f>
        <v>42</v>
      </c>
      <c r="B39">
        <v>93143763</v>
      </c>
      <c r="C39">
        <v>93926004</v>
      </c>
      <c r="D39">
        <v>70958334</v>
      </c>
      <c r="E39">
        <v>1</v>
      </c>
      <c r="F39">
        <v>1</v>
      </c>
      <c r="G39">
        <v>1</v>
      </c>
      <c r="H39">
        <v>2</v>
      </c>
      <c r="I39" t="s">
        <v>623</v>
      </c>
      <c r="J39" t="s">
        <v>681</v>
      </c>
      <c r="K39" t="s">
        <v>625</v>
      </c>
      <c r="L39">
        <v>1368</v>
      </c>
      <c r="N39">
        <v>1011</v>
      </c>
      <c r="O39" t="s">
        <v>626</v>
      </c>
      <c r="P39" t="s">
        <v>626</v>
      </c>
      <c r="Q39">
        <v>1</v>
      </c>
      <c r="W39">
        <v>0</v>
      </c>
      <c r="X39">
        <v>2138795948</v>
      </c>
      <c r="Y39">
        <v>0.01</v>
      </c>
      <c r="AA39">
        <v>0</v>
      </c>
      <c r="AB39">
        <v>89.99</v>
      </c>
      <c r="AC39">
        <v>10.06</v>
      </c>
      <c r="AD39">
        <v>0</v>
      </c>
      <c r="AE39">
        <v>0</v>
      </c>
      <c r="AF39">
        <v>89.99</v>
      </c>
      <c r="AG39">
        <v>10.06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2</v>
      </c>
      <c r="AT39">
        <v>0.01</v>
      </c>
      <c r="AU39" t="s">
        <v>2</v>
      </c>
      <c r="AV39">
        <v>0</v>
      </c>
      <c r="AW39">
        <v>2</v>
      </c>
      <c r="AX39">
        <v>93926007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Y39*Source!I42</f>
        <v>0.2</v>
      </c>
      <c r="CY39">
        <f>AB39</f>
        <v>89.99</v>
      </c>
      <c r="CZ39">
        <f>AF39</f>
        <v>89.99</v>
      </c>
      <c r="DA39">
        <f>AJ39</f>
        <v>1</v>
      </c>
      <c r="DB39">
        <v>0</v>
      </c>
    </row>
    <row r="40" spans="1:106">
      <c r="A40">
        <f>ROW(Source!A42)</f>
        <v>42</v>
      </c>
      <c r="B40">
        <v>93143763</v>
      </c>
      <c r="C40">
        <v>93926004</v>
      </c>
      <c r="D40">
        <v>71031344</v>
      </c>
      <c r="E40">
        <v>1</v>
      </c>
      <c r="F40">
        <v>1</v>
      </c>
      <c r="G40">
        <v>1</v>
      </c>
      <c r="H40">
        <v>3</v>
      </c>
      <c r="I40" t="s">
        <v>662</v>
      </c>
      <c r="J40" t="s">
        <v>677</v>
      </c>
      <c r="K40" t="s">
        <v>678</v>
      </c>
      <c r="L40">
        <v>1374</v>
      </c>
      <c r="N40">
        <v>1013</v>
      </c>
      <c r="O40" t="s">
        <v>679</v>
      </c>
      <c r="P40" t="s">
        <v>679</v>
      </c>
      <c r="Q40">
        <v>1</v>
      </c>
      <c r="W40">
        <v>0</v>
      </c>
      <c r="X40">
        <v>-1287921952</v>
      </c>
      <c r="Y40">
        <v>0.06</v>
      </c>
      <c r="AA40">
        <v>1</v>
      </c>
      <c r="AB40">
        <v>0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2</v>
      </c>
      <c r="AT40">
        <v>0.06</v>
      </c>
      <c r="AU40" t="s">
        <v>2</v>
      </c>
      <c r="AV40">
        <v>0</v>
      </c>
      <c r="AW40">
        <v>2</v>
      </c>
      <c r="AX40">
        <v>93926008</v>
      </c>
      <c r="AY40">
        <v>1</v>
      </c>
      <c r="AZ40">
        <v>0</v>
      </c>
      <c r="BA40">
        <v>42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Y40*Source!I42</f>
        <v>1.2</v>
      </c>
      <c r="CY40">
        <f>AA40</f>
        <v>1</v>
      </c>
      <c r="CZ40">
        <f>AE40</f>
        <v>1</v>
      </c>
      <c r="DA40">
        <f>AI40</f>
        <v>1</v>
      </c>
      <c r="DB40">
        <v>0</v>
      </c>
    </row>
    <row r="41" spans="1:106">
      <c r="A41">
        <f>ROW(Source!A43)</f>
        <v>43</v>
      </c>
      <c r="B41">
        <v>93143763</v>
      </c>
      <c r="C41">
        <v>93143829</v>
      </c>
      <c r="D41">
        <v>26507572</v>
      </c>
      <c r="E41">
        <v>1</v>
      </c>
      <c r="F41">
        <v>1</v>
      </c>
      <c r="G41">
        <v>1</v>
      </c>
      <c r="H41">
        <v>1</v>
      </c>
      <c r="I41" t="s">
        <v>701</v>
      </c>
      <c r="J41" t="s">
        <v>2</v>
      </c>
      <c r="K41" t="s">
        <v>702</v>
      </c>
      <c r="L41">
        <v>1369</v>
      </c>
      <c r="N41">
        <v>1013</v>
      </c>
      <c r="O41" t="s">
        <v>620</v>
      </c>
      <c r="P41" t="s">
        <v>620</v>
      </c>
      <c r="Q41">
        <v>1</v>
      </c>
      <c r="W41">
        <v>0</v>
      </c>
      <c r="X41">
        <v>-883150111</v>
      </c>
      <c r="Y41">
        <v>3</v>
      </c>
      <c r="AA41">
        <v>0</v>
      </c>
      <c r="AB41">
        <v>0</v>
      </c>
      <c r="AC41">
        <v>0</v>
      </c>
      <c r="AD41">
        <v>10.210000000000001</v>
      </c>
      <c r="AE41">
        <v>0</v>
      </c>
      <c r="AF41">
        <v>0</v>
      </c>
      <c r="AG41">
        <v>0</v>
      </c>
      <c r="AH41">
        <v>10.210000000000001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2</v>
      </c>
      <c r="AT41">
        <v>3</v>
      </c>
      <c r="AU41" t="s">
        <v>2</v>
      </c>
      <c r="AV41">
        <v>1</v>
      </c>
      <c r="AW41">
        <v>2</v>
      </c>
      <c r="AX41">
        <v>93143830</v>
      </c>
      <c r="AY41">
        <v>1</v>
      </c>
      <c r="AZ41">
        <v>0</v>
      </c>
      <c r="BA41">
        <v>43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Y41*Source!I43</f>
        <v>60</v>
      </c>
      <c r="CY41">
        <f>AD41</f>
        <v>10.210000000000001</v>
      </c>
      <c r="CZ41">
        <f>AH41</f>
        <v>10.210000000000001</v>
      </c>
      <c r="DA41">
        <f>AL41</f>
        <v>1</v>
      </c>
      <c r="DB41">
        <v>0</v>
      </c>
    </row>
    <row r="42" spans="1:106">
      <c r="A42">
        <f>ROW(Source!A43)</f>
        <v>43</v>
      </c>
      <c r="B42">
        <v>93143763</v>
      </c>
      <c r="C42">
        <v>93143829</v>
      </c>
      <c r="D42">
        <v>29858375</v>
      </c>
      <c r="E42">
        <v>1</v>
      </c>
      <c r="F42">
        <v>1</v>
      </c>
      <c r="G42">
        <v>1</v>
      </c>
      <c r="H42">
        <v>3</v>
      </c>
      <c r="I42" t="s">
        <v>703</v>
      </c>
      <c r="J42" t="s">
        <v>704</v>
      </c>
      <c r="K42" t="s">
        <v>705</v>
      </c>
      <c r="L42">
        <v>1348</v>
      </c>
      <c r="N42">
        <v>1009</v>
      </c>
      <c r="O42" t="s">
        <v>630</v>
      </c>
      <c r="P42" t="s">
        <v>630</v>
      </c>
      <c r="Q42">
        <v>1000</v>
      </c>
      <c r="W42">
        <v>0</v>
      </c>
      <c r="X42">
        <v>-1624616248</v>
      </c>
      <c r="Y42">
        <v>1E-3</v>
      </c>
      <c r="AA42">
        <v>9673.5</v>
      </c>
      <c r="AB42">
        <v>0</v>
      </c>
      <c r="AC42">
        <v>0</v>
      </c>
      <c r="AD42">
        <v>0</v>
      </c>
      <c r="AE42">
        <v>9673.5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2</v>
      </c>
      <c r="AT42">
        <v>1E-3</v>
      </c>
      <c r="AU42" t="s">
        <v>2</v>
      </c>
      <c r="AV42">
        <v>0</v>
      </c>
      <c r="AW42">
        <v>2</v>
      </c>
      <c r="AX42">
        <v>93143831</v>
      </c>
      <c r="AY42">
        <v>1</v>
      </c>
      <c r="AZ42">
        <v>0</v>
      </c>
      <c r="BA42">
        <v>44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Y42*Source!I43</f>
        <v>0.02</v>
      </c>
      <c r="CY42">
        <f t="shared" ref="CY42:CY56" si="3">AA42</f>
        <v>9673.5</v>
      </c>
      <c r="CZ42">
        <f t="shared" ref="CZ42:CZ56" si="4">AE42</f>
        <v>9673.5</v>
      </c>
      <c r="DA42">
        <f t="shared" ref="DA42:DA56" si="5">AI42</f>
        <v>1</v>
      </c>
      <c r="DB42">
        <v>0</v>
      </c>
    </row>
    <row r="43" spans="1:106">
      <c r="A43">
        <f>ROW(Source!A43)</f>
        <v>43</v>
      </c>
      <c r="B43">
        <v>93143763</v>
      </c>
      <c r="C43">
        <v>93143829</v>
      </c>
      <c r="D43">
        <v>29858979</v>
      </c>
      <c r="E43">
        <v>1</v>
      </c>
      <c r="F43">
        <v>1</v>
      </c>
      <c r="G43">
        <v>1</v>
      </c>
      <c r="H43">
        <v>3</v>
      </c>
      <c r="I43" t="s">
        <v>706</v>
      </c>
      <c r="J43" t="s">
        <v>707</v>
      </c>
      <c r="K43" t="s">
        <v>708</v>
      </c>
      <c r="L43">
        <v>1348</v>
      </c>
      <c r="N43">
        <v>1009</v>
      </c>
      <c r="O43" t="s">
        <v>630</v>
      </c>
      <c r="P43" t="s">
        <v>630</v>
      </c>
      <c r="Q43">
        <v>1000</v>
      </c>
      <c r="W43">
        <v>0</v>
      </c>
      <c r="X43">
        <v>-1682485808</v>
      </c>
      <c r="Y43">
        <v>1.0000000000000001E-5</v>
      </c>
      <c r="AA43">
        <v>13903</v>
      </c>
      <c r="AB43">
        <v>0</v>
      </c>
      <c r="AC43">
        <v>0</v>
      </c>
      <c r="AD43">
        <v>0</v>
      </c>
      <c r="AE43">
        <v>13903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2</v>
      </c>
      <c r="AT43">
        <v>1.0000000000000001E-5</v>
      </c>
      <c r="AU43" t="s">
        <v>2</v>
      </c>
      <c r="AV43">
        <v>0</v>
      </c>
      <c r="AW43">
        <v>2</v>
      </c>
      <c r="AX43">
        <v>93143832</v>
      </c>
      <c r="AY43">
        <v>1</v>
      </c>
      <c r="AZ43">
        <v>0</v>
      </c>
      <c r="BA43">
        <v>45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Y43*Source!I43</f>
        <v>2.0000000000000001E-4</v>
      </c>
      <c r="CY43">
        <f t="shared" si="3"/>
        <v>13903</v>
      </c>
      <c r="CZ43">
        <f t="shared" si="4"/>
        <v>13903</v>
      </c>
      <c r="DA43">
        <f t="shared" si="5"/>
        <v>1</v>
      </c>
      <c r="DB43">
        <v>0</v>
      </c>
    </row>
    <row r="44" spans="1:106">
      <c r="A44">
        <f>ROW(Source!A43)</f>
        <v>43</v>
      </c>
      <c r="B44">
        <v>93143763</v>
      </c>
      <c r="C44">
        <v>93143829</v>
      </c>
      <c r="D44">
        <v>29859159</v>
      </c>
      <c r="E44">
        <v>1</v>
      </c>
      <c r="F44">
        <v>1</v>
      </c>
      <c r="G44">
        <v>1</v>
      </c>
      <c r="H44">
        <v>3</v>
      </c>
      <c r="I44" t="s">
        <v>709</v>
      </c>
      <c r="J44" t="s">
        <v>710</v>
      </c>
      <c r="K44" t="s">
        <v>711</v>
      </c>
      <c r="L44">
        <v>1346</v>
      </c>
      <c r="N44">
        <v>1009</v>
      </c>
      <c r="O44" t="s">
        <v>637</v>
      </c>
      <c r="P44" t="s">
        <v>637</v>
      </c>
      <c r="Q44">
        <v>1</v>
      </c>
      <c r="W44">
        <v>0</v>
      </c>
      <c r="X44">
        <v>-920616178</v>
      </c>
      <c r="Y44">
        <v>0.01</v>
      </c>
      <c r="AA44">
        <v>38.549999999999997</v>
      </c>
      <c r="AB44">
        <v>0</v>
      </c>
      <c r="AC44">
        <v>0</v>
      </c>
      <c r="AD44">
        <v>0</v>
      </c>
      <c r="AE44">
        <v>38.549999999999997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2</v>
      </c>
      <c r="AT44">
        <v>0.01</v>
      </c>
      <c r="AU44" t="s">
        <v>2</v>
      </c>
      <c r="AV44">
        <v>0</v>
      </c>
      <c r="AW44">
        <v>2</v>
      </c>
      <c r="AX44">
        <v>93143833</v>
      </c>
      <c r="AY44">
        <v>1</v>
      </c>
      <c r="AZ44">
        <v>0</v>
      </c>
      <c r="BA44">
        <v>46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Y44*Source!I43</f>
        <v>0.2</v>
      </c>
      <c r="CY44">
        <f t="shared" si="3"/>
        <v>38.549999999999997</v>
      </c>
      <c r="CZ44">
        <f t="shared" si="4"/>
        <v>38.549999999999997</v>
      </c>
      <c r="DA44">
        <f t="shared" si="5"/>
        <v>1</v>
      </c>
      <c r="DB44">
        <v>0</v>
      </c>
    </row>
    <row r="45" spans="1:106">
      <c r="A45">
        <f>ROW(Source!A43)</f>
        <v>43</v>
      </c>
      <c r="B45">
        <v>93143763</v>
      </c>
      <c r="C45">
        <v>93143829</v>
      </c>
      <c r="D45">
        <v>29859196</v>
      </c>
      <c r="E45">
        <v>1</v>
      </c>
      <c r="F45">
        <v>1</v>
      </c>
      <c r="G45">
        <v>1</v>
      </c>
      <c r="H45">
        <v>3</v>
      </c>
      <c r="I45" t="s">
        <v>712</v>
      </c>
      <c r="J45" t="s">
        <v>713</v>
      </c>
      <c r="K45" t="s">
        <v>714</v>
      </c>
      <c r="L45">
        <v>1348</v>
      </c>
      <c r="N45">
        <v>1009</v>
      </c>
      <c r="O45" t="s">
        <v>630</v>
      </c>
      <c r="P45" t="s">
        <v>630</v>
      </c>
      <c r="Q45">
        <v>1000</v>
      </c>
      <c r="W45">
        <v>0</v>
      </c>
      <c r="X45">
        <v>-958791201</v>
      </c>
      <c r="Y45">
        <v>1E-3</v>
      </c>
      <c r="AA45">
        <v>10771</v>
      </c>
      <c r="AB45">
        <v>0</v>
      </c>
      <c r="AC45">
        <v>0</v>
      </c>
      <c r="AD45">
        <v>0</v>
      </c>
      <c r="AE45">
        <v>10771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2</v>
      </c>
      <c r="AT45">
        <v>1E-3</v>
      </c>
      <c r="AU45" t="s">
        <v>2</v>
      </c>
      <c r="AV45">
        <v>0</v>
      </c>
      <c r="AW45">
        <v>2</v>
      </c>
      <c r="AX45">
        <v>93143834</v>
      </c>
      <c r="AY45">
        <v>1</v>
      </c>
      <c r="AZ45">
        <v>0</v>
      </c>
      <c r="BA45">
        <v>47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Y45*Source!I43</f>
        <v>0.02</v>
      </c>
      <c r="CY45">
        <f t="shared" si="3"/>
        <v>10771</v>
      </c>
      <c r="CZ45">
        <f t="shared" si="4"/>
        <v>10771</v>
      </c>
      <c r="DA45">
        <f t="shared" si="5"/>
        <v>1</v>
      </c>
      <c r="DB45">
        <v>0</v>
      </c>
    </row>
    <row r="46" spans="1:106">
      <c r="A46">
        <f>ROW(Source!A43)</f>
        <v>43</v>
      </c>
      <c r="B46">
        <v>93143763</v>
      </c>
      <c r="C46">
        <v>93143829</v>
      </c>
      <c r="D46">
        <v>29859417</v>
      </c>
      <c r="E46">
        <v>1</v>
      </c>
      <c r="F46">
        <v>1</v>
      </c>
      <c r="G46">
        <v>1</v>
      </c>
      <c r="H46">
        <v>3</v>
      </c>
      <c r="I46" t="s">
        <v>715</v>
      </c>
      <c r="J46" t="s">
        <v>716</v>
      </c>
      <c r="K46" t="s">
        <v>717</v>
      </c>
      <c r="L46">
        <v>1346</v>
      </c>
      <c r="N46">
        <v>1009</v>
      </c>
      <c r="O46" t="s">
        <v>637</v>
      </c>
      <c r="P46" t="s">
        <v>637</v>
      </c>
      <c r="Q46">
        <v>1</v>
      </c>
      <c r="W46">
        <v>0</v>
      </c>
      <c r="X46">
        <v>1609328427</v>
      </c>
      <c r="Y46">
        <v>0.01</v>
      </c>
      <c r="AA46">
        <v>28.15</v>
      </c>
      <c r="AB46">
        <v>0</v>
      </c>
      <c r="AC46">
        <v>0</v>
      </c>
      <c r="AD46">
        <v>0</v>
      </c>
      <c r="AE46">
        <v>28.15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2</v>
      </c>
      <c r="AT46">
        <v>0.01</v>
      </c>
      <c r="AU46" t="s">
        <v>2</v>
      </c>
      <c r="AV46">
        <v>0</v>
      </c>
      <c r="AW46">
        <v>2</v>
      </c>
      <c r="AX46">
        <v>93143835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Y46*Source!I43</f>
        <v>0.2</v>
      </c>
      <c r="CY46">
        <f t="shared" si="3"/>
        <v>28.15</v>
      </c>
      <c r="CZ46">
        <f t="shared" si="4"/>
        <v>28.15</v>
      </c>
      <c r="DA46">
        <f t="shared" si="5"/>
        <v>1</v>
      </c>
      <c r="DB46">
        <v>0</v>
      </c>
    </row>
    <row r="47" spans="1:106">
      <c r="A47">
        <f>ROW(Source!A43)</f>
        <v>43</v>
      </c>
      <c r="B47">
        <v>93143763</v>
      </c>
      <c r="C47">
        <v>93143829</v>
      </c>
      <c r="D47">
        <v>29859628</v>
      </c>
      <c r="E47">
        <v>1</v>
      </c>
      <c r="F47">
        <v>1</v>
      </c>
      <c r="G47">
        <v>1</v>
      </c>
      <c r="H47">
        <v>3</v>
      </c>
      <c r="I47" t="s">
        <v>718</v>
      </c>
      <c r="J47" t="s">
        <v>719</v>
      </c>
      <c r="K47" t="s">
        <v>720</v>
      </c>
      <c r="L47">
        <v>1358</v>
      </c>
      <c r="N47">
        <v>1010</v>
      </c>
      <c r="O47" t="s">
        <v>181</v>
      </c>
      <c r="P47" t="s">
        <v>181</v>
      </c>
      <c r="Q47">
        <v>10</v>
      </c>
      <c r="W47">
        <v>0</v>
      </c>
      <c r="X47">
        <v>146324285</v>
      </c>
      <c r="Y47">
        <v>1</v>
      </c>
      <c r="AA47">
        <v>20.3</v>
      </c>
      <c r="AB47">
        <v>0</v>
      </c>
      <c r="AC47">
        <v>0</v>
      </c>
      <c r="AD47">
        <v>0</v>
      </c>
      <c r="AE47">
        <v>20.3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2</v>
      </c>
      <c r="AT47">
        <v>1</v>
      </c>
      <c r="AU47" t="s">
        <v>2</v>
      </c>
      <c r="AV47">
        <v>0</v>
      </c>
      <c r="AW47">
        <v>2</v>
      </c>
      <c r="AX47">
        <v>93143836</v>
      </c>
      <c r="AY47">
        <v>1</v>
      </c>
      <c r="AZ47">
        <v>0</v>
      </c>
      <c r="BA47">
        <v>49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Y47*Source!I43</f>
        <v>20</v>
      </c>
      <c r="CY47">
        <f t="shared" si="3"/>
        <v>20.3</v>
      </c>
      <c r="CZ47">
        <f t="shared" si="4"/>
        <v>20.3</v>
      </c>
      <c r="DA47">
        <f t="shared" si="5"/>
        <v>1</v>
      </c>
      <c r="DB47">
        <v>0</v>
      </c>
    </row>
    <row r="48" spans="1:106">
      <c r="A48">
        <f>ROW(Source!A43)</f>
        <v>43</v>
      </c>
      <c r="B48">
        <v>93143763</v>
      </c>
      <c r="C48">
        <v>93143829</v>
      </c>
      <c r="D48">
        <v>29859906</v>
      </c>
      <c r="E48">
        <v>1</v>
      </c>
      <c r="F48">
        <v>1</v>
      </c>
      <c r="G48">
        <v>1</v>
      </c>
      <c r="H48">
        <v>3</v>
      </c>
      <c r="I48" t="s">
        <v>638</v>
      </c>
      <c r="J48" t="s">
        <v>639</v>
      </c>
      <c r="K48" t="s">
        <v>640</v>
      </c>
      <c r="L48">
        <v>1346</v>
      </c>
      <c r="N48">
        <v>1009</v>
      </c>
      <c r="O48" t="s">
        <v>637</v>
      </c>
      <c r="P48" t="s">
        <v>637</v>
      </c>
      <c r="Q48">
        <v>1</v>
      </c>
      <c r="W48">
        <v>0</v>
      </c>
      <c r="X48">
        <v>-1023421896</v>
      </c>
      <c r="Y48">
        <v>0.01</v>
      </c>
      <c r="AA48">
        <v>130.4</v>
      </c>
      <c r="AB48">
        <v>0</v>
      </c>
      <c r="AC48">
        <v>0</v>
      </c>
      <c r="AD48">
        <v>0</v>
      </c>
      <c r="AE48">
        <v>130.4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2</v>
      </c>
      <c r="AT48">
        <v>0.01</v>
      </c>
      <c r="AU48" t="s">
        <v>2</v>
      </c>
      <c r="AV48">
        <v>0</v>
      </c>
      <c r="AW48">
        <v>2</v>
      </c>
      <c r="AX48">
        <v>93143837</v>
      </c>
      <c r="AY48">
        <v>1</v>
      </c>
      <c r="AZ48">
        <v>0</v>
      </c>
      <c r="BA48">
        <v>50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Y48*Source!I43</f>
        <v>0.2</v>
      </c>
      <c r="CY48">
        <f t="shared" si="3"/>
        <v>130.4</v>
      </c>
      <c r="CZ48">
        <f t="shared" si="4"/>
        <v>130.4</v>
      </c>
      <c r="DA48">
        <f t="shared" si="5"/>
        <v>1</v>
      </c>
      <c r="DB48">
        <v>0</v>
      </c>
    </row>
    <row r="49" spans="1:106">
      <c r="A49">
        <f>ROW(Source!A43)</f>
        <v>43</v>
      </c>
      <c r="B49">
        <v>93143763</v>
      </c>
      <c r="C49">
        <v>93143829</v>
      </c>
      <c r="D49">
        <v>29860647</v>
      </c>
      <c r="E49">
        <v>1</v>
      </c>
      <c r="F49">
        <v>1</v>
      </c>
      <c r="G49">
        <v>1</v>
      </c>
      <c r="H49">
        <v>3</v>
      </c>
      <c r="I49" t="s">
        <v>721</v>
      </c>
      <c r="J49" t="s">
        <v>722</v>
      </c>
      <c r="K49" t="s">
        <v>723</v>
      </c>
      <c r="L49">
        <v>1339</v>
      </c>
      <c r="N49">
        <v>1007</v>
      </c>
      <c r="O49" t="s">
        <v>347</v>
      </c>
      <c r="P49" t="s">
        <v>347</v>
      </c>
      <c r="Q49">
        <v>1</v>
      </c>
      <c r="W49">
        <v>0</v>
      </c>
      <c r="X49">
        <v>1335384454</v>
      </c>
      <c r="Y49">
        <v>1E-3</v>
      </c>
      <c r="AA49">
        <v>1355.2</v>
      </c>
      <c r="AB49">
        <v>0</v>
      </c>
      <c r="AC49">
        <v>0</v>
      </c>
      <c r="AD49">
        <v>0</v>
      </c>
      <c r="AE49">
        <v>1355.2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2</v>
      </c>
      <c r="AT49">
        <v>1E-3</v>
      </c>
      <c r="AU49" t="s">
        <v>2</v>
      </c>
      <c r="AV49">
        <v>0</v>
      </c>
      <c r="AW49">
        <v>2</v>
      </c>
      <c r="AX49">
        <v>93143838</v>
      </c>
      <c r="AY49">
        <v>1</v>
      </c>
      <c r="AZ49">
        <v>0</v>
      </c>
      <c r="BA49">
        <v>51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Y49*Source!I43</f>
        <v>0.02</v>
      </c>
      <c r="CY49">
        <f t="shared" si="3"/>
        <v>1355.2</v>
      </c>
      <c r="CZ49">
        <f t="shared" si="4"/>
        <v>1355.2</v>
      </c>
      <c r="DA49">
        <f t="shared" si="5"/>
        <v>1</v>
      </c>
      <c r="DB49">
        <v>0</v>
      </c>
    </row>
    <row r="50" spans="1:106">
      <c r="A50">
        <f>ROW(Source!A43)</f>
        <v>43</v>
      </c>
      <c r="B50">
        <v>93143763</v>
      </c>
      <c r="C50">
        <v>93143829</v>
      </c>
      <c r="D50">
        <v>29853982</v>
      </c>
      <c r="E50">
        <v>1</v>
      </c>
      <c r="F50">
        <v>1</v>
      </c>
      <c r="G50">
        <v>1</v>
      </c>
      <c r="H50">
        <v>3</v>
      </c>
      <c r="I50" t="s">
        <v>724</v>
      </c>
      <c r="J50" t="s">
        <v>725</v>
      </c>
      <c r="K50" t="s">
        <v>726</v>
      </c>
      <c r="L50">
        <v>1348</v>
      </c>
      <c r="N50">
        <v>1009</v>
      </c>
      <c r="O50" t="s">
        <v>630</v>
      </c>
      <c r="P50" t="s">
        <v>630</v>
      </c>
      <c r="Q50">
        <v>1000</v>
      </c>
      <c r="W50">
        <v>0</v>
      </c>
      <c r="X50">
        <v>1120591411</v>
      </c>
      <c r="Y50">
        <v>1E-4</v>
      </c>
      <c r="AA50">
        <v>1416.7</v>
      </c>
      <c r="AB50">
        <v>0</v>
      </c>
      <c r="AC50">
        <v>0</v>
      </c>
      <c r="AD50">
        <v>0</v>
      </c>
      <c r="AE50">
        <v>1416.7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2</v>
      </c>
      <c r="AT50">
        <v>1E-4</v>
      </c>
      <c r="AU50" t="s">
        <v>2</v>
      </c>
      <c r="AV50">
        <v>0</v>
      </c>
      <c r="AW50">
        <v>2</v>
      </c>
      <c r="AX50">
        <v>93143839</v>
      </c>
      <c r="AY50">
        <v>1</v>
      </c>
      <c r="AZ50">
        <v>0</v>
      </c>
      <c r="BA50">
        <v>52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Y50*Source!I43</f>
        <v>2E-3</v>
      </c>
      <c r="CY50">
        <f t="shared" si="3"/>
        <v>1416.7</v>
      </c>
      <c r="CZ50">
        <f t="shared" si="4"/>
        <v>1416.7</v>
      </c>
      <c r="DA50">
        <f t="shared" si="5"/>
        <v>1</v>
      </c>
      <c r="DB50">
        <v>0</v>
      </c>
    </row>
    <row r="51" spans="1:106">
      <c r="A51">
        <f>ROW(Source!A43)</f>
        <v>43</v>
      </c>
      <c r="B51">
        <v>93143763</v>
      </c>
      <c r="C51">
        <v>93143829</v>
      </c>
      <c r="D51">
        <v>29869377</v>
      </c>
      <c r="E51">
        <v>1</v>
      </c>
      <c r="F51">
        <v>1</v>
      </c>
      <c r="G51">
        <v>1</v>
      </c>
      <c r="H51">
        <v>3</v>
      </c>
      <c r="I51" t="s">
        <v>727</v>
      </c>
      <c r="J51" t="s">
        <v>728</v>
      </c>
      <c r="K51" t="s">
        <v>729</v>
      </c>
      <c r="L51">
        <v>1355</v>
      </c>
      <c r="N51">
        <v>1010</v>
      </c>
      <c r="O51" t="s">
        <v>166</v>
      </c>
      <c r="P51" t="s">
        <v>166</v>
      </c>
      <c r="Q51">
        <v>100</v>
      </c>
      <c r="W51">
        <v>0</v>
      </c>
      <c r="X51">
        <v>133793552</v>
      </c>
      <c r="Y51">
        <v>0.01</v>
      </c>
      <c r="AA51">
        <v>136.97999999999999</v>
      </c>
      <c r="AB51">
        <v>0</v>
      </c>
      <c r="AC51">
        <v>0</v>
      </c>
      <c r="AD51">
        <v>0</v>
      </c>
      <c r="AE51">
        <v>136.97999999999999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2</v>
      </c>
      <c r="AT51">
        <v>0.01</v>
      </c>
      <c r="AU51" t="s">
        <v>2</v>
      </c>
      <c r="AV51">
        <v>0</v>
      </c>
      <c r="AW51">
        <v>2</v>
      </c>
      <c r="AX51">
        <v>93143840</v>
      </c>
      <c r="AY51">
        <v>1</v>
      </c>
      <c r="AZ51">
        <v>0</v>
      </c>
      <c r="BA51">
        <v>53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Y51*Source!I43</f>
        <v>0.2</v>
      </c>
      <c r="CY51">
        <f t="shared" si="3"/>
        <v>136.97999999999999</v>
      </c>
      <c r="CZ51">
        <f t="shared" si="4"/>
        <v>136.97999999999999</v>
      </c>
      <c r="DA51">
        <f t="shared" si="5"/>
        <v>1</v>
      </c>
      <c r="DB51">
        <v>0</v>
      </c>
    </row>
    <row r="52" spans="1:106">
      <c r="A52">
        <f>ROW(Source!A43)</f>
        <v>43</v>
      </c>
      <c r="B52">
        <v>93143763</v>
      </c>
      <c r="C52">
        <v>93143829</v>
      </c>
      <c r="D52">
        <v>29869384</v>
      </c>
      <c r="E52">
        <v>1</v>
      </c>
      <c r="F52">
        <v>1</v>
      </c>
      <c r="G52">
        <v>1</v>
      </c>
      <c r="H52">
        <v>3</v>
      </c>
      <c r="I52" t="s">
        <v>730</v>
      </c>
      <c r="J52" t="s">
        <v>731</v>
      </c>
      <c r="K52" t="s">
        <v>732</v>
      </c>
      <c r="L52">
        <v>1354</v>
      </c>
      <c r="N52">
        <v>1010</v>
      </c>
      <c r="O52" t="s">
        <v>11</v>
      </c>
      <c r="P52" t="s">
        <v>11</v>
      </c>
      <c r="Q52">
        <v>1</v>
      </c>
      <c r="W52">
        <v>0</v>
      </c>
      <c r="X52">
        <v>207414907</v>
      </c>
      <c r="Y52">
        <v>1</v>
      </c>
      <c r="AA52">
        <v>157.74</v>
      </c>
      <c r="AB52">
        <v>0</v>
      </c>
      <c r="AC52">
        <v>0</v>
      </c>
      <c r="AD52">
        <v>0</v>
      </c>
      <c r="AE52">
        <v>157.74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2</v>
      </c>
      <c r="AT52">
        <v>1</v>
      </c>
      <c r="AU52" t="s">
        <v>2</v>
      </c>
      <c r="AV52">
        <v>0</v>
      </c>
      <c r="AW52">
        <v>2</v>
      </c>
      <c r="AX52">
        <v>93143841</v>
      </c>
      <c r="AY52">
        <v>1</v>
      </c>
      <c r="AZ52">
        <v>0</v>
      </c>
      <c r="BA52">
        <v>54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Y52*Source!I43</f>
        <v>20</v>
      </c>
      <c r="CY52">
        <f t="shared" si="3"/>
        <v>157.74</v>
      </c>
      <c r="CZ52">
        <f t="shared" si="4"/>
        <v>157.74</v>
      </c>
      <c r="DA52">
        <f t="shared" si="5"/>
        <v>1</v>
      </c>
      <c r="DB52">
        <v>0</v>
      </c>
    </row>
    <row r="53" spans="1:106">
      <c r="A53">
        <f>ROW(Source!A43)</f>
        <v>43</v>
      </c>
      <c r="B53">
        <v>93143763</v>
      </c>
      <c r="C53">
        <v>93143829</v>
      </c>
      <c r="D53">
        <v>29870754</v>
      </c>
      <c r="E53">
        <v>1</v>
      </c>
      <c r="F53">
        <v>1</v>
      </c>
      <c r="G53">
        <v>1</v>
      </c>
      <c r="H53">
        <v>3</v>
      </c>
      <c r="I53" t="s">
        <v>733</v>
      </c>
      <c r="J53" t="s">
        <v>734</v>
      </c>
      <c r="K53" t="s">
        <v>735</v>
      </c>
      <c r="L53">
        <v>1346</v>
      </c>
      <c r="N53">
        <v>1009</v>
      </c>
      <c r="O53" t="s">
        <v>637</v>
      </c>
      <c r="P53" t="s">
        <v>637</v>
      </c>
      <c r="Q53">
        <v>1</v>
      </c>
      <c r="W53">
        <v>0</v>
      </c>
      <c r="X53">
        <v>1070363848</v>
      </c>
      <c r="Y53">
        <v>0.02</v>
      </c>
      <c r="AA53">
        <v>93.32</v>
      </c>
      <c r="AB53">
        <v>0</v>
      </c>
      <c r="AC53">
        <v>0</v>
      </c>
      <c r="AD53">
        <v>0</v>
      </c>
      <c r="AE53">
        <v>93.32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2</v>
      </c>
      <c r="AT53">
        <v>0.02</v>
      </c>
      <c r="AU53" t="s">
        <v>2</v>
      </c>
      <c r="AV53">
        <v>0</v>
      </c>
      <c r="AW53">
        <v>2</v>
      </c>
      <c r="AX53">
        <v>93143842</v>
      </c>
      <c r="AY53">
        <v>1</v>
      </c>
      <c r="AZ53">
        <v>0</v>
      </c>
      <c r="BA53">
        <v>55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Y53*Source!I43</f>
        <v>0.4</v>
      </c>
      <c r="CY53">
        <f t="shared" si="3"/>
        <v>93.32</v>
      </c>
      <c r="CZ53">
        <f t="shared" si="4"/>
        <v>93.32</v>
      </c>
      <c r="DA53">
        <f t="shared" si="5"/>
        <v>1</v>
      </c>
      <c r="DB53">
        <v>0</v>
      </c>
    </row>
    <row r="54" spans="1:106">
      <c r="A54">
        <f>ROW(Source!A43)</f>
        <v>43</v>
      </c>
      <c r="B54">
        <v>93143763</v>
      </c>
      <c r="C54">
        <v>93143829</v>
      </c>
      <c r="D54">
        <v>29873829</v>
      </c>
      <c r="E54">
        <v>1</v>
      </c>
      <c r="F54">
        <v>1</v>
      </c>
      <c r="G54">
        <v>1</v>
      </c>
      <c r="H54">
        <v>3</v>
      </c>
      <c r="I54" t="s">
        <v>736</v>
      </c>
      <c r="J54" t="s">
        <v>737</v>
      </c>
      <c r="K54" t="s">
        <v>738</v>
      </c>
      <c r="L54">
        <v>1358</v>
      </c>
      <c r="N54">
        <v>1010</v>
      </c>
      <c r="O54" t="s">
        <v>181</v>
      </c>
      <c r="P54" t="s">
        <v>181</v>
      </c>
      <c r="Q54">
        <v>10</v>
      </c>
      <c r="W54">
        <v>0</v>
      </c>
      <c r="X54">
        <v>-785222484</v>
      </c>
      <c r="Y54">
        <v>1</v>
      </c>
      <c r="AA54">
        <v>51.4</v>
      </c>
      <c r="AB54">
        <v>0</v>
      </c>
      <c r="AC54">
        <v>0</v>
      </c>
      <c r="AD54">
        <v>0</v>
      </c>
      <c r="AE54">
        <v>51.4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2</v>
      </c>
      <c r="AT54">
        <v>1</v>
      </c>
      <c r="AU54" t="s">
        <v>2</v>
      </c>
      <c r="AV54">
        <v>0</v>
      </c>
      <c r="AW54">
        <v>2</v>
      </c>
      <c r="AX54">
        <v>93143843</v>
      </c>
      <c r="AY54">
        <v>1</v>
      </c>
      <c r="AZ54">
        <v>0</v>
      </c>
      <c r="BA54">
        <v>56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Y54*Source!I43</f>
        <v>20</v>
      </c>
      <c r="CY54">
        <f t="shared" si="3"/>
        <v>51.4</v>
      </c>
      <c r="CZ54">
        <f t="shared" si="4"/>
        <v>51.4</v>
      </c>
      <c r="DA54">
        <f t="shared" si="5"/>
        <v>1</v>
      </c>
      <c r="DB54">
        <v>0</v>
      </c>
    </row>
    <row r="55" spans="1:106">
      <c r="A55">
        <f>ROW(Source!A43)</f>
        <v>43</v>
      </c>
      <c r="B55">
        <v>93143763</v>
      </c>
      <c r="C55">
        <v>93143829</v>
      </c>
      <c r="D55">
        <v>29876305</v>
      </c>
      <c r="E55">
        <v>1</v>
      </c>
      <c r="F55">
        <v>1</v>
      </c>
      <c r="G55">
        <v>1</v>
      </c>
      <c r="H55">
        <v>3</v>
      </c>
      <c r="I55" t="s">
        <v>659</v>
      </c>
      <c r="J55" t="s">
        <v>660</v>
      </c>
      <c r="K55" t="s">
        <v>661</v>
      </c>
      <c r="L55">
        <v>1348</v>
      </c>
      <c r="N55">
        <v>1009</v>
      </c>
      <c r="O55" t="s">
        <v>630</v>
      </c>
      <c r="P55" t="s">
        <v>630</v>
      </c>
      <c r="Q55">
        <v>1000</v>
      </c>
      <c r="W55">
        <v>0</v>
      </c>
      <c r="X55">
        <v>1412403859</v>
      </c>
      <c r="Y55">
        <v>1E-3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0</v>
      </c>
      <c r="AP55">
        <v>0</v>
      </c>
      <c r="AQ55">
        <v>0</v>
      </c>
      <c r="AR55">
        <v>0</v>
      </c>
      <c r="AS55" t="s">
        <v>2</v>
      </c>
      <c r="AT55">
        <v>1E-3</v>
      </c>
      <c r="AU55" t="s">
        <v>2</v>
      </c>
      <c r="AV55">
        <v>0</v>
      </c>
      <c r="AW55">
        <v>2</v>
      </c>
      <c r="AX55">
        <v>93143844</v>
      </c>
      <c r="AY55">
        <v>1</v>
      </c>
      <c r="AZ55">
        <v>0</v>
      </c>
      <c r="BA55">
        <v>57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Y55*Source!I43</f>
        <v>0.02</v>
      </c>
      <c r="CY55">
        <f t="shared" si="3"/>
        <v>0</v>
      </c>
      <c r="CZ55">
        <f t="shared" si="4"/>
        <v>0</v>
      </c>
      <c r="DA55">
        <f t="shared" si="5"/>
        <v>1</v>
      </c>
      <c r="DB55">
        <v>0</v>
      </c>
    </row>
    <row r="56" spans="1:106">
      <c r="A56">
        <f>ROW(Source!A43)</f>
        <v>43</v>
      </c>
      <c r="B56">
        <v>93143763</v>
      </c>
      <c r="C56">
        <v>93143829</v>
      </c>
      <c r="D56">
        <v>51010924</v>
      </c>
      <c r="E56">
        <v>1</v>
      </c>
      <c r="F56">
        <v>1</v>
      </c>
      <c r="G56">
        <v>1</v>
      </c>
      <c r="H56">
        <v>3</v>
      </c>
      <c r="I56" t="s">
        <v>662</v>
      </c>
      <c r="J56" t="s">
        <v>663</v>
      </c>
      <c r="K56" t="s">
        <v>664</v>
      </c>
      <c r="L56">
        <v>1344</v>
      </c>
      <c r="N56">
        <v>1008</v>
      </c>
      <c r="O56" t="s">
        <v>665</v>
      </c>
      <c r="P56" t="s">
        <v>665</v>
      </c>
      <c r="Q56">
        <v>1</v>
      </c>
      <c r="W56">
        <v>0</v>
      </c>
      <c r="X56">
        <v>-215718857</v>
      </c>
      <c r="Y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2</v>
      </c>
      <c r="AT56">
        <v>0</v>
      </c>
      <c r="AU56" t="s">
        <v>2</v>
      </c>
      <c r="AV56">
        <v>0</v>
      </c>
      <c r="AW56">
        <v>2</v>
      </c>
      <c r="AX56">
        <v>93143845</v>
      </c>
      <c r="AY56">
        <v>1</v>
      </c>
      <c r="AZ56">
        <v>0</v>
      </c>
      <c r="BA56">
        <v>58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Y56*Source!I43</f>
        <v>0</v>
      </c>
      <c r="CY56">
        <f t="shared" si="3"/>
        <v>0</v>
      </c>
      <c r="CZ56">
        <f t="shared" si="4"/>
        <v>0</v>
      </c>
      <c r="DA56">
        <f t="shared" si="5"/>
        <v>1</v>
      </c>
      <c r="DB56">
        <v>0</v>
      </c>
    </row>
    <row r="57" spans="1:106">
      <c r="A57">
        <f>ROW(Source!A44)</f>
        <v>44</v>
      </c>
      <c r="B57">
        <v>93143763</v>
      </c>
      <c r="C57">
        <v>93926013</v>
      </c>
      <c r="D57">
        <v>24981181</v>
      </c>
      <c r="E57">
        <v>1</v>
      </c>
      <c r="F57">
        <v>1</v>
      </c>
      <c r="G57">
        <v>1</v>
      </c>
      <c r="H57">
        <v>1</v>
      </c>
      <c r="I57" t="s">
        <v>699</v>
      </c>
      <c r="J57" t="s">
        <v>2</v>
      </c>
      <c r="K57" t="s">
        <v>700</v>
      </c>
      <c r="L57">
        <v>1369</v>
      </c>
      <c r="N57">
        <v>1013</v>
      </c>
      <c r="O57" t="s">
        <v>620</v>
      </c>
      <c r="P57" t="s">
        <v>620</v>
      </c>
      <c r="Q57">
        <v>1</v>
      </c>
      <c r="W57">
        <v>0</v>
      </c>
      <c r="X57">
        <v>1690239598</v>
      </c>
      <c r="Y57">
        <v>1.03</v>
      </c>
      <c r="AA57">
        <v>0</v>
      </c>
      <c r="AB57">
        <v>0</v>
      </c>
      <c r="AC57">
        <v>0</v>
      </c>
      <c r="AD57">
        <v>8.64</v>
      </c>
      <c r="AE57">
        <v>0</v>
      </c>
      <c r="AF57">
        <v>0</v>
      </c>
      <c r="AG57">
        <v>0</v>
      </c>
      <c r="AH57">
        <v>8.64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2</v>
      </c>
      <c r="AT57">
        <v>1.03</v>
      </c>
      <c r="AU57" t="s">
        <v>2</v>
      </c>
      <c r="AV57">
        <v>1</v>
      </c>
      <c r="AW57">
        <v>2</v>
      </c>
      <c r="AX57">
        <v>93926017</v>
      </c>
      <c r="AY57">
        <v>1</v>
      </c>
      <c r="AZ57">
        <v>0</v>
      </c>
      <c r="BA57">
        <v>59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Y57*Source!I44</f>
        <v>5.15</v>
      </c>
      <c r="CY57">
        <f>AD57</f>
        <v>8.64</v>
      </c>
      <c r="CZ57">
        <f>AH57</f>
        <v>8.64</v>
      </c>
      <c r="DA57">
        <f>AL57</f>
        <v>1</v>
      </c>
      <c r="DB57">
        <v>0</v>
      </c>
    </row>
    <row r="58" spans="1:106">
      <c r="A58">
        <f>ROW(Source!A44)</f>
        <v>44</v>
      </c>
      <c r="B58">
        <v>93143763</v>
      </c>
      <c r="C58">
        <v>93926013</v>
      </c>
      <c r="D58">
        <v>70960247</v>
      </c>
      <c r="E58">
        <v>1</v>
      </c>
      <c r="F58">
        <v>1</v>
      </c>
      <c r="G58">
        <v>1</v>
      </c>
      <c r="H58">
        <v>2</v>
      </c>
      <c r="I58" t="s">
        <v>696</v>
      </c>
      <c r="J58" t="s">
        <v>697</v>
      </c>
      <c r="K58" t="s">
        <v>698</v>
      </c>
      <c r="L58">
        <v>1368</v>
      </c>
      <c r="N58">
        <v>1011</v>
      </c>
      <c r="O58" t="s">
        <v>626</v>
      </c>
      <c r="P58" t="s">
        <v>626</v>
      </c>
      <c r="Q58">
        <v>1</v>
      </c>
      <c r="W58">
        <v>0</v>
      </c>
      <c r="X58">
        <v>596191924</v>
      </c>
      <c r="Y58">
        <v>0.01</v>
      </c>
      <c r="AA58">
        <v>0</v>
      </c>
      <c r="AB58">
        <v>87.17</v>
      </c>
      <c r="AC58">
        <v>11.6</v>
      </c>
      <c r="AD58">
        <v>0</v>
      </c>
      <c r="AE58">
        <v>0</v>
      </c>
      <c r="AF58">
        <v>87.17</v>
      </c>
      <c r="AG58">
        <v>11.6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2</v>
      </c>
      <c r="AT58">
        <v>0.01</v>
      </c>
      <c r="AU58" t="s">
        <v>2</v>
      </c>
      <c r="AV58">
        <v>0</v>
      </c>
      <c r="AW58">
        <v>2</v>
      </c>
      <c r="AX58">
        <v>93926018</v>
      </c>
      <c r="AY58">
        <v>1</v>
      </c>
      <c r="AZ58">
        <v>0</v>
      </c>
      <c r="BA58">
        <v>60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Y58*Source!I44</f>
        <v>0.05</v>
      </c>
      <c r="CY58">
        <f>AB58</f>
        <v>87.17</v>
      </c>
      <c r="CZ58">
        <f>AF58</f>
        <v>87.17</v>
      </c>
      <c r="DA58">
        <f>AJ58</f>
        <v>1</v>
      </c>
      <c r="DB58">
        <v>0</v>
      </c>
    </row>
    <row r="59" spans="1:106">
      <c r="A59">
        <f>ROW(Source!A44)</f>
        <v>44</v>
      </c>
      <c r="B59">
        <v>93143763</v>
      </c>
      <c r="C59">
        <v>93926013</v>
      </c>
      <c r="D59">
        <v>71031344</v>
      </c>
      <c r="E59">
        <v>1</v>
      </c>
      <c r="F59">
        <v>1</v>
      </c>
      <c r="G59">
        <v>1</v>
      </c>
      <c r="H59">
        <v>3</v>
      </c>
      <c r="I59" t="s">
        <v>662</v>
      </c>
      <c r="J59" t="s">
        <v>677</v>
      </c>
      <c r="K59" t="s">
        <v>678</v>
      </c>
      <c r="L59">
        <v>1374</v>
      </c>
      <c r="N59">
        <v>1013</v>
      </c>
      <c r="O59" t="s">
        <v>679</v>
      </c>
      <c r="P59" t="s">
        <v>679</v>
      </c>
      <c r="Q59">
        <v>1</v>
      </c>
      <c r="W59">
        <v>0</v>
      </c>
      <c r="X59">
        <v>-1287921952</v>
      </c>
      <c r="Y59">
        <v>0.18</v>
      </c>
      <c r="AA59">
        <v>1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2</v>
      </c>
      <c r="AT59">
        <v>0.18</v>
      </c>
      <c r="AU59" t="s">
        <v>2</v>
      </c>
      <c r="AV59">
        <v>0</v>
      </c>
      <c r="AW59">
        <v>2</v>
      </c>
      <c r="AX59">
        <v>93926019</v>
      </c>
      <c r="AY59">
        <v>1</v>
      </c>
      <c r="AZ59">
        <v>0</v>
      </c>
      <c r="BA59">
        <v>61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Y59*Source!I44</f>
        <v>0.89999999999999991</v>
      </c>
      <c r="CY59">
        <f>AA59</f>
        <v>1</v>
      </c>
      <c r="CZ59">
        <f>AE59</f>
        <v>1</v>
      </c>
      <c r="DA59">
        <f>AI59</f>
        <v>1</v>
      </c>
      <c r="DB59">
        <v>0</v>
      </c>
    </row>
    <row r="60" spans="1:106">
      <c r="A60">
        <f>ROW(Source!A48)</f>
        <v>48</v>
      </c>
      <c r="B60">
        <v>93143763</v>
      </c>
      <c r="C60">
        <v>93926040</v>
      </c>
      <c r="D60">
        <v>24981181</v>
      </c>
      <c r="E60">
        <v>1</v>
      </c>
      <c r="F60">
        <v>1</v>
      </c>
      <c r="G60">
        <v>1</v>
      </c>
      <c r="H60">
        <v>1</v>
      </c>
      <c r="I60" t="s">
        <v>699</v>
      </c>
      <c r="J60" t="s">
        <v>2</v>
      </c>
      <c r="K60" t="s">
        <v>700</v>
      </c>
      <c r="L60">
        <v>1369</v>
      </c>
      <c r="N60">
        <v>1013</v>
      </c>
      <c r="O60" t="s">
        <v>620</v>
      </c>
      <c r="P60" t="s">
        <v>620</v>
      </c>
      <c r="Q60">
        <v>1</v>
      </c>
      <c r="W60">
        <v>0</v>
      </c>
      <c r="X60">
        <v>1690239598</v>
      </c>
      <c r="Y60">
        <v>1.03</v>
      </c>
      <c r="AA60">
        <v>0</v>
      </c>
      <c r="AB60">
        <v>0</v>
      </c>
      <c r="AC60">
        <v>0</v>
      </c>
      <c r="AD60">
        <v>8.64</v>
      </c>
      <c r="AE60">
        <v>0</v>
      </c>
      <c r="AF60">
        <v>0</v>
      </c>
      <c r="AG60">
        <v>0</v>
      </c>
      <c r="AH60">
        <v>8.64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2</v>
      </c>
      <c r="AT60">
        <v>1.03</v>
      </c>
      <c r="AU60" t="s">
        <v>2</v>
      </c>
      <c r="AV60">
        <v>1</v>
      </c>
      <c r="AW60">
        <v>2</v>
      </c>
      <c r="AX60">
        <v>93926041</v>
      </c>
      <c r="AY60">
        <v>1</v>
      </c>
      <c r="AZ60">
        <v>0</v>
      </c>
      <c r="BA60">
        <v>62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Y60*Source!I48</f>
        <v>0</v>
      </c>
      <c r="CY60">
        <f>AD60</f>
        <v>8.64</v>
      </c>
      <c r="CZ60">
        <f>AH60</f>
        <v>8.64</v>
      </c>
      <c r="DA60">
        <f>AL60</f>
        <v>1</v>
      </c>
      <c r="DB60">
        <v>0</v>
      </c>
    </row>
    <row r="61" spans="1:106">
      <c r="A61">
        <f>ROW(Source!A48)</f>
        <v>48</v>
      </c>
      <c r="B61">
        <v>93143763</v>
      </c>
      <c r="C61">
        <v>93926040</v>
      </c>
      <c r="D61">
        <v>70960247</v>
      </c>
      <c r="E61">
        <v>1</v>
      </c>
      <c r="F61">
        <v>1</v>
      </c>
      <c r="G61">
        <v>1</v>
      </c>
      <c r="H61">
        <v>2</v>
      </c>
      <c r="I61" t="s">
        <v>696</v>
      </c>
      <c r="J61" t="s">
        <v>697</v>
      </c>
      <c r="K61" t="s">
        <v>698</v>
      </c>
      <c r="L61">
        <v>1368</v>
      </c>
      <c r="N61">
        <v>1011</v>
      </c>
      <c r="O61" t="s">
        <v>626</v>
      </c>
      <c r="P61" t="s">
        <v>626</v>
      </c>
      <c r="Q61">
        <v>1</v>
      </c>
      <c r="W61">
        <v>0</v>
      </c>
      <c r="X61">
        <v>596191924</v>
      </c>
      <c r="Y61">
        <v>0.01</v>
      </c>
      <c r="AA61">
        <v>0</v>
      </c>
      <c r="AB61">
        <v>87.17</v>
      </c>
      <c r="AC61">
        <v>11.6</v>
      </c>
      <c r="AD61">
        <v>0</v>
      </c>
      <c r="AE61">
        <v>0</v>
      </c>
      <c r="AF61">
        <v>87.17</v>
      </c>
      <c r="AG61">
        <v>11.6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2</v>
      </c>
      <c r="AT61">
        <v>0.01</v>
      </c>
      <c r="AU61" t="s">
        <v>2</v>
      </c>
      <c r="AV61">
        <v>0</v>
      </c>
      <c r="AW61">
        <v>2</v>
      </c>
      <c r="AX61">
        <v>93926042</v>
      </c>
      <c r="AY61">
        <v>1</v>
      </c>
      <c r="AZ61">
        <v>0</v>
      </c>
      <c r="BA61">
        <v>63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Y61*Source!I48</f>
        <v>0</v>
      </c>
      <c r="CY61">
        <f>AB61</f>
        <v>87.17</v>
      </c>
      <c r="CZ61">
        <f>AF61</f>
        <v>87.17</v>
      </c>
      <c r="DA61">
        <f>AJ61</f>
        <v>1</v>
      </c>
      <c r="DB61">
        <v>0</v>
      </c>
    </row>
    <row r="62" spans="1:106">
      <c r="A62">
        <f>ROW(Source!A48)</f>
        <v>48</v>
      </c>
      <c r="B62">
        <v>93143763</v>
      </c>
      <c r="C62">
        <v>93926040</v>
      </c>
      <c r="D62">
        <v>71031344</v>
      </c>
      <c r="E62">
        <v>1</v>
      </c>
      <c r="F62">
        <v>1</v>
      </c>
      <c r="G62">
        <v>1</v>
      </c>
      <c r="H62">
        <v>3</v>
      </c>
      <c r="I62" t="s">
        <v>662</v>
      </c>
      <c r="J62" t="s">
        <v>677</v>
      </c>
      <c r="K62" t="s">
        <v>678</v>
      </c>
      <c r="L62">
        <v>1374</v>
      </c>
      <c r="N62">
        <v>1013</v>
      </c>
      <c r="O62" t="s">
        <v>679</v>
      </c>
      <c r="P62" t="s">
        <v>679</v>
      </c>
      <c r="Q62">
        <v>1</v>
      </c>
      <c r="W62">
        <v>0</v>
      </c>
      <c r="X62">
        <v>-1287921952</v>
      </c>
      <c r="Y62">
        <v>0.18</v>
      </c>
      <c r="AA62">
        <v>1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2</v>
      </c>
      <c r="AT62">
        <v>0.18</v>
      </c>
      <c r="AU62" t="s">
        <v>2</v>
      </c>
      <c r="AV62">
        <v>0</v>
      </c>
      <c r="AW62">
        <v>2</v>
      </c>
      <c r="AX62">
        <v>93926043</v>
      </c>
      <c r="AY62">
        <v>1</v>
      </c>
      <c r="AZ62">
        <v>0</v>
      </c>
      <c r="BA62">
        <v>64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Y62*Source!I48</f>
        <v>0</v>
      </c>
      <c r="CY62">
        <f>AA62</f>
        <v>1</v>
      </c>
      <c r="CZ62">
        <f>AE62</f>
        <v>1</v>
      </c>
      <c r="DA62">
        <f>AI62</f>
        <v>1</v>
      </c>
      <c r="DB62">
        <v>0</v>
      </c>
    </row>
    <row r="63" spans="1:106">
      <c r="A63">
        <f>ROW(Source!A49)</f>
        <v>49</v>
      </c>
      <c r="B63">
        <v>93143763</v>
      </c>
      <c r="C63">
        <v>93926044</v>
      </c>
      <c r="D63">
        <v>24981181</v>
      </c>
      <c r="E63">
        <v>1</v>
      </c>
      <c r="F63">
        <v>1</v>
      </c>
      <c r="G63">
        <v>1</v>
      </c>
      <c r="H63">
        <v>1</v>
      </c>
      <c r="I63" t="s">
        <v>699</v>
      </c>
      <c r="J63" t="s">
        <v>2</v>
      </c>
      <c r="K63" t="s">
        <v>700</v>
      </c>
      <c r="L63">
        <v>1369</v>
      </c>
      <c r="N63">
        <v>1013</v>
      </c>
      <c r="O63" t="s">
        <v>620</v>
      </c>
      <c r="P63" t="s">
        <v>620</v>
      </c>
      <c r="Q63">
        <v>1</v>
      </c>
      <c r="W63">
        <v>0</v>
      </c>
      <c r="X63">
        <v>1690239598</v>
      </c>
      <c r="Y63">
        <v>4.49</v>
      </c>
      <c r="AA63">
        <v>0</v>
      </c>
      <c r="AB63">
        <v>0</v>
      </c>
      <c r="AC63">
        <v>0</v>
      </c>
      <c r="AD63">
        <v>8.64</v>
      </c>
      <c r="AE63">
        <v>0</v>
      </c>
      <c r="AF63">
        <v>0</v>
      </c>
      <c r="AG63">
        <v>0</v>
      </c>
      <c r="AH63">
        <v>8.64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2</v>
      </c>
      <c r="AT63">
        <v>4.49</v>
      </c>
      <c r="AU63" t="s">
        <v>2</v>
      </c>
      <c r="AV63">
        <v>1</v>
      </c>
      <c r="AW63">
        <v>2</v>
      </c>
      <c r="AX63">
        <v>93926045</v>
      </c>
      <c r="AY63">
        <v>1</v>
      </c>
      <c r="AZ63">
        <v>0</v>
      </c>
      <c r="BA63">
        <v>65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Y63*Source!I49</f>
        <v>0</v>
      </c>
      <c r="CY63">
        <f>AD63</f>
        <v>8.64</v>
      </c>
      <c r="CZ63">
        <f>AH63</f>
        <v>8.64</v>
      </c>
      <c r="DA63">
        <f>AL63</f>
        <v>1</v>
      </c>
      <c r="DB63">
        <v>0</v>
      </c>
    </row>
    <row r="64" spans="1:106">
      <c r="A64">
        <f>ROW(Source!A49)</f>
        <v>49</v>
      </c>
      <c r="B64">
        <v>93143763</v>
      </c>
      <c r="C64">
        <v>93926044</v>
      </c>
      <c r="D64">
        <v>121548</v>
      </c>
      <c r="E64">
        <v>1</v>
      </c>
      <c r="F64">
        <v>1</v>
      </c>
      <c r="G64">
        <v>1</v>
      </c>
      <c r="H64">
        <v>1</v>
      </c>
      <c r="I64" t="s">
        <v>22</v>
      </c>
      <c r="J64" t="s">
        <v>2</v>
      </c>
      <c r="K64" t="s">
        <v>621</v>
      </c>
      <c r="L64">
        <v>608254</v>
      </c>
      <c r="N64">
        <v>1013</v>
      </c>
      <c r="O64" t="s">
        <v>622</v>
      </c>
      <c r="P64" t="s">
        <v>622</v>
      </c>
      <c r="Q64">
        <v>1</v>
      </c>
      <c r="W64">
        <v>0</v>
      </c>
      <c r="X64">
        <v>-185737400</v>
      </c>
      <c r="Y64">
        <v>0.43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2</v>
      </c>
      <c r="AT64">
        <v>0.43</v>
      </c>
      <c r="AU64" t="s">
        <v>2</v>
      </c>
      <c r="AV64">
        <v>2</v>
      </c>
      <c r="AW64">
        <v>2</v>
      </c>
      <c r="AX64">
        <v>93926046</v>
      </c>
      <c r="AY64">
        <v>1</v>
      </c>
      <c r="AZ64">
        <v>0</v>
      </c>
      <c r="BA64">
        <v>66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Y64*Source!I49</f>
        <v>0</v>
      </c>
      <c r="CY64">
        <f>AD64</f>
        <v>0</v>
      </c>
      <c r="CZ64">
        <f>AH64</f>
        <v>0</v>
      </c>
      <c r="DA64">
        <f>AL64</f>
        <v>1</v>
      </c>
      <c r="DB64">
        <v>0</v>
      </c>
    </row>
    <row r="65" spans="1:106">
      <c r="A65">
        <f>ROW(Source!A49)</f>
        <v>49</v>
      </c>
      <c r="B65">
        <v>93143763</v>
      </c>
      <c r="C65">
        <v>93926044</v>
      </c>
      <c r="D65">
        <v>70958251</v>
      </c>
      <c r="E65">
        <v>1</v>
      </c>
      <c r="F65">
        <v>1</v>
      </c>
      <c r="G65">
        <v>1</v>
      </c>
      <c r="H65">
        <v>2</v>
      </c>
      <c r="I65" t="s">
        <v>739</v>
      </c>
      <c r="J65" t="s">
        <v>740</v>
      </c>
      <c r="K65" t="s">
        <v>741</v>
      </c>
      <c r="L65">
        <v>1368</v>
      </c>
      <c r="N65">
        <v>1011</v>
      </c>
      <c r="O65" t="s">
        <v>626</v>
      </c>
      <c r="P65" t="s">
        <v>626</v>
      </c>
      <c r="Q65">
        <v>1</v>
      </c>
      <c r="W65">
        <v>0</v>
      </c>
      <c r="X65">
        <v>-848716258</v>
      </c>
      <c r="Y65">
        <v>0.43</v>
      </c>
      <c r="AA65">
        <v>0</v>
      </c>
      <c r="AB65">
        <v>134.65</v>
      </c>
      <c r="AC65">
        <v>13.5</v>
      </c>
      <c r="AD65">
        <v>0</v>
      </c>
      <c r="AE65">
        <v>0</v>
      </c>
      <c r="AF65">
        <v>134.65</v>
      </c>
      <c r="AG65">
        <v>13.5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2</v>
      </c>
      <c r="AT65">
        <v>0.43</v>
      </c>
      <c r="AU65" t="s">
        <v>2</v>
      </c>
      <c r="AV65">
        <v>0</v>
      </c>
      <c r="AW65">
        <v>2</v>
      </c>
      <c r="AX65">
        <v>93926047</v>
      </c>
      <c r="AY65">
        <v>1</v>
      </c>
      <c r="AZ65">
        <v>0</v>
      </c>
      <c r="BA65">
        <v>67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Y65*Source!I49</f>
        <v>0</v>
      </c>
      <c r="CY65">
        <f>AB65</f>
        <v>134.65</v>
      </c>
      <c r="CZ65">
        <f>AF65</f>
        <v>134.65</v>
      </c>
      <c r="DA65">
        <f>AJ65</f>
        <v>1</v>
      </c>
      <c r="DB65">
        <v>0</v>
      </c>
    </row>
    <row r="66" spans="1:106">
      <c r="A66">
        <f>ROW(Source!A49)</f>
        <v>49</v>
      </c>
      <c r="B66">
        <v>93143763</v>
      </c>
      <c r="C66">
        <v>93926044</v>
      </c>
      <c r="D66">
        <v>70958359</v>
      </c>
      <c r="E66">
        <v>1</v>
      </c>
      <c r="F66">
        <v>1</v>
      </c>
      <c r="G66">
        <v>1</v>
      </c>
      <c r="H66">
        <v>2</v>
      </c>
      <c r="I66" t="s">
        <v>742</v>
      </c>
      <c r="J66" t="s">
        <v>743</v>
      </c>
      <c r="K66" t="s">
        <v>744</v>
      </c>
      <c r="L66">
        <v>1368</v>
      </c>
      <c r="N66">
        <v>1011</v>
      </c>
      <c r="O66" t="s">
        <v>626</v>
      </c>
      <c r="P66" t="s">
        <v>626</v>
      </c>
      <c r="Q66">
        <v>1</v>
      </c>
      <c r="W66">
        <v>0</v>
      </c>
      <c r="X66">
        <v>1793891640</v>
      </c>
      <c r="Y66">
        <v>0.49</v>
      </c>
      <c r="AA66">
        <v>0</v>
      </c>
      <c r="AB66">
        <v>1.7</v>
      </c>
      <c r="AC66">
        <v>0</v>
      </c>
      <c r="AD66">
        <v>0</v>
      </c>
      <c r="AE66">
        <v>0</v>
      </c>
      <c r="AF66">
        <v>1.7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2</v>
      </c>
      <c r="AT66">
        <v>0.49</v>
      </c>
      <c r="AU66" t="s">
        <v>2</v>
      </c>
      <c r="AV66">
        <v>0</v>
      </c>
      <c r="AW66">
        <v>2</v>
      </c>
      <c r="AX66">
        <v>93926048</v>
      </c>
      <c r="AY66">
        <v>1</v>
      </c>
      <c r="AZ66">
        <v>0</v>
      </c>
      <c r="BA66">
        <v>68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Y66*Source!I49</f>
        <v>0</v>
      </c>
      <c r="CY66">
        <f>AB66</f>
        <v>1.7</v>
      </c>
      <c r="CZ66">
        <f>AF66</f>
        <v>1.7</v>
      </c>
      <c r="DA66">
        <f>AJ66</f>
        <v>1</v>
      </c>
      <c r="DB66">
        <v>0</v>
      </c>
    </row>
    <row r="67" spans="1:106">
      <c r="A67">
        <f>ROW(Source!A49)</f>
        <v>49</v>
      </c>
      <c r="B67">
        <v>93143763</v>
      </c>
      <c r="C67">
        <v>93926044</v>
      </c>
      <c r="D67">
        <v>70960247</v>
      </c>
      <c r="E67">
        <v>1</v>
      </c>
      <c r="F67">
        <v>1</v>
      </c>
      <c r="G67">
        <v>1</v>
      </c>
      <c r="H67">
        <v>2</v>
      </c>
      <c r="I67" t="s">
        <v>696</v>
      </c>
      <c r="J67" t="s">
        <v>697</v>
      </c>
      <c r="K67" t="s">
        <v>698</v>
      </c>
      <c r="L67">
        <v>1368</v>
      </c>
      <c r="N67">
        <v>1011</v>
      </c>
      <c r="O67" t="s">
        <v>626</v>
      </c>
      <c r="P67" t="s">
        <v>626</v>
      </c>
      <c r="Q67">
        <v>1</v>
      </c>
      <c r="W67">
        <v>0</v>
      </c>
      <c r="X67">
        <v>596191924</v>
      </c>
      <c r="Y67">
        <v>0.47</v>
      </c>
      <c r="AA67">
        <v>0</v>
      </c>
      <c r="AB67">
        <v>87.17</v>
      </c>
      <c r="AC67">
        <v>11.6</v>
      </c>
      <c r="AD67">
        <v>0</v>
      </c>
      <c r="AE67">
        <v>0</v>
      </c>
      <c r="AF67">
        <v>87.17</v>
      </c>
      <c r="AG67">
        <v>11.6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2</v>
      </c>
      <c r="AT67">
        <v>0.47</v>
      </c>
      <c r="AU67" t="s">
        <v>2</v>
      </c>
      <c r="AV67">
        <v>0</v>
      </c>
      <c r="AW67">
        <v>2</v>
      </c>
      <c r="AX67">
        <v>93926049</v>
      </c>
      <c r="AY67">
        <v>1</v>
      </c>
      <c r="AZ67">
        <v>0</v>
      </c>
      <c r="BA67">
        <v>69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Y67*Source!I49</f>
        <v>0</v>
      </c>
      <c r="CY67">
        <f>AB67</f>
        <v>87.17</v>
      </c>
      <c r="CZ67">
        <f>AF67</f>
        <v>87.17</v>
      </c>
      <c r="DA67">
        <f>AJ67</f>
        <v>1</v>
      </c>
      <c r="DB67">
        <v>0</v>
      </c>
    </row>
    <row r="68" spans="1:106">
      <c r="A68">
        <f>ROW(Source!A49)</f>
        <v>49</v>
      </c>
      <c r="B68">
        <v>93143763</v>
      </c>
      <c r="C68">
        <v>93926044</v>
      </c>
      <c r="D68">
        <v>71031344</v>
      </c>
      <c r="E68">
        <v>1</v>
      </c>
      <c r="F68">
        <v>1</v>
      </c>
      <c r="G68">
        <v>1</v>
      </c>
      <c r="H68">
        <v>3</v>
      </c>
      <c r="I68" t="s">
        <v>662</v>
      </c>
      <c r="J68" t="s">
        <v>677</v>
      </c>
      <c r="K68" t="s">
        <v>678</v>
      </c>
      <c r="L68">
        <v>1374</v>
      </c>
      <c r="N68">
        <v>1013</v>
      </c>
      <c r="O68" t="s">
        <v>679</v>
      </c>
      <c r="P68" t="s">
        <v>679</v>
      </c>
      <c r="Q68">
        <v>1</v>
      </c>
      <c r="W68">
        <v>0</v>
      </c>
      <c r="X68">
        <v>-1287921952</v>
      </c>
      <c r="Y68">
        <v>0.78</v>
      </c>
      <c r="AA68">
        <v>1</v>
      </c>
      <c r="AB68">
        <v>0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2</v>
      </c>
      <c r="AT68">
        <v>0.78</v>
      </c>
      <c r="AU68" t="s">
        <v>2</v>
      </c>
      <c r="AV68">
        <v>0</v>
      </c>
      <c r="AW68">
        <v>2</v>
      </c>
      <c r="AX68">
        <v>93926050</v>
      </c>
      <c r="AY68">
        <v>1</v>
      </c>
      <c r="AZ68">
        <v>0</v>
      </c>
      <c r="BA68">
        <v>70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Y68*Source!I49</f>
        <v>0</v>
      </c>
      <c r="CY68">
        <f>AA68</f>
        <v>1</v>
      </c>
      <c r="CZ68">
        <f>AE68</f>
        <v>1</v>
      </c>
      <c r="DA68">
        <f>AI68</f>
        <v>1</v>
      </c>
      <c r="DB68">
        <v>0</v>
      </c>
    </row>
    <row r="69" spans="1:106">
      <c r="A69">
        <f>ROW(Source!A50)</f>
        <v>50</v>
      </c>
      <c r="B69">
        <v>93143763</v>
      </c>
      <c r="C69">
        <v>93926051</v>
      </c>
      <c r="D69">
        <v>24981181</v>
      </c>
      <c r="E69">
        <v>1</v>
      </c>
      <c r="F69">
        <v>1</v>
      </c>
      <c r="G69">
        <v>1</v>
      </c>
      <c r="H69">
        <v>1</v>
      </c>
      <c r="I69" t="s">
        <v>699</v>
      </c>
      <c r="J69" t="s">
        <v>2</v>
      </c>
      <c r="K69" t="s">
        <v>700</v>
      </c>
      <c r="L69">
        <v>1369</v>
      </c>
      <c r="N69">
        <v>1013</v>
      </c>
      <c r="O69" t="s">
        <v>620</v>
      </c>
      <c r="P69" t="s">
        <v>620</v>
      </c>
      <c r="Q69">
        <v>1</v>
      </c>
      <c r="W69">
        <v>0</v>
      </c>
      <c r="X69">
        <v>1690239598</v>
      </c>
      <c r="Y69">
        <v>4.49</v>
      </c>
      <c r="AA69">
        <v>0</v>
      </c>
      <c r="AB69">
        <v>0</v>
      </c>
      <c r="AC69">
        <v>0</v>
      </c>
      <c r="AD69">
        <v>8.64</v>
      </c>
      <c r="AE69">
        <v>0</v>
      </c>
      <c r="AF69">
        <v>0</v>
      </c>
      <c r="AG69">
        <v>0</v>
      </c>
      <c r="AH69">
        <v>8.64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2</v>
      </c>
      <c r="AT69">
        <v>4.49</v>
      </c>
      <c r="AU69" t="s">
        <v>2</v>
      </c>
      <c r="AV69">
        <v>1</v>
      </c>
      <c r="AW69">
        <v>2</v>
      </c>
      <c r="AX69">
        <v>93926052</v>
      </c>
      <c r="AY69">
        <v>1</v>
      </c>
      <c r="AZ69">
        <v>0</v>
      </c>
      <c r="BA69">
        <v>71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Y69*Source!I50</f>
        <v>0</v>
      </c>
      <c r="CY69">
        <f>AD69</f>
        <v>8.64</v>
      </c>
      <c r="CZ69">
        <f>AH69</f>
        <v>8.64</v>
      </c>
      <c r="DA69">
        <f>AL69</f>
        <v>1</v>
      </c>
      <c r="DB69">
        <v>0</v>
      </c>
    </row>
    <row r="70" spans="1:106">
      <c r="A70">
        <f>ROW(Source!A50)</f>
        <v>50</v>
      </c>
      <c r="B70">
        <v>93143763</v>
      </c>
      <c r="C70">
        <v>93926051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22</v>
      </c>
      <c r="J70" t="s">
        <v>2</v>
      </c>
      <c r="K70" t="s">
        <v>621</v>
      </c>
      <c r="L70">
        <v>608254</v>
      </c>
      <c r="N70">
        <v>1013</v>
      </c>
      <c r="O70" t="s">
        <v>622</v>
      </c>
      <c r="P70" t="s">
        <v>622</v>
      </c>
      <c r="Q70">
        <v>1</v>
      </c>
      <c r="W70">
        <v>0</v>
      </c>
      <c r="X70">
        <v>-185737400</v>
      </c>
      <c r="Y70">
        <v>0.43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2</v>
      </c>
      <c r="AT70">
        <v>0.43</v>
      </c>
      <c r="AU70" t="s">
        <v>2</v>
      </c>
      <c r="AV70">
        <v>2</v>
      </c>
      <c r="AW70">
        <v>2</v>
      </c>
      <c r="AX70">
        <v>93926053</v>
      </c>
      <c r="AY70">
        <v>1</v>
      </c>
      <c r="AZ70">
        <v>0</v>
      </c>
      <c r="BA70">
        <v>72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Y70*Source!I50</f>
        <v>0</v>
      </c>
      <c r="CY70">
        <f>AD70</f>
        <v>0</v>
      </c>
      <c r="CZ70">
        <f>AH70</f>
        <v>0</v>
      </c>
      <c r="DA70">
        <f>AL70</f>
        <v>1</v>
      </c>
      <c r="DB70">
        <v>0</v>
      </c>
    </row>
    <row r="71" spans="1:106">
      <c r="A71">
        <f>ROW(Source!A50)</f>
        <v>50</v>
      </c>
      <c r="B71">
        <v>93143763</v>
      </c>
      <c r="C71">
        <v>93926051</v>
      </c>
      <c r="D71">
        <v>70958251</v>
      </c>
      <c r="E71">
        <v>1</v>
      </c>
      <c r="F71">
        <v>1</v>
      </c>
      <c r="G71">
        <v>1</v>
      </c>
      <c r="H71">
        <v>2</v>
      </c>
      <c r="I71" t="s">
        <v>739</v>
      </c>
      <c r="J71" t="s">
        <v>740</v>
      </c>
      <c r="K71" t="s">
        <v>741</v>
      </c>
      <c r="L71">
        <v>1368</v>
      </c>
      <c r="N71">
        <v>1011</v>
      </c>
      <c r="O71" t="s">
        <v>626</v>
      </c>
      <c r="P71" t="s">
        <v>626</v>
      </c>
      <c r="Q71">
        <v>1</v>
      </c>
      <c r="W71">
        <v>0</v>
      </c>
      <c r="X71">
        <v>-848716258</v>
      </c>
      <c r="Y71">
        <v>0.43</v>
      </c>
      <c r="AA71">
        <v>0</v>
      </c>
      <c r="AB71">
        <v>134.65</v>
      </c>
      <c r="AC71">
        <v>13.5</v>
      </c>
      <c r="AD71">
        <v>0</v>
      </c>
      <c r="AE71">
        <v>0</v>
      </c>
      <c r="AF71">
        <v>134.65</v>
      </c>
      <c r="AG71">
        <v>13.5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2</v>
      </c>
      <c r="AT71">
        <v>0.43</v>
      </c>
      <c r="AU71" t="s">
        <v>2</v>
      </c>
      <c r="AV71">
        <v>0</v>
      </c>
      <c r="AW71">
        <v>2</v>
      </c>
      <c r="AX71">
        <v>93926054</v>
      </c>
      <c r="AY71">
        <v>1</v>
      </c>
      <c r="AZ71">
        <v>0</v>
      </c>
      <c r="BA71">
        <v>73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Y71*Source!I50</f>
        <v>0</v>
      </c>
      <c r="CY71">
        <f>AB71</f>
        <v>134.65</v>
      </c>
      <c r="CZ71">
        <f>AF71</f>
        <v>134.65</v>
      </c>
      <c r="DA71">
        <f>AJ71</f>
        <v>1</v>
      </c>
      <c r="DB71">
        <v>0</v>
      </c>
    </row>
    <row r="72" spans="1:106">
      <c r="A72">
        <f>ROW(Source!A50)</f>
        <v>50</v>
      </c>
      <c r="B72">
        <v>93143763</v>
      </c>
      <c r="C72">
        <v>93926051</v>
      </c>
      <c r="D72">
        <v>70958359</v>
      </c>
      <c r="E72">
        <v>1</v>
      </c>
      <c r="F72">
        <v>1</v>
      </c>
      <c r="G72">
        <v>1</v>
      </c>
      <c r="H72">
        <v>2</v>
      </c>
      <c r="I72" t="s">
        <v>742</v>
      </c>
      <c r="J72" t="s">
        <v>743</v>
      </c>
      <c r="K72" t="s">
        <v>744</v>
      </c>
      <c r="L72">
        <v>1368</v>
      </c>
      <c r="N72">
        <v>1011</v>
      </c>
      <c r="O72" t="s">
        <v>626</v>
      </c>
      <c r="P72" t="s">
        <v>626</v>
      </c>
      <c r="Q72">
        <v>1</v>
      </c>
      <c r="W72">
        <v>0</v>
      </c>
      <c r="X72">
        <v>1793891640</v>
      </c>
      <c r="Y72">
        <v>0.49</v>
      </c>
      <c r="AA72">
        <v>0</v>
      </c>
      <c r="AB72">
        <v>1.7</v>
      </c>
      <c r="AC72">
        <v>0</v>
      </c>
      <c r="AD72">
        <v>0</v>
      </c>
      <c r="AE72">
        <v>0</v>
      </c>
      <c r="AF72">
        <v>1.7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2</v>
      </c>
      <c r="AT72">
        <v>0.49</v>
      </c>
      <c r="AU72" t="s">
        <v>2</v>
      </c>
      <c r="AV72">
        <v>0</v>
      </c>
      <c r="AW72">
        <v>2</v>
      </c>
      <c r="AX72">
        <v>93926055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Y72*Source!I50</f>
        <v>0</v>
      </c>
      <c r="CY72">
        <f>AB72</f>
        <v>1.7</v>
      </c>
      <c r="CZ72">
        <f>AF72</f>
        <v>1.7</v>
      </c>
      <c r="DA72">
        <f>AJ72</f>
        <v>1</v>
      </c>
      <c r="DB72">
        <v>0</v>
      </c>
    </row>
    <row r="73" spans="1:106">
      <c r="A73">
        <f>ROW(Source!A50)</f>
        <v>50</v>
      </c>
      <c r="B73">
        <v>93143763</v>
      </c>
      <c r="C73">
        <v>93926051</v>
      </c>
      <c r="D73">
        <v>70960247</v>
      </c>
      <c r="E73">
        <v>1</v>
      </c>
      <c r="F73">
        <v>1</v>
      </c>
      <c r="G73">
        <v>1</v>
      </c>
      <c r="H73">
        <v>2</v>
      </c>
      <c r="I73" t="s">
        <v>696</v>
      </c>
      <c r="J73" t="s">
        <v>697</v>
      </c>
      <c r="K73" t="s">
        <v>698</v>
      </c>
      <c r="L73">
        <v>1368</v>
      </c>
      <c r="N73">
        <v>1011</v>
      </c>
      <c r="O73" t="s">
        <v>626</v>
      </c>
      <c r="P73" t="s">
        <v>626</v>
      </c>
      <c r="Q73">
        <v>1</v>
      </c>
      <c r="W73">
        <v>0</v>
      </c>
      <c r="X73">
        <v>596191924</v>
      </c>
      <c r="Y73">
        <v>0.47</v>
      </c>
      <c r="AA73">
        <v>0</v>
      </c>
      <c r="AB73">
        <v>87.17</v>
      </c>
      <c r="AC73">
        <v>11.6</v>
      </c>
      <c r="AD73">
        <v>0</v>
      </c>
      <c r="AE73">
        <v>0</v>
      </c>
      <c r="AF73">
        <v>87.17</v>
      </c>
      <c r="AG73">
        <v>11.6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2</v>
      </c>
      <c r="AT73">
        <v>0.47</v>
      </c>
      <c r="AU73" t="s">
        <v>2</v>
      </c>
      <c r="AV73">
        <v>0</v>
      </c>
      <c r="AW73">
        <v>2</v>
      </c>
      <c r="AX73">
        <v>93926056</v>
      </c>
      <c r="AY73">
        <v>1</v>
      </c>
      <c r="AZ73">
        <v>0</v>
      </c>
      <c r="BA73">
        <v>75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Y73*Source!I50</f>
        <v>0</v>
      </c>
      <c r="CY73">
        <f>AB73</f>
        <v>87.17</v>
      </c>
      <c r="CZ73">
        <f>AF73</f>
        <v>87.17</v>
      </c>
      <c r="DA73">
        <f>AJ73</f>
        <v>1</v>
      </c>
      <c r="DB73">
        <v>0</v>
      </c>
    </row>
    <row r="74" spans="1:106">
      <c r="A74">
        <f>ROW(Source!A50)</f>
        <v>50</v>
      </c>
      <c r="B74">
        <v>93143763</v>
      </c>
      <c r="C74">
        <v>93926051</v>
      </c>
      <c r="D74">
        <v>71031344</v>
      </c>
      <c r="E74">
        <v>1</v>
      </c>
      <c r="F74">
        <v>1</v>
      </c>
      <c r="G74">
        <v>1</v>
      </c>
      <c r="H74">
        <v>3</v>
      </c>
      <c r="I74" t="s">
        <v>662</v>
      </c>
      <c r="J74" t="s">
        <v>677</v>
      </c>
      <c r="K74" t="s">
        <v>678</v>
      </c>
      <c r="L74">
        <v>1374</v>
      </c>
      <c r="N74">
        <v>1013</v>
      </c>
      <c r="O74" t="s">
        <v>679</v>
      </c>
      <c r="P74" t="s">
        <v>679</v>
      </c>
      <c r="Q74">
        <v>1</v>
      </c>
      <c r="W74">
        <v>0</v>
      </c>
      <c r="X74">
        <v>-1287921952</v>
      </c>
      <c r="Y74">
        <v>0.78</v>
      </c>
      <c r="AA74">
        <v>1</v>
      </c>
      <c r="AB74">
        <v>0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2</v>
      </c>
      <c r="AT74">
        <v>0.78</v>
      </c>
      <c r="AU74" t="s">
        <v>2</v>
      </c>
      <c r="AV74">
        <v>0</v>
      </c>
      <c r="AW74">
        <v>2</v>
      </c>
      <c r="AX74">
        <v>93926057</v>
      </c>
      <c r="AY74">
        <v>1</v>
      </c>
      <c r="AZ74">
        <v>0</v>
      </c>
      <c r="BA74">
        <v>76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Y74*Source!I50</f>
        <v>0</v>
      </c>
      <c r="CY74">
        <f>AA74</f>
        <v>1</v>
      </c>
      <c r="CZ74">
        <f>AE74</f>
        <v>1</v>
      </c>
      <c r="DA74">
        <f>AI74</f>
        <v>1</v>
      </c>
      <c r="DB74">
        <v>0</v>
      </c>
    </row>
    <row r="75" spans="1:106">
      <c r="A75">
        <f>ROW(Source!A51)</f>
        <v>51</v>
      </c>
      <c r="B75">
        <v>93143763</v>
      </c>
      <c r="C75">
        <v>93926058</v>
      </c>
      <c r="D75">
        <v>24979037</v>
      </c>
      <c r="E75">
        <v>1</v>
      </c>
      <c r="F75">
        <v>1</v>
      </c>
      <c r="G75">
        <v>1</v>
      </c>
      <c r="H75">
        <v>1</v>
      </c>
      <c r="I75" t="s">
        <v>680</v>
      </c>
      <c r="J75" t="s">
        <v>2</v>
      </c>
      <c r="K75" t="s">
        <v>619</v>
      </c>
      <c r="L75">
        <v>1369</v>
      </c>
      <c r="N75">
        <v>1013</v>
      </c>
      <c r="O75" t="s">
        <v>620</v>
      </c>
      <c r="P75" t="s">
        <v>620</v>
      </c>
      <c r="Q75">
        <v>1</v>
      </c>
      <c r="W75">
        <v>0</v>
      </c>
      <c r="X75">
        <v>-26320596</v>
      </c>
      <c r="Y75">
        <v>10.1</v>
      </c>
      <c r="AA75">
        <v>0</v>
      </c>
      <c r="AB75">
        <v>0</v>
      </c>
      <c r="AC75">
        <v>0</v>
      </c>
      <c r="AD75">
        <v>11.09</v>
      </c>
      <c r="AE75">
        <v>0</v>
      </c>
      <c r="AF75">
        <v>0</v>
      </c>
      <c r="AG75">
        <v>0</v>
      </c>
      <c r="AH75">
        <v>11.09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2</v>
      </c>
      <c r="AT75">
        <v>10.1</v>
      </c>
      <c r="AU75" t="s">
        <v>2</v>
      </c>
      <c r="AV75">
        <v>1</v>
      </c>
      <c r="AW75">
        <v>2</v>
      </c>
      <c r="AX75">
        <v>93926059</v>
      </c>
      <c r="AY75">
        <v>1</v>
      </c>
      <c r="AZ75">
        <v>0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Y75*Source!I51</f>
        <v>40.4</v>
      </c>
      <c r="CY75">
        <f>AD75</f>
        <v>11.09</v>
      </c>
      <c r="CZ75">
        <f>AH75</f>
        <v>11.09</v>
      </c>
      <c r="DA75">
        <f>AL75</f>
        <v>1</v>
      </c>
      <c r="DB75">
        <v>0</v>
      </c>
    </row>
    <row r="76" spans="1:106">
      <c r="A76">
        <f>ROW(Source!A51)</f>
        <v>51</v>
      </c>
      <c r="B76">
        <v>93143763</v>
      </c>
      <c r="C76">
        <v>93926058</v>
      </c>
      <c r="D76">
        <v>121548</v>
      </c>
      <c r="E76">
        <v>1</v>
      </c>
      <c r="F76">
        <v>1</v>
      </c>
      <c r="G76">
        <v>1</v>
      </c>
      <c r="H76">
        <v>1</v>
      </c>
      <c r="I76" t="s">
        <v>22</v>
      </c>
      <c r="J76" t="s">
        <v>2</v>
      </c>
      <c r="K76" t="s">
        <v>621</v>
      </c>
      <c r="L76">
        <v>608254</v>
      </c>
      <c r="N76">
        <v>1013</v>
      </c>
      <c r="O76" t="s">
        <v>622</v>
      </c>
      <c r="P76" t="s">
        <v>622</v>
      </c>
      <c r="Q76">
        <v>1</v>
      </c>
      <c r="W76">
        <v>0</v>
      </c>
      <c r="X76">
        <v>-185737400</v>
      </c>
      <c r="Y76">
        <v>0.44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2</v>
      </c>
      <c r="AT76">
        <v>0.44</v>
      </c>
      <c r="AU76" t="s">
        <v>2</v>
      </c>
      <c r="AV76">
        <v>2</v>
      </c>
      <c r="AW76">
        <v>2</v>
      </c>
      <c r="AX76">
        <v>93926060</v>
      </c>
      <c r="AY76">
        <v>1</v>
      </c>
      <c r="AZ76">
        <v>0</v>
      </c>
      <c r="BA76">
        <v>78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Y76*Source!I51</f>
        <v>1.76</v>
      </c>
      <c r="CY76">
        <f>AD76</f>
        <v>0</v>
      </c>
      <c r="CZ76">
        <f>AH76</f>
        <v>0</v>
      </c>
      <c r="DA76">
        <f>AL76</f>
        <v>1</v>
      </c>
      <c r="DB76">
        <v>0</v>
      </c>
    </row>
    <row r="77" spans="1:106">
      <c r="A77">
        <f>ROW(Source!A51)</f>
        <v>51</v>
      </c>
      <c r="B77">
        <v>93143763</v>
      </c>
      <c r="C77">
        <v>93926058</v>
      </c>
      <c r="D77">
        <v>70958334</v>
      </c>
      <c r="E77">
        <v>1</v>
      </c>
      <c r="F77">
        <v>1</v>
      </c>
      <c r="G77">
        <v>1</v>
      </c>
      <c r="H77">
        <v>2</v>
      </c>
      <c r="I77" t="s">
        <v>623</v>
      </c>
      <c r="J77" t="s">
        <v>681</v>
      </c>
      <c r="K77" t="s">
        <v>625</v>
      </c>
      <c r="L77">
        <v>1368</v>
      </c>
      <c r="N77">
        <v>1011</v>
      </c>
      <c r="O77" t="s">
        <v>626</v>
      </c>
      <c r="P77" t="s">
        <v>626</v>
      </c>
      <c r="Q77">
        <v>1</v>
      </c>
      <c r="W77">
        <v>0</v>
      </c>
      <c r="X77">
        <v>2138795948</v>
      </c>
      <c r="Y77">
        <v>0.44</v>
      </c>
      <c r="AA77">
        <v>0</v>
      </c>
      <c r="AB77">
        <v>89.99</v>
      </c>
      <c r="AC77">
        <v>10.06</v>
      </c>
      <c r="AD77">
        <v>0</v>
      </c>
      <c r="AE77">
        <v>0</v>
      </c>
      <c r="AF77">
        <v>89.99</v>
      </c>
      <c r="AG77">
        <v>10.06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2</v>
      </c>
      <c r="AT77">
        <v>0.44</v>
      </c>
      <c r="AU77" t="s">
        <v>2</v>
      </c>
      <c r="AV77">
        <v>0</v>
      </c>
      <c r="AW77">
        <v>2</v>
      </c>
      <c r="AX77">
        <v>93926061</v>
      </c>
      <c r="AY77">
        <v>1</v>
      </c>
      <c r="AZ77">
        <v>0</v>
      </c>
      <c r="BA77">
        <v>79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Y77*Source!I51</f>
        <v>1.76</v>
      </c>
      <c r="CY77">
        <f>AB77</f>
        <v>89.99</v>
      </c>
      <c r="CZ77">
        <f>AF77</f>
        <v>89.99</v>
      </c>
      <c r="DA77">
        <f>AJ77</f>
        <v>1</v>
      </c>
      <c r="DB77">
        <v>0</v>
      </c>
    </row>
    <row r="78" spans="1:106">
      <c r="A78">
        <f>ROW(Source!A51)</f>
        <v>51</v>
      </c>
      <c r="B78">
        <v>93143763</v>
      </c>
      <c r="C78">
        <v>93926058</v>
      </c>
      <c r="D78">
        <v>70981786</v>
      </c>
      <c r="E78">
        <v>1</v>
      </c>
      <c r="F78">
        <v>1</v>
      </c>
      <c r="G78">
        <v>1</v>
      </c>
      <c r="H78">
        <v>3</v>
      </c>
      <c r="I78" t="s">
        <v>709</v>
      </c>
      <c r="J78" t="s">
        <v>745</v>
      </c>
      <c r="K78" t="s">
        <v>711</v>
      </c>
      <c r="L78">
        <v>1346</v>
      </c>
      <c r="N78">
        <v>1009</v>
      </c>
      <c r="O78" t="s">
        <v>637</v>
      </c>
      <c r="P78" t="s">
        <v>637</v>
      </c>
      <c r="Q78">
        <v>1</v>
      </c>
      <c r="W78">
        <v>0</v>
      </c>
      <c r="X78">
        <v>-853209690</v>
      </c>
      <c r="Y78">
        <v>0</v>
      </c>
      <c r="AA78">
        <v>35.630000000000003</v>
      </c>
      <c r="AB78">
        <v>0</v>
      </c>
      <c r="AC78">
        <v>0</v>
      </c>
      <c r="AD78">
        <v>0</v>
      </c>
      <c r="AE78">
        <v>35.630000000000003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2</v>
      </c>
      <c r="AT78">
        <v>0.03</v>
      </c>
      <c r="AU78" t="s">
        <v>133</v>
      </c>
      <c r="AV78">
        <v>0</v>
      </c>
      <c r="AW78">
        <v>2</v>
      </c>
      <c r="AX78">
        <v>93926062</v>
      </c>
      <c r="AY78">
        <v>1</v>
      </c>
      <c r="AZ78">
        <v>0</v>
      </c>
      <c r="BA78">
        <v>80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Y78*Source!I51</f>
        <v>0</v>
      </c>
      <c r="CY78">
        <f t="shared" ref="CY78:CY90" si="6">AA78</f>
        <v>35.630000000000003</v>
      </c>
      <c r="CZ78">
        <f t="shared" ref="CZ78:CZ90" si="7">AE78</f>
        <v>35.630000000000003</v>
      </c>
      <c r="DA78">
        <f t="shared" ref="DA78:DA90" si="8">AI78</f>
        <v>1</v>
      </c>
      <c r="DB78">
        <v>0</v>
      </c>
    </row>
    <row r="79" spans="1:106">
      <c r="A79">
        <f>ROW(Source!A51)</f>
        <v>51</v>
      </c>
      <c r="B79">
        <v>93143763</v>
      </c>
      <c r="C79">
        <v>93926058</v>
      </c>
      <c r="D79">
        <v>70981646</v>
      </c>
      <c r="E79">
        <v>1</v>
      </c>
      <c r="F79">
        <v>1</v>
      </c>
      <c r="G79">
        <v>1</v>
      </c>
      <c r="H79">
        <v>3</v>
      </c>
      <c r="I79" t="s">
        <v>631</v>
      </c>
      <c r="J79" t="s">
        <v>746</v>
      </c>
      <c r="K79" t="s">
        <v>633</v>
      </c>
      <c r="L79">
        <v>1348</v>
      </c>
      <c r="N79">
        <v>1009</v>
      </c>
      <c r="O79" t="s">
        <v>630</v>
      </c>
      <c r="P79" t="s">
        <v>630</v>
      </c>
      <c r="Q79">
        <v>1000</v>
      </c>
      <c r="W79">
        <v>0</v>
      </c>
      <c r="X79">
        <v>-1679294823</v>
      </c>
      <c r="Y79">
        <v>0</v>
      </c>
      <c r="AA79">
        <v>15481</v>
      </c>
      <c r="AB79">
        <v>0</v>
      </c>
      <c r="AC79">
        <v>0</v>
      </c>
      <c r="AD79">
        <v>0</v>
      </c>
      <c r="AE79">
        <v>15481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2</v>
      </c>
      <c r="AT79">
        <v>2.0000000000000002E-5</v>
      </c>
      <c r="AU79" t="s">
        <v>133</v>
      </c>
      <c r="AV79">
        <v>0</v>
      </c>
      <c r="AW79">
        <v>2</v>
      </c>
      <c r="AX79">
        <v>93926063</v>
      </c>
      <c r="AY79">
        <v>1</v>
      </c>
      <c r="AZ79">
        <v>0</v>
      </c>
      <c r="BA79">
        <v>81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Y79*Source!I51</f>
        <v>0</v>
      </c>
      <c r="CY79">
        <f t="shared" si="6"/>
        <v>15481</v>
      </c>
      <c r="CZ79">
        <f t="shared" si="7"/>
        <v>15481</v>
      </c>
      <c r="DA79">
        <f t="shared" si="8"/>
        <v>1</v>
      </c>
      <c r="DB79">
        <v>0</v>
      </c>
    </row>
    <row r="80" spans="1:106">
      <c r="A80">
        <f>ROW(Source!A51)</f>
        <v>51</v>
      </c>
      <c r="B80">
        <v>93143763</v>
      </c>
      <c r="C80">
        <v>93926058</v>
      </c>
      <c r="D80">
        <v>70978764</v>
      </c>
      <c r="E80">
        <v>1</v>
      </c>
      <c r="F80">
        <v>1</v>
      </c>
      <c r="G80">
        <v>1</v>
      </c>
      <c r="H80">
        <v>3</v>
      </c>
      <c r="I80" t="s">
        <v>715</v>
      </c>
      <c r="J80" t="s">
        <v>747</v>
      </c>
      <c r="K80" t="s">
        <v>717</v>
      </c>
      <c r="L80">
        <v>1346</v>
      </c>
      <c r="N80">
        <v>1009</v>
      </c>
      <c r="O80" t="s">
        <v>637</v>
      </c>
      <c r="P80" t="s">
        <v>637</v>
      </c>
      <c r="Q80">
        <v>1</v>
      </c>
      <c r="W80">
        <v>0</v>
      </c>
      <c r="X80">
        <v>11729499</v>
      </c>
      <c r="Y80">
        <v>0</v>
      </c>
      <c r="AA80">
        <v>27.74</v>
      </c>
      <c r="AB80">
        <v>0</v>
      </c>
      <c r="AC80">
        <v>0</v>
      </c>
      <c r="AD80">
        <v>0</v>
      </c>
      <c r="AE80">
        <v>27.74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2</v>
      </c>
      <c r="AT80">
        <v>0.01</v>
      </c>
      <c r="AU80" t="s">
        <v>133</v>
      </c>
      <c r="AV80">
        <v>0</v>
      </c>
      <c r="AW80">
        <v>2</v>
      </c>
      <c r="AX80">
        <v>93926064</v>
      </c>
      <c r="AY80">
        <v>1</v>
      </c>
      <c r="AZ80">
        <v>0</v>
      </c>
      <c r="BA80">
        <v>82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Y80*Source!I51</f>
        <v>0</v>
      </c>
      <c r="CY80">
        <f t="shared" si="6"/>
        <v>27.74</v>
      </c>
      <c r="CZ80">
        <f t="shared" si="7"/>
        <v>27.74</v>
      </c>
      <c r="DA80">
        <f t="shared" si="8"/>
        <v>1</v>
      </c>
      <c r="DB80">
        <v>0</v>
      </c>
    </row>
    <row r="81" spans="1:106">
      <c r="A81">
        <f>ROW(Source!A51)</f>
        <v>51</v>
      </c>
      <c r="B81">
        <v>93143763</v>
      </c>
      <c r="C81">
        <v>93926058</v>
      </c>
      <c r="D81">
        <v>70985758</v>
      </c>
      <c r="E81">
        <v>1</v>
      </c>
      <c r="F81">
        <v>1</v>
      </c>
      <c r="G81">
        <v>1</v>
      </c>
      <c r="H81">
        <v>3</v>
      </c>
      <c r="I81" t="s">
        <v>748</v>
      </c>
      <c r="J81" t="s">
        <v>749</v>
      </c>
      <c r="K81" t="s">
        <v>750</v>
      </c>
      <c r="L81">
        <v>1346</v>
      </c>
      <c r="N81">
        <v>1009</v>
      </c>
      <c r="O81" t="s">
        <v>637</v>
      </c>
      <c r="P81" t="s">
        <v>637</v>
      </c>
      <c r="Q81">
        <v>1</v>
      </c>
      <c r="W81">
        <v>0</v>
      </c>
      <c r="X81">
        <v>1781875385</v>
      </c>
      <c r="Y81">
        <v>0</v>
      </c>
      <c r="AA81">
        <v>9.0399999999999991</v>
      </c>
      <c r="AB81">
        <v>0</v>
      </c>
      <c r="AC81">
        <v>0</v>
      </c>
      <c r="AD81">
        <v>0</v>
      </c>
      <c r="AE81">
        <v>9.0399999999999991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2</v>
      </c>
      <c r="AT81">
        <v>0.3</v>
      </c>
      <c r="AU81" t="s">
        <v>133</v>
      </c>
      <c r="AV81">
        <v>0</v>
      </c>
      <c r="AW81">
        <v>2</v>
      </c>
      <c r="AX81">
        <v>93926065</v>
      </c>
      <c r="AY81">
        <v>1</v>
      </c>
      <c r="AZ81">
        <v>0</v>
      </c>
      <c r="BA81">
        <v>83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Y81*Source!I51</f>
        <v>0</v>
      </c>
      <c r="CY81">
        <f t="shared" si="6"/>
        <v>9.0399999999999991</v>
      </c>
      <c r="CZ81">
        <f t="shared" si="7"/>
        <v>9.0399999999999991</v>
      </c>
      <c r="DA81">
        <f t="shared" si="8"/>
        <v>1</v>
      </c>
      <c r="DB81">
        <v>0</v>
      </c>
    </row>
    <row r="82" spans="1:106">
      <c r="A82">
        <f>ROW(Source!A51)</f>
        <v>51</v>
      </c>
      <c r="B82">
        <v>93143763</v>
      </c>
      <c r="C82">
        <v>93926058</v>
      </c>
      <c r="D82">
        <v>70985970</v>
      </c>
      <c r="E82">
        <v>1</v>
      </c>
      <c r="F82">
        <v>1</v>
      </c>
      <c r="G82">
        <v>1</v>
      </c>
      <c r="H82">
        <v>3</v>
      </c>
      <c r="I82" t="s">
        <v>718</v>
      </c>
      <c r="J82" t="s">
        <v>751</v>
      </c>
      <c r="K82" t="s">
        <v>720</v>
      </c>
      <c r="L82">
        <v>1358</v>
      </c>
      <c r="N82">
        <v>1010</v>
      </c>
      <c r="O82" t="s">
        <v>181</v>
      </c>
      <c r="P82" t="s">
        <v>181</v>
      </c>
      <c r="Q82">
        <v>10</v>
      </c>
      <c r="W82">
        <v>0</v>
      </c>
      <c r="X82">
        <v>-959231641</v>
      </c>
      <c r="Y82">
        <v>0</v>
      </c>
      <c r="AA82">
        <v>8.3000000000000007</v>
      </c>
      <c r="AB82">
        <v>0</v>
      </c>
      <c r="AC82">
        <v>0</v>
      </c>
      <c r="AD82">
        <v>0</v>
      </c>
      <c r="AE82">
        <v>8.3000000000000007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2</v>
      </c>
      <c r="AT82">
        <v>1</v>
      </c>
      <c r="AU82" t="s">
        <v>133</v>
      </c>
      <c r="AV82">
        <v>0</v>
      </c>
      <c r="AW82">
        <v>2</v>
      </c>
      <c r="AX82">
        <v>93926066</v>
      </c>
      <c r="AY82">
        <v>1</v>
      </c>
      <c r="AZ82">
        <v>0</v>
      </c>
      <c r="BA82">
        <v>84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Y82*Source!I51</f>
        <v>0</v>
      </c>
      <c r="CY82">
        <f t="shared" si="6"/>
        <v>8.3000000000000007</v>
      </c>
      <c r="CZ82">
        <f t="shared" si="7"/>
        <v>8.3000000000000007</v>
      </c>
      <c r="DA82">
        <f t="shared" si="8"/>
        <v>1</v>
      </c>
      <c r="DB82">
        <v>0</v>
      </c>
    </row>
    <row r="83" spans="1:106">
      <c r="A83">
        <f>ROW(Source!A51)</f>
        <v>51</v>
      </c>
      <c r="B83">
        <v>93143763</v>
      </c>
      <c r="C83">
        <v>93926058</v>
      </c>
      <c r="D83">
        <v>70982099</v>
      </c>
      <c r="E83">
        <v>1</v>
      </c>
      <c r="F83">
        <v>1</v>
      </c>
      <c r="G83">
        <v>1</v>
      </c>
      <c r="H83">
        <v>3</v>
      </c>
      <c r="I83" t="s">
        <v>752</v>
      </c>
      <c r="J83" t="s">
        <v>753</v>
      </c>
      <c r="K83" t="s">
        <v>754</v>
      </c>
      <c r="L83">
        <v>1346</v>
      </c>
      <c r="N83">
        <v>1009</v>
      </c>
      <c r="O83" t="s">
        <v>637</v>
      </c>
      <c r="P83" t="s">
        <v>637</v>
      </c>
      <c r="Q83">
        <v>1</v>
      </c>
      <c r="W83">
        <v>0</v>
      </c>
      <c r="X83">
        <v>609744330</v>
      </c>
      <c r="Y83">
        <v>0</v>
      </c>
      <c r="AA83">
        <v>91.29</v>
      </c>
      <c r="AB83">
        <v>0</v>
      </c>
      <c r="AC83">
        <v>0</v>
      </c>
      <c r="AD83">
        <v>0</v>
      </c>
      <c r="AE83">
        <v>91.29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2</v>
      </c>
      <c r="AT83">
        <v>0.02</v>
      </c>
      <c r="AU83" t="s">
        <v>133</v>
      </c>
      <c r="AV83">
        <v>0</v>
      </c>
      <c r="AW83">
        <v>2</v>
      </c>
      <c r="AX83">
        <v>93926067</v>
      </c>
      <c r="AY83">
        <v>1</v>
      </c>
      <c r="AZ83">
        <v>0</v>
      </c>
      <c r="BA83">
        <v>85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Y83*Source!I51</f>
        <v>0</v>
      </c>
      <c r="CY83">
        <f t="shared" si="6"/>
        <v>91.29</v>
      </c>
      <c r="CZ83">
        <f t="shared" si="7"/>
        <v>91.29</v>
      </c>
      <c r="DA83">
        <f t="shared" si="8"/>
        <v>1</v>
      </c>
      <c r="DB83">
        <v>0</v>
      </c>
    </row>
    <row r="84" spans="1:106">
      <c r="A84">
        <f>ROW(Source!A51)</f>
        <v>51</v>
      </c>
      <c r="B84">
        <v>93143763</v>
      </c>
      <c r="C84">
        <v>93926058</v>
      </c>
      <c r="D84">
        <v>70993098</v>
      </c>
      <c r="E84">
        <v>1</v>
      </c>
      <c r="F84">
        <v>1</v>
      </c>
      <c r="G84">
        <v>1</v>
      </c>
      <c r="H84">
        <v>3</v>
      </c>
      <c r="I84" t="s">
        <v>755</v>
      </c>
      <c r="J84" t="s">
        <v>756</v>
      </c>
      <c r="K84" t="s">
        <v>757</v>
      </c>
      <c r="L84">
        <v>1346</v>
      </c>
      <c r="N84">
        <v>1009</v>
      </c>
      <c r="O84" t="s">
        <v>637</v>
      </c>
      <c r="P84" t="s">
        <v>637</v>
      </c>
      <c r="Q84">
        <v>1</v>
      </c>
      <c r="W84">
        <v>0</v>
      </c>
      <c r="X84">
        <v>682067203</v>
      </c>
      <c r="Y84">
        <v>0</v>
      </c>
      <c r="AA84">
        <v>15.37</v>
      </c>
      <c r="AB84">
        <v>0</v>
      </c>
      <c r="AC84">
        <v>0</v>
      </c>
      <c r="AD84">
        <v>0</v>
      </c>
      <c r="AE84">
        <v>15.37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2</v>
      </c>
      <c r="AT84">
        <v>0.02</v>
      </c>
      <c r="AU84" t="s">
        <v>133</v>
      </c>
      <c r="AV84">
        <v>0</v>
      </c>
      <c r="AW84">
        <v>2</v>
      </c>
      <c r="AX84">
        <v>93926068</v>
      </c>
      <c r="AY84">
        <v>1</v>
      </c>
      <c r="AZ84">
        <v>0</v>
      </c>
      <c r="BA84">
        <v>86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Y84*Source!I51</f>
        <v>0</v>
      </c>
      <c r="CY84">
        <f t="shared" si="6"/>
        <v>15.37</v>
      </c>
      <c r="CZ84">
        <f t="shared" si="7"/>
        <v>15.37</v>
      </c>
      <c r="DA84">
        <f t="shared" si="8"/>
        <v>1</v>
      </c>
      <c r="DB84">
        <v>0</v>
      </c>
    </row>
    <row r="85" spans="1:106">
      <c r="A85">
        <f>ROW(Source!A51)</f>
        <v>51</v>
      </c>
      <c r="B85">
        <v>93143763</v>
      </c>
      <c r="C85">
        <v>93926058</v>
      </c>
      <c r="D85">
        <v>70970016</v>
      </c>
      <c r="E85">
        <v>1</v>
      </c>
      <c r="F85">
        <v>1</v>
      </c>
      <c r="G85">
        <v>1</v>
      </c>
      <c r="H85">
        <v>3</v>
      </c>
      <c r="I85" t="s">
        <v>724</v>
      </c>
      <c r="J85" t="s">
        <v>758</v>
      </c>
      <c r="K85" t="s">
        <v>726</v>
      </c>
      <c r="L85">
        <v>1348</v>
      </c>
      <c r="N85">
        <v>1009</v>
      </c>
      <c r="O85" t="s">
        <v>630</v>
      </c>
      <c r="P85" t="s">
        <v>630</v>
      </c>
      <c r="Q85">
        <v>1000</v>
      </c>
      <c r="W85">
        <v>0</v>
      </c>
      <c r="X85">
        <v>-394883245</v>
      </c>
      <c r="Y85">
        <v>0</v>
      </c>
      <c r="AA85">
        <v>729.98</v>
      </c>
      <c r="AB85">
        <v>0</v>
      </c>
      <c r="AC85">
        <v>0</v>
      </c>
      <c r="AD85">
        <v>0</v>
      </c>
      <c r="AE85">
        <v>729.98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2</v>
      </c>
      <c r="AT85">
        <v>2.9999999999999997E-4</v>
      </c>
      <c r="AU85" t="s">
        <v>133</v>
      </c>
      <c r="AV85">
        <v>0</v>
      </c>
      <c r="AW85">
        <v>2</v>
      </c>
      <c r="AX85">
        <v>93926069</v>
      </c>
      <c r="AY85">
        <v>1</v>
      </c>
      <c r="AZ85">
        <v>0</v>
      </c>
      <c r="BA85">
        <v>87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Y85*Source!I51</f>
        <v>0</v>
      </c>
      <c r="CY85">
        <f t="shared" si="6"/>
        <v>729.98</v>
      </c>
      <c r="CZ85">
        <f t="shared" si="7"/>
        <v>729.98</v>
      </c>
      <c r="DA85">
        <f t="shared" si="8"/>
        <v>1</v>
      </c>
      <c r="DB85">
        <v>0</v>
      </c>
    </row>
    <row r="86" spans="1:106">
      <c r="A86">
        <f>ROW(Source!A51)</f>
        <v>51</v>
      </c>
      <c r="B86">
        <v>93143763</v>
      </c>
      <c r="C86">
        <v>93926058</v>
      </c>
      <c r="D86">
        <v>71015745</v>
      </c>
      <c r="E86">
        <v>1</v>
      </c>
      <c r="F86">
        <v>1</v>
      </c>
      <c r="G86">
        <v>1</v>
      </c>
      <c r="H86">
        <v>3</v>
      </c>
      <c r="I86" t="s">
        <v>647</v>
      </c>
      <c r="J86" t="s">
        <v>759</v>
      </c>
      <c r="K86" t="s">
        <v>649</v>
      </c>
      <c r="L86">
        <v>1348</v>
      </c>
      <c r="N86">
        <v>1009</v>
      </c>
      <c r="O86" t="s">
        <v>630</v>
      </c>
      <c r="P86" t="s">
        <v>630</v>
      </c>
      <c r="Q86">
        <v>1000</v>
      </c>
      <c r="W86">
        <v>0</v>
      </c>
      <c r="X86">
        <v>319586369</v>
      </c>
      <c r="Y86">
        <v>0</v>
      </c>
      <c r="AA86">
        <v>37517</v>
      </c>
      <c r="AB86">
        <v>0</v>
      </c>
      <c r="AC86">
        <v>0</v>
      </c>
      <c r="AD86">
        <v>0</v>
      </c>
      <c r="AE86">
        <v>37517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2</v>
      </c>
      <c r="AT86">
        <v>1E-4</v>
      </c>
      <c r="AU86" t="s">
        <v>133</v>
      </c>
      <c r="AV86">
        <v>0</v>
      </c>
      <c r="AW86">
        <v>2</v>
      </c>
      <c r="AX86">
        <v>93926070</v>
      </c>
      <c r="AY86">
        <v>1</v>
      </c>
      <c r="AZ86">
        <v>0</v>
      </c>
      <c r="BA86">
        <v>88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Y86*Source!I51</f>
        <v>0</v>
      </c>
      <c r="CY86">
        <f t="shared" si="6"/>
        <v>37517</v>
      </c>
      <c r="CZ86">
        <f t="shared" si="7"/>
        <v>37517</v>
      </c>
      <c r="DA86">
        <f t="shared" si="8"/>
        <v>1</v>
      </c>
      <c r="DB86">
        <v>0</v>
      </c>
    </row>
    <row r="87" spans="1:106">
      <c r="A87">
        <f>ROW(Source!A51)</f>
        <v>51</v>
      </c>
      <c r="B87">
        <v>93143763</v>
      </c>
      <c r="C87">
        <v>93926058</v>
      </c>
      <c r="D87">
        <v>71016282</v>
      </c>
      <c r="E87">
        <v>1</v>
      </c>
      <c r="F87">
        <v>1</v>
      </c>
      <c r="G87">
        <v>1</v>
      </c>
      <c r="H87">
        <v>3</v>
      </c>
      <c r="I87" t="s">
        <v>733</v>
      </c>
      <c r="J87" t="s">
        <v>760</v>
      </c>
      <c r="K87" t="s">
        <v>735</v>
      </c>
      <c r="L87">
        <v>1346</v>
      </c>
      <c r="N87">
        <v>1009</v>
      </c>
      <c r="O87" t="s">
        <v>637</v>
      </c>
      <c r="P87" t="s">
        <v>637</v>
      </c>
      <c r="Q87">
        <v>1</v>
      </c>
      <c r="W87">
        <v>0</v>
      </c>
      <c r="X87">
        <v>1956507464</v>
      </c>
      <c r="Y87">
        <v>0</v>
      </c>
      <c r="AA87">
        <v>65.75</v>
      </c>
      <c r="AB87">
        <v>0</v>
      </c>
      <c r="AC87">
        <v>0</v>
      </c>
      <c r="AD87">
        <v>0</v>
      </c>
      <c r="AE87">
        <v>65.75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2</v>
      </c>
      <c r="AT87">
        <v>0.06</v>
      </c>
      <c r="AU87" t="s">
        <v>133</v>
      </c>
      <c r="AV87">
        <v>0</v>
      </c>
      <c r="AW87">
        <v>2</v>
      </c>
      <c r="AX87">
        <v>93926071</v>
      </c>
      <c r="AY87">
        <v>1</v>
      </c>
      <c r="AZ87">
        <v>0</v>
      </c>
      <c r="BA87">
        <v>89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Y87*Source!I51</f>
        <v>0</v>
      </c>
      <c r="CY87">
        <f t="shared" si="6"/>
        <v>65.75</v>
      </c>
      <c r="CZ87">
        <f t="shared" si="7"/>
        <v>65.75</v>
      </c>
      <c r="DA87">
        <f t="shared" si="8"/>
        <v>1</v>
      </c>
      <c r="DB87">
        <v>0</v>
      </c>
    </row>
    <row r="88" spans="1:106">
      <c r="A88">
        <f>ROW(Source!A51)</f>
        <v>51</v>
      </c>
      <c r="B88">
        <v>93143763</v>
      </c>
      <c r="C88">
        <v>93926058</v>
      </c>
      <c r="D88">
        <v>71017295</v>
      </c>
      <c r="E88">
        <v>1</v>
      </c>
      <c r="F88">
        <v>1</v>
      </c>
      <c r="G88">
        <v>1</v>
      </c>
      <c r="H88">
        <v>3</v>
      </c>
      <c r="I88" t="s">
        <v>653</v>
      </c>
      <c r="J88" t="s">
        <v>761</v>
      </c>
      <c r="K88" t="s">
        <v>655</v>
      </c>
      <c r="L88">
        <v>1346</v>
      </c>
      <c r="N88">
        <v>1009</v>
      </c>
      <c r="O88" t="s">
        <v>637</v>
      </c>
      <c r="P88" t="s">
        <v>637</v>
      </c>
      <c r="Q88">
        <v>1</v>
      </c>
      <c r="W88">
        <v>0</v>
      </c>
      <c r="X88">
        <v>-1050958185</v>
      </c>
      <c r="Y88">
        <v>0</v>
      </c>
      <c r="AA88">
        <v>38.340000000000003</v>
      </c>
      <c r="AB88">
        <v>0</v>
      </c>
      <c r="AC88">
        <v>0</v>
      </c>
      <c r="AD88">
        <v>0</v>
      </c>
      <c r="AE88">
        <v>38.340000000000003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2</v>
      </c>
      <c r="AT88">
        <v>0.08</v>
      </c>
      <c r="AU88" t="s">
        <v>133</v>
      </c>
      <c r="AV88">
        <v>0</v>
      </c>
      <c r="AW88">
        <v>2</v>
      </c>
      <c r="AX88">
        <v>93926072</v>
      </c>
      <c r="AY88">
        <v>1</v>
      </c>
      <c r="AZ88">
        <v>0</v>
      </c>
      <c r="BA88">
        <v>90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Y88*Source!I51</f>
        <v>0</v>
      </c>
      <c r="CY88">
        <f t="shared" si="6"/>
        <v>38.340000000000003</v>
      </c>
      <c r="CZ88">
        <f t="shared" si="7"/>
        <v>38.340000000000003</v>
      </c>
      <c r="DA88">
        <f t="shared" si="8"/>
        <v>1</v>
      </c>
      <c r="DB88">
        <v>0</v>
      </c>
    </row>
    <row r="89" spans="1:106">
      <c r="A89">
        <f>ROW(Source!A51)</f>
        <v>51</v>
      </c>
      <c r="B89">
        <v>93143763</v>
      </c>
      <c r="C89">
        <v>93926058</v>
      </c>
      <c r="D89">
        <v>71023171</v>
      </c>
      <c r="E89">
        <v>1</v>
      </c>
      <c r="F89">
        <v>1</v>
      </c>
      <c r="G89">
        <v>1</v>
      </c>
      <c r="H89">
        <v>3</v>
      </c>
      <c r="I89" t="s">
        <v>656</v>
      </c>
      <c r="J89" t="s">
        <v>762</v>
      </c>
      <c r="K89" t="s">
        <v>658</v>
      </c>
      <c r="L89">
        <v>1354</v>
      </c>
      <c r="N89">
        <v>1010</v>
      </c>
      <c r="O89" t="s">
        <v>11</v>
      </c>
      <c r="P89" t="s">
        <v>11</v>
      </c>
      <c r="Q89">
        <v>1</v>
      </c>
      <c r="W89">
        <v>0</v>
      </c>
      <c r="X89">
        <v>-284574529</v>
      </c>
      <c r="Y89">
        <v>0</v>
      </c>
      <c r="AA89">
        <v>2.0299999999999998</v>
      </c>
      <c r="AB89">
        <v>0</v>
      </c>
      <c r="AC89">
        <v>0</v>
      </c>
      <c r="AD89">
        <v>0</v>
      </c>
      <c r="AE89">
        <v>2.0299999999999998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2</v>
      </c>
      <c r="AT89">
        <v>10</v>
      </c>
      <c r="AU89" t="s">
        <v>133</v>
      </c>
      <c r="AV89">
        <v>0</v>
      </c>
      <c r="AW89">
        <v>2</v>
      </c>
      <c r="AX89">
        <v>93926073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Y89*Source!I51</f>
        <v>0</v>
      </c>
      <c r="CY89">
        <f t="shared" si="6"/>
        <v>2.0299999999999998</v>
      </c>
      <c r="CZ89">
        <f t="shared" si="7"/>
        <v>2.0299999999999998</v>
      </c>
      <c r="DA89">
        <f t="shared" si="8"/>
        <v>1</v>
      </c>
      <c r="DB89">
        <v>0</v>
      </c>
    </row>
    <row r="90" spans="1:106">
      <c r="A90">
        <f>ROW(Source!A51)</f>
        <v>51</v>
      </c>
      <c r="B90">
        <v>93143763</v>
      </c>
      <c r="C90">
        <v>93926058</v>
      </c>
      <c r="D90">
        <v>71031344</v>
      </c>
      <c r="E90">
        <v>1</v>
      </c>
      <c r="F90">
        <v>1</v>
      </c>
      <c r="G90">
        <v>1</v>
      </c>
      <c r="H90">
        <v>3</v>
      </c>
      <c r="I90" t="s">
        <v>662</v>
      </c>
      <c r="J90" t="s">
        <v>677</v>
      </c>
      <c r="K90" t="s">
        <v>678</v>
      </c>
      <c r="L90">
        <v>1374</v>
      </c>
      <c r="N90">
        <v>1013</v>
      </c>
      <c r="O90" t="s">
        <v>679</v>
      </c>
      <c r="P90" t="s">
        <v>679</v>
      </c>
      <c r="Q90">
        <v>1</v>
      </c>
      <c r="W90">
        <v>0</v>
      </c>
      <c r="X90">
        <v>-1287921952</v>
      </c>
      <c r="Y90">
        <v>0</v>
      </c>
      <c r="AA90">
        <v>1</v>
      </c>
      <c r="AB90">
        <v>0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2</v>
      </c>
      <c r="AT90">
        <v>2.2400000000000002</v>
      </c>
      <c r="AU90" t="s">
        <v>133</v>
      </c>
      <c r="AV90">
        <v>0</v>
      </c>
      <c r="AW90">
        <v>2</v>
      </c>
      <c r="AX90">
        <v>93926075</v>
      </c>
      <c r="AY90">
        <v>1</v>
      </c>
      <c r="AZ90">
        <v>0</v>
      </c>
      <c r="BA90">
        <v>93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Y90*Source!I51</f>
        <v>0</v>
      </c>
      <c r="CY90">
        <f t="shared" si="6"/>
        <v>1</v>
      </c>
      <c r="CZ90">
        <f t="shared" si="7"/>
        <v>1</v>
      </c>
      <c r="DA90">
        <f t="shared" si="8"/>
        <v>1</v>
      </c>
      <c r="DB90">
        <v>0</v>
      </c>
    </row>
    <row r="91" spans="1:106">
      <c r="A91">
        <f>ROW(Source!A55)</f>
        <v>55</v>
      </c>
      <c r="B91">
        <v>93143763</v>
      </c>
      <c r="C91">
        <v>93926078</v>
      </c>
      <c r="D91">
        <v>24996732</v>
      </c>
      <c r="E91">
        <v>1</v>
      </c>
      <c r="F91">
        <v>1</v>
      </c>
      <c r="G91">
        <v>1</v>
      </c>
      <c r="H91">
        <v>1</v>
      </c>
      <c r="I91" t="s">
        <v>694</v>
      </c>
      <c r="J91" t="s">
        <v>2</v>
      </c>
      <c r="K91" t="s">
        <v>695</v>
      </c>
      <c r="L91">
        <v>1369</v>
      </c>
      <c r="N91">
        <v>1013</v>
      </c>
      <c r="O91" t="s">
        <v>620</v>
      </c>
      <c r="P91" t="s">
        <v>620</v>
      </c>
      <c r="Q91">
        <v>1</v>
      </c>
      <c r="W91">
        <v>0</v>
      </c>
      <c r="X91">
        <v>1630657171</v>
      </c>
      <c r="Y91">
        <v>8.94</v>
      </c>
      <c r="AA91">
        <v>0</v>
      </c>
      <c r="AB91">
        <v>0</v>
      </c>
      <c r="AC91">
        <v>0</v>
      </c>
      <c r="AD91">
        <v>8.5299999999999994</v>
      </c>
      <c r="AE91">
        <v>0</v>
      </c>
      <c r="AF91">
        <v>0</v>
      </c>
      <c r="AG91">
        <v>0</v>
      </c>
      <c r="AH91">
        <v>8.5299999999999994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2</v>
      </c>
      <c r="AT91">
        <v>8.94</v>
      </c>
      <c r="AU91" t="s">
        <v>2</v>
      </c>
      <c r="AV91">
        <v>1</v>
      </c>
      <c r="AW91">
        <v>2</v>
      </c>
      <c r="AX91">
        <v>93926079</v>
      </c>
      <c r="AY91">
        <v>1</v>
      </c>
      <c r="AZ91">
        <v>0</v>
      </c>
      <c r="BA91">
        <v>94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Y91*Source!I55</f>
        <v>26.82</v>
      </c>
      <c r="CY91">
        <f>AD91</f>
        <v>8.5299999999999994</v>
      </c>
      <c r="CZ91">
        <f>AH91</f>
        <v>8.5299999999999994</v>
      </c>
      <c r="DA91">
        <f>AL91</f>
        <v>1</v>
      </c>
      <c r="DB91">
        <v>0</v>
      </c>
    </row>
    <row r="92" spans="1:106">
      <c r="A92">
        <f>ROW(Source!A55)</f>
        <v>55</v>
      </c>
      <c r="B92">
        <v>93143763</v>
      </c>
      <c r="C92">
        <v>93926078</v>
      </c>
      <c r="D92">
        <v>121548</v>
      </c>
      <c r="E92">
        <v>1</v>
      </c>
      <c r="F92">
        <v>1</v>
      </c>
      <c r="G92">
        <v>1</v>
      </c>
      <c r="H92">
        <v>1</v>
      </c>
      <c r="I92" t="s">
        <v>22</v>
      </c>
      <c r="J92" t="s">
        <v>2</v>
      </c>
      <c r="K92" t="s">
        <v>621</v>
      </c>
      <c r="L92">
        <v>608254</v>
      </c>
      <c r="N92">
        <v>1013</v>
      </c>
      <c r="O92" t="s">
        <v>622</v>
      </c>
      <c r="P92" t="s">
        <v>622</v>
      </c>
      <c r="Q92">
        <v>1</v>
      </c>
      <c r="W92">
        <v>0</v>
      </c>
      <c r="X92">
        <v>-185737400</v>
      </c>
      <c r="Y92">
        <v>0.36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2</v>
      </c>
      <c r="AT92">
        <v>0.36</v>
      </c>
      <c r="AU92" t="s">
        <v>2</v>
      </c>
      <c r="AV92">
        <v>2</v>
      </c>
      <c r="AW92">
        <v>2</v>
      </c>
      <c r="AX92">
        <v>93926080</v>
      </c>
      <c r="AY92">
        <v>1</v>
      </c>
      <c r="AZ92">
        <v>0</v>
      </c>
      <c r="BA92">
        <v>95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Y92*Source!I55</f>
        <v>1.08</v>
      </c>
      <c r="CY92">
        <f>AD92</f>
        <v>0</v>
      </c>
      <c r="CZ92">
        <f>AH92</f>
        <v>0</v>
      </c>
      <c r="DA92">
        <f>AL92</f>
        <v>1</v>
      </c>
      <c r="DB92">
        <v>0</v>
      </c>
    </row>
    <row r="93" spans="1:106">
      <c r="A93">
        <f>ROW(Source!A55)</f>
        <v>55</v>
      </c>
      <c r="B93">
        <v>93143763</v>
      </c>
      <c r="C93">
        <v>93926078</v>
      </c>
      <c r="D93">
        <v>70958334</v>
      </c>
      <c r="E93">
        <v>1</v>
      </c>
      <c r="F93">
        <v>1</v>
      </c>
      <c r="G93">
        <v>1</v>
      </c>
      <c r="H93">
        <v>2</v>
      </c>
      <c r="I93" t="s">
        <v>623</v>
      </c>
      <c r="J93" t="s">
        <v>681</v>
      </c>
      <c r="K93" t="s">
        <v>625</v>
      </c>
      <c r="L93">
        <v>1368</v>
      </c>
      <c r="N93">
        <v>1011</v>
      </c>
      <c r="O93" t="s">
        <v>626</v>
      </c>
      <c r="P93" t="s">
        <v>626</v>
      </c>
      <c r="Q93">
        <v>1</v>
      </c>
      <c r="W93">
        <v>0</v>
      </c>
      <c r="X93">
        <v>2138795948</v>
      </c>
      <c r="Y93">
        <v>0.36</v>
      </c>
      <c r="AA93">
        <v>0</v>
      </c>
      <c r="AB93">
        <v>89.99</v>
      </c>
      <c r="AC93">
        <v>10.06</v>
      </c>
      <c r="AD93">
        <v>0</v>
      </c>
      <c r="AE93">
        <v>0</v>
      </c>
      <c r="AF93">
        <v>89.99</v>
      </c>
      <c r="AG93">
        <v>10.06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2</v>
      </c>
      <c r="AT93">
        <v>0.36</v>
      </c>
      <c r="AU93" t="s">
        <v>2</v>
      </c>
      <c r="AV93">
        <v>0</v>
      </c>
      <c r="AW93">
        <v>2</v>
      </c>
      <c r="AX93">
        <v>93926081</v>
      </c>
      <c r="AY93">
        <v>1</v>
      </c>
      <c r="AZ93">
        <v>0</v>
      </c>
      <c r="BA93">
        <v>96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Y93*Source!I55</f>
        <v>1.08</v>
      </c>
      <c r="CY93">
        <f>AB93</f>
        <v>89.99</v>
      </c>
      <c r="CZ93">
        <f>AF93</f>
        <v>89.99</v>
      </c>
      <c r="DA93">
        <f>AJ93</f>
        <v>1</v>
      </c>
      <c r="DB93">
        <v>0</v>
      </c>
    </row>
    <row r="94" spans="1:106">
      <c r="A94">
        <f>ROW(Source!A55)</f>
        <v>55</v>
      </c>
      <c r="B94">
        <v>93143763</v>
      </c>
      <c r="C94">
        <v>93926078</v>
      </c>
      <c r="D94">
        <v>70958359</v>
      </c>
      <c r="E94">
        <v>1</v>
      </c>
      <c r="F94">
        <v>1</v>
      </c>
      <c r="G94">
        <v>1</v>
      </c>
      <c r="H94">
        <v>2</v>
      </c>
      <c r="I94" t="s">
        <v>742</v>
      </c>
      <c r="J94" t="s">
        <v>743</v>
      </c>
      <c r="K94" t="s">
        <v>744</v>
      </c>
      <c r="L94">
        <v>1368</v>
      </c>
      <c r="N94">
        <v>1011</v>
      </c>
      <c r="O94" t="s">
        <v>626</v>
      </c>
      <c r="P94" t="s">
        <v>626</v>
      </c>
      <c r="Q94">
        <v>1</v>
      </c>
      <c r="W94">
        <v>0</v>
      </c>
      <c r="X94">
        <v>1793891640</v>
      </c>
      <c r="Y94">
        <v>1.45</v>
      </c>
      <c r="AA94">
        <v>0</v>
      </c>
      <c r="AB94">
        <v>1.7</v>
      </c>
      <c r="AC94">
        <v>0</v>
      </c>
      <c r="AD94">
        <v>0</v>
      </c>
      <c r="AE94">
        <v>0</v>
      </c>
      <c r="AF94">
        <v>1.7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2</v>
      </c>
      <c r="AT94">
        <v>1.45</v>
      </c>
      <c r="AU94" t="s">
        <v>2</v>
      </c>
      <c r="AV94">
        <v>0</v>
      </c>
      <c r="AW94">
        <v>2</v>
      </c>
      <c r="AX94">
        <v>93926082</v>
      </c>
      <c r="AY94">
        <v>1</v>
      </c>
      <c r="AZ94">
        <v>0</v>
      </c>
      <c r="BA94">
        <v>97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Y94*Source!I55</f>
        <v>4.3499999999999996</v>
      </c>
      <c r="CY94">
        <f>AB94</f>
        <v>1.7</v>
      </c>
      <c r="CZ94">
        <f>AF94</f>
        <v>1.7</v>
      </c>
      <c r="DA94">
        <f>AJ94</f>
        <v>1</v>
      </c>
      <c r="DB94">
        <v>0</v>
      </c>
    </row>
    <row r="95" spans="1:106">
      <c r="A95">
        <f>ROW(Source!A55)</f>
        <v>55</v>
      </c>
      <c r="B95">
        <v>93143763</v>
      </c>
      <c r="C95">
        <v>93926078</v>
      </c>
      <c r="D95">
        <v>70980645</v>
      </c>
      <c r="E95">
        <v>1</v>
      </c>
      <c r="F95">
        <v>1</v>
      </c>
      <c r="G95">
        <v>1</v>
      </c>
      <c r="H95">
        <v>3</v>
      </c>
      <c r="I95" t="s">
        <v>763</v>
      </c>
      <c r="J95" t="s">
        <v>764</v>
      </c>
      <c r="K95" t="s">
        <v>765</v>
      </c>
      <c r="L95">
        <v>1346</v>
      </c>
      <c r="N95">
        <v>1009</v>
      </c>
      <c r="O95" t="s">
        <v>637</v>
      </c>
      <c r="P95" t="s">
        <v>637</v>
      </c>
      <c r="Q95">
        <v>1</v>
      </c>
      <c r="W95">
        <v>0</v>
      </c>
      <c r="X95">
        <v>-1348294141</v>
      </c>
      <c r="Y95">
        <v>2.5000000000000001E-2</v>
      </c>
      <c r="AA95">
        <v>16.95</v>
      </c>
      <c r="AB95">
        <v>0</v>
      </c>
      <c r="AC95">
        <v>0</v>
      </c>
      <c r="AD95">
        <v>0</v>
      </c>
      <c r="AE95">
        <v>16.95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2</v>
      </c>
      <c r="AT95">
        <v>2.5000000000000001E-2</v>
      </c>
      <c r="AU95" t="s">
        <v>2</v>
      </c>
      <c r="AV95">
        <v>0</v>
      </c>
      <c r="AW95">
        <v>2</v>
      </c>
      <c r="AX95">
        <v>93926083</v>
      </c>
      <c r="AY95">
        <v>1</v>
      </c>
      <c r="AZ95">
        <v>0</v>
      </c>
      <c r="BA95">
        <v>98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Y95*Source!I55</f>
        <v>7.5000000000000011E-2</v>
      </c>
      <c r="CY95">
        <f>AA95</f>
        <v>16.95</v>
      </c>
      <c r="CZ95">
        <f>AE95</f>
        <v>16.95</v>
      </c>
      <c r="DA95">
        <f>AI95</f>
        <v>1</v>
      </c>
      <c r="DB95">
        <v>0</v>
      </c>
    </row>
    <row r="96" spans="1:106">
      <c r="A96">
        <f>ROW(Source!A55)</f>
        <v>55</v>
      </c>
      <c r="B96">
        <v>93143763</v>
      </c>
      <c r="C96">
        <v>93926078</v>
      </c>
      <c r="D96">
        <v>70979166</v>
      </c>
      <c r="E96">
        <v>1</v>
      </c>
      <c r="F96">
        <v>1</v>
      </c>
      <c r="G96">
        <v>1</v>
      </c>
      <c r="H96">
        <v>3</v>
      </c>
      <c r="I96" t="s">
        <v>766</v>
      </c>
      <c r="J96" t="s">
        <v>767</v>
      </c>
      <c r="K96" t="s">
        <v>768</v>
      </c>
      <c r="L96">
        <v>1327</v>
      </c>
      <c r="N96">
        <v>1005</v>
      </c>
      <c r="O96" t="s">
        <v>769</v>
      </c>
      <c r="P96" t="s">
        <v>769</v>
      </c>
      <c r="Q96">
        <v>1</v>
      </c>
      <c r="W96">
        <v>0</v>
      </c>
      <c r="X96">
        <v>554464883</v>
      </c>
      <c r="Y96">
        <v>0.45</v>
      </c>
      <c r="AA96">
        <v>8.33</v>
      </c>
      <c r="AB96">
        <v>0</v>
      </c>
      <c r="AC96">
        <v>0</v>
      </c>
      <c r="AD96">
        <v>0</v>
      </c>
      <c r="AE96">
        <v>8.33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2</v>
      </c>
      <c r="AT96">
        <v>0.45</v>
      </c>
      <c r="AU96" t="s">
        <v>2</v>
      </c>
      <c r="AV96">
        <v>0</v>
      </c>
      <c r="AW96">
        <v>2</v>
      </c>
      <c r="AX96">
        <v>93926084</v>
      </c>
      <c r="AY96">
        <v>1</v>
      </c>
      <c r="AZ96">
        <v>0</v>
      </c>
      <c r="BA96">
        <v>99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Y96*Source!I55</f>
        <v>1.35</v>
      </c>
      <c r="CY96">
        <f>AA96</f>
        <v>8.33</v>
      </c>
      <c r="CZ96">
        <f>AE96</f>
        <v>8.33</v>
      </c>
      <c r="DA96">
        <f>AI96</f>
        <v>1</v>
      </c>
      <c r="DB96">
        <v>0</v>
      </c>
    </row>
    <row r="97" spans="1:106">
      <c r="A97">
        <f>ROW(Source!A55)</f>
        <v>55</v>
      </c>
      <c r="B97">
        <v>93143763</v>
      </c>
      <c r="C97">
        <v>93926078</v>
      </c>
      <c r="D97">
        <v>70986718</v>
      </c>
      <c r="E97">
        <v>1</v>
      </c>
      <c r="F97">
        <v>1</v>
      </c>
      <c r="G97">
        <v>1</v>
      </c>
      <c r="H97">
        <v>3</v>
      </c>
      <c r="I97" t="s">
        <v>770</v>
      </c>
      <c r="J97" t="s">
        <v>771</v>
      </c>
      <c r="K97" t="s">
        <v>772</v>
      </c>
      <c r="L97">
        <v>1339</v>
      </c>
      <c r="N97">
        <v>1007</v>
      </c>
      <c r="O97" t="s">
        <v>347</v>
      </c>
      <c r="P97" t="s">
        <v>347</v>
      </c>
      <c r="Q97">
        <v>1</v>
      </c>
      <c r="W97">
        <v>0</v>
      </c>
      <c r="X97">
        <v>-2017080227</v>
      </c>
      <c r="Y97">
        <v>8.0000000000000002E-3</v>
      </c>
      <c r="AA97">
        <v>4949.3999999999996</v>
      </c>
      <c r="AB97">
        <v>0</v>
      </c>
      <c r="AC97">
        <v>0</v>
      </c>
      <c r="AD97">
        <v>0</v>
      </c>
      <c r="AE97">
        <v>4949.3999999999996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2</v>
      </c>
      <c r="AT97">
        <v>8.0000000000000002E-3</v>
      </c>
      <c r="AU97" t="s">
        <v>2</v>
      </c>
      <c r="AV97">
        <v>0</v>
      </c>
      <c r="AW97">
        <v>2</v>
      </c>
      <c r="AX97">
        <v>93926085</v>
      </c>
      <c r="AY97">
        <v>1</v>
      </c>
      <c r="AZ97">
        <v>0</v>
      </c>
      <c r="BA97">
        <v>100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Y97*Source!I55</f>
        <v>2.4E-2</v>
      </c>
      <c r="CY97">
        <f>AA97</f>
        <v>4949.3999999999996</v>
      </c>
      <c r="CZ97">
        <f>AE97</f>
        <v>4949.3999999999996</v>
      </c>
      <c r="DA97">
        <f>AI97</f>
        <v>1</v>
      </c>
      <c r="DB97">
        <v>0</v>
      </c>
    </row>
    <row r="98" spans="1:106">
      <c r="A98">
        <f>ROW(Source!A55)</f>
        <v>55</v>
      </c>
      <c r="B98">
        <v>93143763</v>
      </c>
      <c r="C98">
        <v>93926078</v>
      </c>
      <c r="D98">
        <v>71031344</v>
      </c>
      <c r="E98">
        <v>1</v>
      </c>
      <c r="F98">
        <v>1</v>
      </c>
      <c r="G98">
        <v>1</v>
      </c>
      <c r="H98">
        <v>3</v>
      </c>
      <c r="I98" t="s">
        <v>662</v>
      </c>
      <c r="J98" t="s">
        <v>677</v>
      </c>
      <c r="K98" t="s">
        <v>678</v>
      </c>
      <c r="L98">
        <v>1374</v>
      </c>
      <c r="N98">
        <v>1013</v>
      </c>
      <c r="O98" t="s">
        <v>679</v>
      </c>
      <c r="P98" t="s">
        <v>679</v>
      </c>
      <c r="Q98">
        <v>1</v>
      </c>
      <c r="W98">
        <v>0</v>
      </c>
      <c r="X98">
        <v>-1287921952</v>
      </c>
      <c r="Y98">
        <v>1.53</v>
      </c>
      <c r="AA98">
        <v>1</v>
      </c>
      <c r="AB98">
        <v>0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2</v>
      </c>
      <c r="AT98">
        <v>1.53</v>
      </c>
      <c r="AU98" t="s">
        <v>2</v>
      </c>
      <c r="AV98">
        <v>0</v>
      </c>
      <c r="AW98">
        <v>2</v>
      </c>
      <c r="AX98">
        <v>93926086</v>
      </c>
      <c r="AY98">
        <v>1</v>
      </c>
      <c r="AZ98">
        <v>0</v>
      </c>
      <c r="BA98">
        <v>101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Y98*Source!I55</f>
        <v>4.59</v>
      </c>
      <c r="CY98">
        <f>AA98</f>
        <v>1</v>
      </c>
      <c r="CZ98">
        <f>AE98</f>
        <v>1</v>
      </c>
      <c r="DA98">
        <f>AI98</f>
        <v>1</v>
      </c>
      <c r="DB98">
        <v>0</v>
      </c>
    </row>
    <row r="99" spans="1:106">
      <c r="A99">
        <f>ROW(Source!A58)</f>
        <v>58</v>
      </c>
      <c r="B99">
        <v>93143763</v>
      </c>
      <c r="C99">
        <v>93143874</v>
      </c>
      <c r="D99">
        <v>24980687</v>
      </c>
      <c r="E99">
        <v>1</v>
      </c>
      <c r="F99">
        <v>1</v>
      </c>
      <c r="G99">
        <v>1</v>
      </c>
      <c r="H99">
        <v>1</v>
      </c>
      <c r="I99" t="s">
        <v>773</v>
      </c>
      <c r="J99" t="s">
        <v>2</v>
      </c>
      <c r="K99" t="s">
        <v>774</v>
      </c>
      <c r="L99">
        <v>1369</v>
      </c>
      <c r="N99">
        <v>1013</v>
      </c>
      <c r="O99" t="s">
        <v>620</v>
      </c>
      <c r="P99" t="s">
        <v>620</v>
      </c>
      <c r="Q99">
        <v>1</v>
      </c>
      <c r="W99">
        <v>0</v>
      </c>
      <c r="X99">
        <v>1246207434</v>
      </c>
      <c r="Y99">
        <v>58.73</v>
      </c>
      <c r="AA99">
        <v>0</v>
      </c>
      <c r="AB99">
        <v>0</v>
      </c>
      <c r="AC99">
        <v>0</v>
      </c>
      <c r="AD99">
        <v>9.92</v>
      </c>
      <c r="AE99">
        <v>0</v>
      </c>
      <c r="AF99">
        <v>0</v>
      </c>
      <c r="AG99">
        <v>0</v>
      </c>
      <c r="AH99">
        <v>9.92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2</v>
      </c>
      <c r="AT99">
        <v>58.73</v>
      </c>
      <c r="AU99" t="s">
        <v>2</v>
      </c>
      <c r="AV99">
        <v>1</v>
      </c>
      <c r="AW99">
        <v>2</v>
      </c>
      <c r="AX99">
        <v>94001168</v>
      </c>
      <c r="AY99">
        <v>1</v>
      </c>
      <c r="AZ99">
        <v>0</v>
      </c>
      <c r="BA99">
        <v>102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Y99*Source!I58</f>
        <v>0.58729999999999993</v>
      </c>
      <c r="CY99">
        <f>AD99</f>
        <v>9.92</v>
      </c>
      <c r="CZ99">
        <f>AH99</f>
        <v>9.92</v>
      </c>
      <c r="DA99">
        <f>AL99</f>
        <v>1</v>
      </c>
      <c r="DB99">
        <v>0</v>
      </c>
    </row>
    <row r="100" spans="1:106">
      <c r="A100">
        <f>ROW(Source!A58)</f>
        <v>58</v>
      </c>
      <c r="B100">
        <v>93143763</v>
      </c>
      <c r="C100">
        <v>93143874</v>
      </c>
      <c r="D100">
        <v>121548</v>
      </c>
      <c r="E100">
        <v>1</v>
      </c>
      <c r="F100">
        <v>1</v>
      </c>
      <c r="G100">
        <v>1</v>
      </c>
      <c r="H100">
        <v>1</v>
      </c>
      <c r="I100" t="s">
        <v>22</v>
      </c>
      <c r="J100" t="s">
        <v>2</v>
      </c>
      <c r="K100" t="s">
        <v>621</v>
      </c>
      <c r="L100">
        <v>608254</v>
      </c>
      <c r="N100">
        <v>1013</v>
      </c>
      <c r="O100" t="s">
        <v>622</v>
      </c>
      <c r="P100" t="s">
        <v>622</v>
      </c>
      <c r="Q100">
        <v>1</v>
      </c>
      <c r="W100">
        <v>0</v>
      </c>
      <c r="X100">
        <v>-185737400</v>
      </c>
      <c r="Y100">
        <v>0.08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2</v>
      </c>
      <c r="AT100">
        <v>0.08</v>
      </c>
      <c r="AU100" t="s">
        <v>2</v>
      </c>
      <c r="AV100">
        <v>2</v>
      </c>
      <c r="AW100">
        <v>2</v>
      </c>
      <c r="AX100">
        <v>94001169</v>
      </c>
      <c r="AY100">
        <v>1</v>
      </c>
      <c r="AZ100">
        <v>0</v>
      </c>
      <c r="BA100">
        <v>103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Y100*Source!I58</f>
        <v>8.0000000000000004E-4</v>
      </c>
      <c r="CY100">
        <f>AD100</f>
        <v>0</v>
      </c>
      <c r="CZ100">
        <f>AH100</f>
        <v>0</v>
      </c>
      <c r="DA100">
        <f>AL100</f>
        <v>1</v>
      </c>
      <c r="DB100">
        <v>0</v>
      </c>
    </row>
    <row r="101" spans="1:106">
      <c r="A101">
        <f>ROW(Source!A58)</f>
        <v>58</v>
      </c>
      <c r="B101">
        <v>93143763</v>
      </c>
      <c r="C101">
        <v>93143874</v>
      </c>
      <c r="D101">
        <v>70958251</v>
      </c>
      <c r="E101">
        <v>1</v>
      </c>
      <c r="F101">
        <v>1</v>
      </c>
      <c r="G101">
        <v>1</v>
      </c>
      <c r="H101">
        <v>2</v>
      </c>
      <c r="I101" t="s">
        <v>739</v>
      </c>
      <c r="J101" t="s">
        <v>740</v>
      </c>
      <c r="K101" t="s">
        <v>741</v>
      </c>
      <c r="L101">
        <v>1368</v>
      </c>
      <c r="N101">
        <v>1011</v>
      </c>
      <c r="O101" t="s">
        <v>626</v>
      </c>
      <c r="P101" t="s">
        <v>626</v>
      </c>
      <c r="Q101">
        <v>1</v>
      </c>
      <c r="W101">
        <v>0</v>
      </c>
      <c r="X101">
        <v>-848716258</v>
      </c>
      <c r="Y101">
        <v>0.08</v>
      </c>
      <c r="AA101">
        <v>0</v>
      </c>
      <c r="AB101">
        <v>134.65</v>
      </c>
      <c r="AC101">
        <v>13.5</v>
      </c>
      <c r="AD101">
        <v>0</v>
      </c>
      <c r="AE101">
        <v>0</v>
      </c>
      <c r="AF101">
        <v>134.65</v>
      </c>
      <c r="AG101">
        <v>13.5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2</v>
      </c>
      <c r="AT101">
        <v>0.08</v>
      </c>
      <c r="AU101" t="s">
        <v>2</v>
      </c>
      <c r="AV101">
        <v>0</v>
      </c>
      <c r="AW101">
        <v>2</v>
      </c>
      <c r="AX101">
        <v>94001170</v>
      </c>
      <c r="AY101">
        <v>1</v>
      </c>
      <c r="AZ101">
        <v>0</v>
      </c>
      <c r="BA101">
        <v>104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Y101*Source!I58</f>
        <v>8.0000000000000004E-4</v>
      </c>
      <c r="CY101">
        <f>AB101</f>
        <v>134.65</v>
      </c>
      <c r="CZ101">
        <f>AF101</f>
        <v>134.65</v>
      </c>
      <c r="DA101">
        <f>AJ101</f>
        <v>1</v>
      </c>
      <c r="DB101">
        <v>0</v>
      </c>
    </row>
    <row r="102" spans="1:106">
      <c r="A102">
        <f>ROW(Source!A58)</f>
        <v>58</v>
      </c>
      <c r="B102">
        <v>93143763</v>
      </c>
      <c r="C102">
        <v>93143874</v>
      </c>
      <c r="D102">
        <v>70960247</v>
      </c>
      <c r="E102">
        <v>1</v>
      </c>
      <c r="F102">
        <v>1</v>
      </c>
      <c r="G102">
        <v>1</v>
      </c>
      <c r="H102">
        <v>2</v>
      </c>
      <c r="I102" t="s">
        <v>696</v>
      </c>
      <c r="J102" t="s">
        <v>697</v>
      </c>
      <c r="K102" t="s">
        <v>698</v>
      </c>
      <c r="L102">
        <v>1368</v>
      </c>
      <c r="N102">
        <v>1011</v>
      </c>
      <c r="O102" t="s">
        <v>626</v>
      </c>
      <c r="P102" t="s">
        <v>626</v>
      </c>
      <c r="Q102">
        <v>1</v>
      </c>
      <c r="W102">
        <v>0</v>
      </c>
      <c r="X102">
        <v>596191924</v>
      </c>
      <c r="Y102">
        <v>0.08</v>
      </c>
      <c r="AA102">
        <v>0</v>
      </c>
      <c r="AB102">
        <v>87.17</v>
      </c>
      <c r="AC102">
        <v>11.6</v>
      </c>
      <c r="AD102">
        <v>0</v>
      </c>
      <c r="AE102">
        <v>0</v>
      </c>
      <c r="AF102">
        <v>87.17</v>
      </c>
      <c r="AG102">
        <v>11.6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2</v>
      </c>
      <c r="AT102">
        <v>0.08</v>
      </c>
      <c r="AU102" t="s">
        <v>2</v>
      </c>
      <c r="AV102">
        <v>0</v>
      </c>
      <c r="AW102">
        <v>2</v>
      </c>
      <c r="AX102">
        <v>94001171</v>
      </c>
      <c r="AY102">
        <v>1</v>
      </c>
      <c r="AZ102">
        <v>0</v>
      </c>
      <c r="BA102">
        <v>105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Y102*Source!I58</f>
        <v>8.0000000000000004E-4</v>
      </c>
      <c r="CY102">
        <f>AB102</f>
        <v>87.17</v>
      </c>
      <c r="CZ102">
        <f>AF102</f>
        <v>87.17</v>
      </c>
      <c r="DA102">
        <f>AJ102</f>
        <v>1</v>
      </c>
      <c r="DB102">
        <v>0</v>
      </c>
    </row>
    <row r="103" spans="1:106">
      <c r="A103">
        <f>ROW(Source!A58)</f>
        <v>58</v>
      </c>
      <c r="B103">
        <v>93143763</v>
      </c>
      <c r="C103">
        <v>93143874</v>
      </c>
      <c r="D103">
        <v>70984966</v>
      </c>
      <c r="E103">
        <v>1</v>
      </c>
      <c r="F103">
        <v>1</v>
      </c>
      <c r="G103">
        <v>1</v>
      </c>
      <c r="H103">
        <v>3</v>
      </c>
      <c r="I103" t="s">
        <v>775</v>
      </c>
      <c r="J103" t="s">
        <v>776</v>
      </c>
      <c r="K103" t="s">
        <v>777</v>
      </c>
      <c r="L103">
        <v>1348</v>
      </c>
      <c r="N103">
        <v>1009</v>
      </c>
      <c r="O103" t="s">
        <v>630</v>
      </c>
      <c r="P103" t="s">
        <v>630</v>
      </c>
      <c r="Q103">
        <v>1000</v>
      </c>
      <c r="W103">
        <v>0</v>
      </c>
      <c r="X103">
        <v>634795554</v>
      </c>
      <c r="Y103">
        <v>9.5999999999999992E-3</v>
      </c>
      <c r="AA103">
        <v>5000</v>
      </c>
      <c r="AB103">
        <v>0</v>
      </c>
      <c r="AC103">
        <v>0</v>
      </c>
      <c r="AD103">
        <v>0</v>
      </c>
      <c r="AE103">
        <v>5000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2</v>
      </c>
      <c r="AT103">
        <v>9.5999999999999992E-3</v>
      </c>
      <c r="AU103" t="s">
        <v>2</v>
      </c>
      <c r="AV103">
        <v>0</v>
      </c>
      <c r="AW103">
        <v>2</v>
      </c>
      <c r="AX103">
        <v>94001172</v>
      </c>
      <c r="AY103">
        <v>1</v>
      </c>
      <c r="AZ103">
        <v>0</v>
      </c>
      <c r="BA103">
        <v>106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Y103*Source!I58</f>
        <v>9.5999999999999989E-5</v>
      </c>
      <c r="CY103">
        <f>AA103</f>
        <v>5000</v>
      </c>
      <c r="CZ103">
        <f>AE103</f>
        <v>5000</v>
      </c>
      <c r="DA103">
        <f>AI103</f>
        <v>1</v>
      </c>
      <c r="DB103">
        <v>0</v>
      </c>
    </row>
    <row r="104" spans="1:106">
      <c r="A104">
        <f>ROW(Source!A58)</f>
        <v>58</v>
      </c>
      <c r="B104">
        <v>93143763</v>
      </c>
      <c r="C104">
        <v>93143874</v>
      </c>
      <c r="D104">
        <v>71031344</v>
      </c>
      <c r="E104">
        <v>1</v>
      </c>
      <c r="F104">
        <v>1</v>
      </c>
      <c r="G104">
        <v>1</v>
      </c>
      <c r="H104">
        <v>3</v>
      </c>
      <c r="I104" t="s">
        <v>662</v>
      </c>
      <c r="J104" t="s">
        <v>677</v>
      </c>
      <c r="K104" t="s">
        <v>678</v>
      </c>
      <c r="L104">
        <v>1374</v>
      </c>
      <c r="N104">
        <v>1013</v>
      </c>
      <c r="O104" t="s">
        <v>679</v>
      </c>
      <c r="P104" t="s">
        <v>679</v>
      </c>
      <c r="Q104">
        <v>1</v>
      </c>
      <c r="W104">
        <v>0</v>
      </c>
      <c r="X104">
        <v>-1287921952</v>
      </c>
      <c r="Y104">
        <v>11.65</v>
      </c>
      <c r="AA104">
        <v>1</v>
      </c>
      <c r="AB104">
        <v>0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2</v>
      </c>
      <c r="AT104">
        <v>11.65</v>
      </c>
      <c r="AU104" t="s">
        <v>2</v>
      </c>
      <c r="AV104">
        <v>0</v>
      </c>
      <c r="AW104">
        <v>2</v>
      </c>
      <c r="AX104">
        <v>94001173</v>
      </c>
      <c r="AY104">
        <v>1</v>
      </c>
      <c r="AZ104">
        <v>0</v>
      </c>
      <c r="BA104">
        <v>107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Y104*Source!I58</f>
        <v>0.11650000000000001</v>
      </c>
      <c r="CY104">
        <f>AA104</f>
        <v>1</v>
      </c>
      <c r="CZ104">
        <f>AE104</f>
        <v>1</v>
      </c>
      <c r="DA104">
        <f>AI104</f>
        <v>1</v>
      </c>
      <c r="DB104">
        <v>0</v>
      </c>
    </row>
    <row r="105" spans="1:106">
      <c r="A105">
        <f>ROW(Source!A61)</f>
        <v>61</v>
      </c>
      <c r="B105">
        <v>93143763</v>
      </c>
      <c r="C105">
        <v>93946718</v>
      </c>
      <c r="D105">
        <v>24981041</v>
      </c>
      <c r="E105">
        <v>1</v>
      </c>
      <c r="F105">
        <v>1</v>
      </c>
      <c r="G105">
        <v>1</v>
      </c>
      <c r="H105">
        <v>1</v>
      </c>
      <c r="I105" t="s">
        <v>778</v>
      </c>
      <c r="J105" t="s">
        <v>2</v>
      </c>
      <c r="K105" t="s">
        <v>779</v>
      </c>
      <c r="L105">
        <v>1369</v>
      </c>
      <c r="N105">
        <v>1013</v>
      </c>
      <c r="O105" t="s">
        <v>620</v>
      </c>
      <c r="P105" t="s">
        <v>620</v>
      </c>
      <c r="Q105">
        <v>1</v>
      </c>
      <c r="W105">
        <v>0</v>
      </c>
      <c r="X105">
        <v>625109291</v>
      </c>
      <c r="Y105">
        <v>3.59</v>
      </c>
      <c r="AA105">
        <v>0</v>
      </c>
      <c r="AB105">
        <v>0</v>
      </c>
      <c r="AC105">
        <v>0</v>
      </c>
      <c r="AD105">
        <v>9.4</v>
      </c>
      <c r="AE105">
        <v>0</v>
      </c>
      <c r="AF105">
        <v>0</v>
      </c>
      <c r="AG105">
        <v>0</v>
      </c>
      <c r="AH105">
        <v>9.4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2</v>
      </c>
      <c r="AT105">
        <v>3.59</v>
      </c>
      <c r="AU105" t="s">
        <v>2</v>
      </c>
      <c r="AV105">
        <v>1</v>
      </c>
      <c r="AW105">
        <v>2</v>
      </c>
      <c r="AX105">
        <v>93946719</v>
      </c>
      <c r="AY105">
        <v>1</v>
      </c>
      <c r="AZ105">
        <v>0</v>
      </c>
      <c r="BA105">
        <v>108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Y105*Source!I61</f>
        <v>0.71799999999999997</v>
      </c>
      <c r="CY105">
        <f>AD105</f>
        <v>9.4</v>
      </c>
      <c r="CZ105">
        <f>AH105</f>
        <v>9.4</v>
      </c>
      <c r="DA105">
        <f>AL105</f>
        <v>1</v>
      </c>
      <c r="DB105">
        <v>0</v>
      </c>
    </row>
    <row r="106" spans="1:106">
      <c r="A106">
        <f>ROW(Source!A61)</f>
        <v>61</v>
      </c>
      <c r="B106">
        <v>93143763</v>
      </c>
      <c r="C106">
        <v>93946718</v>
      </c>
      <c r="D106">
        <v>121548</v>
      </c>
      <c r="E106">
        <v>1</v>
      </c>
      <c r="F106">
        <v>1</v>
      </c>
      <c r="G106">
        <v>1</v>
      </c>
      <c r="H106">
        <v>1</v>
      </c>
      <c r="I106" t="s">
        <v>22</v>
      </c>
      <c r="J106" t="s">
        <v>2</v>
      </c>
      <c r="K106" t="s">
        <v>621</v>
      </c>
      <c r="L106">
        <v>608254</v>
      </c>
      <c r="N106">
        <v>1013</v>
      </c>
      <c r="O106" t="s">
        <v>622</v>
      </c>
      <c r="P106" t="s">
        <v>622</v>
      </c>
      <c r="Q106">
        <v>1</v>
      </c>
      <c r="W106">
        <v>0</v>
      </c>
      <c r="X106">
        <v>-185737400</v>
      </c>
      <c r="Y106">
        <v>0.01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2</v>
      </c>
      <c r="AT106">
        <v>0.01</v>
      </c>
      <c r="AU106" t="s">
        <v>2</v>
      </c>
      <c r="AV106">
        <v>2</v>
      </c>
      <c r="AW106">
        <v>2</v>
      </c>
      <c r="AX106">
        <v>93946720</v>
      </c>
      <c r="AY106">
        <v>1</v>
      </c>
      <c r="AZ106">
        <v>0</v>
      </c>
      <c r="BA106">
        <v>109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Y106*Source!I61</f>
        <v>2E-3</v>
      </c>
      <c r="CY106">
        <f>AD106</f>
        <v>0</v>
      </c>
      <c r="CZ106">
        <f>AH106</f>
        <v>0</v>
      </c>
      <c r="DA106">
        <f>AL106</f>
        <v>1</v>
      </c>
      <c r="DB106">
        <v>0</v>
      </c>
    </row>
    <row r="107" spans="1:106">
      <c r="A107">
        <f>ROW(Source!A61)</f>
        <v>61</v>
      </c>
      <c r="B107">
        <v>93143763</v>
      </c>
      <c r="C107">
        <v>93946718</v>
      </c>
      <c r="D107">
        <v>70958251</v>
      </c>
      <c r="E107">
        <v>1</v>
      </c>
      <c r="F107">
        <v>1</v>
      </c>
      <c r="G107">
        <v>1</v>
      </c>
      <c r="H107">
        <v>2</v>
      </c>
      <c r="I107" t="s">
        <v>739</v>
      </c>
      <c r="J107" t="s">
        <v>740</v>
      </c>
      <c r="K107" t="s">
        <v>741</v>
      </c>
      <c r="L107">
        <v>1368</v>
      </c>
      <c r="N107">
        <v>1011</v>
      </c>
      <c r="O107" t="s">
        <v>626</v>
      </c>
      <c r="P107" t="s">
        <v>626</v>
      </c>
      <c r="Q107">
        <v>1</v>
      </c>
      <c r="W107">
        <v>0</v>
      </c>
      <c r="X107">
        <v>-848716258</v>
      </c>
      <c r="Y107">
        <v>0.01</v>
      </c>
      <c r="AA107">
        <v>0</v>
      </c>
      <c r="AB107">
        <v>134.65</v>
      </c>
      <c r="AC107">
        <v>13.5</v>
      </c>
      <c r="AD107">
        <v>0</v>
      </c>
      <c r="AE107">
        <v>0</v>
      </c>
      <c r="AF107">
        <v>134.65</v>
      </c>
      <c r="AG107">
        <v>13.5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2</v>
      </c>
      <c r="AT107">
        <v>0.01</v>
      </c>
      <c r="AU107" t="s">
        <v>2</v>
      </c>
      <c r="AV107">
        <v>0</v>
      </c>
      <c r="AW107">
        <v>2</v>
      </c>
      <c r="AX107">
        <v>93946721</v>
      </c>
      <c r="AY107">
        <v>1</v>
      </c>
      <c r="AZ107">
        <v>0</v>
      </c>
      <c r="BA107">
        <v>110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Y107*Source!I61</f>
        <v>2E-3</v>
      </c>
      <c r="CY107">
        <f>AB107</f>
        <v>134.65</v>
      </c>
      <c r="CZ107">
        <f>AF107</f>
        <v>134.65</v>
      </c>
      <c r="DA107">
        <f>AJ107</f>
        <v>1</v>
      </c>
      <c r="DB107">
        <v>0</v>
      </c>
    </row>
    <row r="108" spans="1:106">
      <c r="A108">
        <f>ROW(Source!A61)</f>
        <v>61</v>
      </c>
      <c r="B108">
        <v>93143763</v>
      </c>
      <c r="C108">
        <v>93946718</v>
      </c>
      <c r="D108">
        <v>70958473</v>
      </c>
      <c r="E108">
        <v>1</v>
      </c>
      <c r="F108">
        <v>1</v>
      </c>
      <c r="G108">
        <v>1</v>
      </c>
      <c r="H108">
        <v>2</v>
      </c>
      <c r="I108" t="s">
        <v>780</v>
      </c>
      <c r="J108" t="s">
        <v>781</v>
      </c>
      <c r="K108" t="s">
        <v>782</v>
      </c>
      <c r="L108">
        <v>1368</v>
      </c>
      <c r="N108">
        <v>1011</v>
      </c>
      <c r="O108" t="s">
        <v>626</v>
      </c>
      <c r="P108" t="s">
        <v>626</v>
      </c>
      <c r="Q108">
        <v>1</v>
      </c>
      <c r="W108">
        <v>0</v>
      </c>
      <c r="X108">
        <v>1421459658</v>
      </c>
      <c r="Y108">
        <v>0.56000000000000005</v>
      </c>
      <c r="AA108">
        <v>0</v>
      </c>
      <c r="AB108">
        <v>8.1</v>
      </c>
      <c r="AC108">
        <v>0</v>
      </c>
      <c r="AD108">
        <v>0</v>
      </c>
      <c r="AE108">
        <v>0</v>
      </c>
      <c r="AF108">
        <v>8.1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2</v>
      </c>
      <c r="AT108">
        <v>0.56000000000000005</v>
      </c>
      <c r="AU108" t="s">
        <v>2</v>
      </c>
      <c r="AV108">
        <v>0</v>
      </c>
      <c r="AW108">
        <v>2</v>
      </c>
      <c r="AX108">
        <v>93946722</v>
      </c>
      <c r="AY108">
        <v>1</v>
      </c>
      <c r="AZ108">
        <v>0</v>
      </c>
      <c r="BA108">
        <v>111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Y108*Source!I61</f>
        <v>0.11200000000000002</v>
      </c>
      <c r="CY108">
        <f>AB108</f>
        <v>8.1</v>
      </c>
      <c r="CZ108">
        <f>AF108</f>
        <v>8.1</v>
      </c>
      <c r="DA108">
        <f>AJ108</f>
        <v>1</v>
      </c>
      <c r="DB108">
        <v>0</v>
      </c>
    </row>
    <row r="109" spans="1:106">
      <c r="A109">
        <f>ROW(Source!A61)</f>
        <v>61</v>
      </c>
      <c r="B109">
        <v>93143763</v>
      </c>
      <c r="C109">
        <v>93946718</v>
      </c>
      <c r="D109">
        <v>70960247</v>
      </c>
      <c r="E109">
        <v>1</v>
      </c>
      <c r="F109">
        <v>1</v>
      </c>
      <c r="G109">
        <v>1</v>
      </c>
      <c r="H109">
        <v>2</v>
      </c>
      <c r="I109" t="s">
        <v>696</v>
      </c>
      <c r="J109" t="s">
        <v>697</v>
      </c>
      <c r="K109" t="s">
        <v>698</v>
      </c>
      <c r="L109">
        <v>1368</v>
      </c>
      <c r="N109">
        <v>1011</v>
      </c>
      <c r="O109" t="s">
        <v>626</v>
      </c>
      <c r="P109" t="s">
        <v>626</v>
      </c>
      <c r="Q109">
        <v>1</v>
      </c>
      <c r="W109">
        <v>0</v>
      </c>
      <c r="X109">
        <v>596191924</v>
      </c>
      <c r="Y109">
        <v>0.01</v>
      </c>
      <c r="AA109">
        <v>0</v>
      </c>
      <c r="AB109">
        <v>87.17</v>
      </c>
      <c r="AC109">
        <v>11.6</v>
      </c>
      <c r="AD109">
        <v>0</v>
      </c>
      <c r="AE109">
        <v>0</v>
      </c>
      <c r="AF109">
        <v>87.17</v>
      </c>
      <c r="AG109">
        <v>11.6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2</v>
      </c>
      <c r="AT109">
        <v>0.01</v>
      </c>
      <c r="AU109" t="s">
        <v>2</v>
      </c>
      <c r="AV109">
        <v>0</v>
      </c>
      <c r="AW109">
        <v>2</v>
      </c>
      <c r="AX109">
        <v>93946723</v>
      </c>
      <c r="AY109">
        <v>1</v>
      </c>
      <c r="AZ109">
        <v>0</v>
      </c>
      <c r="BA109">
        <v>112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Y109*Source!I61</f>
        <v>2E-3</v>
      </c>
      <c r="CY109">
        <f>AB109</f>
        <v>87.17</v>
      </c>
      <c r="CZ109">
        <f>AF109</f>
        <v>87.17</v>
      </c>
      <c r="DA109">
        <f>AJ109</f>
        <v>1</v>
      </c>
      <c r="DB109">
        <v>0</v>
      </c>
    </row>
    <row r="110" spans="1:106">
      <c r="A110">
        <f>ROW(Source!A61)</f>
        <v>61</v>
      </c>
      <c r="B110">
        <v>93143763</v>
      </c>
      <c r="C110">
        <v>93946718</v>
      </c>
      <c r="D110">
        <v>70984670</v>
      </c>
      <c r="E110">
        <v>1</v>
      </c>
      <c r="F110">
        <v>1</v>
      </c>
      <c r="G110">
        <v>1</v>
      </c>
      <c r="H110">
        <v>3</v>
      </c>
      <c r="I110" t="s">
        <v>783</v>
      </c>
      <c r="J110" t="s">
        <v>784</v>
      </c>
      <c r="K110" t="s">
        <v>785</v>
      </c>
      <c r="L110">
        <v>1348</v>
      </c>
      <c r="N110">
        <v>1009</v>
      </c>
      <c r="O110" t="s">
        <v>630</v>
      </c>
      <c r="P110" t="s">
        <v>630</v>
      </c>
      <c r="Q110">
        <v>1000</v>
      </c>
      <c r="W110">
        <v>0</v>
      </c>
      <c r="X110">
        <v>-333951007</v>
      </c>
      <c r="Y110">
        <v>1E-3</v>
      </c>
      <c r="AA110">
        <v>5763</v>
      </c>
      <c r="AB110">
        <v>0</v>
      </c>
      <c r="AC110">
        <v>0</v>
      </c>
      <c r="AD110">
        <v>0</v>
      </c>
      <c r="AE110">
        <v>5763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2</v>
      </c>
      <c r="AT110">
        <v>1E-3</v>
      </c>
      <c r="AU110" t="s">
        <v>2</v>
      </c>
      <c r="AV110">
        <v>0</v>
      </c>
      <c r="AW110">
        <v>2</v>
      </c>
      <c r="AX110">
        <v>93946724</v>
      </c>
      <c r="AY110">
        <v>1</v>
      </c>
      <c r="AZ110">
        <v>0</v>
      </c>
      <c r="BA110">
        <v>113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Y110*Source!I61</f>
        <v>2.0000000000000001E-4</v>
      </c>
      <c r="CY110">
        <f>AA110</f>
        <v>5763</v>
      </c>
      <c r="CZ110">
        <f>AE110</f>
        <v>5763</v>
      </c>
      <c r="DA110">
        <f>AI110</f>
        <v>1</v>
      </c>
      <c r="DB110">
        <v>0</v>
      </c>
    </row>
    <row r="111" spans="1:106">
      <c r="A111">
        <f>ROW(Source!A61)</f>
        <v>61</v>
      </c>
      <c r="B111">
        <v>93143763</v>
      </c>
      <c r="C111">
        <v>93946718</v>
      </c>
      <c r="D111">
        <v>71031344</v>
      </c>
      <c r="E111">
        <v>1</v>
      </c>
      <c r="F111">
        <v>1</v>
      </c>
      <c r="G111">
        <v>1</v>
      </c>
      <c r="H111">
        <v>3</v>
      </c>
      <c r="I111" t="s">
        <v>662</v>
      </c>
      <c r="J111" t="s">
        <v>677</v>
      </c>
      <c r="K111" t="s">
        <v>678</v>
      </c>
      <c r="L111">
        <v>1374</v>
      </c>
      <c r="N111">
        <v>1013</v>
      </c>
      <c r="O111" t="s">
        <v>679</v>
      </c>
      <c r="P111" t="s">
        <v>679</v>
      </c>
      <c r="Q111">
        <v>1</v>
      </c>
      <c r="W111">
        <v>0</v>
      </c>
      <c r="X111">
        <v>-1287921952</v>
      </c>
      <c r="Y111">
        <v>0.67</v>
      </c>
      <c r="AA111">
        <v>1</v>
      </c>
      <c r="AB111">
        <v>0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2</v>
      </c>
      <c r="AT111">
        <v>0.67</v>
      </c>
      <c r="AU111" t="s">
        <v>2</v>
      </c>
      <c r="AV111">
        <v>0</v>
      </c>
      <c r="AW111">
        <v>2</v>
      </c>
      <c r="AX111">
        <v>93946725</v>
      </c>
      <c r="AY111">
        <v>1</v>
      </c>
      <c r="AZ111">
        <v>0</v>
      </c>
      <c r="BA111">
        <v>114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Y111*Source!I61</f>
        <v>0.13400000000000001</v>
      </c>
      <c r="CY111">
        <f>AA111</f>
        <v>1</v>
      </c>
      <c r="CZ111">
        <f>AE111</f>
        <v>1</v>
      </c>
      <c r="DA111">
        <f>AI111</f>
        <v>1</v>
      </c>
      <c r="DB111">
        <v>0</v>
      </c>
    </row>
    <row r="112" spans="1:106">
      <c r="A112">
        <f>ROW(Source!A62)</f>
        <v>62</v>
      </c>
      <c r="B112">
        <v>93143763</v>
      </c>
      <c r="C112">
        <v>93947072</v>
      </c>
      <c r="D112">
        <v>24996732</v>
      </c>
      <c r="E112">
        <v>1</v>
      </c>
      <c r="F112">
        <v>1</v>
      </c>
      <c r="G112">
        <v>1</v>
      </c>
      <c r="H112">
        <v>1</v>
      </c>
      <c r="I112" t="s">
        <v>694</v>
      </c>
      <c r="J112" t="s">
        <v>2</v>
      </c>
      <c r="K112" t="s">
        <v>695</v>
      </c>
      <c r="L112">
        <v>1369</v>
      </c>
      <c r="N112">
        <v>1013</v>
      </c>
      <c r="O112" t="s">
        <v>620</v>
      </c>
      <c r="P112" t="s">
        <v>620</v>
      </c>
      <c r="Q112">
        <v>1</v>
      </c>
      <c r="W112">
        <v>0</v>
      </c>
      <c r="X112">
        <v>1630657171</v>
      </c>
      <c r="Y112">
        <v>2.29</v>
      </c>
      <c r="AA112">
        <v>0</v>
      </c>
      <c r="AB112">
        <v>0</v>
      </c>
      <c r="AC112">
        <v>0</v>
      </c>
      <c r="AD112">
        <v>8.5299999999999994</v>
      </c>
      <c r="AE112">
        <v>0</v>
      </c>
      <c r="AF112">
        <v>0</v>
      </c>
      <c r="AG112">
        <v>0</v>
      </c>
      <c r="AH112">
        <v>8.5299999999999994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2</v>
      </c>
      <c r="AT112">
        <v>2.29</v>
      </c>
      <c r="AU112" t="s">
        <v>2</v>
      </c>
      <c r="AV112">
        <v>1</v>
      </c>
      <c r="AW112">
        <v>2</v>
      </c>
      <c r="AX112">
        <v>93947073</v>
      </c>
      <c r="AY112">
        <v>1</v>
      </c>
      <c r="AZ112">
        <v>0</v>
      </c>
      <c r="BA112">
        <v>115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Y112*Source!I62</f>
        <v>4.58</v>
      </c>
      <c r="CY112">
        <f>AD112</f>
        <v>8.5299999999999994</v>
      </c>
      <c r="CZ112">
        <f>AH112</f>
        <v>8.5299999999999994</v>
      </c>
      <c r="DA112">
        <f>AL112</f>
        <v>1</v>
      </c>
      <c r="DB112">
        <v>0</v>
      </c>
    </row>
    <row r="113" spans="1:106">
      <c r="A113">
        <f>ROW(Source!A62)</f>
        <v>62</v>
      </c>
      <c r="B113">
        <v>93143763</v>
      </c>
      <c r="C113">
        <v>93947072</v>
      </c>
      <c r="D113">
        <v>121548</v>
      </c>
      <c r="E113">
        <v>1</v>
      </c>
      <c r="F113">
        <v>1</v>
      </c>
      <c r="G113">
        <v>1</v>
      </c>
      <c r="H113">
        <v>1</v>
      </c>
      <c r="I113" t="s">
        <v>22</v>
      </c>
      <c r="J113" t="s">
        <v>2</v>
      </c>
      <c r="K113" t="s">
        <v>621</v>
      </c>
      <c r="L113">
        <v>608254</v>
      </c>
      <c r="N113">
        <v>1013</v>
      </c>
      <c r="O113" t="s">
        <v>622</v>
      </c>
      <c r="P113" t="s">
        <v>622</v>
      </c>
      <c r="Q113">
        <v>1</v>
      </c>
      <c r="W113">
        <v>0</v>
      </c>
      <c r="X113">
        <v>-185737400</v>
      </c>
      <c r="Y113">
        <v>0.09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2</v>
      </c>
      <c r="AT113">
        <v>0.09</v>
      </c>
      <c r="AU113" t="s">
        <v>2</v>
      </c>
      <c r="AV113">
        <v>2</v>
      </c>
      <c r="AW113">
        <v>2</v>
      </c>
      <c r="AX113">
        <v>93947074</v>
      </c>
      <c r="AY113">
        <v>1</v>
      </c>
      <c r="AZ113">
        <v>0</v>
      </c>
      <c r="BA113">
        <v>116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Y113*Source!I62</f>
        <v>0.18</v>
      </c>
      <c r="CY113">
        <f>AD113</f>
        <v>0</v>
      </c>
      <c r="CZ113">
        <f>AH113</f>
        <v>0</v>
      </c>
      <c r="DA113">
        <f>AL113</f>
        <v>1</v>
      </c>
      <c r="DB113">
        <v>0</v>
      </c>
    </row>
    <row r="114" spans="1:106">
      <c r="A114">
        <f>ROW(Source!A62)</f>
        <v>62</v>
      </c>
      <c r="B114">
        <v>93143763</v>
      </c>
      <c r="C114">
        <v>93947072</v>
      </c>
      <c r="D114">
        <v>50223262</v>
      </c>
      <c r="E114">
        <v>1</v>
      </c>
      <c r="F114">
        <v>1</v>
      </c>
      <c r="G114">
        <v>1</v>
      </c>
      <c r="H114">
        <v>2</v>
      </c>
      <c r="I114" t="s">
        <v>623</v>
      </c>
      <c r="J114" t="s">
        <v>786</v>
      </c>
      <c r="K114" t="s">
        <v>625</v>
      </c>
      <c r="L114">
        <v>1368</v>
      </c>
      <c r="N114">
        <v>1011</v>
      </c>
      <c r="O114" t="s">
        <v>626</v>
      </c>
      <c r="P114" t="s">
        <v>626</v>
      </c>
      <c r="Q114">
        <v>1</v>
      </c>
      <c r="W114">
        <v>0</v>
      </c>
      <c r="X114">
        <v>663299220</v>
      </c>
      <c r="Y114">
        <v>0.09</v>
      </c>
      <c r="AA114">
        <v>0</v>
      </c>
      <c r="AB114">
        <v>89.99</v>
      </c>
      <c r="AC114">
        <v>10.06</v>
      </c>
      <c r="AD114">
        <v>0</v>
      </c>
      <c r="AE114">
        <v>0</v>
      </c>
      <c r="AF114">
        <v>89.99</v>
      </c>
      <c r="AG114">
        <v>10.06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2</v>
      </c>
      <c r="AT114">
        <v>0.09</v>
      </c>
      <c r="AU114" t="s">
        <v>2</v>
      </c>
      <c r="AV114">
        <v>0</v>
      </c>
      <c r="AW114">
        <v>2</v>
      </c>
      <c r="AX114">
        <v>93947075</v>
      </c>
      <c r="AY114">
        <v>1</v>
      </c>
      <c r="AZ114">
        <v>0</v>
      </c>
      <c r="BA114">
        <v>117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Y114*Source!I62</f>
        <v>0.18</v>
      </c>
      <c r="CY114">
        <f>AB114</f>
        <v>89.99</v>
      </c>
      <c r="CZ114">
        <f>AF114</f>
        <v>89.99</v>
      </c>
      <c r="DA114">
        <f>AJ114</f>
        <v>1</v>
      </c>
      <c r="DB114">
        <v>0</v>
      </c>
    </row>
    <row r="115" spans="1:106">
      <c r="A115">
        <f>ROW(Source!A62)</f>
        <v>62</v>
      </c>
      <c r="B115">
        <v>93143763</v>
      </c>
      <c r="C115">
        <v>93947072</v>
      </c>
      <c r="D115">
        <v>50222646</v>
      </c>
      <c r="E115">
        <v>1</v>
      </c>
      <c r="F115">
        <v>1</v>
      </c>
      <c r="G115">
        <v>1</v>
      </c>
      <c r="H115">
        <v>3</v>
      </c>
      <c r="I115" t="s">
        <v>662</v>
      </c>
      <c r="J115" t="s">
        <v>787</v>
      </c>
      <c r="K115" t="s">
        <v>678</v>
      </c>
      <c r="L115">
        <v>1344</v>
      </c>
      <c r="N115">
        <v>1008</v>
      </c>
      <c r="O115" t="s">
        <v>665</v>
      </c>
      <c r="P115" t="s">
        <v>665</v>
      </c>
      <c r="Q115">
        <v>1</v>
      </c>
      <c r="W115">
        <v>0</v>
      </c>
      <c r="X115">
        <v>2031665125</v>
      </c>
      <c r="Y115">
        <v>0.39</v>
      </c>
      <c r="AA115">
        <v>1</v>
      </c>
      <c r="AB115">
        <v>0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2</v>
      </c>
      <c r="AT115">
        <v>0.39</v>
      </c>
      <c r="AU115" t="s">
        <v>2</v>
      </c>
      <c r="AV115">
        <v>0</v>
      </c>
      <c r="AW115">
        <v>2</v>
      </c>
      <c r="AX115">
        <v>93947076</v>
      </c>
      <c r="AY115">
        <v>1</v>
      </c>
      <c r="AZ115">
        <v>0</v>
      </c>
      <c r="BA115">
        <v>118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Y115*Source!I62</f>
        <v>0.78</v>
      </c>
      <c r="CY115">
        <f>AA115</f>
        <v>1</v>
      </c>
      <c r="CZ115">
        <f>AE115</f>
        <v>1</v>
      </c>
      <c r="DA115">
        <f>AI115</f>
        <v>1</v>
      </c>
      <c r="DB115">
        <v>0</v>
      </c>
    </row>
    <row r="116" spans="1:106">
      <c r="A116">
        <f>ROW(Source!A63)</f>
        <v>63</v>
      </c>
      <c r="B116">
        <v>93143763</v>
      </c>
      <c r="C116">
        <v>93947077</v>
      </c>
      <c r="D116">
        <v>24980687</v>
      </c>
      <c r="E116">
        <v>1</v>
      </c>
      <c r="F116">
        <v>1</v>
      </c>
      <c r="G116">
        <v>1</v>
      </c>
      <c r="H116">
        <v>1</v>
      </c>
      <c r="I116" t="s">
        <v>773</v>
      </c>
      <c r="J116" t="s">
        <v>2</v>
      </c>
      <c r="K116" t="s">
        <v>774</v>
      </c>
      <c r="L116">
        <v>1369</v>
      </c>
      <c r="N116">
        <v>1013</v>
      </c>
      <c r="O116" t="s">
        <v>620</v>
      </c>
      <c r="P116" t="s">
        <v>620</v>
      </c>
      <c r="Q116">
        <v>1</v>
      </c>
      <c r="W116">
        <v>0</v>
      </c>
      <c r="X116">
        <v>1246207434</v>
      </c>
      <c r="Y116">
        <v>1.03</v>
      </c>
      <c r="AA116">
        <v>0</v>
      </c>
      <c r="AB116">
        <v>0</v>
      </c>
      <c r="AC116">
        <v>0</v>
      </c>
      <c r="AD116">
        <v>9.92</v>
      </c>
      <c r="AE116">
        <v>0</v>
      </c>
      <c r="AF116">
        <v>0</v>
      </c>
      <c r="AG116">
        <v>0</v>
      </c>
      <c r="AH116">
        <v>9.92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2</v>
      </c>
      <c r="AT116">
        <v>1.03</v>
      </c>
      <c r="AU116" t="s">
        <v>2</v>
      </c>
      <c r="AV116">
        <v>1</v>
      </c>
      <c r="AW116">
        <v>2</v>
      </c>
      <c r="AX116">
        <v>93947078</v>
      </c>
      <c r="AY116">
        <v>1</v>
      </c>
      <c r="AZ116">
        <v>0</v>
      </c>
      <c r="BA116">
        <v>119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Y116*Source!I63</f>
        <v>2.06</v>
      </c>
      <c r="CY116">
        <f>AD116</f>
        <v>9.92</v>
      </c>
      <c r="CZ116">
        <f>AH116</f>
        <v>9.92</v>
      </c>
      <c r="DA116">
        <f>AL116</f>
        <v>1</v>
      </c>
      <c r="DB116">
        <v>0</v>
      </c>
    </row>
    <row r="117" spans="1:106">
      <c r="A117">
        <f>ROW(Source!A63)</f>
        <v>63</v>
      </c>
      <c r="B117">
        <v>93143763</v>
      </c>
      <c r="C117">
        <v>93947077</v>
      </c>
      <c r="D117">
        <v>50222508</v>
      </c>
      <c r="E117">
        <v>1</v>
      </c>
      <c r="F117">
        <v>1</v>
      </c>
      <c r="G117">
        <v>1</v>
      </c>
      <c r="H117">
        <v>3</v>
      </c>
      <c r="I117" t="s">
        <v>788</v>
      </c>
      <c r="J117" t="s">
        <v>789</v>
      </c>
      <c r="K117" t="s">
        <v>790</v>
      </c>
      <c r="L117">
        <v>1346</v>
      </c>
      <c r="N117">
        <v>1009</v>
      </c>
      <c r="O117" t="s">
        <v>637</v>
      </c>
      <c r="P117" t="s">
        <v>637</v>
      </c>
      <c r="Q117">
        <v>1</v>
      </c>
      <c r="W117">
        <v>0</v>
      </c>
      <c r="X117">
        <v>-1645229267</v>
      </c>
      <c r="Y117">
        <v>4.2000000000000003E-2</v>
      </c>
      <c r="AA117">
        <v>26.44</v>
      </c>
      <c r="AB117">
        <v>0</v>
      </c>
      <c r="AC117">
        <v>0</v>
      </c>
      <c r="AD117">
        <v>0</v>
      </c>
      <c r="AE117">
        <v>26.44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2</v>
      </c>
      <c r="AT117">
        <v>4.2000000000000003E-2</v>
      </c>
      <c r="AU117" t="s">
        <v>2</v>
      </c>
      <c r="AV117">
        <v>0</v>
      </c>
      <c r="AW117">
        <v>2</v>
      </c>
      <c r="AX117">
        <v>93947079</v>
      </c>
      <c r="AY117">
        <v>1</v>
      </c>
      <c r="AZ117">
        <v>0</v>
      </c>
      <c r="BA117">
        <v>120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Y117*Source!I63</f>
        <v>8.4000000000000005E-2</v>
      </c>
      <c r="CY117">
        <f>AA117</f>
        <v>26.44</v>
      </c>
      <c r="CZ117">
        <f>AE117</f>
        <v>26.44</v>
      </c>
      <c r="DA117">
        <f>AI117</f>
        <v>1</v>
      </c>
      <c r="DB117">
        <v>0</v>
      </c>
    </row>
    <row r="118" spans="1:106">
      <c r="A118">
        <f>ROW(Source!A63)</f>
        <v>63</v>
      </c>
      <c r="B118">
        <v>93143763</v>
      </c>
      <c r="C118">
        <v>93947077</v>
      </c>
      <c r="D118">
        <v>50222646</v>
      </c>
      <c r="E118">
        <v>1</v>
      </c>
      <c r="F118">
        <v>1</v>
      </c>
      <c r="G118">
        <v>1</v>
      </c>
      <c r="H118">
        <v>3</v>
      </c>
      <c r="I118" t="s">
        <v>662</v>
      </c>
      <c r="J118" t="s">
        <v>787</v>
      </c>
      <c r="K118" t="s">
        <v>678</v>
      </c>
      <c r="L118">
        <v>1344</v>
      </c>
      <c r="N118">
        <v>1008</v>
      </c>
      <c r="O118" t="s">
        <v>665</v>
      </c>
      <c r="P118" t="s">
        <v>665</v>
      </c>
      <c r="Q118">
        <v>1</v>
      </c>
      <c r="W118">
        <v>0</v>
      </c>
      <c r="X118">
        <v>2031665125</v>
      </c>
      <c r="Y118">
        <v>0.2</v>
      </c>
      <c r="AA118">
        <v>1</v>
      </c>
      <c r="AB118">
        <v>0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2</v>
      </c>
      <c r="AT118">
        <v>0.2</v>
      </c>
      <c r="AU118" t="s">
        <v>2</v>
      </c>
      <c r="AV118">
        <v>0</v>
      </c>
      <c r="AW118">
        <v>2</v>
      </c>
      <c r="AX118">
        <v>93947080</v>
      </c>
      <c r="AY118">
        <v>1</v>
      </c>
      <c r="AZ118">
        <v>0</v>
      </c>
      <c r="BA118">
        <v>121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Y118*Source!I63</f>
        <v>0.4</v>
      </c>
      <c r="CY118">
        <f>AA118</f>
        <v>1</v>
      </c>
      <c r="CZ118">
        <f>AE118</f>
        <v>1</v>
      </c>
      <c r="DA118">
        <f>AI118</f>
        <v>1</v>
      </c>
      <c r="DB118">
        <v>0</v>
      </c>
    </row>
    <row r="119" spans="1:106">
      <c r="A119">
        <f>ROW(Source!A65)</f>
        <v>65</v>
      </c>
      <c r="B119">
        <v>93143763</v>
      </c>
      <c r="C119">
        <v>93947086</v>
      </c>
      <c r="D119">
        <v>24981041</v>
      </c>
      <c r="E119">
        <v>1</v>
      </c>
      <c r="F119">
        <v>1</v>
      </c>
      <c r="G119">
        <v>1</v>
      </c>
      <c r="H119">
        <v>1</v>
      </c>
      <c r="I119" t="s">
        <v>778</v>
      </c>
      <c r="J119" t="s">
        <v>2</v>
      </c>
      <c r="K119" t="s">
        <v>779</v>
      </c>
      <c r="L119">
        <v>1369</v>
      </c>
      <c r="N119">
        <v>1013</v>
      </c>
      <c r="O119" t="s">
        <v>620</v>
      </c>
      <c r="P119" t="s">
        <v>620</v>
      </c>
      <c r="Q119">
        <v>1</v>
      </c>
      <c r="W119">
        <v>0</v>
      </c>
      <c r="X119">
        <v>625109291</v>
      </c>
      <c r="Y119">
        <v>0.27</v>
      </c>
      <c r="AA119">
        <v>0</v>
      </c>
      <c r="AB119">
        <v>0</v>
      </c>
      <c r="AC119">
        <v>0</v>
      </c>
      <c r="AD119">
        <v>9.4</v>
      </c>
      <c r="AE119">
        <v>0</v>
      </c>
      <c r="AF119">
        <v>0</v>
      </c>
      <c r="AG119">
        <v>0</v>
      </c>
      <c r="AH119">
        <v>9.4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2</v>
      </c>
      <c r="AT119">
        <v>0.27</v>
      </c>
      <c r="AU119" t="s">
        <v>2</v>
      </c>
      <c r="AV119">
        <v>1</v>
      </c>
      <c r="AW119">
        <v>2</v>
      </c>
      <c r="AX119">
        <v>93947087</v>
      </c>
      <c r="AY119">
        <v>1</v>
      </c>
      <c r="AZ119">
        <v>0</v>
      </c>
      <c r="BA119">
        <v>122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Y119*Source!I65</f>
        <v>6.48</v>
      </c>
      <c r="CY119">
        <f>AD119</f>
        <v>9.4</v>
      </c>
      <c r="CZ119">
        <f>AH119</f>
        <v>9.4</v>
      </c>
      <c r="DA119">
        <f>AL119</f>
        <v>1</v>
      </c>
      <c r="DB119">
        <v>0</v>
      </c>
    </row>
    <row r="120" spans="1:106">
      <c r="A120">
        <f>ROW(Source!A65)</f>
        <v>65</v>
      </c>
      <c r="B120">
        <v>93143763</v>
      </c>
      <c r="C120">
        <v>93947086</v>
      </c>
      <c r="D120">
        <v>50222646</v>
      </c>
      <c r="E120">
        <v>1</v>
      </c>
      <c r="F120">
        <v>1</v>
      </c>
      <c r="G120">
        <v>1</v>
      </c>
      <c r="H120">
        <v>3</v>
      </c>
      <c r="I120" t="s">
        <v>662</v>
      </c>
      <c r="J120" t="s">
        <v>787</v>
      </c>
      <c r="K120" t="s">
        <v>678</v>
      </c>
      <c r="L120">
        <v>1344</v>
      </c>
      <c r="N120">
        <v>1008</v>
      </c>
      <c r="O120" t="s">
        <v>665</v>
      </c>
      <c r="P120" t="s">
        <v>665</v>
      </c>
      <c r="Q120">
        <v>1</v>
      </c>
      <c r="W120">
        <v>0</v>
      </c>
      <c r="X120">
        <v>2031665125</v>
      </c>
      <c r="Y120">
        <v>0.05</v>
      </c>
      <c r="AA120">
        <v>1</v>
      </c>
      <c r="AB120">
        <v>0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2</v>
      </c>
      <c r="AT120">
        <v>0.05</v>
      </c>
      <c r="AU120" t="s">
        <v>2</v>
      </c>
      <c r="AV120">
        <v>0</v>
      </c>
      <c r="AW120">
        <v>2</v>
      </c>
      <c r="AX120">
        <v>93947088</v>
      </c>
      <c r="AY120">
        <v>1</v>
      </c>
      <c r="AZ120">
        <v>0</v>
      </c>
      <c r="BA120">
        <v>123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Y120*Source!I65</f>
        <v>1.2000000000000002</v>
      </c>
      <c r="CY120">
        <f>AA120</f>
        <v>1</v>
      </c>
      <c r="CZ120">
        <f>AE120</f>
        <v>1</v>
      </c>
      <c r="DA120">
        <f>AI120</f>
        <v>1</v>
      </c>
      <c r="DB120">
        <v>0</v>
      </c>
    </row>
    <row r="121" spans="1:106">
      <c r="A121">
        <f>ROW(Source!A67)</f>
        <v>67</v>
      </c>
      <c r="B121">
        <v>93143763</v>
      </c>
      <c r="C121">
        <v>93986088</v>
      </c>
      <c r="D121">
        <v>24981181</v>
      </c>
      <c r="E121">
        <v>1</v>
      </c>
      <c r="F121">
        <v>1</v>
      </c>
      <c r="G121">
        <v>1</v>
      </c>
      <c r="H121">
        <v>1</v>
      </c>
      <c r="I121" t="s">
        <v>699</v>
      </c>
      <c r="J121" t="s">
        <v>2</v>
      </c>
      <c r="K121" t="s">
        <v>700</v>
      </c>
      <c r="L121">
        <v>1369</v>
      </c>
      <c r="N121">
        <v>1013</v>
      </c>
      <c r="O121" t="s">
        <v>620</v>
      </c>
      <c r="P121" t="s">
        <v>620</v>
      </c>
      <c r="Q121">
        <v>1</v>
      </c>
      <c r="W121">
        <v>0</v>
      </c>
      <c r="X121">
        <v>1690239598</v>
      </c>
      <c r="Y121">
        <v>1.03</v>
      </c>
      <c r="AA121">
        <v>0</v>
      </c>
      <c r="AB121">
        <v>0</v>
      </c>
      <c r="AC121">
        <v>0</v>
      </c>
      <c r="AD121">
        <v>8.64</v>
      </c>
      <c r="AE121">
        <v>0</v>
      </c>
      <c r="AF121">
        <v>0</v>
      </c>
      <c r="AG121">
        <v>0</v>
      </c>
      <c r="AH121">
        <v>8.64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2</v>
      </c>
      <c r="AT121">
        <v>1.03</v>
      </c>
      <c r="AU121" t="s">
        <v>2</v>
      </c>
      <c r="AV121">
        <v>1</v>
      </c>
      <c r="AW121">
        <v>2</v>
      </c>
      <c r="AX121">
        <v>93986089</v>
      </c>
      <c r="AY121">
        <v>1</v>
      </c>
      <c r="AZ121">
        <v>0</v>
      </c>
      <c r="BA121">
        <v>124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Y121*Source!I67</f>
        <v>2.06</v>
      </c>
      <c r="CY121">
        <f>AD121</f>
        <v>8.64</v>
      </c>
      <c r="CZ121">
        <f>AH121</f>
        <v>8.64</v>
      </c>
      <c r="DA121">
        <f>AL121</f>
        <v>1</v>
      </c>
      <c r="DB121">
        <v>0</v>
      </c>
    </row>
    <row r="122" spans="1:106">
      <c r="A122">
        <f>ROW(Source!A67)</f>
        <v>67</v>
      </c>
      <c r="B122">
        <v>93143763</v>
      </c>
      <c r="C122">
        <v>93986088</v>
      </c>
      <c r="D122">
        <v>70960247</v>
      </c>
      <c r="E122">
        <v>1</v>
      </c>
      <c r="F122">
        <v>1</v>
      </c>
      <c r="G122">
        <v>1</v>
      </c>
      <c r="H122">
        <v>2</v>
      </c>
      <c r="I122" t="s">
        <v>696</v>
      </c>
      <c r="J122" t="s">
        <v>697</v>
      </c>
      <c r="K122" t="s">
        <v>698</v>
      </c>
      <c r="L122">
        <v>1368</v>
      </c>
      <c r="N122">
        <v>1011</v>
      </c>
      <c r="O122" t="s">
        <v>626</v>
      </c>
      <c r="P122" t="s">
        <v>626</v>
      </c>
      <c r="Q122">
        <v>1</v>
      </c>
      <c r="W122">
        <v>0</v>
      </c>
      <c r="X122">
        <v>596191924</v>
      </c>
      <c r="Y122">
        <v>0.01</v>
      </c>
      <c r="AA122">
        <v>0</v>
      </c>
      <c r="AB122">
        <v>87.17</v>
      </c>
      <c r="AC122">
        <v>11.6</v>
      </c>
      <c r="AD122">
        <v>0</v>
      </c>
      <c r="AE122">
        <v>0</v>
      </c>
      <c r="AF122">
        <v>87.17</v>
      </c>
      <c r="AG122">
        <v>11.6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2</v>
      </c>
      <c r="AT122">
        <v>0.01</v>
      </c>
      <c r="AU122" t="s">
        <v>2</v>
      </c>
      <c r="AV122">
        <v>0</v>
      </c>
      <c r="AW122">
        <v>2</v>
      </c>
      <c r="AX122">
        <v>93986090</v>
      </c>
      <c r="AY122">
        <v>1</v>
      </c>
      <c r="AZ122">
        <v>0</v>
      </c>
      <c r="BA122">
        <v>125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Y122*Source!I67</f>
        <v>0.02</v>
      </c>
      <c r="CY122">
        <f>AB122</f>
        <v>87.17</v>
      </c>
      <c r="CZ122">
        <f>AF122</f>
        <v>87.17</v>
      </c>
      <c r="DA122">
        <f>AJ122</f>
        <v>1</v>
      </c>
      <c r="DB122">
        <v>0</v>
      </c>
    </row>
    <row r="123" spans="1:106">
      <c r="A123">
        <f>ROW(Source!A67)</f>
        <v>67</v>
      </c>
      <c r="B123">
        <v>93143763</v>
      </c>
      <c r="C123">
        <v>93986088</v>
      </c>
      <c r="D123">
        <v>71031344</v>
      </c>
      <c r="E123">
        <v>1</v>
      </c>
      <c r="F123">
        <v>1</v>
      </c>
      <c r="G123">
        <v>1</v>
      </c>
      <c r="H123">
        <v>3</v>
      </c>
      <c r="I123" t="s">
        <v>662</v>
      </c>
      <c r="J123" t="s">
        <v>677</v>
      </c>
      <c r="K123" t="s">
        <v>678</v>
      </c>
      <c r="L123">
        <v>1374</v>
      </c>
      <c r="N123">
        <v>1013</v>
      </c>
      <c r="O123" t="s">
        <v>679</v>
      </c>
      <c r="P123" t="s">
        <v>679</v>
      </c>
      <c r="Q123">
        <v>1</v>
      </c>
      <c r="W123">
        <v>0</v>
      </c>
      <c r="X123">
        <v>-1287921952</v>
      </c>
      <c r="Y123">
        <v>0.18</v>
      </c>
      <c r="AA123">
        <v>1</v>
      </c>
      <c r="AB123">
        <v>0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2</v>
      </c>
      <c r="AT123">
        <v>0.18</v>
      </c>
      <c r="AU123" t="s">
        <v>2</v>
      </c>
      <c r="AV123">
        <v>0</v>
      </c>
      <c r="AW123">
        <v>2</v>
      </c>
      <c r="AX123">
        <v>93986091</v>
      </c>
      <c r="AY123">
        <v>1</v>
      </c>
      <c r="AZ123">
        <v>0</v>
      </c>
      <c r="BA123">
        <v>126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Y123*Source!I67</f>
        <v>0.36</v>
      </c>
      <c r="CY123">
        <f>AA123</f>
        <v>1</v>
      </c>
      <c r="CZ123">
        <f>AE123</f>
        <v>1</v>
      </c>
      <c r="DA123">
        <f>AI123</f>
        <v>1</v>
      </c>
      <c r="DB123">
        <v>0</v>
      </c>
    </row>
    <row r="124" spans="1:106">
      <c r="A124">
        <f>ROW(Source!A72)</f>
        <v>72</v>
      </c>
      <c r="B124">
        <v>93143763</v>
      </c>
      <c r="C124">
        <v>93926093</v>
      </c>
      <c r="D124">
        <v>24980378</v>
      </c>
      <c r="E124">
        <v>1</v>
      </c>
      <c r="F124">
        <v>1</v>
      </c>
      <c r="G124">
        <v>1</v>
      </c>
      <c r="H124">
        <v>1</v>
      </c>
      <c r="I124" t="s">
        <v>791</v>
      </c>
      <c r="J124" t="s">
        <v>2</v>
      </c>
      <c r="K124" t="s">
        <v>702</v>
      </c>
      <c r="L124">
        <v>1369</v>
      </c>
      <c r="N124">
        <v>1013</v>
      </c>
      <c r="O124" t="s">
        <v>620</v>
      </c>
      <c r="P124" t="s">
        <v>620</v>
      </c>
      <c r="Q124">
        <v>1</v>
      </c>
      <c r="W124">
        <v>0</v>
      </c>
      <c r="X124">
        <v>1824517641</v>
      </c>
      <c r="Y124">
        <v>24</v>
      </c>
      <c r="AA124">
        <v>0</v>
      </c>
      <c r="AB124">
        <v>0</v>
      </c>
      <c r="AC124">
        <v>0</v>
      </c>
      <c r="AD124">
        <v>9.6199999999999992</v>
      </c>
      <c r="AE124">
        <v>0</v>
      </c>
      <c r="AF124">
        <v>0</v>
      </c>
      <c r="AG124">
        <v>0</v>
      </c>
      <c r="AH124">
        <v>9.6199999999999992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2</v>
      </c>
      <c r="AT124">
        <v>24</v>
      </c>
      <c r="AU124" t="s">
        <v>2</v>
      </c>
      <c r="AV124">
        <v>1</v>
      </c>
      <c r="AW124">
        <v>2</v>
      </c>
      <c r="AX124">
        <v>93926094</v>
      </c>
      <c r="AY124">
        <v>1</v>
      </c>
      <c r="AZ124">
        <v>0</v>
      </c>
      <c r="BA124">
        <v>127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Y124*Source!I72</f>
        <v>5.76</v>
      </c>
      <c r="CY124">
        <f>AD124</f>
        <v>9.6199999999999992</v>
      </c>
      <c r="CZ124">
        <f>AH124</f>
        <v>9.6199999999999992</v>
      </c>
      <c r="DA124">
        <f>AL124</f>
        <v>1</v>
      </c>
      <c r="DB124">
        <v>0</v>
      </c>
    </row>
    <row r="125" spans="1:106">
      <c r="A125">
        <f>ROW(Source!A72)</f>
        <v>72</v>
      </c>
      <c r="B125">
        <v>93143763</v>
      </c>
      <c r="C125">
        <v>93926093</v>
      </c>
      <c r="D125">
        <v>71031344</v>
      </c>
      <c r="E125">
        <v>1</v>
      </c>
      <c r="F125">
        <v>1</v>
      </c>
      <c r="G125">
        <v>1</v>
      </c>
      <c r="H125">
        <v>3</v>
      </c>
      <c r="I125" t="s">
        <v>662</v>
      </c>
      <c r="J125" t="s">
        <v>677</v>
      </c>
      <c r="K125" t="s">
        <v>678</v>
      </c>
      <c r="L125">
        <v>1374</v>
      </c>
      <c r="N125">
        <v>1013</v>
      </c>
      <c r="O125" t="s">
        <v>679</v>
      </c>
      <c r="P125" t="s">
        <v>679</v>
      </c>
      <c r="Q125">
        <v>1</v>
      </c>
      <c r="W125">
        <v>0</v>
      </c>
      <c r="X125">
        <v>-1287921952</v>
      </c>
      <c r="Y125">
        <v>4.62</v>
      </c>
      <c r="AA125">
        <v>1</v>
      </c>
      <c r="AB125">
        <v>0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2</v>
      </c>
      <c r="AT125">
        <v>4.62</v>
      </c>
      <c r="AU125" t="s">
        <v>2</v>
      </c>
      <c r="AV125">
        <v>0</v>
      </c>
      <c r="AW125">
        <v>2</v>
      </c>
      <c r="AX125">
        <v>93926095</v>
      </c>
      <c r="AY125">
        <v>1</v>
      </c>
      <c r="AZ125">
        <v>0</v>
      </c>
      <c r="BA125">
        <v>128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Y125*Source!I72</f>
        <v>1.1088</v>
      </c>
      <c r="CY125">
        <f>AA125</f>
        <v>1</v>
      </c>
      <c r="CZ125">
        <f>AE125</f>
        <v>1</v>
      </c>
      <c r="DA125">
        <f>AI125</f>
        <v>1</v>
      </c>
      <c r="DB125">
        <v>0</v>
      </c>
    </row>
    <row r="126" spans="1:106">
      <c r="A126">
        <f>ROW(Source!A78)</f>
        <v>78</v>
      </c>
      <c r="B126">
        <v>93143763</v>
      </c>
      <c r="C126">
        <v>94014988</v>
      </c>
      <c r="D126">
        <v>24980378</v>
      </c>
      <c r="E126">
        <v>1</v>
      </c>
      <c r="F126">
        <v>1</v>
      </c>
      <c r="G126">
        <v>1</v>
      </c>
      <c r="H126">
        <v>1</v>
      </c>
      <c r="I126" t="s">
        <v>791</v>
      </c>
      <c r="J126" t="s">
        <v>2</v>
      </c>
      <c r="K126" t="s">
        <v>702</v>
      </c>
      <c r="L126">
        <v>1369</v>
      </c>
      <c r="N126">
        <v>1013</v>
      </c>
      <c r="O126" t="s">
        <v>620</v>
      </c>
      <c r="P126" t="s">
        <v>620</v>
      </c>
      <c r="Q126">
        <v>1</v>
      </c>
      <c r="W126">
        <v>0</v>
      </c>
      <c r="X126">
        <v>1824517641</v>
      </c>
      <c r="Y126">
        <v>9.92</v>
      </c>
      <c r="AA126">
        <v>0</v>
      </c>
      <c r="AB126">
        <v>0</v>
      </c>
      <c r="AC126">
        <v>0</v>
      </c>
      <c r="AD126">
        <v>9.6199999999999992</v>
      </c>
      <c r="AE126">
        <v>0</v>
      </c>
      <c r="AF126">
        <v>0</v>
      </c>
      <c r="AG126">
        <v>0</v>
      </c>
      <c r="AH126">
        <v>9.6199999999999992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2</v>
      </c>
      <c r="AT126">
        <v>9.92</v>
      </c>
      <c r="AU126" t="s">
        <v>2</v>
      </c>
      <c r="AV126">
        <v>1</v>
      </c>
      <c r="AW126">
        <v>2</v>
      </c>
      <c r="AX126">
        <v>94014989</v>
      </c>
      <c r="AY126">
        <v>1</v>
      </c>
      <c r="AZ126">
        <v>0</v>
      </c>
      <c r="BA126">
        <v>129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Y126*Source!I78</f>
        <v>115.072</v>
      </c>
      <c r="CY126">
        <f>AD126</f>
        <v>9.6199999999999992</v>
      </c>
      <c r="CZ126">
        <f>AH126</f>
        <v>9.6199999999999992</v>
      </c>
      <c r="DA126">
        <f>AL126</f>
        <v>1</v>
      </c>
      <c r="DB126">
        <v>0</v>
      </c>
    </row>
    <row r="127" spans="1:106">
      <c r="A127">
        <f>ROW(Source!A78)</f>
        <v>78</v>
      </c>
      <c r="B127">
        <v>93143763</v>
      </c>
      <c r="C127">
        <v>94014988</v>
      </c>
      <c r="D127">
        <v>121548</v>
      </c>
      <c r="E127">
        <v>1</v>
      </c>
      <c r="F127">
        <v>1</v>
      </c>
      <c r="G127">
        <v>1</v>
      </c>
      <c r="H127">
        <v>1</v>
      </c>
      <c r="I127" t="s">
        <v>22</v>
      </c>
      <c r="J127" t="s">
        <v>2</v>
      </c>
      <c r="K127" t="s">
        <v>621</v>
      </c>
      <c r="L127">
        <v>608254</v>
      </c>
      <c r="N127">
        <v>1013</v>
      </c>
      <c r="O127" t="s">
        <v>622</v>
      </c>
      <c r="P127" t="s">
        <v>622</v>
      </c>
      <c r="Q127">
        <v>1</v>
      </c>
      <c r="W127">
        <v>0</v>
      </c>
      <c r="X127">
        <v>-185737400</v>
      </c>
      <c r="Y127">
        <v>0.2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2</v>
      </c>
      <c r="AT127">
        <v>0.2</v>
      </c>
      <c r="AU127" t="s">
        <v>2</v>
      </c>
      <c r="AV127">
        <v>2</v>
      </c>
      <c r="AW127">
        <v>2</v>
      </c>
      <c r="AX127">
        <v>94014990</v>
      </c>
      <c r="AY127">
        <v>1</v>
      </c>
      <c r="AZ127">
        <v>0</v>
      </c>
      <c r="BA127">
        <v>130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Y127*Source!I78</f>
        <v>2.3199999999999998</v>
      </c>
      <c r="CY127">
        <f>AD127</f>
        <v>0</v>
      </c>
      <c r="CZ127">
        <f>AH127</f>
        <v>0</v>
      </c>
      <c r="DA127">
        <f>AL127</f>
        <v>1</v>
      </c>
      <c r="DB127">
        <v>0</v>
      </c>
    </row>
    <row r="128" spans="1:106">
      <c r="A128">
        <f>ROW(Source!A78)</f>
        <v>78</v>
      </c>
      <c r="B128">
        <v>93143763</v>
      </c>
      <c r="C128">
        <v>94014988</v>
      </c>
      <c r="D128">
        <v>70958251</v>
      </c>
      <c r="E128">
        <v>1</v>
      </c>
      <c r="F128">
        <v>1</v>
      </c>
      <c r="G128">
        <v>1</v>
      </c>
      <c r="H128">
        <v>2</v>
      </c>
      <c r="I128" t="s">
        <v>739</v>
      </c>
      <c r="J128" t="s">
        <v>740</v>
      </c>
      <c r="K128" t="s">
        <v>741</v>
      </c>
      <c r="L128">
        <v>1368</v>
      </c>
      <c r="N128">
        <v>1011</v>
      </c>
      <c r="O128" t="s">
        <v>626</v>
      </c>
      <c r="P128" t="s">
        <v>626</v>
      </c>
      <c r="Q128">
        <v>1</v>
      </c>
      <c r="W128">
        <v>0</v>
      </c>
      <c r="X128">
        <v>-848716258</v>
      </c>
      <c r="Y128">
        <v>0.2</v>
      </c>
      <c r="AA128">
        <v>0</v>
      </c>
      <c r="AB128">
        <v>134.65</v>
      </c>
      <c r="AC128">
        <v>13.5</v>
      </c>
      <c r="AD128">
        <v>0</v>
      </c>
      <c r="AE128">
        <v>0</v>
      </c>
      <c r="AF128">
        <v>134.65</v>
      </c>
      <c r="AG128">
        <v>13.5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2</v>
      </c>
      <c r="AT128">
        <v>0.2</v>
      </c>
      <c r="AU128" t="s">
        <v>2</v>
      </c>
      <c r="AV128">
        <v>0</v>
      </c>
      <c r="AW128">
        <v>2</v>
      </c>
      <c r="AX128">
        <v>94014991</v>
      </c>
      <c r="AY128">
        <v>1</v>
      </c>
      <c r="AZ128">
        <v>0</v>
      </c>
      <c r="BA128">
        <v>131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Y128*Source!I78</f>
        <v>2.3199999999999998</v>
      </c>
      <c r="CY128">
        <f>AB128</f>
        <v>134.65</v>
      </c>
      <c r="CZ128">
        <f>AF128</f>
        <v>134.65</v>
      </c>
      <c r="DA128">
        <f>AJ128</f>
        <v>1</v>
      </c>
      <c r="DB128">
        <v>0</v>
      </c>
    </row>
    <row r="129" spans="1:106">
      <c r="A129">
        <f>ROW(Source!A78)</f>
        <v>78</v>
      </c>
      <c r="B129">
        <v>93143763</v>
      </c>
      <c r="C129">
        <v>94014988</v>
      </c>
      <c r="D129">
        <v>70958348</v>
      </c>
      <c r="E129">
        <v>1</v>
      </c>
      <c r="F129">
        <v>1</v>
      </c>
      <c r="G129">
        <v>1</v>
      </c>
      <c r="H129">
        <v>2</v>
      </c>
      <c r="I129" t="s">
        <v>792</v>
      </c>
      <c r="J129" t="s">
        <v>793</v>
      </c>
      <c r="K129" t="s">
        <v>794</v>
      </c>
      <c r="L129">
        <v>1368</v>
      </c>
      <c r="N129">
        <v>1011</v>
      </c>
      <c r="O129" t="s">
        <v>626</v>
      </c>
      <c r="P129" t="s">
        <v>626</v>
      </c>
      <c r="Q129">
        <v>1</v>
      </c>
      <c r="W129">
        <v>0</v>
      </c>
      <c r="X129">
        <v>158986636</v>
      </c>
      <c r="Y129">
        <v>2.4</v>
      </c>
      <c r="AA129">
        <v>0</v>
      </c>
      <c r="AB129">
        <v>0.9</v>
      </c>
      <c r="AC129">
        <v>0</v>
      </c>
      <c r="AD129">
        <v>0</v>
      </c>
      <c r="AE129">
        <v>0</v>
      </c>
      <c r="AF129">
        <v>0.9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2</v>
      </c>
      <c r="AT129">
        <v>2.4</v>
      </c>
      <c r="AU129" t="s">
        <v>2</v>
      </c>
      <c r="AV129">
        <v>0</v>
      </c>
      <c r="AW129">
        <v>2</v>
      </c>
      <c r="AX129">
        <v>94014992</v>
      </c>
      <c r="AY129">
        <v>1</v>
      </c>
      <c r="AZ129">
        <v>0</v>
      </c>
      <c r="BA129">
        <v>132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Y129*Source!I78</f>
        <v>27.84</v>
      </c>
      <c r="CY129">
        <f>AB129</f>
        <v>0.9</v>
      </c>
      <c r="CZ129">
        <f>AF129</f>
        <v>0.9</v>
      </c>
      <c r="DA129">
        <f>AJ129</f>
        <v>1</v>
      </c>
      <c r="DB129">
        <v>0</v>
      </c>
    </row>
    <row r="130" spans="1:106">
      <c r="A130">
        <f>ROW(Source!A78)</f>
        <v>78</v>
      </c>
      <c r="B130">
        <v>93143763</v>
      </c>
      <c r="C130">
        <v>94014988</v>
      </c>
      <c r="D130">
        <v>70958360</v>
      </c>
      <c r="E130">
        <v>1</v>
      </c>
      <c r="F130">
        <v>1</v>
      </c>
      <c r="G130">
        <v>1</v>
      </c>
      <c r="H130">
        <v>2</v>
      </c>
      <c r="I130" t="s">
        <v>795</v>
      </c>
      <c r="J130" t="s">
        <v>796</v>
      </c>
      <c r="K130" t="s">
        <v>797</v>
      </c>
      <c r="L130">
        <v>1368</v>
      </c>
      <c r="N130">
        <v>1011</v>
      </c>
      <c r="O130" t="s">
        <v>626</v>
      </c>
      <c r="P130" t="s">
        <v>626</v>
      </c>
      <c r="Q130">
        <v>1</v>
      </c>
      <c r="W130">
        <v>0</v>
      </c>
      <c r="X130">
        <v>462656888</v>
      </c>
      <c r="Y130">
        <v>2.4</v>
      </c>
      <c r="AA130">
        <v>0</v>
      </c>
      <c r="AB130">
        <v>3.28</v>
      </c>
      <c r="AC130">
        <v>0</v>
      </c>
      <c r="AD130">
        <v>0</v>
      </c>
      <c r="AE130">
        <v>0</v>
      </c>
      <c r="AF130">
        <v>3.28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2</v>
      </c>
      <c r="AT130">
        <v>2.4</v>
      </c>
      <c r="AU130" t="s">
        <v>2</v>
      </c>
      <c r="AV130">
        <v>0</v>
      </c>
      <c r="AW130">
        <v>2</v>
      </c>
      <c r="AX130">
        <v>94014993</v>
      </c>
      <c r="AY130">
        <v>1</v>
      </c>
      <c r="AZ130">
        <v>0</v>
      </c>
      <c r="BA130">
        <v>133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Y130*Source!I78</f>
        <v>27.84</v>
      </c>
      <c r="CY130">
        <f>AB130</f>
        <v>3.28</v>
      </c>
      <c r="CZ130">
        <f>AF130</f>
        <v>3.28</v>
      </c>
      <c r="DA130">
        <f>AJ130</f>
        <v>1</v>
      </c>
      <c r="DB130">
        <v>0</v>
      </c>
    </row>
    <row r="131" spans="1:106">
      <c r="A131">
        <f>ROW(Source!A78)</f>
        <v>78</v>
      </c>
      <c r="B131">
        <v>93143763</v>
      </c>
      <c r="C131">
        <v>94014988</v>
      </c>
      <c r="D131">
        <v>70960247</v>
      </c>
      <c r="E131">
        <v>1</v>
      </c>
      <c r="F131">
        <v>1</v>
      </c>
      <c r="G131">
        <v>1</v>
      </c>
      <c r="H131">
        <v>2</v>
      </c>
      <c r="I131" t="s">
        <v>696</v>
      </c>
      <c r="J131" t="s">
        <v>697</v>
      </c>
      <c r="K131" t="s">
        <v>698</v>
      </c>
      <c r="L131">
        <v>1368</v>
      </c>
      <c r="N131">
        <v>1011</v>
      </c>
      <c r="O131" t="s">
        <v>626</v>
      </c>
      <c r="P131" t="s">
        <v>626</v>
      </c>
      <c r="Q131">
        <v>1</v>
      </c>
      <c r="W131">
        <v>0</v>
      </c>
      <c r="X131">
        <v>596191924</v>
      </c>
      <c r="Y131">
        <v>0.2</v>
      </c>
      <c r="AA131">
        <v>0</v>
      </c>
      <c r="AB131">
        <v>87.17</v>
      </c>
      <c r="AC131">
        <v>11.6</v>
      </c>
      <c r="AD131">
        <v>0</v>
      </c>
      <c r="AE131">
        <v>0</v>
      </c>
      <c r="AF131">
        <v>87.17</v>
      </c>
      <c r="AG131">
        <v>11.6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2</v>
      </c>
      <c r="AT131">
        <v>0.2</v>
      </c>
      <c r="AU131" t="s">
        <v>2</v>
      </c>
      <c r="AV131">
        <v>0</v>
      </c>
      <c r="AW131">
        <v>2</v>
      </c>
      <c r="AX131">
        <v>94014994</v>
      </c>
      <c r="AY131">
        <v>1</v>
      </c>
      <c r="AZ131">
        <v>0</v>
      </c>
      <c r="BA131">
        <v>134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Y131*Source!I78</f>
        <v>2.3199999999999998</v>
      </c>
      <c r="CY131">
        <f>AB131</f>
        <v>87.17</v>
      </c>
      <c r="CZ131">
        <f>AF131</f>
        <v>87.17</v>
      </c>
      <c r="DA131">
        <f>AJ131</f>
        <v>1</v>
      </c>
      <c r="DB131">
        <v>0</v>
      </c>
    </row>
    <row r="132" spans="1:106">
      <c r="A132">
        <f>ROW(Source!A78)</f>
        <v>78</v>
      </c>
      <c r="B132">
        <v>93143763</v>
      </c>
      <c r="C132">
        <v>94014988</v>
      </c>
      <c r="D132">
        <v>70982067</v>
      </c>
      <c r="E132">
        <v>1</v>
      </c>
      <c r="F132">
        <v>1</v>
      </c>
      <c r="G132">
        <v>1</v>
      </c>
      <c r="H132">
        <v>3</v>
      </c>
      <c r="I132" t="s">
        <v>798</v>
      </c>
      <c r="J132" t="s">
        <v>799</v>
      </c>
      <c r="K132" t="s">
        <v>800</v>
      </c>
      <c r="L132">
        <v>1308</v>
      </c>
      <c r="N132">
        <v>1003</v>
      </c>
      <c r="O132" t="s">
        <v>280</v>
      </c>
      <c r="P132" t="s">
        <v>280</v>
      </c>
      <c r="Q132">
        <v>100</v>
      </c>
      <c r="W132">
        <v>0</v>
      </c>
      <c r="X132">
        <v>194047683</v>
      </c>
      <c r="Y132">
        <v>9.5999999999999992E-3</v>
      </c>
      <c r="AA132">
        <v>120</v>
      </c>
      <c r="AB132">
        <v>0</v>
      </c>
      <c r="AC132">
        <v>0</v>
      </c>
      <c r="AD132">
        <v>0</v>
      </c>
      <c r="AE132">
        <v>120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2</v>
      </c>
      <c r="AT132">
        <v>9.5999999999999992E-3</v>
      </c>
      <c r="AU132" t="s">
        <v>2</v>
      </c>
      <c r="AV132">
        <v>0</v>
      </c>
      <c r="AW132">
        <v>2</v>
      </c>
      <c r="AX132">
        <v>94014995</v>
      </c>
      <c r="AY132">
        <v>1</v>
      </c>
      <c r="AZ132">
        <v>0</v>
      </c>
      <c r="BA132">
        <v>135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Y132*Source!I78</f>
        <v>0.11135999999999999</v>
      </c>
      <c r="CY132">
        <f>AA132</f>
        <v>120</v>
      </c>
      <c r="CZ132">
        <f>AE132</f>
        <v>120</v>
      </c>
      <c r="DA132">
        <f>AI132</f>
        <v>1</v>
      </c>
      <c r="DB132">
        <v>0</v>
      </c>
    </row>
    <row r="133" spans="1:106">
      <c r="A133">
        <f>ROW(Source!A78)</f>
        <v>78</v>
      </c>
      <c r="B133">
        <v>93143763</v>
      </c>
      <c r="C133">
        <v>94014988</v>
      </c>
      <c r="D133">
        <v>70993867</v>
      </c>
      <c r="E133">
        <v>1</v>
      </c>
      <c r="F133">
        <v>1</v>
      </c>
      <c r="G133">
        <v>1</v>
      </c>
      <c r="H133">
        <v>3</v>
      </c>
      <c r="I133" t="s">
        <v>801</v>
      </c>
      <c r="J133" t="s">
        <v>802</v>
      </c>
      <c r="K133" t="s">
        <v>803</v>
      </c>
      <c r="L133">
        <v>1348</v>
      </c>
      <c r="N133">
        <v>1009</v>
      </c>
      <c r="O133" t="s">
        <v>630</v>
      </c>
      <c r="P133" t="s">
        <v>630</v>
      </c>
      <c r="Q133">
        <v>1000</v>
      </c>
      <c r="W133">
        <v>0</v>
      </c>
      <c r="X133">
        <v>-1367248356</v>
      </c>
      <c r="Y133">
        <v>6.0000000000000002E-5</v>
      </c>
      <c r="AA133">
        <v>7826.9</v>
      </c>
      <c r="AB133">
        <v>0</v>
      </c>
      <c r="AC133">
        <v>0</v>
      </c>
      <c r="AD133">
        <v>0</v>
      </c>
      <c r="AE133">
        <v>7826.9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2</v>
      </c>
      <c r="AT133">
        <v>6.0000000000000002E-5</v>
      </c>
      <c r="AU133" t="s">
        <v>2</v>
      </c>
      <c r="AV133">
        <v>0</v>
      </c>
      <c r="AW133">
        <v>2</v>
      </c>
      <c r="AX133">
        <v>94014996</v>
      </c>
      <c r="AY133">
        <v>1</v>
      </c>
      <c r="AZ133">
        <v>0</v>
      </c>
      <c r="BA133">
        <v>136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Y133*Source!I78</f>
        <v>6.96E-4</v>
      </c>
      <c r="CY133">
        <f>AA133</f>
        <v>7826.9</v>
      </c>
      <c r="CZ133">
        <f>AE133</f>
        <v>7826.9</v>
      </c>
      <c r="DA133">
        <f>AI133</f>
        <v>1</v>
      </c>
      <c r="DB133">
        <v>0</v>
      </c>
    </row>
    <row r="134" spans="1:106">
      <c r="A134">
        <f>ROW(Source!A78)</f>
        <v>78</v>
      </c>
      <c r="B134">
        <v>93143763</v>
      </c>
      <c r="C134">
        <v>94014988</v>
      </c>
      <c r="D134">
        <v>71016283</v>
      </c>
      <c r="E134">
        <v>1</v>
      </c>
      <c r="F134">
        <v>1</v>
      </c>
      <c r="G134">
        <v>1</v>
      </c>
      <c r="H134">
        <v>3</v>
      </c>
      <c r="I134" t="s">
        <v>688</v>
      </c>
      <c r="J134" t="s">
        <v>689</v>
      </c>
      <c r="K134" t="s">
        <v>690</v>
      </c>
      <c r="L134">
        <v>1346</v>
      </c>
      <c r="N134">
        <v>1009</v>
      </c>
      <c r="O134" t="s">
        <v>637</v>
      </c>
      <c r="P134" t="s">
        <v>637</v>
      </c>
      <c r="Q134">
        <v>1</v>
      </c>
      <c r="W134">
        <v>0</v>
      </c>
      <c r="X134">
        <v>-663295160</v>
      </c>
      <c r="Y134">
        <v>0.5</v>
      </c>
      <c r="AA134">
        <v>68.05</v>
      </c>
      <c r="AB134">
        <v>0</v>
      </c>
      <c r="AC134">
        <v>0</v>
      </c>
      <c r="AD134">
        <v>0</v>
      </c>
      <c r="AE134">
        <v>68.05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2</v>
      </c>
      <c r="AT134">
        <v>0.5</v>
      </c>
      <c r="AU134" t="s">
        <v>2</v>
      </c>
      <c r="AV134">
        <v>0</v>
      </c>
      <c r="AW134">
        <v>2</v>
      </c>
      <c r="AX134">
        <v>94014997</v>
      </c>
      <c r="AY134">
        <v>1</v>
      </c>
      <c r="AZ134">
        <v>0</v>
      </c>
      <c r="BA134">
        <v>137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Y134*Source!I78</f>
        <v>5.8</v>
      </c>
      <c r="CY134">
        <f>AA134</f>
        <v>68.05</v>
      </c>
      <c r="CZ134">
        <f>AE134</f>
        <v>68.05</v>
      </c>
      <c r="DA134">
        <f>AI134</f>
        <v>1</v>
      </c>
      <c r="DB134">
        <v>0</v>
      </c>
    </row>
    <row r="135" spans="1:106">
      <c r="A135">
        <f>ROW(Source!A78)</f>
        <v>78</v>
      </c>
      <c r="B135">
        <v>93143763</v>
      </c>
      <c r="C135">
        <v>94014988</v>
      </c>
      <c r="D135">
        <v>71031344</v>
      </c>
      <c r="E135">
        <v>1</v>
      </c>
      <c r="F135">
        <v>1</v>
      </c>
      <c r="G135">
        <v>1</v>
      </c>
      <c r="H135">
        <v>3</v>
      </c>
      <c r="I135" t="s">
        <v>662</v>
      </c>
      <c r="J135" t="s">
        <v>677</v>
      </c>
      <c r="K135" t="s">
        <v>678</v>
      </c>
      <c r="L135">
        <v>1374</v>
      </c>
      <c r="N135">
        <v>1013</v>
      </c>
      <c r="O135" t="s">
        <v>679</v>
      </c>
      <c r="P135" t="s">
        <v>679</v>
      </c>
      <c r="Q135">
        <v>1</v>
      </c>
      <c r="W135">
        <v>0</v>
      </c>
      <c r="X135">
        <v>-1287921952</v>
      </c>
      <c r="Y135">
        <v>1.91</v>
      </c>
      <c r="AA135">
        <v>1</v>
      </c>
      <c r="AB135">
        <v>0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2</v>
      </c>
      <c r="AT135">
        <v>1.91</v>
      </c>
      <c r="AU135" t="s">
        <v>2</v>
      </c>
      <c r="AV135">
        <v>0</v>
      </c>
      <c r="AW135">
        <v>2</v>
      </c>
      <c r="AX135">
        <v>94014998</v>
      </c>
      <c r="AY135">
        <v>1</v>
      </c>
      <c r="AZ135">
        <v>0</v>
      </c>
      <c r="BA135">
        <v>138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Y135*Source!I78</f>
        <v>22.155999999999999</v>
      </c>
      <c r="CY135">
        <f>AA135</f>
        <v>1</v>
      </c>
      <c r="CZ135">
        <f>AE135</f>
        <v>1</v>
      </c>
      <c r="DA135">
        <f>AI135</f>
        <v>1</v>
      </c>
      <c r="DB135">
        <v>0</v>
      </c>
    </row>
    <row r="136" spans="1:106">
      <c r="A136">
        <f>ROW(Source!A82)</f>
        <v>82</v>
      </c>
      <c r="B136">
        <v>93143763</v>
      </c>
      <c r="C136">
        <v>93668628</v>
      </c>
      <c r="D136">
        <v>26534939</v>
      </c>
      <c r="E136">
        <v>1</v>
      </c>
      <c r="F136">
        <v>1</v>
      </c>
      <c r="G136">
        <v>1</v>
      </c>
      <c r="H136">
        <v>1</v>
      </c>
      <c r="I136" t="s">
        <v>804</v>
      </c>
      <c r="J136" t="s">
        <v>2</v>
      </c>
      <c r="K136" t="s">
        <v>695</v>
      </c>
      <c r="L136">
        <v>1369</v>
      </c>
      <c r="N136">
        <v>1013</v>
      </c>
      <c r="O136" t="s">
        <v>620</v>
      </c>
      <c r="P136" t="s">
        <v>620</v>
      </c>
      <c r="Q136">
        <v>1</v>
      </c>
      <c r="W136">
        <v>0</v>
      </c>
      <c r="X136">
        <v>1169382592</v>
      </c>
      <c r="Y136">
        <v>2.29</v>
      </c>
      <c r="AA136">
        <v>0</v>
      </c>
      <c r="AB136">
        <v>0</v>
      </c>
      <c r="AC136">
        <v>0</v>
      </c>
      <c r="AD136">
        <v>9.0500000000000007</v>
      </c>
      <c r="AE136">
        <v>0</v>
      </c>
      <c r="AF136">
        <v>0</v>
      </c>
      <c r="AG136">
        <v>0</v>
      </c>
      <c r="AH136">
        <v>9.0500000000000007</v>
      </c>
      <c r="AI136">
        <v>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2</v>
      </c>
      <c r="AT136">
        <v>2.29</v>
      </c>
      <c r="AU136" t="s">
        <v>2</v>
      </c>
      <c r="AV136">
        <v>1</v>
      </c>
      <c r="AW136">
        <v>2</v>
      </c>
      <c r="AX136">
        <v>93668629</v>
      </c>
      <c r="AY136">
        <v>1</v>
      </c>
      <c r="AZ136">
        <v>0</v>
      </c>
      <c r="BA136">
        <v>139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Y136*Source!I82</f>
        <v>0</v>
      </c>
      <c r="CY136">
        <f>AD136</f>
        <v>9.0500000000000007</v>
      </c>
      <c r="CZ136">
        <f>AH136</f>
        <v>9.0500000000000007</v>
      </c>
      <c r="DA136">
        <f>AL136</f>
        <v>1</v>
      </c>
      <c r="DB136">
        <v>0</v>
      </c>
    </row>
    <row r="137" spans="1:106">
      <c r="A137">
        <f>ROW(Source!A82)</f>
        <v>82</v>
      </c>
      <c r="B137">
        <v>93143763</v>
      </c>
      <c r="C137">
        <v>93668628</v>
      </c>
      <c r="D137">
        <v>121548</v>
      </c>
      <c r="E137">
        <v>1</v>
      </c>
      <c r="F137">
        <v>1</v>
      </c>
      <c r="G137">
        <v>1</v>
      </c>
      <c r="H137">
        <v>1</v>
      </c>
      <c r="I137" t="s">
        <v>22</v>
      </c>
      <c r="J137" t="s">
        <v>2</v>
      </c>
      <c r="K137" t="s">
        <v>621</v>
      </c>
      <c r="L137">
        <v>608254</v>
      </c>
      <c r="N137">
        <v>1013</v>
      </c>
      <c r="O137" t="s">
        <v>622</v>
      </c>
      <c r="P137" t="s">
        <v>622</v>
      </c>
      <c r="Q137">
        <v>1</v>
      </c>
      <c r="W137">
        <v>0</v>
      </c>
      <c r="X137">
        <v>-185737400</v>
      </c>
      <c r="Y137">
        <v>0.09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2</v>
      </c>
      <c r="AT137">
        <v>0.09</v>
      </c>
      <c r="AU137" t="s">
        <v>2</v>
      </c>
      <c r="AV137">
        <v>2</v>
      </c>
      <c r="AW137">
        <v>2</v>
      </c>
      <c r="AX137">
        <v>93668630</v>
      </c>
      <c r="AY137">
        <v>1</v>
      </c>
      <c r="AZ137">
        <v>0</v>
      </c>
      <c r="BA137">
        <v>140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Y137*Source!I82</f>
        <v>0</v>
      </c>
      <c r="CY137">
        <f>AD137</f>
        <v>0</v>
      </c>
      <c r="CZ137">
        <f>AH137</f>
        <v>0</v>
      </c>
      <c r="DA137">
        <f>AL137</f>
        <v>1</v>
      </c>
      <c r="DB137">
        <v>0</v>
      </c>
    </row>
    <row r="138" spans="1:106">
      <c r="A138">
        <f>ROW(Source!A82)</f>
        <v>82</v>
      </c>
      <c r="B138">
        <v>93143763</v>
      </c>
      <c r="C138">
        <v>93668628</v>
      </c>
      <c r="D138">
        <v>29847001</v>
      </c>
      <c r="E138">
        <v>1</v>
      </c>
      <c r="F138">
        <v>1</v>
      </c>
      <c r="G138">
        <v>1</v>
      </c>
      <c r="H138">
        <v>2</v>
      </c>
      <c r="I138" t="s">
        <v>623</v>
      </c>
      <c r="J138" t="s">
        <v>624</v>
      </c>
      <c r="K138" t="s">
        <v>625</v>
      </c>
      <c r="L138">
        <v>1368</v>
      </c>
      <c r="N138">
        <v>1011</v>
      </c>
      <c r="O138" t="s">
        <v>626</v>
      </c>
      <c r="P138" t="s">
        <v>626</v>
      </c>
      <c r="Q138">
        <v>1</v>
      </c>
      <c r="W138">
        <v>0</v>
      </c>
      <c r="X138">
        <v>-2063143494</v>
      </c>
      <c r="Y138">
        <v>0.09</v>
      </c>
      <c r="AA138">
        <v>0</v>
      </c>
      <c r="AB138">
        <v>102.57</v>
      </c>
      <c r="AC138">
        <v>11.24</v>
      </c>
      <c r="AD138">
        <v>0</v>
      </c>
      <c r="AE138">
        <v>0</v>
      </c>
      <c r="AF138">
        <v>102.57</v>
      </c>
      <c r="AG138">
        <v>11.24</v>
      </c>
      <c r="AH138">
        <v>0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2</v>
      </c>
      <c r="AT138">
        <v>0.09</v>
      </c>
      <c r="AU138" t="s">
        <v>2</v>
      </c>
      <c r="AV138">
        <v>0</v>
      </c>
      <c r="AW138">
        <v>2</v>
      </c>
      <c r="AX138">
        <v>93668631</v>
      </c>
      <c r="AY138">
        <v>1</v>
      </c>
      <c r="AZ138">
        <v>0</v>
      </c>
      <c r="BA138">
        <v>141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Y138*Source!I82</f>
        <v>0</v>
      </c>
      <c r="CY138">
        <f>AB138</f>
        <v>102.57</v>
      </c>
      <c r="CZ138">
        <f>AF138</f>
        <v>102.57</v>
      </c>
      <c r="DA138">
        <f>AJ138</f>
        <v>1</v>
      </c>
      <c r="DB138">
        <v>0</v>
      </c>
    </row>
    <row r="139" spans="1:106">
      <c r="A139">
        <f>ROW(Source!A82)</f>
        <v>82</v>
      </c>
      <c r="B139">
        <v>93143763</v>
      </c>
      <c r="C139">
        <v>93668628</v>
      </c>
      <c r="D139">
        <v>51010924</v>
      </c>
      <c r="E139">
        <v>1</v>
      </c>
      <c r="F139">
        <v>1</v>
      </c>
      <c r="G139">
        <v>1</v>
      </c>
      <c r="H139">
        <v>3</v>
      </c>
      <c r="I139" t="s">
        <v>662</v>
      </c>
      <c r="J139" t="s">
        <v>663</v>
      </c>
      <c r="K139" t="s">
        <v>664</v>
      </c>
      <c r="L139">
        <v>1344</v>
      </c>
      <c r="N139">
        <v>1008</v>
      </c>
      <c r="O139" t="s">
        <v>665</v>
      </c>
      <c r="P139" t="s">
        <v>665</v>
      </c>
      <c r="Q139">
        <v>1</v>
      </c>
      <c r="W139">
        <v>0</v>
      </c>
      <c r="X139">
        <v>-215718857</v>
      </c>
      <c r="Y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2</v>
      </c>
      <c r="AT139">
        <v>0</v>
      </c>
      <c r="AU139" t="s">
        <v>2</v>
      </c>
      <c r="AV139">
        <v>0</v>
      </c>
      <c r="AW139">
        <v>2</v>
      </c>
      <c r="AX139">
        <v>93668632</v>
      </c>
      <c r="AY139">
        <v>1</v>
      </c>
      <c r="AZ139">
        <v>0</v>
      </c>
      <c r="BA139">
        <v>142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Y139*Source!I82</f>
        <v>0</v>
      </c>
      <c r="CY139">
        <f>AA139</f>
        <v>0</v>
      </c>
      <c r="CZ139">
        <f>AE139</f>
        <v>0</v>
      </c>
      <c r="DA139">
        <f>AI139</f>
        <v>1</v>
      </c>
      <c r="DB139">
        <v>0</v>
      </c>
    </row>
    <row r="140" spans="1:106">
      <c r="A140">
        <f>ROW(Source!A84)</f>
        <v>84</v>
      </c>
      <c r="B140">
        <v>93143763</v>
      </c>
      <c r="C140">
        <v>93668634</v>
      </c>
      <c r="D140">
        <v>26507572</v>
      </c>
      <c r="E140">
        <v>1</v>
      </c>
      <c r="F140">
        <v>1</v>
      </c>
      <c r="G140">
        <v>1</v>
      </c>
      <c r="H140">
        <v>1</v>
      </c>
      <c r="I140" t="s">
        <v>701</v>
      </c>
      <c r="J140" t="s">
        <v>2</v>
      </c>
      <c r="K140" t="s">
        <v>702</v>
      </c>
      <c r="L140">
        <v>1369</v>
      </c>
      <c r="N140">
        <v>1013</v>
      </c>
      <c r="O140" t="s">
        <v>620</v>
      </c>
      <c r="P140" t="s">
        <v>620</v>
      </c>
      <c r="Q140">
        <v>1</v>
      </c>
      <c r="W140">
        <v>0</v>
      </c>
      <c r="X140">
        <v>-883150111</v>
      </c>
      <c r="Y140">
        <v>5</v>
      </c>
      <c r="AA140">
        <v>0</v>
      </c>
      <c r="AB140">
        <v>0</v>
      </c>
      <c r="AC140">
        <v>0</v>
      </c>
      <c r="AD140">
        <v>10.210000000000001</v>
      </c>
      <c r="AE140">
        <v>0</v>
      </c>
      <c r="AF140">
        <v>0</v>
      </c>
      <c r="AG140">
        <v>0</v>
      </c>
      <c r="AH140">
        <v>10.210000000000001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2</v>
      </c>
      <c r="AT140">
        <v>5</v>
      </c>
      <c r="AU140" t="s">
        <v>2</v>
      </c>
      <c r="AV140">
        <v>1</v>
      </c>
      <c r="AW140">
        <v>2</v>
      </c>
      <c r="AX140">
        <v>93668635</v>
      </c>
      <c r="AY140">
        <v>1</v>
      </c>
      <c r="AZ140">
        <v>0</v>
      </c>
      <c r="BA140">
        <v>143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Y140*Source!I84</f>
        <v>0</v>
      </c>
      <c r="CY140">
        <f>AD140</f>
        <v>10.210000000000001</v>
      </c>
      <c r="CZ140">
        <f>AH140</f>
        <v>10.210000000000001</v>
      </c>
      <c r="DA140">
        <f>AL140</f>
        <v>1</v>
      </c>
      <c r="DB140">
        <v>0</v>
      </c>
    </row>
    <row r="141" spans="1:106">
      <c r="A141">
        <f>ROW(Source!A84)</f>
        <v>84</v>
      </c>
      <c r="B141">
        <v>93143763</v>
      </c>
      <c r="C141">
        <v>93668634</v>
      </c>
      <c r="D141">
        <v>29858078</v>
      </c>
      <c r="E141">
        <v>1</v>
      </c>
      <c r="F141">
        <v>1</v>
      </c>
      <c r="G141">
        <v>1</v>
      </c>
      <c r="H141">
        <v>3</v>
      </c>
      <c r="I141" t="s">
        <v>805</v>
      </c>
      <c r="J141" t="s">
        <v>806</v>
      </c>
      <c r="K141" t="s">
        <v>807</v>
      </c>
      <c r="L141">
        <v>1348</v>
      </c>
      <c r="N141">
        <v>1009</v>
      </c>
      <c r="O141" t="s">
        <v>630</v>
      </c>
      <c r="P141" t="s">
        <v>630</v>
      </c>
      <c r="Q141">
        <v>1000</v>
      </c>
      <c r="W141">
        <v>0</v>
      </c>
      <c r="X141">
        <v>-2045878390</v>
      </c>
      <c r="Y141">
        <v>1.0000000000000001E-5</v>
      </c>
      <c r="AA141">
        <v>36703</v>
      </c>
      <c r="AB141">
        <v>0</v>
      </c>
      <c r="AC141">
        <v>0</v>
      </c>
      <c r="AD141">
        <v>0</v>
      </c>
      <c r="AE141">
        <v>36703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2</v>
      </c>
      <c r="AT141">
        <v>1.0000000000000001E-5</v>
      </c>
      <c r="AU141" t="s">
        <v>2</v>
      </c>
      <c r="AV141">
        <v>0</v>
      </c>
      <c r="AW141">
        <v>2</v>
      </c>
      <c r="AX141">
        <v>93668636</v>
      </c>
      <c r="AY141">
        <v>1</v>
      </c>
      <c r="AZ141">
        <v>0</v>
      </c>
      <c r="BA141">
        <v>144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Y141*Source!I84</f>
        <v>0</v>
      </c>
      <c r="CY141">
        <f t="shared" ref="CY141:CY148" si="9">AA141</f>
        <v>36703</v>
      </c>
      <c r="CZ141">
        <f t="shared" ref="CZ141:CZ148" si="10">AE141</f>
        <v>36703</v>
      </c>
      <c r="DA141">
        <f t="shared" ref="DA141:DA148" si="11">AI141</f>
        <v>1</v>
      </c>
      <c r="DB141">
        <v>0</v>
      </c>
    </row>
    <row r="142" spans="1:106">
      <c r="A142">
        <f>ROW(Source!A84)</f>
        <v>84</v>
      </c>
      <c r="B142">
        <v>93143763</v>
      </c>
      <c r="C142">
        <v>93668634</v>
      </c>
      <c r="D142">
        <v>29859518</v>
      </c>
      <c r="E142">
        <v>1</v>
      </c>
      <c r="F142">
        <v>1</v>
      </c>
      <c r="G142">
        <v>1</v>
      </c>
      <c r="H142">
        <v>3</v>
      </c>
      <c r="I142" t="s">
        <v>634</v>
      </c>
      <c r="J142" t="s">
        <v>635</v>
      </c>
      <c r="K142" t="s">
        <v>636</v>
      </c>
      <c r="L142">
        <v>1346</v>
      </c>
      <c r="N142">
        <v>1009</v>
      </c>
      <c r="O142" t="s">
        <v>637</v>
      </c>
      <c r="P142" t="s">
        <v>637</v>
      </c>
      <c r="Q142">
        <v>1</v>
      </c>
      <c r="W142">
        <v>0</v>
      </c>
      <c r="X142">
        <v>-494964440</v>
      </c>
      <c r="Y142">
        <v>8.0000000000000002E-3</v>
      </c>
      <c r="AA142">
        <v>169.7</v>
      </c>
      <c r="AB142">
        <v>0</v>
      </c>
      <c r="AC142">
        <v>0</v>
      </c>
      <c r="AD142">
        <v>0</v>
      </c>
      <c r="AE142">
        <v>169.7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2</v>
      </c>
      <c r="AT142">
        <v>8.0000000000000002E-3</v>
      </c>
      <c r="AU142" t="s">
        <v>2</v>
      </c>
      <c r="AV142">
        <v>0</v>
      </c>
      <c r="AW142">
        <v>2</v>
      </c>
      <c r="AX142">
        <v>93668637</v>
      </c>
      <c r="AY142">
        <v>1</v>
      </c>
      <c r="AZ142">
        <v>0</v>
      </c>
      <c r="BA142">
        <v>145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Y142*Source!I84</f>
        <v>0</v>
      </c>
      <c r="CY142">
        <f t="shared" si="9"/>
        <v>169.7</v>
      </c>
      <c r="CZ142">
        <f t="shared" si="10"/>
        <v>169.7</v>
      </c>
      <c r="DA142">
        <f t="shared" si="11"/>
        <v>1</v>
      </c>
      <c r="DB142">
        <v>0</v>
      </c>
    </row>
    <row r="143" spans="1:106">
      <c r="A143">
        <f>ROW(Source!A84)</f>
        <v>84</v>
      </c>
      <c r="B143">
        <v>93143763</v>
      </c>
      <c r="C143">
        <v>93668634</v>
      </c>
      <c r="D143">
        <v>29859897</v>
      </c>
      <c r="E143">
        <v>1</v>
      </c>
      <c r="F143">
        <v>1</v>
      </c>
      <c r="G143">
        <v>1</v>
      </c>
      <c r="H143">
        <v>3</v>
      </c>
      <c r="I143" t="s">
        <v>752</v>
      </c>
      <c r="J143" t="s">
        <v>808</v>
      </c>
      <c r="K143" t="s">
        <v>754</v>
      </c>
      <c r="L143">
        <v>1346</v>
      </c>
      <c r="N143">
        <v>1009</v>
      </c>
      <c r="O143" t="s">
        <v>637</v>
      </c>
      <c r="P143" t="s">
        <v>637</v>
      </c>
      <c r="Q143">
        <v>1</v>
      </c>
      <c r="W143">
        <v>0</v>
      </c>
      <c r="X143">
        <v>-509045221</v>
      </c>
      <c r="Y143">
        <v>5.0000000000000001E-3</v>
      </c>
      <c r="AA143">
        <v>102.27</v>
      </c>
      <c r="AB143">
        <v>0</v>
      </c>
      <c r="AC143">
        <v>0</v>
      </c>
      <c r="AD143">
        <v>0</v>
      </c>
      <c r="AE143">
        <v>102.27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2</v>
      </c>
      <c r="AT143">
        <v>5.0000000000000001E-3</v>
      </c>
      <c r="AU143" t="s">
        <v>2</v>
      </c>
      <c r="AV143">
        <v>0</v>
      </c>
      <c r="AW143">
        <v>2</v>
      </c>
      <c r="AX143">
        <v>93668638</v>
      </c>
      <c r="AY143">
        <v>1</v>
      </c>
      <c r="AZ143">
        <v>0</v>
      </c>
      <c r="BA143">
        <v>146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Y143*Source!I84</f>
        <v>0</v>
      </c>
      <c r="CY143">
        <f t="shared" si="9"/>
        <v>102.27</v>
      </c>
      <c r="CZ143">
        <f t="shared" si="10"/>
        <v>102.27</v>
      </c>
      <c r="DA143">
        <f t="shared" si="11"/>
        <v>1</v>
      </c>
      <c r="DB143">
        <v>0</v>
      </c>
    </row>
    <row r="144" spans="1:106">
      <c r="A144">
        <f>ROW(Source!A84)</f>
        <v>84</v>
      </c>
      <c r="B144">
        <v>93143763</v>
      </c>
      <c r="C144">
        <v>93668634</v>
      </c>
      <c r="D144">
        <v>29863129</v>
      </c>
      <c r="E144">
        <v>1</v>
      </c>
      <c r="F144">
        <v>1</v>
      </c>
      <c r="G144">
        <v>1</v>
      </c>
      <c r="H144">
        <v>3</v>
      </c>
      <c r="I144" t="s">
        <v>685</v>
      </c>
      <c r="J144" t="s">
        <v>809</v>
      </c>
      <c r="K144" t="s">
        <v>687</v>
      </c>
      <c r="L144">
        <v>1355</v>
      </c>
      <c r="N144">
        <v>1010</v>
      </c>
      <c r="O144" t="s">
        <v>166</v>
      </c>
      <c r="P144" t="s">
        <v>166</v>
      </c>
      <c r="Q144">
        <v>100</v>
      </c>
      <c r="W144">
        <v>0</v>
      </c>
      <c r="X144">
        <v>544123929</v>
      </c>
      <c r="Y144">
        <v>0.2</v>
      </c>
      <c r="AA144">
        <v>52.12</v>
      </c>
      <c r="AB144">
        <v>0</v>
      </c>
      <c r="AC144">
        <v>0</v>
      </c>
      <c r="AD144">
        <v>0</v>
      </c>
      <c r="AE144">
        <v>52.12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2</v>
      </c>
      <c r="AT144">
        <v>0.2</v>
      </c>
      <c r="AU144" t="s">
        <v>2</v>
      </c>
      <c r="AV144">
        <v>0</v>
      </c>
      <c r="AW144">
        <v>2</v>
      </c>
      <c r="AX144">
        <v>93668639</v>
      </c>
      <c r="AY144">
        <v>1</v>
      </c>
      <c r="AZ144">
        <v>0</v>
      </c>
      <c r="BA144">
        <v>147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Y144*Source!I84</f>
        <v>0</v>
      </c>
      <c r="CY144">
        <f t="shared" si="9"/>
        <v>52.12</v>
      </c>
      <c r="CZ144">
        <f t="shared" si="10"/>
        <v>52.12</v>
      </c>
      <c r="DA144">
        <f t="shared" si="11"/>
        <v>1</v>
      </c>
      <c r="DB144">
        <v>0</v>
      </c>
    </row>
    <row r="145" spans="1:106">
      <c r="A145">
        <f>ROW(Source!A84)</f>
        <v>84</v>
      </c>
      <c r="B145">
        <v>93143763</v>
      </c>
      <c r="C145">
        <v>93668634</v>
      </c>
      <c r="D145">
        <v>29870754</v>
      </c>
      <c r="E145">
        <v>1</v>
      </c>
      <c r="F145">
        <v>1</v>
      </c>
      <c r="G145">
        <v>1</v>
      </c>
      <c r="H145">
        <v>3</v>
      </c>
      <c r="I145" t="s">
        <v>733</v>
      </c>
      <c r="J145" t="s">
        <v>734</v>
      </c>
      <c r="K145" t="s">
        <v>735</v>
      </c>
      <c r="L145">
        <v>1346</v>
      </c>
      <c r="N145">
        <v>1009</v>
      </c>
      <c r="O145" t="s">
        <v>637</v>
      </c>
      <c r="P145" t="s">
        <v>637</v>
      </c>
      <c r="Q145">
        <v>1</v>
      </c>
      <c r="W145">
        <v>0</v>
      </c>
      <c r="X145">
        <v>1070363848</v>
      </c>
      <c r="Y145">
        <v>0.1</v>
      </c>
      <c r="AA145">
        <v>93.32</v>
      </c>
      <c r="AB145">
        <v>0</v>
      </c>
      <c r="AC145">
        <v>0</v>
      </c>
      <c r="AD145">
        <v>0</v>
      </c>
      <c r="AE145">
        <v>93.32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2</v>
      </c>
      <c r="AT145">
        <v>0.1</v>
      </c>
      <c r="AU145" t="s">
        <v>2</v>
      </c>
      <c r="AV145">
        <v>0</v>
      </c>
      <c r="AW145">
        <v>2</v>
      </c>
      <c r="AX145">
        <v>93668640</v>
      </c>
      <c r="AY145">
        <v>1</v>
      </c>
      <c r="AZ145">
        <v>0</v>
      </c>
      <c r="BA145">
        <v>148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Y145*Source!I84</f>
        <v>0</v>
      </c>
      <c r="CY145">
        <f t="shared" si="9"/>
        <v>93.32</v>
      </c>
      <c r="CZ145">
        <f t="shared" si="10"/>
        <v>93.32</v>
      </c>
      <c r="DA145">
        <f t="shared" si="11"/>
        <v>1</v>
      </c>
      <c r="DB145">
        <v>0</v>
      </c>
    </row>
    <row r="146" spans="1:106">
      <c r="A146">
        <f>ROW(Source!A84)</f>
        <v>84</v>
      </c>
      <c r="B146">
        <v>93143763</v>
      </c>
      <c r="C146">
        <v>93668634</v>
      </c>
      <c r="D146">
        <v>29871104</v>
      </c>
      <c r="E146">
        <v>1</v>
      </c>
      <c r="F146">
        <v>1</v>
      </c>
      <c r="G146">
        <v>1</v>
      </c>
      <c r="H146">
        <v>3</v>
      </c>
      <c r="I146" t="s">
        <v>653</v>
      </c>
      <c r="J146" t="s">
        <v>654</v>
      </c>
      <c r="K146" t="s">
        <v>655</v>
      </c>
      <c r="L146">
        <v>1346</v>
      </c>
      <c r="N146">
        <v>1009</v>
      </c>
      <c r="O146" t="s">
        <v>637</v>
      </c>
      <c r="P146" t="s">
        <v>637</v>
      </c>
      <c r="Q146">
        <v>1</v>
      </c>
      <c r="W146">
        <v>0</v>
      </c>
      <c r="X146">
        <v>-117039615</v>
      </c>
      <c r="Y146">
        <v>0.05</v>
      </c>
      <c r="AA146">
        <v>66.03</v>
      </c>
      <c r="AB146">
        <v>0</v>
      </c>
      <c r="AC146">
        <v>0</v>
      </c>
      <c r="AD146">
        <v>0</v>
      </c>
      <c r="AE146">
        <v>66.03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2</v>
      </c>
      <c r="AT146">
        <v>0.05</v>
      </c>
      <c r="AU146" t="s">
        <v>2</v>
      </c>
      <c r="AV146">
        <v>0</v>
      </c>
      <c r="AW146">
        <v>2</v>
      </c>
      <c r="AX146">
        <v>93668641</v>
      </c>
      <c r="AY146">
        <v>1</v>
      </c>
      <c r="AZ146">
        <v>0</v>
      </c>
      <c r="BA146">
        <v>149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Y146*Source!I84</f>
        <v>0</v>
      </c>
      <c r="CY146">
        <f t="shared" si="9"/>
        <v>66.03</v>
      </c>
      <c r="CZ146">
        <f t="shared" si="10"/>
        <v>66.03</v>
      </c>
      <c r="DA146">
        <f t="shared" si="11"/>
        <v>1</v>
      </c>
      <c r="DB146">
        <v>0</v>
      </c>
    </row>
    <row r="147" spans="1:106">
      <c r="A147">
        <f>ROW(Source!A84)</f>
        <v>84</v>
      </c>
      <c r="B147">
        <v>93143763</v>
      </c>
      <c r="C147">
        <v>93668634</v>
      </c>
      <c r="D147">
        <v>29876305</v>
      </c>
      <c r="E147">
        <v>1</v>
      </c>
      <c r="F147">
        <v>1</v>
      </c>
      <c r="G147">
        <v>1</v>
      </c>
      <c r="H147">
        <v>3</v>
      </c>
      <c r="I147" t="s">
        <v>659</v>
      </c>
      <c r="J147" t="s">
        <v>660</v>
      </c>
      <c r="K147" t="s">
        <v>661</v>
      </c>
      <c r="L147">
        <v>1348</v>
      </c>
      <c r="N147">
        <v>1009</v>
      </c>
      <c r="O147" t="s">
        <v>630</v>
      </c>
      <c r="P147" t="s">
        <v>630</v>
      </c>
      <c r="Q147">
        <v>1000</v>
      </c>
      <c r="W147">
        <v>0</v>
      </c>
      <c r="X147">
        <v>1412403859</v>
      </c>
      <c r="Y147">
        <v>5.0000000000000001E-3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0</v>
      </c>
      <c r="AP147">
        <v>0</v>
      </c>
      <c r="AQ147">
        <v>0</v>
      </c>
      <c r="AR147">
        <v>0</v>
      </c>
      <c r="AS147" t="s">
        <v>2</v>
      </c>
      <c r="AT147">
        <v>5.0000000000000001E-3</v>
      </c>
      <c r="AU147" t="s">
        <v>2</v>
      </c>
      <c r="AV147">
        <v>0</v>
      </c>
      <c r="AW147">
        <v>2</v>
      </c>
      <c r="AX147">
        <v>93668642</v>
      </c>
      <c r="AY147">
        <v>1</v>
      </c>
      <c r="AZ147">
        <v>0</v>
      </c>
      <c r="BA147">
        <v>150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Y147*Source!I84</f>
        <v>0</v>
      </c>
      <c r="CY147">
        <f t="shared" si="9"/>
        <v>0</v>
      </c>
      <c r="CZ147">
        <f t="shared" si="10"/>
        <v>0</v>
      </c>
      <c r="DA147">
        <f t="shared" si="11"/>
        <v>1</v>
      </c>
      <c r="DB147">
        <v>0</v>
      </c>
    </row>
    <row r="148" spans="1:106">
      <c r="A148">
        <f>ROW(Source!A84)</f>
        <v>84</v>
      </c>
      <c r="B148">
        <v>93143763</v>
      </c>
      <c r="C148">
        <v>93668634</v>
      </c>
      <c r="D148">
        <v>51010924</v>
      </c>
      <c r="E148">
        <v>1</v>
      </c>
      <c r="F148">
        <v>1</v>
      </c>
      <c r="G148">
        <v>1</v>
      </c>
      <c r="H148">
        <v>3</v>
      </c>
      <c r="I148" t="s">
        <v>662</v>
      </c>
      <c r="J148" t="s">
        <v>663</v>
      </c>
      <c r="K148" t="s">
        <v>664</v>
      </c>
      <c r="L148">
        <v>1344</v>
      </c>
      <c r="N148">
        <v>1008</v>
      </c>
      <c r="O148" t="s">
        <v>665</v>
      </c>
      <c r="P148" t="s">
        <v>665</v>
      </c>
      <c r="Q148">
        <v>1</v>
      </c>
      <c r="W148">
        <v>0</v>
      </c>
      <c r="X148">
        <v>-215718857</v>
      </c>
      <c r="Y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2</v>
      </c>
      <c r="AT148">
        <v>0</v>
      </c>
      <c r="AU148" t="s">
        <v>2</v>
      </c>
      <c r="AV148">
        <v>0</v>
      </c>
      <c r="AW148">
        <v>2</v>
      </c>
      <c r="AX148">
        <v>93668643</v>
      </c>
      <c r="AY148">
        <v>1</v>
      </c>
      <c r="AZ148">
        <v>0</v>
      </c>
      <c r="BA148">
        <v>151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Y148*Source!I84</f>
        <v>0</v>
      </c>
      <c r="CY148">
        <f t="shared" si="9"/>
        <v>0</v>
      </c>
      <c r="CZ148">
        <f t="shared" si="10"/>
        <v>0</v>
      </c>
      <c r="DA148">
        <f t="shared" si="11"/>
        <v>1</v>
      </c>
      <c r="DB148">
        <v>0</v>
      </c>
    </row>
    <row r="149" spans="1:106">
      <c r="A149">
        <f>ROW(Source!A86)</f>
        <v>86</v>
      </c>
      <c r="B149">
        <v>93143763</v>
      </c>
      <c r="C149">
        <v>93668648</v>
      </c>
      <c r="D149">
        <v>26507572</v>
      </c>
      <c r="E149">
        <v>1</v>
      </c>
      <c r="F149">
        <v>1</v>
      </c>
      <c r="G149">
        <v>1</v>
      </c>
      <c r="H149">
        <v>1</v>
      </c>
      <c r="I149" t="s">
        <v>701</v>
      </c>
      <c r="J149" t="s">
        <v>2</v>
      </c>
      <c r="K149" t="s">
        <v>702</v>
      </c>
      <c r="L149">
        <v>1369</v>
      </c>
      <c r="N149">
        <v>1013</v>
      </c>
      <c r="O149" t="s">
        <v>620</v>
      </c>
      <c r="P149" t="s">
        <v>620</v>
      </c>
      <c r="Q149">
        <v>1</v>
      </c>
      <c r="W149">
        <v>0</v>
      </c>
      <c r="X149">
        <v>-883150111</v>
      </c>
      <c r="Y149">
        <v>2.06</v>
      </c>
      <c r="AA149">
        <v>0</v>
      </c>
      <c r="AB149">
        <v>0</v>
      </c>
      <c r="AC149">
        <v>0</v>
      </c>
      <c r="AD149">
        <v>10.210000000000001</v>
      </c>
      <c r="AE149">
        <v>0</v>
      </c>
      <c r="AF149">
        <v>0</v>
      </c>
      <c r="AG149">
        <v>0</v>
      </c>
      <c r="AH149">
        <v>10.210000000000001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2</v>
      </c>
      <c r="AT149">
        <v>2.06</v>
      </c>
      <c r="AU149" t="s">
        <v>2</v>
      </c>
      <c r="AV149">
        <v>1</v>
      </c>
      <c r="AW149">
        <v>2</v>
      </c>
      <c r="AX149">
        <v>93668649</v>
      </c>
      <c r="AY149">
        <v>1</v>
      </c>
      <c r="AZ149">
        <v>0</v>
      </c>
      <c r="BA149">
        <v>152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Y149*Source!I86</f>
        <v>0</v>
      </c>
      <c r="CY149">
        <f>AD149</f>
        <v>10.210000000000001</v>
      </c>
      <c r="CZ149">
        <f>AH149</f>
        <v>10.210000000000001</v>
      </c>
      <c r="DA149">
        <f>AL149</f>
        <v>1</v>
      </c>
      <c r="DB149">
        <v>0</v>
      </c>
    </row>
    <row r="150" spans="1:106">
      <c r="A150">
        <f>ROW(Source!A86)</f>
        <v>86</v>
      </c>
      <c r="B150">
        <v>93143763</v>
      </c>
      <c r="C150">
        <v>93668648</v>
      </c>
      <c r="D150">
        <v>121548</v>
      </c>
      <c r="E150">
        <v>1</v>
      </c>
      <c r="F150">
        <v>1</v>
      </c>
      <c r="G150">
        <v>1</v>
      </c>
      <c r="H150">
        <v>1</v>
      </c>
      <c r="I150" t="s">
        <v>22</v>
      </c>
      <c r="J150" t="s">
        <v>2</v>
      </c>
      <c r="K150" t="s">
        <v>621</v>
      </c>
      <c r="L150">
        <v>608254</v>
      </c>
      <c r="N150">
        <v>1013</v>
      </c>
      <c r="O150" t="s">
        <v>622</v>
      </c>
      <c r="P150" t="s">
        <v>622</v>
      </c>
      <c r="Q150">
        <v>1</v>
      </c>
      <c r="W150">
        <v>0</v>
      </c>
      <c r="X150">
        <v>-185737400</v>
      </c>
      <c r="Y150">
        <v>0.11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2</v>
      </c>
      <c r="AT150">
        <v>0.11</v>
      </c>
      <c r="AU150" t="s">
        <v>2</v>
      </c>
      <c r="AV150">
        <v>2</v>
      </c>
      <c r="AW150">
        <v>2</v>
      </c>
      <c r="AX150">
        <v>93668650</v>
      </c>
      <c r="AY150">
        <v>1</v>
      </c>
      <c r="AZ150">
        <v>0</v>
      </c>
      <c r="BA150">
        <v>153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Y150*Source!I86</f>
        <v>0</v>
      </c>
      <c r="CY150">
        <f>AD150</f>
        <v>0</v>
      </c>
      <c r="CZ150">
        <f>AH150</f>
        <v>0</v>
      </c>
      <c r="DA150">
        <f>AL150</f>
        <v>1</v>
      </c>
      <c r="DB150">
        <v>0</v>
      </c>
    </row>
    <row r="151" spans="1:106">
      <c r="A151">
        <f>ROW(Source!A86)</f>
        <v>86</v>
      </c>
      <c r="B151">
        <v>93143763</v>
      </c>
      <c r="C151">
        <v>93668648</v>
      </c>
      <c r="D151">
        <v>29846917</v>
      </c>
      <c r="E151">
        <v>1</v>
      </c>
      <c r="F151">
        <v>1</v>
      </c>
      <c r="G151">
        <v>1</v>
      </c>
      <c r="H151">
        <v>2</v>
      </c>
      <c r="I151" t="s">
        <v>739</v>
      </c>
      <c r="J151" t="s">
        <v>810</v>
      </c>
      <c r="K151" t="s">
        <v>811</v>
      </c>
      <c r="L151">
        <v>1368</v>
      </c>
      <c r="N151">
        <v>1011</v>
      </c>
      <c r="O151" t="s">
        <v>626</v>
      </c>
      <c r="P151" t="s">
        <v>626</v>
      </c>
      <c r="Q151">
        <v>1</v>
      </c>
      <c r="W151">
        <v>0</v>
      </c>
      <c r="X151">
        <v>-1081894808</v>
      </c>
      <c r="Y151">
        <v>0.11</v>
      </c>
      <c r="AA151">
        <v>0</v>
      </c>
      <c r="AB151">
        <v>145.54</v>
      </c>
      <c r="AC151">
        <v>15.1</v>
      </c>
      <c r="AD151">
        <v>0</v>
      </c>
      <c r="AE151">
        <v>0</v>
      </c>
      <c r="AF151">
        <v>145.54</v>
      </c>
      <c r="AG151">
        <v>15.1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2</v>
      </c>
      <c r="AT151">
        <v>0.11</v>
      </c>
      <c r="AU151" t="s">
        <v>2</v>
      </c>
      <c r="AV151">
        <v>0</v>
      </c>
      <c r="AW151">
        <v>2</v>
      </c>
      <c r="AX151">
        <v>93668651</v>
      </c>
      <c r="AY151">
        <v>1</v>
      </c>
      <c r="AZ151">
        <v>0</v>
      </c>
      <c r="BA151">
        <v>154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Y151*Source!I86</f>
        <v>0</v>
      </c>
      <c r="CY151">
        <f>AB151</f>
        <v>145.54</v>
      </c>
      <c r="CZ151">
        <f>AF151</f>
        <v>145.54</v>
      </c>
      <c r="DA151">
        <f>AJ151</f>
        <v>1</v>
      </c>
      <c r="DB151">
        <v>0</v>
      </c>
    </row>
    <row r="152" spans="1:106">
      <c r="A152">
        <f>ROW(Source!A86)</f>
        <v>86</v>
      </c>
      <c r="B152">
        <v>93143763</v>
      </c>
      <c r="C152">
        <v>93668648</v>
      </c>
      <c r="D152">
        <v>29848830</v>
      </c>
      <c r="E152">
        <v>1</v>
      </c>
      <c r="F152">
        <v>1</v>
      </c>
      <c r="G152">
        <v>1</v>
      </c>
      <c r="H152">
        <v>2</v>
      </c>
      <c r="I152" t="s">
        <v>812</v>
      </c>
      <c r="J152" t="s">
        <v>813</v>
      </c>
      <c r="K152" t="s">
        <v>814</v>
      </c>
      <c r="L152">
        <v>1368</v>
      </c>
      <c r="N152">
        <v>1011</v>
      </c>
      <c r="O152" t="s">
        <v>626</v>
      </c>
      <c r="P152" t="s">
        <v>626</v>
      </c>
      <c r="Q152">
        <v>1</v>
      </c>
      <c r="W152">
        <v>0</v>
      </c>
      <c r="X152">
        <v>-555919228</v>
      </c>
      <c r="Y152">
        <v>0.11</v>
      </c>
      <c r="AA152">
        <v>0</v>
      </c>
      <c r="AB152">
        <v>122.46</v>
      </c>
      <c r="AC152">
        <v>0</v>
      </c>
      <c r="AD152">
        <v>0</v>
      </c>
      <c r="AE152">
        <v>0</v>
      </c>
      <c r="AF152">
        <v>122.46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2</v>
      </c>
      <c r="AT152">
        <v>0.11</v>
      </c>
      <c r="AU152" t="s">
        <v>2</v>
      </c>
      <c r="AV152">
        <v>0</v>
      </c>
      <c r="AW152">
        <v>2</v>
      </c>
      <c r="AX152">
        <v>93668652</v>
      </c>
      <c r="AY152">
        <v>1</v>
      </c>
      <c r="AZ152">
        <v>0</v>
      </c>
      <c r="BA152">
        <v>155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Y152*Source!I86</f>
        <v>0</v>
      </c>
      <c r="CY152">
        <f>AB152</f>
        <v>122.46</v>
      </c>
      <c r="CZ152">
        <f>AF152</f>
        <v>122.46</v>
      </c>
      <c r="DA152">
        <f>AJ152</f>
        <v>1</v>
      </c>
      <c r="DB152">
        <v>0</v>
      </c>
    </row>
    <row r="153" spans="1:106">
      <c r="A153">
        <f>ROW(Source!A86)</f>
        <v>86</v>
      </c>
      <c r="B153">
        <v>93143763</v>
      </c>
      <c r="C153">
        <v>93668648</v>
      </c>
      <c r="D153">
        <v>29863630</v>
      </c>
      <c r="E153">
        <v>1</v>
      </c>
      <c r="F153">
        <v>1</v>
      </c>
      <c r="G153">
        <v>1</v>
      </c>
      <c r="H153">
        <v>3</v>
      </c>
      <c r="I153" t="s">
        <v>801</v>
      </c>
      <c r="J153" t="s">
        <v>815</v>
      </c>
      <c r="K153" t="s">
        <v>803</v>
      </c>
      <c r="L153">
        <v>1348</v>
      </c>
      <c r="N153">
        <v>1009</v>
      </c>
      <c r="O153" t="s">
        <v>630</v>
      </c>
      <c r="P153" t="s">
        <v>630</v>
      </c>
      <c r="Q153">
        <v>1000</v>
      </c>
      <c r="W153">
        <v>0</v>
      </c>
      <c r="X153">
        <v>1361325610</v>
      </c>
      <c r="Y153">
        <v>1.6000000000000001E-4</v>
      </c>
      <c r="AA153">
        <v>33215</v>
      </c>
      <c r="AB153">
        <v>0</v>
      </c>
      <c r="AC153">
        <v>0</v>
      </c>
      <c r="AD153">
        <v>0</v>
      </c>
      <c r="AE153">
        <v>33215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2</v>
      </c>
      <c r="AT153">
        <v>1.6000000000000001E-4</v>
      </c>
      <c r="AU153" t="s">
        <v>2</v>
      </c>
      <c r="AV153">
        <v>0</v>
      </c>
      <c r="AW153">
        <v>2</v>
      </c>
      <c r="AX153">
        <v>93668653</v>
      </c>
      <c r="AY153">
        <v>1</v>
      </c>
      <c r="AZ153">
        <v>0</v>
      </c>
      <c r="BA153">
        <v>156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Y153*Source!I86</f>
        <v>0</v>
      </c>
      <c r="CY153">
        <f>AA153</f>
        <v>33215</v>
      </c>
      <c r="CZ153">
        <f>AE153</f>
        <v>33215</v>
      </c>
      <c r="DA153">
        <f>AI153</f>
        <v>1</v>
      </c>
      <c r="DB153">
        <v>0</v>
      </c>
    </row>
    <row r="154" spans="1:106">
      <c r="A154">
        <f>ROW(Source!A86)</f>
        <v>86</v>
      </c>
      <c r="B154">
        <v>93143763</v>
      </c>
      <c r="C154">
        <v>93668648</v>
      </c>
      <c r="D154">
        <v>51010924</v>
      </c>
      <c r="E154">
        <v>1</v>
      </c>
      <c r="F154">
        <v>1</v>
      </c>
      <c r="G154">
        <v>1</v>
      </c>
      <c r="H154">
        <v>3</v>
      </c>
      <c r="I154" t="s">
        <v>662</v>
      </c>
      <c r="J154" t="s">
        <v>663</v>
      </c>
      <c r="K154" t="s">
        <v>664</v>
      </c>
      <c r="L154">
        <v>1344</v>
      </c>
      <c r="N154">
        <v>1008</v>
      </c>
      <c r="O154" t="s">
        <v>665</v>
      </c>
      <c r="P154" t="s">
        <v>665</v>
      </c>
      <c r="Q154">
        <v>1</v>
      </c>
      <c r="W154">
        <v>0</v>
      </c>
      <c r="X154">
        <v>-215718857</v>
      </c>
      <c r="Y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2</v>
      </c>
      <c r="AT154">
        <v>0</v>
      </c>
      <c r="AU154" t="s">
        <v>2</v>
      </c>
      <c r="AV154">
        <v>0</v>
      </c>
      <c r="AW154">
        <v>2</v>
      </c>
      <c r="AX154">
        <v>93668654</v>
      </c>
      <c r="AY154">
        <v>1</v>
      </c>
      <c r="AZ154">
        <v>0</v>
      </c>
      <c r="BA154">
        <v>157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Y154*Source!I86</f>
        <v>0</v>
      </c>
      <c r="CY154">
        <f>AA154</f>
        <v>0</v>
      </c>
      <c r="CZ154">
        <f>AE154</f>
        <v>0</v>
      </c>
      <c r="DA154">
        <f>AI154</f>
        <v>1</v>
      </c>
      <c r="DB154">
        <v>0</v>
      </c>
    </row>
    <row r="155" spans="1:106">
      <c r="A155">
        <f>ROW(Source!A88)</f>
        <v>88</v>
      </c>
      <c r="B155">
        <v>93143763</v>
      </c>
      <c r="C155">
        <v>93912617</v>
      </c>
      <c r="D155">
        <v>24981041</v>
      </c>
      <c r="E155">
        <v>1</v>
      </c>
      <c r="F155">
        <v>1</v>
      </c>
      <c r="G155">
        <v>1</v>
      </c>
      <c r="H155">
        <v>1</v>
      </c>
      <c r="I155" t="s">
        <v>778</v>
      </c>
      <c r="J155" t="s">
        <v>2</v>
      </c>
      <c r="K155" t="s">
        <v>779</v>
      </c>
      <c r="L155">
        <v>1369</v>
      </c>
      <c r="N155">
        <v>1013</v>
      </c>
      <c r="O155" t="s">
        <v>620</v>
      </c>
      <c r="P155" t="s">
        <v>620</v>
      </c>
      <c r="Q155">
        <v>1</v>
      </c>
      <c r="W155">
        <v>0</v>
      </c>
      <c r="X155">
        <v>625109291</v>
      </c>
      <c r="Y155">
        <v>27.52</v>
      </c>
      <c r="AA155">
        <v>0</v>
      </c>
      <c r="AB155">
        <v>0</v>
      </c>
      <c r="AC155">
        <v>0</v>
      </c>
      <c r="AD155">
        <v>9.4</v>
      </c>
      <c r="AE155">
        <v>0</v>
      </c>
      <c r="AF155">
        <v>0</v>
      </c>
      <c r="AG155">
        <v>0</v>
      </c>
      <c r="AH155">
        <v>9.4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2</v>
      </c>
      <c r="AT155">
        <v>27.52</v>
      </c>
      <c r="AU155" t="s">
        <v>2</v>
      </c>
      <c r="AV155">
        <v>1</v>
      </c>
      <c r="AW155">
        <v>2</v>
      </c>
      <c r="AX155">
        <v>94001174</v>
      </c>
      <c r="AY155">
        <v>1</v>
      </c>
      <c r="AZ155">
        <v>0</v>
      </c>
      <c r="BA155">
        <v>158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Y155*Source!I88</f>
        <v>27.52</v>
      </c>
      <c r="CY155">
        <f>AD155</f>
        <v>9.4</v>
      </c>
      <c r="CZ155">
        <f>AH155</f>
        <v>9.4</v>
      </c>
      <c r="DA155">
        <f>AL155</f>
        <v>1</v>
      </c>
      <c r="DB155">
        <v>0</v>
      </c>
    </row>
    <row r="156" spans="1:106">
      <c r="A156">
        <f>ROW(Source!A88)</f>
        <v>88</v>
      </c>
      <c r="B156">
        <v>93143763</v>
      </c>
      <c r="C156">
        <v>93912617</v>
      </c>
      <c r="D156">
        <v>121548</v>
      </c>
      <c r="E156">
        <v>1</v>
      </c>
      <c r="F156">
        <v>1</v>
      </c>
      <c r="G156">
        <v>1</v>
      </c>
      <c r="H156">
        <v>1</v>
      </c>
      <c r="I156" t="s">
        <v>22</v>
      </c>
      <c r="J156" t="s">
        <v>2</v>
      </c>
      <c r="K156" t="s">
        <v>621</v>
      </c>
      <c r="L156">
        <v>608254</v>
      </c>
      <c r="N156">
        <v>1013</v>
      </c>
      <c r="O156" t="s">
        <v>622</v>
      </c>
      <c r="P156" t="s">
        <v>622</v>
      </c>
      <c r="Q156">
        <v>1</v>
      </c>
      <c r="W156">
        <v>0</v>
      </c>
      <c r="X156">
        <v>-185737400</v>
      </c>
      <c r="Y156">
        <v>0.26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2</v>
      </c>
      <c r="AT156">
        <v>0.26</v>
      </c>
      <c r="AU156" t="s">
        <v>2</v>
      </c>
      <c r="AV156">
        <v>2</v>
      </c>
      <c r="AW156">
        <v>2</v>
      </c>
      <c r="AX156">
        <v>94001175</v>
      </c>
      <c r="AY156">
        <v>1</v>
      </c>
      <c r="AZ156">
        <v>0</v>
      </c>
      <c r="BA156">
        <v>159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Y156*Source!I88</f>
        <v>0.26</v>
      </c>
      <c r="CY156">
        <f>AD156</f>
        <v>0</v>
      </c>
      <c r="CZ156">
        <f>AH156</f>
        <v>0</v>
      </c>
      <c r="DA156">
        <f>AL156</f>
        <v>1</v>
      </c>
      <c r="DB156">
        <v>0</v>
      </c>
    </row>
    <row r="157" spans="1:106">
      <c r="A157">
        <f>ROW(Source!A88)</f>
        <v>88</v>
      </c>
      <c r="B157">
        <v>93143763</v>
      </c>
      <c r="C157">
        <v>93912617</v>
      </c>
      <c r="D157">
        <v>70958251</v>
      </c>
      <c r="E157">
        <v>1</v>
      </c>
      <c r="F157">
        <v>1</v>
      </c>
      <c r="G157">
        <v>1</v>
      </c>
      <c r="H157">
        <v>2</v>
      </c>
      <c r="I157" t="s">
        <v>739</v>
      </c>
      <c r="J157" t="s">
        <v>740</v>
      </c>
      <c r="K157" t="s">
        <v>741</v>
      </c>
      <c r="L157">
        <v>1368</v>
      </c>
      <c r="N157">
        <v>1011</v>
      </c>
      <c r="O157" t="s">
        <v>626</v>
      </c>
      <c r="P157" t="s">
        <v>626</v>
      </c>
      <c r="Q157">
        <v>1</v>
      </c>
      <c r="W157">
        <v>0</v>
      </c>
      <c r="X157">
        <v>-848716258</v>
      </c>
      <c r="Y157">
        <v>0.26</v>
      </c>
      <c r="AA157">
        <v>0</v>
      </c>
      <c r="AB157">
        <v>134.65</v>
      </c>
      <c r="AC157">
        <v>13.5</v>
      </c>
      <c r="AD157">
        <v>0</v>
      </c>
      <c r="AE157">
        <v>0</v>
      </c>
      <c r="AF157">
        <v>134.65</v>
      </c>
      <c r="AG157">
        <v>13.5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2</v>
      </c>
      <c r="AT157">
        <v>0.26</v>
      </c>
      <c r="AU157" t="s">
        <v>2</v>
      </c>
      <c r="AV157">
        <v>0</v>
      </c>
      <c r="AW157">
        <v>2</v>
      </c>
      <c r="AX157">
        <v>94001176</v>
      </c>
      <c r="AY157">
        <v>1</v>
      </c>
      <c r="AZ157">
        <v>0</v>
      </c>
      <c r="BA157">
        <v>160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Y157*Source!I88</f>
        <v>0.26</v>
      </c>
      <c r="CY157">
        <f>AB157</f>
        <v>134.65</v>
      </c>
      <c r="CZ157">
        <f>AF157</f>
        <v>134.65</v>
      </c>
      <c r="DA157">
        <f>AJ157</f>
        <v>1</v>
      </c>
      <c r="DB157">
        <v>0</v>
      </c>
    </row>
    <row r="158" spans="1:106">
      <c r="A158">
        <f>ROW(Source!A88)</f>
        <v>88</v>
      </c>
      <c r="B158">
        <v>93143763</v>
      </c>
      <c r="C158">
        <v>93912617</v>
      </c>
      <c r="D158">
        <v>70958473</v>
      </c>
      <c r="E158">
        <v>1</v>
      </c>
      <c r="F158">
        <v>1</v>
      </c>
      <c r="G158">
        <v>1</v>
      </c>
      <c r="H158">
        <v>2</v>
      </c>
      <c r="I158" t="s">
        <v>780</v>
      </c>
      <c r="J158" t="s">
        <v>781</v>
      </c>
      <c r="K158" t="s">
        <v>782</v>
      </c>
      <c r="L158">
        <v>1368</v>
      </c>
      <c r="N158">
        <v>1011</v>
      </c>
      <c r="O158" t="s">
        <v>626</v>
      </c>
      <c r="P158" t="s">
        <v>626</v>
      </c>
      <c r="Q158">
        <v>1</v>
      </c>
      <c r="W158">
        <v>0</v>
      </c>
      <c r="X158">
        <v>1421459658</v>
      </c>
      <c r="Y158">
        <v>2.16</v>
      </c>
      <c r="AA158">
        <v>0</v>
      </c>
      <c r="AB158">
        <v>8.1</v>
      </c>
      <c r="AC158">
        <v>0</v>
      </c>
      <c r="AD158">
        <v>0</v>
      </c>
      <c r="AE158">
        <v>0</v>
      </c>
      <c r="AF158">
        <v>8.1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2</v>
      </c>
      <c r="AT158">
        <v>2.16</v>
      </c>
      <c r="AU158" t="s">
        <v>2</v>
      </c>
      <c r="AV158">
        <v>0</v>
      </c>
      <c r="AW158">
        <v>2</v>
      </c>
      <c r="AX158">
        <v>94001177</v>
      </c>
      <c r="AY158">
        <v>1</v>
      </c>
      <c r="AZ158">
        <v>0</v>
      </c>
      <c r="BA158">
        <v>161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Y158*Source!I88</f>
        <v>2.16</v>
      </c>
      <c r="CY158">
        <f>AB158</f>
        <v>8.1</v>
      </c>
      <c r="CZ158">
        <f>AF158</f>
        <v>8.1</v>
      </c>
      <c r="DA158">
        <f>AJ158</f>
        <v>1</v>
      </c>
      <c r="DB158">
        <v>0</v>
      </c>
    </row>
    <row r="159" spans="1:106">
      <c r="A159">
        <f>ROW(Source!A88)</f>
        <v>88</v>
      </c>
      <c r="B159">
        <v>93143763</v>
      </c>
      <c r="C159">
        <v>93912617</v>
      </c>
      <c r="D159">
        <v>70959928</v>
      </c>
      <c r="E159">
        <v>1</v>
      </c>
      <c r="F159">
        <v>1</v>
      </c>
      <c r="G159">
        <v>1</v>
      </c>
      <c r="H159">
        <v>2</v>
      </c>
      <c r="I159" t="s">
        <v>816</v>
      </c>
      <c r="J159" t="s">
        <v>817</v>
      </c>
      <c r="K159" t="s">
        <v>818</v>
      </c>
      <c r="L159">
        <v>1368</v>
      </c>
      <c r="N159">
        <v>1011</v>
      </c>
      <c r="O159" t="s">
        <v>626</v>
      </c>
      <c r="P159" t="s">
        <v>626</v>
      </c>
      <c r="Q159">
        <v>1</v>
      </c>
      <c r="W159">
        <v>0</v>
      </c>
      <c r="X159">
        <v>835932293</v>
      </c>
      <c r="Y159">
        <v>5.57</v>
      </c>
      <c r="AA159">
        <v>0</v>
      </c>
      <c r="AB159">
        <v>2.08</v>
      </c>
      <c r="AC159">
        <v>0</v>
      </c>
      <c r="AD159">
        <v>0</v>
      </c>
      <c r="AE159">
        <v>0</v>
      </c>
      <c r="AF159">
        <v>2.08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2</v>
      </c>
      <c r="AT159">
        <v>5.57</v>
      </c>
      <c r="AU159" t="s">
        <v>2</v>
      </c>
      <c r="AV159">
        <v>0</v>
      </c>
      <c r="AW159">
        <v>2</v>
      </c>
      <c r="AX159">
        <v>94001178</v>
      </c>
      <c r="AY159">
        <v>1</v>
      </c>
      <c r="AZ159">
        <v>0</v>
      </c>
      <c r="BA159">
        <v>162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Y159*Source!I88</f>
        <v>5.57</v>
      </c>
      <c r="CY159">
        <f>AB159</f>
        <v>2.08</v>
      </c>
      <c r="CZ159">
        <f>AF159</f>
        <v>2.08</v>
      </c>
      <c r="DA159">
        <f>AJ159</f>
        <v>1</v>
      </c>
      <c r="DB159">
        <v>0</v>
      </c>
    </row>
    <row r="160" spans="1:106">
      <c r="A160">
        <f>ROW(Source!A88)</f>
        <v>88</v>
      </c>
      <c r="B160">
        <v>93143763</v>
      </c>
      <c r="C160">
        <v>93912617</v>
      </c>
      <c r="D160">
        <v>70960247</v>
      </c>
      <c r="E160">
        <v>1</v>
      </c>
      <c r="F160">
        <v>1</v>
      </c>
      <c r="G160">
        <v>1</v>
      </c>
      <c r="H160">
        <v>2</v>
      </c>
      <c r="I160" t="s">
        <v>696</v>
      </c>
      <c r="J160" t="s">
        <v>697</v>
      </c>
      <c r="K160" t="s">
        <v>698</v>
      </c>
      <c r="L160">
        <v>1368</v>
      </c>
      <c r="N160">
        <v>1011</v>
      </c>
      <c r="O160" t="s">
        <v>626</v>
      </c>
      <c r="P160" t="s">
        <v>626</v>
      </c>
      <c r="Q160">
        <v>1</v>
      </c>
      <c r="W160">
        <v>0</v>
      </c>
      <c r="X160">
        <v>596191924</v>
      </c>
      <c r="Y160">
        <v>0.26</v>
      </c>
      <c r="AA160">
        <v>0</v>
      </c>
      <c r="AB160">
        <v>87.17</v>
      </c>
      <c r="AC160">
        <v>11.6</v>
      </c>
      <c r="AD160">
        <v>0</v>
      </c>
      <c r="AE160">
        <v>0</v>
      </c>
      <c r="AF160">
        <v>87.17</v>
      </c>
      <c r="AG160">
        <v>11.6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2</v>
      </c>
      <c r="AT160">
        <v>0.26</v>
      </c>
      <c r="AU160" t="s">
        <v>2</v>
      </c>
      <c r="AV160">
        <v>0</v>
      </c>
      <c r="AW160">
        <v>2</v>
      </c>
      <c r="AX160">
        <v>94001179</v>
      </c>
      <c r="AY160">
        <v>1</v>
      </c>
      <c r="AZ160">
        <v>0</v>
      </c>
      <c r="BA160">
        <v>163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Y160*Source!I88</f>
        <v>0.26</v>
      </c>
      <c r="CY160">
        <f>AB160</f>
        <v>87.17</v>
      </c>
      <c r="CZ160">
        <f>AF160</f>
        <v>87.17</v>
      </c>
      <c r="DA160">
        <f>AJ160</f>
        <v>1</v>
      </c>
      <c r="DB160">
        <v>0</v>
      </c>
    </row>
    <row r="161" spans="1:106">
      <c r="A161">
        <f>ROW(Source!A88)</f>
        <v>88</v>
      </c>
      <c r="B161">
        <v>93143763</v>
      </c>
      <c r="C161">
        <v>93912617</v>
      </c>
      <c r="D161">
        <v>70985513</v>
      </c>
      <c r="E161">
        <v>1</v>
      </c>
      <c r="F161">
        <v>1</v>
      </c>
      <c r="G161">
        <v>1</v>
      </c>
      <c r="H161">
        <v>3</v>
      </c>
      <c r="I161" t="s">
        <v>819</v>
      </c>
      <c r="J161" t="s">
        <v>820</v>
      </c>
      <c r="K161" t="s">
        <v>821</v>
      </c>
      <c r="L161">
        <v>1346</v>
      </c>
      <c r="N161">
        <v>1009</v>
      </c>
      <c r="O161" t="s">
        <v>637</v>
      </c>
      <c r="P161" t="s">
        <v>637</v>
      </c>
      <c r="Q161">
        <v>1</v>
      </c>
      <c r="W161">
        <v>0</v>
      </c>
      <c r="X161">
        <v>-1726508379</v>
      </c>
      <c r="Y161">
        <v>0.96</v>
      </c>
      <c r="AA161">
        <v>10.57</v>
      </c>
      <c r="AB161">
        <v>0</v>
      </c>
      <c r="AC161">
        <v>0</v>
      </c>
      <c r="AD161">
        <v>0</v>
      </c>
      <c r="AE161">
        <v>10.57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2</v>
      </c>
      <c r="AT161">
        <v>0.96</v>
      </c>
      <c r="AU161" t="s">
        <v>2</v>
      </c>
      <c r="AV161">
        <v>0</v>
      </c>
      <c r="AW161">
        <v>2</v>
      </c>
      <c r="AX161">
        <v>94001180</v>
      </c>
      <c r="AY161">
        <v>1</v>
      </c>
      <c r="AZ161">
        <v>0</v>
      </c>
      <c r="BA161">
        <v>164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Y161*Source!I88</f>
        <v>0.96</v>
      </c>
      <c r="CY161">
        <f>AA161</f>
        <v>10.57</v>
      </c>
      <c r="CZ161">
        <f>AE161</f>
        <v>10.57</v>
      </c>
      <c r="DA161">
        <f>AI161</f>
        <v>1</v>
      </c>
      <c r="DB161">
        <v>0</v>
      </c>
    </row>
    <row r="162" spans="1:106">
      <c r="A162">
        <f>ROW(Source!A88)</f>
        <v>88</v>
      </c>
      <c r="B162">
        <v>93143763</v>
      </c>
      <c r="C162">
        <v>93912617</v>
      </c>
      <c r="D162">
        <v>70993752</v>
      </c>
      <c r="E162">
        <v>1</v>
      </c>
      <c r="F162">
        <v>1</v>
      </c>
      <c r="G162">
        <v>1</v>
      </c>
      <c r="H162">
        <v>3</v>
      </c>
      <c r="I162" t="s">
        <v>822</v>
      </c>
      <c r="J162" t="s">
        <v>823</v>
      </c>
      <c r="K162" t="s">
        <v>824</v>
      </c>
      <c r="L162">
        <v>1346</v>
      </c>
      <c r="N162">
        <v>1009</v>
      </c>
      <c r="O162" t="s">
        <v>637</v>
      </c>
      <c r="P162" t="s">
        <v>637</v>
      </c>
      <c r="Q162">
        <v>1</v>
      </c>
      <c r="W162">
        <v>0</v>
      </c>
      <c r="X162">
        <v>-332450685</v>
      </c>
      <c r="Y162">
        <v>0.4</v>
      </c>
      <c r="AA162">
        <v>25.8</v>
      </c>
      <c r="AB162">
        <v>0</v>
      </c>
      <c r="AC162">
        <v>0</v>
      </c>
      <c r="AD162">
        <v>0</v>
      </c>
      <c r="AE162">
        <v>25.8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2</v>
      </c>
      <c r="AT162">
        <v>0.4</v>
      </c>
      <c r="AU162" t="s">
        <v>2</v>
      </c>
      <c r="AV162">
        <v>0</v>
      </c>
      <c r="AW162">
        <v>2</v>
      </c>
      <c r="AX162">
        <v>94001181</v>
      </c>
      <c r="AY162">
        <v>1</v>
      </c>
      <c r="AZ162">
        <v>0</v>
      </c>
      <c r="BA162">
        <v>165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Y162*Source!I88</f>
        <v>0.4</v>
      </c>
      <c r="CY162">
        <f>AA162</f>
        <v>25.8</v>
      </c>
      <c r="CZ162">
        <f>AE162</f>
        <v>25.8</v>
      </c>
      <c r="DA162">
        <f>AI162</f>
        <v>1</v>
      </c>
      <c r="DB162">
        <v>0</v>
      </c>
    </row>
    <row r="163" spans="1:106">
      <c r="A163">
        <f>ROW(Source!A88)</f>
        <v>88</v>
      </c>
      <c r="B163">
        <v>93143763</v>
      </c>
      <c r="C163">
        <v>93912617</v>
      </c>
      <c r="D163">
        <v>71031344</v>
      </c>
      <c r="E163">
        <v>1</v>
      </c>
      <c r="F163">
        <v>1</v>
      </c>
      <c r="G163">
        <v>1</v>
      </c>
      <c r="H163">
        <v>3</v>
      </c>
      <c r="I163" t="s">
        <v>662</v>
      </c>
      <c r="J163" t="s">
        <v>677</v>
      </c>
      <c r="K163" t="s">
        <v>678</v>
      </c>
      <c r="L163">
        <v>1374</v>
      </c>
      <c r="N163">
        <v>1013</v>
      </c>
      <c r="O163" t="s">
        <v>679</v>
      </c>
      <c r="P163" t="s">
        <v>679</v>
      </c>
      <c r="Q163">
        <v>1</v>
      </c>
      <c r="W163">
        <v>0</v>
      </c>
      <c r="X163">
        <v>-1287921952</v>
      </c>
      <c r="Y163">
        <v>5.17</v>
      </c>
      <c r="AA163">
        <v>1</v>
      </c>
      <c r="AB163">
        <v>0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2</v>
      </c>
      <c r="AT163">
        <v>5.17</v>
      </c>
      <c r="AU163" t="s">
        <v>2</v>
      </c>
      <c r="AV163">
        <v>0</v>
      </c>
      <c r="AW163">
        <v>2</v>
      </c>
      <c r="AX163">
        <v>94001182</v>
      </c>
      <c r="AY163">
        <v>1</v>
      </c>
      <c r="AZ163">
        <v>0</v>
      </c>
      <c r="BA163">
        <v>166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Y163*Source!I88</f>
        <v>5.17</v>
      </c>
      <c r="CY163">
        <f>AA163</f>
        <v>1</v>
      </c>
      <c r="CZ163">
        <f>AE163</f>
        <v>1</v>
      </c>
      <c r="DA163">
        <f>AI163</f>
        <v>1</v>
      </c>
      <c r="DB163">
        <v>0</v>
      </c>
    </row>
    <row r="164" spans="1:106">
      <c r="A164">
        <f>ROW(Source!A92)</f>
        <v>92</v>
      </c>
      <c r="B164">
        <v>93143763</v>
      </c>
      <c r="C164">
        <v>93912634</v>
      </c>
      <c r="D164">
        <v>24757193</v>
      </c>
      <c r="E164">
        <v>1</v>
      </c>
      <c r="F164">
        <v>1</v>
      </c>
      <c r="G164">
        <v>1</v>
      </c>
      <c r="H164">
        <v>1</v>
      </c>
      <c r="I164" t="s">
        <v>825</v>
      </c>
      <c r="J164" t="s">
        <v>2</v>
      </c>
      <c r="K164" t="s">
        <v>826</v>
      </c>
      <c r="L164">
        <v>1369</v>
      </c>
      <c r="N164">
        <v>1013</v>
      </c>
      <c r="O164" t="s">
        <v>620</v>
      </c>
      <c r="P164" t="s">
        <v>620</v>
      </c>
      <c r="Q164">
        <v>1</v>
      </c>
      <c r="W164">
        <v>0</v>
      </c>
      <c r="X164">
        <v>911555194</v>
      </c>
      <c r="Y164">
        <v>16.29</v>
      </c>
      <c r="AA164">
        <v>0</v>
      </c>
      <c r="AB164">
        <v>0</v>
      </c>
      <c r="AC164">
        <v>0</v>
      </c>
      <c r="AD164">
        <v>9.51</v>
      </c>
      <c r="AE164">
        <v>0</v>
      </c>
      <c r="AF164">
        <v>0</v>
      </c>
      <c r="AG164">
        <v>0</v>
      </c>
      <c r="AH164">
        <v>9.51</v>
      </c>
      <c r="AI164">
        <v>1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2</v>
      </c>
      <c r="AT164">
        <v>16.29</v>
      </c>
      <c r="AU164" t="s">
        <v>2</v>
      </c>
      <c r="AV164">
        <v>1</v>
      </c>
      <c r="AW164">
        <v>2</v>
      </c>
      <c r="AX164">
        <v>94001183</v>
      </c>
      <c r="AY164">
        <v>1</v>
      </c>
      <c r="AZ164">
        <v>0</v>
      </c>
      <c r="BA164">
        <v>167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Y164*Source!I92</f>
        <v>9.7739999999999991</v>
      </c>
      <c r="CY164">
        <f>AD164</f>
        <v>9.51</v>
      </c>
      <c r="CZ164">
        <f>AH164</f>
        <v>9.51</v>
      </c>
      <c r="DA164">
        <f>AL164</f>
        <v>1</v>
      </c>
      <c r="DB164">
        <v>0</v>
      </c>
    </row>
    <row r="165" spans="1:106">
      <c r="A165">
        <f>ROW(Source!A92)</f>
        <v>92</v>
      </c>
      <c r="B165">
        <v>93143763</v>
      </c>
      <c r="C165">
        <v>93912634</v>
      </c>
      <c r="D165">
        <v>121548</v>
      </c>
      <c r="E165">
        <v>1</v>
      </c>
      <c r="F165">
        <v>1</v>
      </c>
      <c r="G165">
        <v>1</v>
      </c>
      <c r="H165">
        <v>1</v>
      </c>
      <c r="I165" t="s">
        <v>22</v>
      </c>
      <c r="J165" t="s">
        <v>2</v>
      </c>
      <c r="K165" t="s">
        <v>621</v>
      </c>
      <c r="L165">
        <v>608254</v>
      </c>
      <c r="N165">
        <v>1013</v>
      </c>
      <c r="O165" t="s">
        <v>622</v>
      </c>
      <c r="P165" t="s">
        <v>622</v>
      </c>
      <c r="Q165">
        <v>1</v>
      </c>
      <c r="W165">
        <v>0</v>
      </c>
      <c r="X165">
        <v>-185737400</v>
      </c>
      <c r="Y165">
        <v>0.01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2</v>
      </c>
      <c r="AT165">
        <v>0.01</v>
      </c>
      <c r="AU165" t="s">
        <v>2</v>
      </c>
      <c r="AV165">
        <v>2</v>
      </c>
      <c r="AW165">
        <v>2</v>
      </c>
      <c r="AX165">
        <v>94001184</v>
      </c>
      <c r="AY165">
        <v>1</v>
      </c>
      <c r="AZ165">
        <v>0</v>
      </c>
      <c r="BA165">
        <v>168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Y165*Source!I92</f>
        <v>6.0000000000000001E-3</v>
      </c>
      <c r="CY165">
        <f>AD165</f>
        <v>0</v>
      </c>
      <c r="CZ165">
        <f>AH165</f>
        <v>0</v>
      </c>
      <c r="DA165">
        <f>AL165</f>
        <v>1</v>
      </c>
      <c r="DB165">
        <v>0</v>
      </c>
    </row>
    <row r="166" spans="1:106">
      <c r="A166">
        <f>ROW(Source!A92)</f>
        <v>92</v>
      </c>
      <c r="B166">
        <v>93143763</v>
      </c>
      <c r="C166">
        <v>93912634</v>
      </c>
      <c r="D166">
        <v>70958394</v>
      </c>
      <c r="E166">
        <v>1</v>
      </c>
      <c r="F166">
        <v>1</v>
      </c>
      <c r="G166">
        <v>1</v>
      </c>
      <c r="H166">
        <v>2</v>
      </c>
      <c r="I166" t="s">
        <v>827</v>
      </c>
      <c r="J166" t="s">
        <v>828</v>
      </c>
      <c r="K166" t="s">
        <v>829</v>
      </c>
      <c r="L166">
        <v>1368</v>
      </c>
      <c r="N166">
        <v>1011</v>
      </c>
      <c r="O166" t="s">
        <v>626</v>
      </c>
      <c r="P166" t="s">
        <v>626</v>
      </c>
      <c r="Q166">
        <v>1</v>
      </c>
      <c r="W166">
        <v>0</v>
      </c>
      <c r="X166">
        <v>1499254570</v>
      </c>
      <c r="Y166">
        <v>0.01</v>
      </c>
      <c r="AA166">
        <v>0</v>
      </c>
      <c r="AB166">
        <v>31.26</v>
      </c>
      <c r="AC166">
        <v>13.5</v>
      </c>
      <c r="AD166">
        <v>0</v>
      </c>
      <c r="AE166">
        <v>0</v>
      </c>
      <c r="AF166">
        <v>31.26</v>
      </c>
      <c r="AG166">
        <v>13.5</v>
      </c>
      <c r="AH166">
        <v>0</v>
      </c>
      <c r="AI166">
        <v>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2</v>
      </c>
      <c r="AT166">
        <v>0.01</v>
      </c>
      <c r="AU166" t="s">
        <v>2</v>
      </c>
      <c r="AV166">
        <v>0</v>
      </c>
      <c r="AW166">
        <v>2</v>
      </c>
      <c r="AX166">
        <v>94001185</v>
      </c>
      <c r="AY166">
        <v>1</v>
      </c>
      <c r="AZ166">
        <v>0</v>
      </c>
      <c r="BA166">
        <v>169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Y166*Source!I92</f>
        <v>6.0000000000000001E-3</v>
      </c>
      <c r="CY166">
        <f>AB166</f>
        <v>31.26</v>
      </c>
      <c r="CZ166">
        <f>AF166</f>
        <v>31.26</v>
      </c>
      <c r="DA166">
        <f>AJ166</f>
        <v>1</v>
      </c>
      <c r="DB166">
        <v>0</v>
      </c>
    </row>
    <row r="167" spans="1:106">
      <c r="A167">
        <f>ROW(Source!A92)</f>
        <v>92</v>
      </c>
      <c r="B167">
        <v>93143763</v>
      </c>
      <c r="C167">
        <v>93912634</v>
      </c>
      <c r="D167">
        <v>70959095</v>
      </c>
      <c r="E167">
        <v>1</v>
      </c>
      <c r="F167">
        <v>1</v>
      </c>
      <c r="G167">
        <v>1</v>
      </c>
      <c r="H167">
        <v>2</v>
      </c>
      <c r="I167" t="s">
        <v>668</v>
      </c>
      <c r="J167" t="s">
        <v>669</v>
      </c>
      <c r="K167" t="s">
        <v>670</v>
      </c>
      <c r="L167">
        <v>1368</v>
      </c>
      <c r="N167">
        <v>1011</v>
      </c>
      <c r="O167" t="s">
        <v>626</v>
      </c>
      <c r="P167" t="s">
        <v>626</v>
      </c>
      <c r="Q167">
        <v>1</v>
      </c>
      <c r="W167">
        <v>0</v>
      </c>
      <c r="X167">
        <v>-658462111</v>
      </c>
      <c r="Y167">
        <v>6.08</v>
      </c>
      <c r="AA167">
        <v>0</v>
      </c>
      <c r="AB167">
        <v>3</v>
      </c>
      <c r="AC167">
        <v>0</v>
      </c>
      <c r="AD167">
        <v>0</v>
      </c>
      <c r="AE167">
        <v>0</v>
      </c>
      <c r="AF167">
        <v>3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2</v>
      </c>
      <c r="AT167">
        <v>6.08</v>
      </c>
      <c r="AU167" t="s">
        <v>2</v>
      </c>
      <c r="AV167">
        <v>0</v>
      </c>
      <c r="AW167">
        <v>2</v>
      </c>
      <c r="AX167">
        <v>94001186</v>
      </c>
      <c r="AY167">
        <v>1</v>
      </c>
      <c r="AZ167">
        <v>0</v>
      </c>
      <c r="BA167">
        <v>170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Y167*Source!I92</f>
        <v>3.6479999999999997</v>
      </c>
      <c r="CY167">
        <f>AB167</f>
        <v>3</v>
      </c>
      <c r="CZ167">
        <f>AF167</f>
        <v>3</v>
      </c>
      <c r="DA167">
        <f>AJ167</f>
        <v>1</v>
      </c>
      <c r="DB167">
        <v>0</v>
      </c>
    </row>
    <row r="168" spans="1:106">
      <c r="A168">
        <f>ROW(Source!A92)</f>
        <v>92</v>
      </c>
      <c r="B168">
        <v>93143763</v>
      </c>
      <c r="C168">
        <v>93912634</v>
      </c>
      <c r="D168">
        <v>70959928</v>
      </c>
      <c r="E168">
        <v>1</v>
      </c>
      <c r="F168">
        <v>1</v>
      </c>
      <c r="G168">
        <v>1</v>
      </c>
      <c r="H168">
        <v>2</v>
      </c>
      <c r="I168" t="s">
        <v>816</v>
      </c>
      <c r="J168" t="s">
        <v>817</v>
      </c>
      <c r="K168" t="s">
        <v>818</v>
      </c>
      <c r="L168">
        <v>1368</v>
      </c>
      <c r="N168">
        <v>1011</v>
      </c>
      <c r="O168" t="s">
        <v>626</v>
      </c>
      <c r="P168" t="s">
        <v>626</v>
      </c>
      <c r="Q168">
        <v>1</v>
      </c>
      <c r="W168">
        <v>0</v>
      </c>
      <c r="X168">
        <v>835932293</v>
      </c>
      <c r="Y168">
        <v>6.08</v>
      </c>
      <c r="AA168">
        <v>0</v>
      </c>
      <c r="AB168">
        <v>2.08</v>
      </c>
      <c r="AC168">
        <v>0</v>
      </c>
      <c r="AD168">
        <v>0</v>
      </c>
      <c r="AE168">
        <v>0</v>
      </c>
      <c r="AF168">
        <v>2.08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2</v>
      </c>
      <c r="AT168">
        <v>6.08</v>
      </c>
      <c r="AU168" t="s">
        <v>2</v>
      </c>
      <c r="AV168">
        <v>0</v>
      </c>
      <c r="AW168">
        <v>2</v>
      </c>
      <c r="AX168">
        <v>94001187</v>
      </c>
      <c r="AY168">
        <v>1</v>
      </c>
      <c r="AZ168">
        <v>0</v>
      </c>
      <c r="BA168">
        <v>171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Y168*Source!I92</f>
        <v>3.6479999999999997</v>
      </c>
      <c r="CY168">
        <f>AB168</f>
        <v>2.08</v>
      </c>
      <c r="CZ168">
        <f>AF168</f>
        <v>2.08</v>
      </c>
      <c r="DA168">
        <f>AJ168</f>
        <v>1</v>
      </c>
      <c r="DB168">
        <v>0</v>
      </c>
    </row>
    <row r="169" spans="1:106">
      <c r="A169">
        <f>ROW(Source!A92)</f>
        <v>92</v>
      </c>
      <c r="B169">
        <v>93143763</v>
      </c>
      <c r="C169">
        <v>93912634</v>
      </c>
      <c r="D169">
        <v>70986175</v>
      </c>
      <c r="E169">
        <v>1</v>
      </c>
      <c r="F169">
        <v>1</v>
      </c>
      <c r="G169">
        <v>1</v>
      </c>
      <c r="H169">
        <v>3</v>
      </c>
      <c r="I169" t="s">
        <v>706</v>
      </c>
      <c r="J169" t="s">
        <v>830</v>
      </c>
      <c r="K169" t="s">
        <v>708</v>
      </c>
      <c r="L169">
        <v>1348</v>
      </c>
      <c r="N169">
        <v>1009</v>
      </c>
      <c r="O169" t="s">
        <v>630</v>
      </c>
      <c r="P169" t="s">
        <v>630</v>
      </c>
      <c r="Q169">
        <v>1000</v>
      </c>
      <c r="W169">
        <v>0</v>
      </c>
      <c r="X169">
        <v>-41448574</v>
      </c>
      <c r="Y169">
        <v>1E-3</v>
      </c>
      <c r="AA169">
        <v>12430</v>
      </c>
      <c r="AB169">
        <v>0</v>
      </c>
      <c r="AC169">
        <v>0</v>
      </c>
      <c r="AD169">
        <v>0</v>
      </c>
      <c r="AE169">
        <v>12430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2</v>
      </c>
      <c r="AT169">
        <v>1E-3</v>
      </c>
      <c r="AU169" t="s">
        <v>2</v>
      </c>
      <c r="AV169">
        <v>0</v>
      </c>
      <c r="AW169">
        <v>2</v>
      </c>
      <c r="AX169">
        <v>94001188</v>
      </c>
      <c r="AY169">
        <v>1</v>
      </c>
      <c r="AZ169">
        <v>0</v>
      </c>
      <c r="BA169">
        <v>172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Y169*Source!I92</f>
        <v>5.9999999999999995E-4</v>
      </c>
      <c r="CY169">
        <f>AA169</f>
        <v>12430</v>
      </c>
      <c r="CZ169">
        <f>AE169</f>
        <v>12430</v>
      </c>
      <c r="DA169">
        <f>AI169</f>
        <v>1</v>
      </c>
      <c r="DB169">
        <v>0</v>
      </c>
    </row>
    <row r="170" spans="1:106">
      <c r="A170">
        <f>ROW(Source!A92)</f>
        <v>92</v>
      </c>
      <c r="B170">
        <v>93143763</v>
      </c>
      <c r="C170">
        <v>93912634</v>
      </c>
      <c r="D170">
        <v>70985962</v>
      </c>
      <c r="E170">
        <v>1</v>
      </c>
      <c r="F170">
        <v>1</v>
      </c>
      <c r="G170">
        <v>1</v>
      </c>
      <c r="H170">
        <v>3</v>
      </c>
      <c r="I170" t="s">
        <v>831</v>
      </c>
      <c r="J170" t="s">
        <v>832</v>
      </c>
      <c r="K170" t="s">
        <v>833</v>
      </c>
      <c r="L170">
        <v>1358</v>
      </c>
      <c r="N170">
        <v>1010</v>
      </c>
      <c r="O170" t="s">
        <v>181</v>
      </c>
      <c r="P170" t="s">
        <v>181</v>
      </c>
      <c r="Q170">
        <v>10</v>
      </c>
      <c r="W170">
        <v>0</v>
      </c>
      <c r="X170">
        <v>1300089145</v>
      </c>
      <c r="Y170">
        <v>20</v>
      </c>
      <c r="AA170">
        <v>1.8</v>
      </c>
      <c r="AB170">
        <v>0</v>
      </c>
      <c r="AC170">
        <v>0</v>
      </c>
      <c r="AD170">
        <v>0</v>
      </c>
      <c r="AE170">
        <v>1.8</v>
      </c>
      <c r="AF170">
        <v>0</v>
      </c>
      <c r="AG170">
        <v>0</v>
      </c>
      <c r="AH170">
        <v>0</v>
      </c>
      <c r="AI170">
        <v>1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2</v>
      </c>
      <c r="AT170">
        <v>20</v>
      </c>
      <c r="AU170" t="s">
        <v>2</v>
      </c>
      <c r="AV170">
        <v>0</v>
      </c>
      <c r="AW170">
        <v>2</v>
      </c>
      <c r="AX170">
        <v>94001189</v>
      </c>
      <c r="AY170">
        <v>1</v>
      </c>
      <c r="AZ170">
        <v>0</v>
      </c>
      <c r="BA170">
        <v>173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Y170*Source!I92</f>
        <v>12</v>
      </c>
      <c r="CY170">
        <f>AA170</f>
        <v>1.8</v>
      </c>
      <c r="CZ170">
        <f>AE170</f>
        <v>1.8</v>
      </c>
      <c r="DA170">
        <f>AI170</f>
        <v>1</v>
      </c>
      <c r="DB170">
        <v>0</v>
      </c>
    </row>
    <row r="171" spans="1:106">
      <c r="A171">
        <f>ROW(Source!A92)</f>
        <v>92</v>
      </c>
      <c r="B171">
        <v>93143763</v>
      </c>
      <c r="C171">
        <v>93912634</v>
      </c>
      <c r="D171">
        <v>71031344</v>
      </c>
      <c r="E171">
        <v>1</v>
      </c>
      <c r="F171">
        <v>1</v>
      </c>
      <c r="G171">
        <v>1</v>
      </c>
      <c r="H171">
        <v>3</v>
      </c>
      <c r="I171" t="s">
        <v>662</v>
      </c>
      <c r="J171" t="s">
        <v>677</v>
      </c>
      <c r="K171" t="s">
        <v>678</v>
      </c>
      <c r="L171">
        <v>1374</v>
      </c>
      <c r="N171">
        <v>1013</v>
      </c>
      <c r="O171" t="s">
        <v>679</v>
      </c>
      <c r="P171" t="s">
        <v>679</v>
      </c>
      <c r="Q171">
        <v>1</v>
      </c>
      <c r="W171">
        <v>0</v>
      </c>
      <c r="X171">
        <v>-1287921952</v>
      </c>
      <c r="Y171">
        <v>3.1</v>
      </c>
      <c r="AA171">
        <v>1</v>
      </c>
      <c r="AB171">
        <v>0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2</v>
      </c>
      <c r="AT171">
        <v>3.1</v>
      </c>
      <c r="AU171" t="s">
        <v>2</v>
      </c>
      <c r="AV171">
        <v>0</v>
      </c>
      <c r="AW171">
        <v>2</v>
      </c>
      <c r="AX171">
        <v>94001190</v>
      </c>
      <c r="AY171">
        <v>1</v>
      </c>
      <c r="AZ171">
        <v>0</v>
      </c>
      <c r="BA171">
        <v>174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Y171*Source!I92</f>
        <v>1.8599999999999999</v>
      </c>
      <c r="CY171">
        <f>AA171</f>
        <v>1</v>
      </c>
      <c r="CZ171">
        <f>AE171</f>
        <v>1</v>
      </c>
      <c r="DA171">
        <f>AI171</f>
        <v>1</v>
      </c>
      <c r="DB171">
        <v>0</v>
      </c>
    </row>
    <row r="172" spans="1:106">
      <c r="A172">
        <f>ROW(Source!A94)</f>
        <v>94</v>
      </c>
      <c r="B172">
        <v>93143763</v>
      </c>
      <c r="C172">
        <v>93912643</v>
      </c>
      <c r="D172">
        <v>26612100</v>
      </c>
      <c r="E172">
        <v>1</v>
      </c>
      <c r="F172">
        <v>1</v>
      </c>
      <c r="G172">
        <v>1</v>
      </c>
      <c r="H172">
        <v>1</v>
      </c>
      <c r="I172" t="s">
        <v>834</v>
      </c>
      <c r="J172" t="s">
        <v>2</v>
      </c>
      <c r="K172" t="s">
        <v>835</v>
      </c>
      <c r="L172">
        <v>1369</v>
      </c>
      <c r="N172">
        <v>1013</v>
      </c>
      <c r="O172" t="s">
        <v>620</v>
      </c>
      <c r="P172" t="s">
        <v>620</v>
      </c>
      <c r="Q172">
        <v>1</v>
      </c>
      <c r="W172">
        <v>0</v>
      </c>
      <c r="X172">
        <v>-323327556</v>
      </c>
      <c r="Y172">
        <v>34.53</v>
      </c>
      <c r="AA172">
        <v>0</v>
      </c>
      <c r="AB172">
        <v>0</v>
      </c>
      <c r="AC172">
        <v>0</v>
      </c>
      <c r="AD172">
        <v>9.98</v>
      </c>
      <c r="AE172">
        <v>0</v>
      </c>
      <c r="AF172">
        <v>0</v>
      </c>
      <c r="AG172">
        <v>0</v>
      </c>
      <c r="AH172">
        <v>9.98</v>
      </c>
      <c r="AI172">
        <v>1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2</v>
      </c>
      <c r="AT172">
        <v>34.53</v>
      </c>
      <c r="AU172" t="s">
        <v>2</v>
      </c>
      <c r="AV172">
        <v>1</v>
      </c>
      <c r="AW172">
        <v>2</v>
      </c>
      <c r="AX172">
        <v>93912644</v>
      </c>
      <c r="AY172">
        <v>1</v>
      </c>
      <c r="AZ172">
        <v>0</v>
      </c>
      <c r="BA172">
        <v>175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Y172*Source!I94</f>
        <v>0</v>
      </c>
      <c r="CY172">
        <f>AD172</f>
        <v>9.98</v>
      </c>
      <c r="CZ172">
        <f>AH172</f>
        <v>9.98</v>
      </c>
      <c r="DA172">
        <f>AL172</f>
        <v>1</v>
      </c>
      <c r="DB172">
        <v>0</v>
      </c>
    </row>
    <row r="173" spans="1:106">
      <c r="A173">
        <f>ROW(Source!A94)</f>
        <v>94</v>
      </c>
      <c r="B173">
        <v>93143763</v>
      </c>
      <c r="C173">
        <v>93912643</v>
      </c>
      <c r="D173">
        <v>121548</v>
      </c>
      <c r="E173">
        <v>1</v>
      </c>
      <c r="F173">
        <v>1</v>
      </c>
      <c r="G173">
        <v>1</v>
      </c>
      <c r="H173">
        <v>1</v>
      </c>
      <c r="I173" t="s">
        <v>22</v>
      </c>
      <c r="J173" t="s">
        <v>2</v>
      </c>
      <c r="K173" t="s">
        <v>621</v>
      </c>
      <c r="L173">
        <v>608254</v>
      </c>
      <c r="N173">
        <v>1013</v>
      </c>
      <c r="O173" t="s">
        <v>622</v>
      </c>
      <c r="P173" t="s">
        <v>622</v>
      </c>
      <c r="Q173">
        <v>1</v>
      </c>
      <c r="W173">
        <v>0</v>
      </c>
      <c r="X173">
        <v>-185737400</v>
      </c>
      <c r="Y173">
        <v>14.01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2</v>
      </c>
      <c r="AT173">
        <v>14.01</v>
      </c>
      <c r="AU173" t="s">
        <v>2</v>
      </c>
      <c r="AV173">
        <v>2</v>
      </c>
      <c r="AW173">
        <v>2</v>
      </c>
      <c r="AX173">
        <v>93912645</v>
      </c>
      <c r="AY173">
        <v>1</v>
      </c>
      <c r="AZ173">
        <v>0</v>
      </c>
      <c r="BA173">
        <v>176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Y173*Source!I94</f>
        <v>0</v>
      </c>
      <c r="CY173">
        <f>AD173</f>
        <v>0</v>
      </c>
      <c r="CZ173">
        <f>AH173</f>
        <v>0</v>
      </c>
      <c r="DA173">
        <f>AL173</f>
        <v>1</v>
      </c>
      <c r="DB173">
        <v>0</v>
      </c>
    </row>
    <row r="174" spans="1:106">
      <c r="A174">
        <f>ROW(Source!A94)</f>
        <v>94</v>
      </c>
      <c r="B174">
        <v>93143763</v>
      </c>
      <c r="C174">
        <v>93912643</v>
      </c>
      <c r="D174">
        <v>29846930</v>
      </c>
      <c r="E174">
        <v>1</v>
      </c>
      <c r="F174">
        <v>1</v>
      </c>
      <c r="G174">
        <v>1</v>
      </c>
      <c r="H174">
        <v>2</v>
      </c>
      <c r="I174" t="s">
        <v>836</v>
      </c>
      <c r="J174" t="s">
        <v>837</v>
      </c>
      <c r="K174" t="s">
        <v>838</v>
      </c>
      <c r="L174">
        <v>1368</v>
      </c>
      <c r="N174">
        <v>1011</v>
      </c>
      <c r="O174" t="s">
        <v>626</v>
      </c>
      <c r="P174" t="s">
        <v>626</v>
      </c>
      <c r="Q174">
        <v>1</v>
      </c>
      <c r="W174">
        <v>0</v>
      </c>
      <c r="X174">
        <v>707512831</v>
      </c>
      <c r="Y174">
        <v>0.09</v>
      </c>
      <c r="AA174">
        <v>0</v>
      </c>
      <c r="AB174">
        <v>99.46</v>
      </c>
      <c r="AC174">
        <v>12.92</v>
      </c>
      <c r="AD174">
        <v>0</v>
      </c>
      <c r="AE174">
        <v>0</v>
      </c>
      <c r="AF174">
        <v>99.46</v>
      </c>
      <c r="AG174">
        <v>12.92</v>
      </c>
      <c r="AH174">
        <v>0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2</v>
      </c>
      <c r="AT174">
        <v>0.09</v>
      </c>
      <c r="AU174" t="s">
        <v>2</v>
      </c>
      <c r="AV174">
        <v>0</v>
      </c>
      <c r="AW174">
        <v>2</v>
      </c>
      <c r="AX174">
        <v>93912646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Y174*Source!I94</f>
        <v>0</v>
      </c>
      <c r="CY174">
        <f>AB174</f>
        <v>99.46</v>
      </c>
      <c r="CZ174">
        <f>AF174</f>
        <v>99.46</v>
      </c>
      <c r="DA174">
        <f>AJ174</f>
        <v>1</v>
      </c>
      <c r="DB174">
        <v>0</v>
      </c>
    </row>
    <row r="175" spans="1:106">
      <c r="A175">
        <f>ROW(Source!A94)</f>
        <v>94</v>
      </c>
      <c r="B175">
        <v>93143763</v>
      </c>
      <c r="C175">
        <v>93912643</v>
      </c>
      <c r="D175">
        <v>29847871</v>
      </c>
      <c r="E175">
        <v>1</v>
      </c>
      <c r="F175">
        <v>1</v>
      </c>
      <c r="G175">
        <v>1</v>
      </c>
      <c r="H175">
        <v>2</v>
      </c>
      <c r="I175" t="s">
        <v>839</v>
      </c>
      <c r="J175" t="s">
        <v>840</v>
      </c>
      <c r="K175" t="s">
        <v>841</v>
      </c>
      <c r="L175">
        <v>1368</v>
      </c>
      <c r="N175">
        <v>1011</v>
      </c>
      <c r="O175" t="s">
        <v>626</v>
      </c>
      <c r="P175" t="s">
        <v>626</v>
      </c>
      <c r="Q175">
        <v>1</v>
      </c>
      <c r="W175">
        <v>0</v>
      </c>
      <c r="X175">
        <v>525878540</v>
      </c>
      <c r="Y175">
        <v>13.92</v>
      </c>
      <c r="AA175">
        <v>0</v>
      </c>
      <c r="AB175">
        <v>259.19</v>
      </c>
      <c r="AC175">
        <v>15.1</v>
      </c>
      <c r="AD175">
        <v>0</v>
      </c>
      <c r="AE175">
        <v>0</v>
      </c>
      <c r="AF175">
        <v>259.19</v>
      </c>
      <c r="AG175">
        <v>15.1</v>
      </c>
      <c r="AH175">
        <v>0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2</v>
      </c>
      <c r="AT175">
        <v>13.92</v>
      </c>
      <c r="AU175" t="s">
        <v>2</v>
      </c>
      <c r="AV175">
        <v>0</v>
      </c>
      <c r="AW175">
        <v>2</v>
      </c>
      <c r="AX175">
        <v>93912647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Y175*Source!I94</f>
        <v>0</v>
      </c>
      <c r="CY175">
        <f>AB175</f>
        <v>259.19</v>
      </c>
      <c r="CZ175">
        <f>AF175</f>
        <v>259.19</v>
      </c>
      <c r="DA175">
        <f>AJ175</f>
        <v>1</v>
      </c>
      <c r="DB175">
        <v>0</v>
      </c>
    </row>
    <row r="176" spans="1:106">
      <c r="A176">
        <f>ROW(Source!A94)</f>
        <v>94</v>
      </c>
      <c r="B176">
        <v>93143763</v>
      </c>
      <c r="C176">
        <v>93912643</v>
      </c>
      <c r="D176">
        <v>29848764</v>
      </c>
      <c r="E176">
        <v>1</v>
      </c>
      <c r="F176">
        <v>1</v>
      </c>
      <c r="G176">
        <v>1</v>
      </c>
      <c r="H176">
        <v>2</v>
      </c>
      <c r="I176" t="s">
        <v>842</v>
      </c>
      <c r="J176" t="s">
        <v>843</v>
      </c>
      <c r="K176" t="s">
        <v>844</v>
      </c>
      <c r="L176">
        <v>1368</v>
      </c>
      <c r="N176">
        <v>1011</v>
      </c>
      <c r="O176" t="s">
        <v>626</v>
      </c>
      <c r="P176" t="s">
        <v>626</v>
      </c>
      <c r="Q176">
        <v>1</v>
      </c>
      <c r="W176">
        <v>0</v>
      </c>
      <c r="X176">
        <v>-242496027</v>
      </c>
      <c r="Y176">
        <v>9.7200000000000006</v>
      </c>
      <c r="AA176">
        <v>0</v>
      </c>
      <c r="AB176">
        <v>74.38</v>
      </c>
      <c r="AC176">
        <v>0</v>
      </c>
      <c r="AD176">
        <v>0</v>
      </c>
      <c r="AE176">
        <v>0</v>
      </c>
      <c r="AF176">
        <v>74.38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2</v>
      </c>
      <c r="AT176">
        <v>9.7200000000000006</v>
      </c>
      <c r="AU176" t="s">
        <v>2</v>
      </c>
      <c r="AV176">
        <v>0</v>
      </c>
      <c r="AW176">
        <v>2</v>
      </c>
      <c r="AX176">
        <v>93912648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Y176*Source!I94</f>
        <v>0</v>
      </c>
      <c r="CY176">
        <f>AB176</f>
        <v>74.38</v>
      </c>
      <c r="CZ176">
        <f>AF176</f>
        <v>74.38</v>
      </c>
      <c r="DA176">
        <f>AJ176</f>
        <v>1</v>
      </c>
      <c r="DB176">
        <v>0</v>
      </c>
    </row>
    <row r="177" spans="1:106">
      <c r="A177">
        <f>ROW(Source!A94)</f>
        <v>94</v>
      </c>
      <c r="B177">
        <v>93143763</v>
      </c>
      <c r="C177">
        <v>93912643</v>
      </c>
      <c r="D177">
        <v>29848829</v>
      </c>
      <c r="E177">
        <v>1</v>
      </c>
      <c r="F177">
        <v>1</v>
      </c>
      <c r="G177">
        <v>1</v>
      </c>
      <c r="H177">
        <v>2</v>
      </c>
      <c r="I177" t="s">
        <v>696</v>
      </c>
      <c r="J177" t="s">
        <v>845</v>
      </c>
      <c r="K177" t="s">
        <v>698</v>
      </c>
      <c r="L177">
        <v>1368</v>
      </c>
      <c r="N177">
        <v>1011</v>
      </c>
      <c r="O177" t="s">
        <v>626</v>
      </c>
      <c r="P177" t="s">
        <v>626</v>
      </c>
      <c r="Q177">
        <v>1</v>
      </c>
      <c r="W177">
        <v>0</v>
      </c>
      <c r="X177">
        <v>-1249920932</v>
      </c>
      <c r="Y177">
        <v>0.09</v>
      </c>
      <c r="AA177">
        <v>0</v>
      </c>
      <c r="AB177">
        <v>101.31</v>
      </c>
      <c r="AC177">
        <v>0</v>
      </c>
      <c r="AD177">
        <v>0</v>
      </c>
      <c r="AE177">
        <v>0</v>
      </c>
      <c r="AF177">
        <v>101.31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2</v>
      </c>
      <c r="AT177">
        <v>0.09</v>
      </c>
      <c r="AU177" t="s">
        <v>2</v>
      </c>
      <c r="AV177">
        <v>0</v>
      </c>
      <c r="AW177">
        <v>2</v>
      </c>
      <c r="AX177">
        <v>93912649</v>
      </c>
      <c r="AY177">
        <v>1</v>
      </c>
      <c r="AZ177">
        <v>0</v>
      </c>
      <c r="BA177">
        <v>180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Y177*Source!I94</f>
        <v>0</v>
      </c>
      <c r="CY177">
        <f>AB177</f>
        <v>101.31</v>
      </c>
      <c r="CZ177">
        <f>AF177</f>
        <v>101.31</v>
      </c>
      <c r="DA177">
        <f>AJ177</f>
        <v>1</v>
      </c>
      <c r="DB177">
        <v>0</v>
      </c>
    </row>
    <row r="178" spans="1:106">
      <c r="A178">
        <f>ROW(Source!A94)</f>
        <v>94</v>
      </c>
      <c r="B178">
        <v>93143763</v>
      </c>
      <c r="C178">
        <v>93912643</v>
      </c>
      <c r="D178">
        <v>29861961</v>
      </c>
      <c r="E178">
        <v>1</v>
      </c>
      <c r="F178">
        <v>1</v>
      </c>
      <c r="G178">
        <v>1</v>
      </c>
      <c r="H178">
        <v>3</v>
      </c>
      <c r="I178" t="s">
        <v>846</v>
      </c>
      <c r="J178" t="s">
        <v>847</v>
      </c>
      <c r="K178" t="s">
        <v>848</v>
      </c>
      <c r="L178">
        <v>1301</v>
      </c>
      <c r="N178">
        <v>1003</v>
      </c>
      <c r="O178" t="s">
        <v>253</v>
      </c>
      <c r="P178" t="s">
        <v>253</v>
      </c>
      <c r="Q178">
        <v>1</v>
      </c>
      <c r="W178">
        <v>0</v>
      </c>
      <c r="X178">
        <v>-1727007896</v>
      </c>
      <c r="Y178">
        <v>101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N178">
        <v>0</v>
      </c>
      <c r="AO178">
        <v>0</v>
      </c>
      <c r="AP178">
        <v>0</v>
      </c>
      <c r="AQ178">
        <v>0</v>
      </c>
      <c r="AR178">
        <v>0</v>
      </c>
      <c r="AS178" t="s">
        <v>2</v>
      </c>
      <c r="AT178">
        <v>101</v>
      </c>
      <c r="AU178" t="s">
        <v>2</v>
      </c>
      <c r="AV178">
        <v>0</v>
      </c>
      <c r="AW178">
        <v>2</v>
      </c>
      <c r="AX178">
        <v>93912650</v>
      </c>
      <c r="AY178">
        <v>1</v>
      </c>
      <c r="AZ178">
        <v>0</v>
      </c>
      <c r="BA178">
        <v>181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Y178*Source!I94</f>
        <v>0</v>
      </c>
      <c r="CY178">
        <f>AA178</f>
        <v>0</v>
      </c>
      <c r="CZ178">
        <f>AE178</f>
        <v>0</v>
      </c>
      <c r="DA178">
        <f>AI178</f>
        <v>1</v>
      </c>
      <c r="DB178">
        <v>0</v>
      </c>
    </row>
    <row r="179" spans="1:106">
      <c r="A179">
        <f>ROW(Source!A94)</f>
        <v>94</v>
      </c>
      <c r="B179">
        <v>93143763</v>
      </c>
      <c r="C179">
        <v>93912643</v>
      </c>
      <c r="D179">
        <v>29854633</v>
      </c>
      <c r="E179">
        <v>1</v>
      </c>
      <c r="F179">
        <v>1</v>
      </c>
      <c r="G179">
        <v>1</v>
      </c>
      <c r="H179">
        <v>3</v>
      </c>
      <c r="I179" t="s">
        <v>849</v>
      </c>
      <c r="J179" t="s">
        <v>850</v>
      </c>
      <c r="K179" t="s">
        <v>851</v>
      </c>
      <c r="L179">
        <v>1339</v>
      </c>
      <c r="N179">
        <v>1007</v>
      </c>
      <c r="O179" t="s">
        <v>347</v>
      </c>
      <c r="P179" t="s">
        <v>347</v>
      </c>
      <c r="Q179">
        <v>1</v>
      </c>
      <c r="W179">
        <v>0</v>
      </c>
      <c r="X179">
        <v>-1365864263</v>
      </c>
      <c r="Y179">
        <v>3.1</v>
      </c>
      <c r="AA179">
        <v>3.6</v>
      </c>
      <c r="AB179">
        <v>0</v>
      </c>
      <c r="AC179">
        <v>0</v>
      </c>
      <c r="AD179">
        <v>0</v>
      </c>
      <c r="AE179">
        <v>3.6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2</v>
      </c>
      <c r="AT179">
        <v>3.1</v>
      </c>
      <c r="AU179" t="s">
        <v>2</v>
      </c>
      <c r="AV179">
        <v>0</v>
      </c>
      <c r="AW179">
        <v>2</v>
      </c>
      <c r="AX179">
        <v>93912651</v>
      </c>
      <c r="AY179">
        <v>1</v>
      </c>
      <c r="AZ179">
        <v>0</v>
      </c>
      <c r="BA179">
        <v>182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Y179*Source!I94</f>
        <v>0</v>
      </c>
      <c r="CY179">
        <f>AA179</f>
        <v>3.6</v>
      </c>
      <c r="CZ179">
        <f>AE179</f>
        <v>3.6</v>
      </c>
      <c r="DA179">
        <f>AI179</f>
        <v>1</v>
      </c>
      <c r="DB179">
        <v>0</v>
      </c>
    </row>
    <row r="180" spans="1:106">
      <c r="A180">
        <f>ROW(Source!A95)</f>
        <v>95</v>
      </c>
      <c r="B180">
        <v>93143763</v>
      </c>
      <c r="C180">
        <v>93912652</v>
      </c>
      <c r="D180">
        <v>24759374</v>
      </c>
      <c r="E180">
        <v>1</v>
      </c>
      <c r="F180">
        <v>1</v>
      </c>
      <c r="G180">
        <v>1</v>
      </c>
      <c r="H180">
        <v>1</v>
      </c>
      <c r="I180" t="s">
        <v>852</v>
      </c>
      <c r="J180" t="s">
        <v>2</v>
      </c>
      <c r="K180" t="s">
        <v>853</v>
      </c>
      <c r="L180">
        <v>1369</v>
      </c>
      <c r="N180">
        <v>1013</v>
      </c>
      <c r="O180" t="s">
        <v>620</v>
      </c>
      <c r="P180" t="s">
        <v>620</v>
      </c>
      <c r="Q180">
        <v>1</v>
      </c>
      <c r="W180">
        <v>0</v>
      </c>
      <c r="X180">
        <v>-1675115149</v>
      </c>
      <c r="Y180">
        <v>133</v>
      </c>
      <c r="AA180">
        <v>0</v>
      </c>
      <c r="AB180">
        <v>0</v>
      </c>
      <c r="AC180">
        <v>0</v>
      </c>
      <c r="AD180">
        <v>8.4600000000000009</v>
      </c>
      <c r="AE180">
        <v>0</v>
      </c>
      <c r="AF180">
        <v>0</v>
      </c>
      <c r="AG180">
        <v>0</v>
      </c>
      <c r="AH180">
        <v>8.4600000000000009</v>
      </c>
      <c r="AI180">
        <v>1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2</v>
      </c>
      <c r="AT180">
        <v>133</v>
      </c>
      <c r="AU180" t="s">
        <v>2</v>
      </c>
      <c r="AV180">
        <v>1</v>
      </c>
      <c r="AW180">
        <v>2</v>
      </c>
      <c r="AX180">
        <v>94001191</v>
      </c>
      <c r="AY180">
        <v>1</v>
      </c>
      <c r="AZ180">
        <v>0</v>
      </c>
      <c r="BA180">
        <v>183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Y180*Source!I95</f>
        <v>46.55</v>
      </c>
      <c r="CY180">
        <f>AD180</f>
        <v>8.4600000000000009</v>
      </c>
      <c r="CZ180">
        <f>AH180</f>
        <v>8.4600000000000009</v>
      </c>
      <c r="DA180">
        <f>AL180</f>
        <v>1</v>
      </c>
      <c r="DB180">
        <v>0</v>
      </c>
    </row>
    <row r="181" spans="1:106">
      <c r="A181">
        <f>ROW(Source!A95)</f>
        <v>95</v>
      </c>
      <c r="B181">
        <v>93143763</v>
      </c>
      <c r="C181">
        <v>93912652</v>
      </c>
      <c r="D181">
        <v>70978718</v>
      </c>
      <c r="E181">
        <v>1</v>
      </c>
      <c r="F181">
        <v>1</v>
      </c>
      <c r="G181">
        <v>1</v>
      </c>
      <c r="H181">
        <v>3</v>
      </c>
      <c r="I181" t="s">
        <v>854</v>
      </c>
      <c r="J181" t="s">
        <v>855</v>
      </c>
      <c r="K181" t="s">
        <v>856</v>
      </c>
      <c r="L181">
        <v>1348</v>
      </c>
      <c r="N181">
        <v>1009</v>
      </c>
      <c r="O181" t="s">
        <v>630</v>
      </c>
      <c r="P181" t="s">
        <v>630</v>
      </c>
      <c r="Q181">
        <v>1000</v>
      </c>
      <c r="W181">
        <v>0</v>
      </c>
      <c r="X181">
        <v>1865884118</v>
      </c>
      <c r="Y181">
        <v>8.0000000000000004E-4</v>
      </c>
      <c r="AA181">
        <v>4770</v>
      </c>
      <c r="AB181">
        <v>0</v>
      </c>
      <c r="AC181">
        <v>0</v>
      </c>
      <c r="AD181">
        <v>0</v>
      </c>
      <c r="AE181">
        <v>4770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0</v>
      </c>
      <c r="AQ181">
        <v>0</v>
      </c>
      <c r="AR181">
        <v>0</v>
      </c>
      <c r="AS181" t="s">
        <v>2</v>
      </c>
      <c r="AT181">
        <v>8.0000000000000004E-4</v>
      </c>
      <c r="AU181" t="s">
        <v>2</v>
      </c>
      <c r="AV181">
        <v>0</v>
      </c>
      <c r="AW181">
        <v>2</v>
      </c>
      <c r="AX181">
        <v>94001192</v>
      </c>
      <c r="AY181">
        <v>1</v>
      </c>
      <c r="AZ181">
        <v>0</v>
      </c>
      <c r="BA181">
        <v>184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Y181*Source!I95</f>
        <v>2.7999999999999998E-4</v>
      </c>
      <c r="CY181">
        <f>AA181</f>
        <v>4770</v>
      </c>
      <c r="CZ181">
        <f>AE181</f>
        <v>4770</v>
      </c>
      <c r="DA181">
        <f>AI181</f>
        <v>1</v>
      </c>
      <c r="DB181">
        <v>0</v>
      </c>
    </row>
    <row r="182" spans="1:106">
      <c r="A182">
        <f>ROW(Source!A95)</f>
        <v>95</v>
      </c>
      <c r="B182">
        <v>93143763</v>
      </c>
      <c r="C182">
        <v>93912652</v>
      </c>
      <c r="D182">
        <v>70986925</v>
      </c>
      <c r="E182">
        <v>1</v>
      </c>
      <c r="F182">
        <v>1</v>
      </c>
      <c r="G182">
        <v>1</v>
      </c>
      <c r="H182">
        <v>3</v>
      </c>
      <c r="I182" t="s">
        <v>857</v>
      </c>
      <c r="J182" t="s">
        <v>858</v>
      </c>
      <c r="K182" t="s">
        <v>859</v>
      </c>
      <c r="L182">
        <v>1339</v>
      </c>
      <c r="N182">
        <v>1007</v>
      </c>
      <c r="O182" t="s">
        <v>347</v>
      </c>
      <c r="P182" t="s">
        <v>347</v>
      </c>
      <c r="Q182">
        <v>1</v>
      </c>
      <c r="W182">
        <v>0</v>
      </c>
      <c r="X182">
        <v>-584167303</v>
      </c>
      <c r="Y182">
        <v>0.08</v>
      </c>
      <c r="AA182">
        <v>802.46</v>
      </c>
      <c r="AB182">
        <v>0</v>
      </c>
      <c r="AC182">
        <v>0</v>
      </c>
      <c r="AD182">
        <v>0</v>
      </c>
      <c r="AE182">
        <v>802.46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2</v>
      </c>
      <c r="AT182">
        <v>0.08</v>
      </c>
      <c r="AU182" t="s">
        <v>2</v>
      </c>
      <c r="AV182">
        <v>0</v>
      </c>
      <c r="AW182">
        <v>2</v>
      </c>
      <c r="AX182">
        <v>94001193</v>
      </c>
      <c r="AY182">
        <v>1</v>
      </c>
      <c r="AZ182">
        <v>0</v>
      </c>
      <c r="BA182">
        <v>185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Y182*Source!I95</f>
        <v>2.7999999999999997E-2</v>
      </c>
      <c r="CY182">
        <f>AA182</f>
        <v>802.46</v>
      </c>
      <c r="CZ182">
        <f>AE182</f>
        <v>802.46</v>
      </c>
      <c r="DA182">
        <f>AI182</f>
        <v>1</v>
      </c>
      <c r="DB182">
        <v>0</v>
      </c>
    </row>
    <row r="183" spans="1:106">
      <c r="A183">
        <f>ROW(Source!A95)</f>
        <v>95</v>
      </c>
      <c r="B183">
        <v>93143763</v>
      </c>
      <c r="C183">
        <v>93912652</v>
      </c>
      <c r="D183">
        <v>71016671</v>
      </c>
      <c r="E183">
        <v>1</v>
      </c>
      <c r="F183">
        <v>1</v>
      </c>
      <c r="G183">
        <v>1</v>
      </c>
      <c r="H183">
        <v>3</v>
      </c>
      <c r="I183" t="s">
        <v>317</v>
      </c>
      <c r="J183" t="s">
        <v>319</v>
      </c>
      <c r="K183" t="s">
        <v>318</v>
      </c>
      <c r="L183">
        <v>1301</v>
      </c>
      <c r="N183">
        <v>1003</v>
      </c>
      <c r="O183" t="s">
        <v>253</v>
      </c>
      <c r="P183" t="s">
        <v>253</v>
      </c>
      <c r="Q183">
        <v>1</v>
      </c>
      <c r="W183">
        <v>0</v>
      </c>
      <c r="X183">
        <v>2099169821</v>
      </c>
      <c r="Y183">
        <v>1000</v>
      </c>
      <c r="AA183">
        <v>31.53</v>
      </c>
      <c r="AB183">
        <v>0</v>
      </c>
      <c r="AC183">
        <v>0</v>
      </c>
      <c r="AD183">
        <v>0</v>
      </c>
      <c r="AE183">
        <v>31.53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0</v>
      </c>
      <c r="AQ183">
        <v>0</v>
      </c>
      <c r="AR183">
        <v>0</v>
      </c>
      <c r="AS183" t="s">
        <v>2</v>
      </c>
      <c r="AT183">
        <v>1000</v>
      </c>
      <c r="AU183" t="s">
        <v>2</v>
      </c>
      <c r="AV183">
        <v>0</v>
      </c>
      <c r="AW183">
        <v>2</v>
      </c>
      <c r="AX183">
        <v>94001194</v>
      </c>
      <c r="AY183">
        <v>1</v>
      </c>
      <c r="AZ183">
        <v>0</v>
      </c>
      <c r="BA183">
        <v>186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Y183*Source!I95</f>
        <v>350</v>
      </c>
      <c r="CY183">
        <f>AA183</f>
        <v>31.53</v>
      </c>
      <c r="CZ183">
        <f>AE183</f>
        <v>31.53</v>
      </c>
      <c r="DA183">
        <f>AI183</f>
        <v>1</v>
      </c>
      <c r="DB183">
        <v>0</v>
      </c>
    </row>
    <row r="184" spans="1:106">
      <c r="A184">
        <f>ROW(Source!A99)</f>
        <v>99</v>
      </c>
      <c r="B184">
        <v>93143763</v>
      </c>
      <c r="C184">
        <v>94004595</v>
      </c>
      <c r="D184">
        <v>24757043</v>
      </c>
      <c r="E184">
        <v>1</v>
      </c>
      <c r="F184">
        <v>1</v>
      </c>
      <c r="G184">
        <v>1</v>
      </c>
      <c r="H184">
        <v>1</v>
      </c>
      <c r="I184" t="s">
        <v>860</v>
      </c>
      <c r="J184" t="s">
        <v>2</v>
      </c>
      <c r="K184" t="s">
        <v>861</v>
      </c>
      <c r="L184">
        <v>1369</v>
      </c>
      <c r="N184">
        <v>1013</v>
      </c>
      <c r="O184" t="s">
        <v>620</v>
      </c>
      <c r="P184" t="s">
        <v>620</v>
      </c>
      <c r="Q184">
        <v>1</v>
      </c>
      <c r="W184">
        <v>0</v>
      </c>
      <c r="X184">
        <v>1401225974</v>
      </c>
      <c r="Y184">
        <v>29.12</v>
      </c>
      <c r="AA184">
        <v>0</v>
      </c>
      <c r="AB184">
        <v>0</v>
      </c>
      <c r="AC184">
        <v>0</v>
      </c>
      <c r="AD184">
        <v>9.76</v>
      </c>
      <c r="AE184">
        <v>0</v>
      </c>
      <c r="AF184">
        <v>0</v>
      </c>
      <c r="AG184">
        <v>0</v>
      </c>
      <c r="AH184">
        <v>9.76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2</v>
      </c>
      <c r="AT184">
        <v>29.12</v>
      </c>
      <c r="AU184" t="s">
        <v>2</v>
      </c>
      <c r="AV184">
        <v>1</v>
      </c>
      <c r="AW184">
        <v>2</v>
      </c>
      <c r="AX184">
        <v>94004596</v>
      </c>
      <c r="AY184">
        <v>1</v>
      </c>
      <c r="AZ184">
        <v>0</v>
      </c>
      <c r="BA184">
        <v>187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Y184*Source!I99</f>
        <v>1.0483199999999999</v>
      </c>
      <c r="CY184">
        <f>AD184</f>
        <v>9.76</v>
      </c>
      <c r="CZ184">
        <f>AH184</f>
        <v>9.76</v>
      </c>
      <c r="DA184">
        <f>AL184</f>
        <v>1</v>
      </c>
      <c r="DB184">
        <v>0</v>
      </c>
    </row>
    <row r="185" spans="1:106">
      <c r="A185">
        <f>ROW(Source!A99)</f>
        <v>99</v>
      </c>
      <c r="B185">
        <v>93143763</v>
      </c>
      <c r="C185">
        <v>94004595</v>
      </c>
      <c r="D185">
        <v>121548</v>
      </c>
      <c r="E185">
        <v>1</v>
      </c>
      <c r="F185">
        <v>1</v>
      </c>
      <c r="G185">
        <v>1</v>
      </c>
      <c r="H185">
        <v>1</v>
      </c>
      <c r="I185" t="s">
        <v>22</v>
      </c>
      <c r="J185" t="s">
        <v>2</v>
      </c>
      <c r="K185" t="s">
        <v>621</v>
      </c>
      <c r="L185">
        <v>608254</v>
      </c>
      <c r="N185">
        <v>1013</v>
      </c>
      <c r="O185" t="s">
        <v>622</v>
      </c>
      <c r="P185" t="s">
        <v>622</v>
      </c>
      <c r="Q185">
        <v>1</v>
      </c>
      <c r="W185">
        <v>0</v>
      </c>
      <c r="X185">
        <v>-185737400</v>
      </c>
      <c r="Y185">
        <v>8.4499999999999993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0</v>
      </c>
      <c r="AQ185">
        <v>0</v>
      </c>
      <c r="AR185">
        <v>0</v>
      </c>
      <c r="AS185" t="s">
        <v>2</v>
      </c>
      <c r="AT185">
        <v>8.4499999999999993</v>
      </c>
      <c r="AU185" t="s">
        <v>2</v>
      </c>
      <c r="AV185">
        <v>2</v>
      </c>
      <c r="AW185">
        <v>2</v>
      </c>
      <c r="AX185">
        <v>94004597</v>
      </c>
      <c r="AY185">
        <v>1</v>
      </c>
      <c r="AZ185">
        <v>0</v>
      </c>
      <c r="BA185">
        <v>188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Y185*Source!I99</f>
        <v>0.30419999999999997</v>
      </c>
      <c r="CY185">
        <f>AD185</f>
        <v>0</v>
      </c>
      <c r="CZ185">
        <f>AH185</f>
        <v>0</v>
      </c>
      <c r="DA185">
        <f>AL185</f>
        <v>1</v>
      </c>
      <c r="DB185">
        <v>0</v>
      </c>
    </row>
    <row r="186" spans="1:106">
      <c r="A186">
        <f>ROW(Source!A99)</f>
        <v>99</v>
      </c>
      <c r="B186">
        <v>93143763</v>
      </c>
      <c r="C186">
        <v>94004595</v>
      </c>
      <c r="D186">
        <v>70958263</v>
      </c>
      <c r="E186">
        <v>1</v>
      </c>
      <c r="F186">
        <v>1</v>
      </c>
      <c r="G186">
        <v>1</v>
      </c>
      <c r="H186">
        <v>2</v>
      </c>
      <c r="I186" t="s">
        <v>862</v>
      </c>
      <c r="J186" t="s">
        <v>863</v>
      </c>
      <c r="K186" t="s">
        <v>864</v>
      </c>
      <c r="L186">
        <v>1368</v>
      </c>
      <c r="N186">
        <v>1011</v>
      </c>
      <c r="O186" t="s">
        <v>626</v>
      </c>
      <c r="P186" t="s">
        <v>626</v>
      </c>
      <c r="Q186">
        <v>1</v>
      </c>
      <c r="W186">
        <v>0</v>
      </c>
      <c r="X186">
        <v>-1194638613</v>
      </c>
      <c r="Y186">
        <v>1.04</v>
      </c>
      <c r="AA186">
        <v>0</v>
      </c>
      <c r="AB186">
        <v>115.4</v>
      </c>
      <c r="AC186">
        <v>13.5</v>
      </c>
      <c r="AD186">
        <v>0</v>
      </c>
      <c r="AE186">
        <v>0</v>
      </c>
      <c r="AF186">
        <v>115.4</v>
      </c>
      <c r="AG186">
        <v>13.5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0</v>
      </c>
      <c r="AQ186">
        <v>0</v>
      </c>
      <c r="AR186">
        <v>0</v>
      </c>
      <c r="AS186" t="s">
        <v>2</v>
      </c>
      <c r="AT186">
        <v>1.04</v>
      </c>
      <c r="AU186" t="s">
        <v>2</v>
      </c>
      <c r="AV186">
        <v>0</v>
      </c>
      <c r="AW186">
        <v>2</v>
      </c>
      <c r="AX186">
        <v>94004598</v>
      </c>
      <c r="AY186">
        <v>1</v>
      </c>
      <c r="AZ186">
        <v>0</v>
      </c>
      <c r="BA186">
        <v>189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Y186*Source!I99</f>
        <v>3.7440000000000001E-2</v>
      </c>
      <c r="CY186">
        <f>AB186</f>
        <v>115.4</v>
      </c>
      <c r="CZ186">
        <f>AF186</f>
        <v>115.4</v>
      </c>
      <c r="DA186">
        <f>AJ186</f>
        <v>1</v>
      </c>
      <c r="DB186">
        <v>0</v>
      </c>
    </row>
    <row r="187" spans="1:106">
      <c r="A187">
        <f>ROW(Source!A99)</f>
        <v>99</v>
      </c>
      <c r="B187">
        <v>93143763</v>
      </c>
      <c r="C187">
        <v>94004595</v>
      </c>
      <c r="D187">
        <v>70958347</v>
      </c>
      <c r="E187">
        <v>1</v>
      </c>
      <c r="F187">
        <v>1</v>
      </c>
      <c r="G187">
        <v>1</v>
      </c>
      <c r="H187">
        <v>2</v>
      </c>
      <c r="I187" t="s">
        <v>865</v>
      </c>
      <c r="J187" t="s">
        <v>866</v>
      </c>
      <c r="K187" t="s">
        <v>867</v>
      </c>
      <c r="L187">
        <v>1368</v>
      </c>
      <c r="N187">
        <v>1011</v>
      </c>
      <c r="O187" t="s">
        <v>626</v>
      </c>
      <c r="P187" t="s">
        <v>626</v>
      </c>
      <c r="Q187">
        <v>1</v>
      </c>
      <c r="W187">
        <v>0</v>
      </c>
      <c r="X187">
        <v>-1673715524</v>
      </c>
      <c r="Y187">
        <v>3.08</v>
      </c>
      <c r="AA187">
        <v>0</v>
      </c>
      <c r="AB187">
        <v>0.48</v>
      </c>
      <c r="AC187">
        <v>0</v>
      </c>
      <c r="AD187">
        <v>0</v>
      </c>
      <c r="AE187">
        <v>0</v>
      </c>
      <c r="AF187">
        <v>0.48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0</v>
      </c>
      <c r="AQ187">
        <v>0</v>
      </c>
      <c r="AR187">
        <v>0</v>
      </c>
      <c r="AS187" t="s">
        <v>2</v>
      </c>
      <c r="AT187">
        <v>3.08</v>
      </c>
      <c r="AU187" t="s">
        <v>2</v>
      </c>
      <c r="AV187">
        <v>0</v>
      </c>
      <c r="AW187">
        <v>2</v>
      </c>
      <c r="AX187">
        <v>94004599</v>
      </c>
      <c r="AY187">
        <v>1</v>
      </c>
      <c r="AZ187">
        <v>0</v>
      </c>
      <c r="BA187">
        <v>190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Y187*Source!I99</f>
        <v>0.11087999999999999</v>
      </c>
      <c r="CY187">
        <f>AB187</f>
        <v>0.48</v>
      </c>
      <c r="CZ187">
        <f>AF187</f>
        <v>0.48</v>
      </c>
      <c r="DA187">
        <f>AJ187</f>
        <v>1</v>
      </c>
      <c r="DB187">
        <v>0</v>
      </c>
    </row>
    <row r="188" spans="1:106">
      <c r="A188">
        <f>ROW(Source!A99)</f>
        <v>99</v>
      </c>
      <c r="B188">
        <v>93143763</v>
      </c>
      <c r="C188">
        <v>94004595</v>
      </c>
      <c r="D188">
        <v>70959288</v>
      </c>
      <c r="E188">
        <v>1</v>
      </c>
      <c r="F188">
        <v>1</v>
      </c>
      <c r="G188">
        <v>1</v>
      </c>
      <c r="H188">
        <v>2</v>
      </c>
      <c r="I188" t="s">
        <v>868</v>
      </c>
      <c r="J188" t="s">
        <v>869</v>
      </c>
      <c r="K188" t="s">
        <v>870</v>
      </c>
      <c r="L188">
        <v>1368</v>
      </c>
      <c r="N188">
        <v>1011</v>
      </c>
      <c r="O188" t="s">
        <v>626</v>
      </c>
      <c r="P188" t="s">
        <v>626</v>
      </c>
      <c r="Q188">
        <v>1</v>
      </c>
      <c r="W188">
        <v>0</v>
      </c>
      <c r="X188">
        <v>47091311</v>
      </c>
      <c r="Y188">
        <v>3.07</v>
      </c>
      <c r="AA188">
        <v>0</v>
      </c>
      <c r="AB188">
        <v>69.84</v>
      </c>
      <c r="AC188">
        <v>11.6</v>
      </c>
      <c r="AD188">
        <v>0</v>
      </c>
      <c r="AE188">
        <v>0</v>
      </c>
      <c r="AF188">
        <v>69.84</v>
      </c>
      <c r="AG188">
        <v>11.6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0</v>
      </c>
      <c r="AQ188">
        <v>0</v>
      </c>
      <c r="AR188">
        <v>0</v>
      </c>
      <c r="AS188" t="s">
        <v>2</v>
      </c>
      <c r="AT188">
        <v>3.07</v>
      </c>
      <c r="AU188" t="s">
        <v>2</v>
      </c>
      <c r="AV188">
        <v>0</v>
      </c>
      <c r="AW188">
        <v>2</v>
      </c>
      <c r="AX188">
        <v>94004600</v>
      </c>
      <c r="AY188">
        <v>1</v>
      </c>
      <c r="AZ188">
        <v>0</v>
      </c>
      <c r="BA188">
        <v>191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Y188*Source!I99</f>
        <v>0.11051999999999998</v>
      </c>
      <c r="CY188">
        <f>AB188</f>
        <v>69.84</v>
      </c>
      <c r="CZ188">
        <f>AF188</f>
        <v>69.84</v>
      </c>
      <c r="DA188">
        <f>AJ188</f>
        <v>1</v>
      </c>
      <c r="DB188">
        <v>0</v>
      </c>
    </row>
    <row r="189" spans="1:106">
      <c r="A189">
        <f>ROW(Source!A99)</f>
        <v>99</v>
      </c>
      <c r="B189">
        <v>93143763</v>
      </c>
      <c r="C189">
        <v>94004595</v>
      </c>
      <c r="D189">
        <v>70959292</v>
      </c>
      <c r="E189">
        <v>1</v>
      </c>
      <c r="F189">
        <v>1</v>
      </c>
      <c r="G189">
        <v>1</v>
      </c>
      <c r="H189">
        <v>2</v>
      </c>
      <c r="I189" t="s">
        <v>871</v>
      </c>
      <c r="J189" t="s">
        <v>872</v>
      </c>
      <c r="K189" t="s">
        <v>873</v>
      </c>
      <c r="L189">
        <v>1368</v>
      </c>
      <c r="N189">
        <v>1011</v>
      </c>
      <c r="O189" t="s">
        <v>626</v>
      </c>
      <c r="P189" t="s">
        <v>626</v>
      </c>
      <c r="Q189">
        <v>1</v>
      </c>
      <c r="W189">
        <v>0</v>
      </c>
      <c r="X189">
        <v>-1539920069</v>
      </c>
      <c r="Y189">
        <v>4.34</v>
      </c>
      <c r="AA189">
        <v>0</v>
      </c>
      <c r="AB189">
        <v>147.43</v>
      </c>
      <c r="AC189">
        <v>11.6</v>
      </c>
      <c r="AD189">
        <v>0</v>
      </c>
      <c r="AE189">
        <v>0</v>
      </c>
      <c r="AF189">
        <v>147.43</v>
      </c>
      <c r="AG189">
        <v>11.6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0</v>
      </c>
      <c r="AQ189">
        <v>0</v>
      </c>
      <c r="AR189">
        <v>0</v>
      </c>
      <c r="AS189" t="s">
        <v>2</v>
      </c>
      <c r="AT189">
        <v>4.34</v>
      </c>
      <c r="AU189" t="s">
        <v>2</v>
      </c>
      <c r="AV189">
        <v>0</v>
      </c>
      <c r="AW189">
        <v>2</v>
      </c>
      <c r="AX189">
        <v>94004601</v>
      </c>
      <c r="AY189">
        <v>1</v>
      </c>
      <c r="AZ189">
        <v>0</v>
      </c>
      <c r="BA189">
        <v>192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Y189*Source!I99</f>
        <v>0.15623999999999999</v>
      </c>
      <c r="CY189">
        <f>AB189</f>
        <v>147.43</v>
      </c>
      <c r="CZ189">
        <f>AF189</f>
        <v>147.43</v>
      </c>
      <c r="DA189">
        <f>AJ189</f>
        <v>1</v>
      </c>
      <c r="DB189">
        <v>0</v>
      </c>
    </row>
    <row r="190" spans="1:106">
      <c r="A190">
        <f>ROW(Source!A99)</f>
        <v>99</v>
      </c>
      <c r="B190">
        <v>93143763</v>
      </c>
      <c r="C190">
        <v>94004595</v>
      </c>
      <c r="D190">
        <v>70960278</v>
      </c>
      <c r="E190">
        <v>1</v>
      </c>
      <c r="F190">
        <v>1</v>
      </c>
      <c r="G190">
        <v>1</v>
      </c>
      <c r="H190">
        <v>2</v>
      </c>
      <c r="I190" t="s">
        <v>874</v>
      </c>
      <c r="J190" t="s">
        <v>875</v>
      </c>
      <c r="K190" t="s">
        <v>876</v>
      </c>
      <c r="L190">
        <v>1368</v>
      </c>
      <c r="N190">
        <v>1011</v>
      </c>
      <c r="O190" t="s">
        <v>626</v>
      </c>
      <c r="P190" t="s">
        <v>626</v>
      </c>
      <c r="Q190">
        <v>1</v>
      </c>
      <c r="W190">
        <v>0</v>
      </c>
      <c r="X190">
        <v>-1005835982</v>
      </c>
      <c r="Y190">
        <v>1.85</v>
      </c>
      <c r="AA190">
        <v>0</v>
      </c>
      <c r="AB190">
        <v>214.93</v>
      </c>
      <c r="AC190">
        <v>13.5</v>
      </c>
      <c r="AD190">
        <v>0</v>
      </c>
      <c r="AE190">
        <v>0</v>
      </c>
      <c r="AF190">
        <v>214.93</v>
      </c>
      <c r="AG190">
        <v>13.5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0</v>
      </c>
      <c r="AQ190">
        <v>0</v>
      </c>
      <c r="AR190">
        <v>0</v>
      </c>
      <c r="AS190" t="s">
        <v>2</v>
      </c>
      <c r="AT190">
        <v>1.85</v>
      </c>
      <c r="AU190" t="s">
        <v>2</v>
      </c>
      <c r="AV190">
        <v>0</v>
      </c>
      <c r="AW190">
        <v>2</v>
      </c>
      <c r="AX190">
        <v>94004602</v>
      </c>
      <c r="AY190">
        <v>1</v>
      </c>
      <c r="AZ190">
        <v>0</v>
      </c>
      <c r="BA190">
        <v>193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Y190*Source!I99</f>
        <v>6.6599999999999993E-2</v>
      </c>
      <c r="CY190">
        <f>AB190</f>
        <v>214.93</v>
      </c>
      <c r="CZ190">
        <f>AF190</f>
        <v>214.93</v>
      </c>
      <c r="DA190">
        <f>AJ190</f>
        <v>1</v>
      </c>
      <c r="DB190">
        <v>0</v>
      </c>
    </row>
    <row r="191" spans="1:106">
      <c r="A191">
        <f>ROW(Source!A99)</f>
        <v>99</v>
      </c>
      <c r="B191">
        <v>93143763</v>
      </c>
      <c r="C191">
        <v>94004595</v>
      </c>
      <c r="D191">
        <v>70974099</v>
      </c>
      <c r="E191">
        <v>1</v>
      </c>
      <c r="F191">
        <v>1</v>
      </c>
      <c r="G191">
        <v>1</v>
      </c>
      <c r="H191">
        <v>3</v>
      </c>
      <c r="I191" t="s">
        <v>877</v>
      </c>
      <c r="J191" t="s">
        <v>878</v>
      </c>
      <c r="K191" t="s">
        <v>879</v>
      </c>
      <c r="L191">
        <v>1348</v>
      </c>
      <c r="N191">
        <v>1009</v>
      </c>
      <c r="O191" t="s">
        <v>630</v>
      </c>
      <c r="P191" t="s">
        <v>630</v>
      </c>
      <c r="Q191">
        <v>1000</v>
      </c>
      <c r="W191">
        <v>0</v>
      </c>
      <c r="X191">
        <v>-646769029</v>
      </c>
      <c r="Y191">
        <v>1.03</v>
      </c>
      <c r="AA191">
        <v>9600</v>
      </c>
      <c r="AB191">
        <v>0</v>
      </c>
      <c r="AC191">
        <v>0</v>
      </c>
      <c r="AD191">
        <v>0</v>
      </c>
      <c r="AE191">
        <v>9600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0</v>
      </c>
      <c r="AQ191">
        <v>0</v>
      </c>
      <c r="AR191">
        <v>0</v>
      </c>
      <c r="AS191" t="s">
        <v>2</v>
      </c>
      <c r="AT191">
        <v>1.03</v>
      </c>
      <c r="AU191" t="s">
        <v>2</v>
      </c>
      <c r="AV191">
        <v>0</v>
      </c>
      <c r="AW191">
        <v>2</v>
      </c>
      <c r="AX191">
        <v>94004605</v>
      </c>
      <c r="AY191">
        <v>1</v>
      </c>
      <c r="AZ191">
        <v>0</v>
      </c>
      <c r="BA191">
        <v>196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Y191*Source!I99</f>
        <v>3.7079999999999995E-2</v>
      </c>
      <c r="CY191">
        <f>AA191</f>
        <v>9600</v>
      </c>
      <c r="CZ191">
        <f>AE191</f>
        <v>9600</v>
      </c>
      <c r="DA191">
        <f>AI191</f>
        <v>1</v>
      </c>
      <c r="DB191">
        <v>0</v>
      </c>
    </row>
    <row r="192" spans="1:106">
      <c r="A192">
        <f>ROW(Source!A103)</f>
        <v>103</v>
      </c>
      <c r="B192">
        <v>93143763</v>
      </c>
      <c r="C192">
        <v>94017022</v>
      </c>
      <c r="D192">
        <v>121548</v>
      </c>
      <c r="E192">
        <v>1</v>
      </c>
      <c r="F192">
        <v>1</v>
      </c>
      <c r="G192">
        <v>1</v>
      </c>
      <c r="H192">
        <v>1</v>
      </c>
      <c r="I192" t="s">
        <v>22</v>
      </c>
      <c r="J192" t="s">
        <v>2</v>
      </c>
      <c r="K192" t="s">
        <v>621</v>
      </c>
      <c r="L192">
        <v>608254</v>
      </c>
      <c r="N192">
        <v>1013</v>
      </c>
      <c r="O192" t="s">
        <v>622</v>
      </c>
      <c r="P192" t="s">
        <v>622</v>
      </c>
      <c r="Q192">
        <v>1</v>
      </c>
      <c r="W192">
        <v>0</v>
      </c>
      <c r="X192">
        <v>-185737400</v>
      </c>
      <c r="Y192">
        <v>30.09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0</v>
      </c>
      <c r="AQ192">
        <v>0</v>
      </c>
      <c r="AR192">
        <v>0</v>
      </c>
      <c r="AS192" t="s">
        <v>2</v>
      </c>
      <c r="AT192">
        <v>30.09</v>
      </c>
      <c r="AU192" t="s">
        <v>2</v>
      </c>
      <c r="AV192">
        <v>2</v>
      </c>
      <c r="AW192">
        <v>2</v>
      </c>
      <c r="AX192">
        <v>94017038</v>
      </c>
      <c r="AY192">
        <v>1</v>
      </c>
      <c r="AZ192">
        <v>0</v>
      </c>
      <c r="BA192">
        <v>197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Y192*Source!I103</f>
        <v>1.1434199999999999</v>
      </c>
      <c r="CY192">
        <f>AD192</f>
        <v>0</v>
      </c>
      <c r="CZ192">
        <f>AH192</f>
        <v>0</v>
      </c>
      <c r="DA192">
        <f>AL192</f>
        <v>1</v>
      </c>
      <c r="DB192">
        <v>0</v>
      </c>
    </row>
    <row r="193" spans="1:106">
      <c r="A193">
        <f>ROW(Source!A103)</f>
        <v>103</v>
      </c>
      <c r="B193">
        <v>93143763</v>
      </c>
      <c r="C193">
        <v>94017022</v>
      </c>
      <c r="D193">
        <v>70958554</v>
      </c>
      <c r="E193">
        <v>1</v>
      </c>
      <c r="F193">
        <v>1</v>
      </c>
      <c r="G193">
        <v>1</v>
      </c>
      <c r="H193">
        <v>2</v>
      </c>
      <c r="I193" t="s">
        <v>880</v>
      </c>
      <c r="J193" t="s">
        <v>881</v>
      </c>
      <c r="K193" t="s">
        <v>882</v>
      </c>
      <c r="L193">
        <v>1368</v>
      </c>
      <c r="N193">
        <v>1011</v>
      </c>
      <c r="O193" t="s">
        <v>626</v>
      </c>
      <c r="P193" t="s">
        <v>626</v>
      </c>
      <c r="Q193">
        <v>1</v>
      </c>
      <c r="W193">
        <v>0</v>
      </c>
      <c r="X193">
        <v>1046499099</v>
      </c>
      <c r="Y193">
        <v>30.09</v>
      </c>
      <c r="AA193">
        <v>0</v>
      </c>
      <c r="AB193">
        <v>115.27</v>
      </c>
      <c r="AC193">
        <v>13.5</v>
      </c>
      <c r="AD193">
        <v>0</v>
      </c>
      <c r="AE193">
        <v>0</v>
      </c>
      <c r="AF193">
        <v>115.27</v>
      </c>
      <c r="AG193">
        <v>13.5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2</v>
      </c>
      <c r="AT193">
        <v>30.09</v>
      </c>
      <c r="AU193" t="s">
        <v>2</v>
      </c>
      <c r="AV193">
        <v>0</v>
      </c>
      <c r="AW193">
        <v>2</v>
      </c>
      <c r="AX193">
        <v>94017039</v>
      </c>
      <c r="AY193">
        <v>1</v>
      </c>
      <c r="AZ193">
        <v>0</v>
      </c>
      <c r="BA193">
        <v>198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Y193*Source!I103</f>
        <v>1.1434199999999999</v>
      </c>
      <c r="CY193">
        <f>AB193</f>
        <v>115.27</v>
      </c>
      <c r="CZ193">
        <f>AF193</f>
        <v>115.27</v>
      </c>
      <c r="DA193">
        <f>AJ193</f>
        <v>1</v>
      </c>
      <c r="DB193">
        <v>0</v>
      </c>
    </row>
    <row r="194" spans="1:106">
      <c r="A194">
        <f>ROW(Source!A104)</f>
        <v>104</v>
      </c>
      <c r="B194">
        <v>93143763</v>
      </c>
      <c r="C194">
        <v>94017026</v>
      </c>
      <c r="D194">
        <v>24770429</v>
      </c>
      <c r="E194">
        <v>1</v>
      </c>
      <c r="F194">
        <v>1</v>
      </c>
      <c r="G194">
        <v>1</v>
      </c>
      <c r="H194">
        <v>1</v>
      </c>
      <c r="I194" t="s">
        <v>883</v>
      </c>
      <c r="J194" t="s">
        <v>2</v>
      </c>
      <c r="K194" t="s">
        <v>884</v>
      </c>
      <c r="L194">
        <v>1369</v>
      </c>
      <c r="N194">
        <v>1013</v>
      </c>
      <c r="O194" t="s">
        <v>620</v>
      </c>
      <c r="P194" t="s">
        <v>620</v>
      </c>
      <c r="Q194">
        <v>1</v>
      </c>
      <c r="W194">
        <v>0</v>
      </c>
      <c r="X194">
        <v>1607597553</v>
      </c>
      <c r="Y194">
        <v>154</v>
      </c>
      <c r="AA194">
        <v>0</v>
      </c>
      <c r="AB194">
        <v>0</v>
      </c>
      <c r="AC194">
        <v>0</v>
      </c>
      <c r="AD194">
        <v>7.8</v>
      </c>
      <c r="AE194">
        <v>0</v>
      </c>
      <c r="AF194">
        <v>0</v>
      </c>
      <c r="AG194">
        <v>0</v>
      </c>
      <c r="AH194">
        <v>7.8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2</v>
      </c>
      <c r="AT194">
        <v>154</v>
      </c>
      <c r="AU194" t="s">
        <v>2</v>
      </c>
      <c r="AV194">
        <v>1</v>
      </c>
      <c r="AW194">
        <v>2</v>
      </c>
      <c r="AX194">
        <v>94017027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Y194*Source!I104</f>
        <v>38.5</v>
      </c>
      <c r="CY194">
        <f>AD194</f>
        <v>7.8</v>
      </c>
      <c r="CZ194">
        <f>AH194</f>
        <v>7.8</v>
      </c>
      <c r="DA194">
        <f>AL194</f>
        <v>1</v>
      </c>
      <c r="DB194">
        <v>0</v>
      </c>
    </row>
    <row r="195" spans="1:106">
      <c r="A195">
        <f>ROW(Source!A105)</f>
        <v>105</v>
      </c>
      <c r="B195">
        <v>93143763</v>
      </c>
      <c r="C195">
        <v>94017045</v>
      </c>
      <c r="D195">
        <v>121548</v>
      </c>
      <c r="E195">
        <v>1</v>
      </c>
      <c r="F195">
        <v>1</v>
      </c>
      <c r="G195">
        <v>1</v>
      </c>
      <c r="H195">
        <v>1</v>
      </c>
      <c r="I195" t="s">
        <v>22</v>
      </c>
      <c r="J195" t="s">
        <v>2</v>
      </c>
      <c r="K195" t="s">
        <v>621</v>
      </c>
      <c r="L195">
        <v>608254</v>
      </c>
      <c r="N195">
        <v>1013</v>
      </c>
      <c r="O195" t="s">
        <v>622</v>
      </c>
      <c r="P195" t="s">
        <v>622</v>
      </c>
      <c r="Q195">
        <v>1</v>
      </c>
      <c r="W195">
        <v>0</v>
      </c>
      <c r="X195">
        <v>-185737400</v>
      </c>
      <c r="Y195">
        <v>8.8699999999999992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2</v>
      </c>
      <c r="AT195">
        <v>8.8699999999999992</v>
      </c>
      <c r="AU195" t="s">
        <v>2</v>
      </c>
      <c r="AV195">
        <v>2</v>
      </c>
      <c r="AW195">
        <v>2</v>
      </c>
      <c r="AX195">
        <v>94017048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Y195*Source!I105</f>
        <v>0.55880999999999992</v>
      </c>
      <c r="CY195">
        <f>AD195</f>
        <v>0</v>
      </c>
      <c r="CZ195">
        <f>AH195</f>
        <v>0</v>
      </c>
      <c r="DA195">
        <f>AL195</f>
        <v>1</v>
      </c>
      <c r="DB195">
        <v>0</v>
      </c>
    </row>
    <row r="196" spans="1:106">
      <c r="A196">
        <f>ROW(Source!A105)</f>
        <v>105</v>
      </c>
      <c r="B196">
        <v>93143763</v>
      </c>
      <c r="C196">
        <v>94017045</v>
      </c>
      <c r="D196">
        <v>70958624</v>
      </c>
      <c r="E196">
        <v>1</v>
      </c>
      <c r="F196">
        <v>1</v>
      </c>
      <c r="G196">
        <v>1</v>
      </c>
      <c r="H196">
        <v>2</v>
      </c>
      <c r="I196" t="s">
        <v>885</v>
      </c>
      <c r="J196" t="s">
        <v>886</v>
      </c>
      <c r="K196" t="s">
        <v>887</v>
      </c>
      <c r="L196">
        <v>1368</v>
      </c>
      <c r="N196">
        <v>1011</v>
      </c>
      <c r="O196" t="s">
        <v>626</v>
      </c>
      <c r="P196" t="s">
        <v>626</v>
      </c>
      <c r="Q196">
        <v>1</v>
      </c>
      <c r="W196">
        <v>0</v>
      </c>
      <c r="X196">
        <v>1280828386</v>
      </c>
      <c r="Y196">
        <v>8.8699999999999992</v>
      </c>
      <c r="AA196">
        <v>0</v>
      </c>
      <c r="AB196">
        <v>59.47</v>
      </c>
      <c r="AC196">
        <v>11.6</v>
      </c>
      <c r="AD196">
        <v>0</v>
      </c>
      <c r="AE196">
        <v>0</v>
      </c>
      <c r="AF196">
        <v>59.47</v>
      </c>
      <c r="AG196">
        <v>11.6</v>
      </c>
      <c r="AH196">
        <v>0</v>
      </c>
      <c r="AI196">
        <v>1</v>
      </c>
      <c r="AJ196">
        <v>1</v>
      </c>
      <c r="AK196">
        <v>1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2</v>
      </c>
      <c r="AT196">
        <v>8.8699999999999992</v>
      </c>
      <c r="AU196" t="s">
        <v>2</v>
      </c>
      <c r="AV196">
        <v>0</v>
      </c>
      <c r="AW196">
        <v>2</v>
      </c>
      <c r="AX196">
        <v>94017049</v>
      </c>
      <c r="AY196">
        <v>1</v>
      </c>
      <c r="AZ196">
        <v>0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Y196*Source!I105</f>
        <v>0.55880999999999992</v>
      </c>
      <c r="CY196">
        <f>AB196</f>
        <v>59.47</v>
      </c>
      <c r="CZ196">
        <f>AF196</f>
        <v>59.47</v>
      </c>
      <c r="DA196">
        <f>AJ196</f>
        <v>1</v>
      </c>
      <c r="DB196">
        <v>0</v>
      </c>
    </row>
    <row r="197" spans="1:106">
      <c r="A197">
        <f>ROW(Source!A106)</f>
        <v>106</v>
      </c>
      <c r="B197">
        <v>93143763</v>
      </c>
      <c r="C197">
        <v>94017028</v>
      </c>
      <c r="D197">
        <v>24772595</v>
      </c>
      <c r="E197">
        <v>1</v>
      </c>
      <c r="F197">
        <v>1</v>
      </c>
      <c r="G197">
        <v>1</v>
      </c>
      <c r="H197">
        <v>1</v>
      </c>
      <c r="I197" t="s">
        <v>888</v>
      </c>
      <c r="J197" t="s">
        <v>2</v>
      </c>
      <c r="K197" t="s">
        <v>889</v>
      </c>
      <c r="L197">
        <v>1369</v>
      </c>
      <c r="N197">
        <v>1013</v>
      </c>
      <c r="O197" t="s">
        <v>620</v>
      </c>
      <c r="P197" t="s">
        <v>620</v>
      </c>
      <c r="Q197">
        <v>1</v>
      </c>
      <c r="W197">
        <v>0</v>
      </c>
      <c r="X197">
        <v>94904507</v>
      </c>
      <c r="Y197">
        <v>97.2</v>
      </c>
      <c r="AA197">
        <v>0</v>
      </c>
      <c r="AB197">
        <v>0</v>
      </c>
      <c r="AC197">
        <v>0</v>
      </c>
      <c r="AD197">
        <v>7.5</v>
      </c>
      <c r="AE197">
        <v>0</v>
      </c>
      <c r="AF197">
        <v>0</v>
      </c>
      <c r="AG197">
        <v>0</v>
      </c>
      <c r="AH197">
        <v>7.5</v>
      </c>
      <c r="AI197">
        <v>1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2</v>
      </c>
      <c r="AT197">
        <v>97.2</v>
      </c>
      <c r="AU197" t="s">
        <v>2</v>
      </c>
      <c r="AV197">
        <v>1</v>
      </c>
      <c r="AW197">
        <v>2</v>
      </c>
      <c r="AX197">
        <v>94017029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Y197*Source!I106</f>
        <v>0</v>
      </c>
      <c r="CY197">
        <f>AD197</f>
        <v>7.5</v>
      </c>
      <c r="CZ197">
        <f>AH197</f>
        <v>7.5</v>
      </c>
      <c r="DA197">
        <f>AL197</f>
        <v>1</v>
      </c>
      <c r="DB197">
        <v>0</v>
      </c>
    </row>
    <row r="198" spans="1:106">
      <c r="A198">
        <f>ROW(Source!A107)</f>
        <v>107</v>
      </c>
      <c r="B198">
        <v>93143763</v>
      </c>
      <c r="C198">
        <v>94017030</v>
      </c>
      <c r="D198">
        <v>24763266</v>
      </c>
      <c r="E198">
        <v>1</v>
      </c>
      <c r="F198">
        <v>1</v>
      </c>
      <c r="G198">
        <v>1</v>
      </c>
      <c r="H198">
        <v>1</v>
      </c>
      <c r="I198" t="s">
        <v>890</v>
      </c>
      <c r="J198" t="s">
        <v>2</v>
      </c>
      <c r="K198" t="s">
        <v>891</v>
      </c>
      <c r="L198">
        <v>1369</v>
      </c>
      <c r="N198">
        <v>1013</v>
      </c>
      <c r="O198" t="s">
        <v>620</v>
      </c>
      <c r="P198" t="s">
        <v>620</v>
      </c>
      <c r="Q198">
        <v>1</v>
      </c>
      <c r="W198">
        <v>0</v>
      </c>
      <c r="X198">
        <v>1774247228</v>
      </c>
      <c r="Y198">
        <v>12.53</v>
      </c>
      <c r="AA198">
        <v>0</v>
      </c>
      <c r="AB198">
        <v>0</v>
      </c>
      <c r="AC198">
        <v>0</v>
      </c>
      <c r="AD198">
        <v>8.5299999999999994</v>
      </c>
      <c r="AE198">
        <v>0</v>
      </c>
      <c r="AF198">
        <v>0</v>
      </c>
      <c r="AG198">
        <v>0</v>
      </c>
      <c r="AH198">
        <v>8.5299999999999994</v>
      </c>
      <c r="AI198">
        <v>1</v>
      </c>
      <c r="AJ198">
        <v>1</v>
      </c>
      <c r="AK198">
        <v>1</v>
      </c>
      <c r="AL198">
        <v>1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2</v>
      </c>
      <c r="AT198">
        <v>12.53</v>
      </c>
      <c r="AU198" t="s">
        <v>2</v>
      </c>
      <c r="AV198">
        <v>1</v>
      </c>
      <c r="AW198">
        <v>2</v>
      </c>
      <c r="AX198">
        <v>94017031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Y198*Source!I107</f>
        <v>7.8938999999999995</v>
      </c>
      <c r="CY198">
        <f>AD198</f>
        <v>8.5299999999999994</v>
      </c>
      <c r="CZ198">
        <f>AH198</f>
        <v>8.5299999999999994</v>
      </c>
      <c r="DA198">
        <f>AL198</f>
        <v>1</v>
      </c>
      <c r="DB198">
        <v>0</v>
      </c>
    </row>
    <row r="199" spans="1:106">
      <c r="A199">
        <f>ROW(Source!A107)</f>
        <v>107</v>
      </c>
      <c r="B199">
        <v>93143763</v>
      </c>
      <c r="C199">
        <v>94017030</v>
      </c>
      <c r="D199">
        <v>121548</v>
      </c>
      <c r="E199">
        <v>1</v>
      </c>
      <c r="F199">
        <v>1</v>
      </c>
      <c r="G199">
        <v>1</v>
      </c>
      <c r="H199">
        <v>1</v>
      </c>
      <c r="I199" t="s">
        <v>22</v>
      </c>
      <c r="J199" t="s">
        <v>2</v>
      </c>
      <c r="K199" t="s">
        <v>621</v>
      </c>
      <c r="L199">
        <v>608254</v>
      </c>
      <c r="N199">
        <v>1013</v>
      </c>
      <c r="O199" t="s">
        <v>622</v>
      </c>
      <c r="P199" t="s">
        <v>622</v>
      </c>
      <c r="Q199">
        <v>1</v>
      </c>
      <c r="W199">
        <v>0</v>
      </c>
      <c r="X199">
        <v>-185737400</v>
      </c>
      <c r="Y199">
        <v>3.04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N199">
        <v>0</v>
      </c>
      <c r="AO199">
        <v>1</v>
      </c>
      <c r="AP199">
        <v>0</v>
      </c>
      <c r="AQ199">
        <v>0</v>
      </c>
      <c r="AR199">
        <v>0</v>
      </c>
      <c r="AS199" t="s">
        <v>2</v>
      </c>
      <c r="AT199">
        <v>3.04</v>
      </c>
      <c r="AU199" t="s">
        <v>2</v>
      </c>
      <c r="AV199">
        <v>2</v>
      </c>
      <c r="AW199">
        <v>2</v>
      </c>
      <c r="AX199">
        <v>94017032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Y199*Source!I107</f>
        <v>1.9152</v>
      </c>
      <c r="CY199">
        <f>AD199</f>
        <v>0</v>
      </c>
      <c r="CZ199">
        <f>AH199</f>
        <v>0</v>
      </c>
      <c r="DA199">
        <f>AL199</f>
        <v>1</v>
      </c>
      <c r="DB199">
        <v>0</v>
      </c>
    </row>
    <row r="200" spans="1:106">
      <c r="A200">
        <f>ROW(Source!A107)</f>
        <v>107</v>
      </c>
      <c r="B200">
        <v>93143763</v>
      </c>
      <c r="C200">
        <v>94017030</v>
      </c>
      <c r="D200">
        <v>70958514</v>
      </c>
      <c r="E200">
        <v>1</v>
      </c>
      <c r="F200">
        <v>1</v>
      </c>
      <c r="G200">
        <v>1</v>
      </c>
      <c r="H200">
        <v>2</v>
      </c>
      <c r="I200" t="s">
        <v>892</v>
      </c>
      <c r="J200" t="s">
        <v>893</v>
      </c>
      <c r="K200" t="s">
        <v>894</v>
      </c>
      <c r="L200">
        <v>1368</v>
      </c>
      <c r="N200">
        <v>1011</v>
      </c>
      <c r="O200" t="s">
        <v>626</v>
      </c>
      <c r="P200" t="s">
        <v>626</v>
      </c>
      <c r="Q200">
        <v>1</v>
      </c>
      <c r="W200">
        <v>0</v>
      </c>
      <c r="X200">
        <v>-707733827</v>
      </c>
      <c r="Y200">
        <v>3.04</v>
      </c>
      <c r="AA200">
        <v>0</v>
      </c>
      <c r="AB200">
        <v>90</v>
      </c>
      <c r="AC200">
        <v>10.06</v>
      </c>
      <c r="AD200">
        <v>0</v>
      </c>
      <c r="AE200">
        <v>0</v>
      </c>
      <c r="AF200">
        <v>90</v>
      </c>
      <c r="AG200">
        <v>10.06</v>
      </c>
      <c r="AH200">
        <v>0</v>
      </c>
      <c r="AI200">
        <v>1</v>
      </c>
      <c r="AJ200">
        <v>1</v>
      </c>
      <c r="AK200">
        <v>1</v>
      </c>
      <c r="AL200">
        <v>1</v>
      </c>
      <c r="AN200">
        <v>0</v>
      </c>
      <c r="AO200">
        <v>1</v>
      </c>
      <c r="AP200">
        <v>0</v>
      </c>
      <c r="AQ200">
        <v>0</v>
      </c>
      <c r="AR200">
        <v>0</v>
      </c>
      <c r="AS200" t="s">
        <v>2</v>
      </c>
      <c r="AT200">
        <v>3.04</v>
      </c>
      <c r="AU200" t="s">
        <v>2</v>
      </c>
      <c r="AV200">
        <v>0</v>
      </c>
      <c r="AW200">
        <v>2</v>
      </c>
      <c r="AX200">
        <v>94017033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Y200*Source!I107</f>
        <v>1.9152</v>
      </c>
      <c r="CY200">
        <f>AB200</f>
        <v>90</v>
      </c>
      <c r="CZ200">
        <f>AF200</f>
        <v>90</v>
      </c>
      <c r="DA200">
        <f>AJ200</f>
        <v>1</v>
      </c>
      <c r="DB200">
        <v>0</v>
      </c>
    </row>
    <row r="201" spans="1:106">
      <c r="A201">
        <f>ROW(Source!A107)</f>
        <v>107</v>
      </c>
      <c r="B201">
        <v>93143763</v>
      </c>
      <c r="C201">
        <v>94017030</v>
      </c>
      <c r="D201">
        <v>70959907</v>
      </c>
      <c r="E201">
        <v>1</v>
      </c>
      <c r="F201">
        <v>1</v>
      </c>
      <c r="G201">
        <v>1</v>
      </c>
      <c r="H201">
        <v>2</v>
      </c>
      <c r="I201" t="s">
        <v>895</v>
      </c>
      <c r="J201" t="s">
        <v>896</v>
      </c>
      <c r="K201" t="s">
        <v>897</v>
      </c>
      <c r="L201">
        <v>1368</v>
      </c>
      <c r="N201">
        <v>1011</v>
      </c>
      <c r="O201" t="s">
        <v>626</v>
      </c>
      <c r="P201" t="s">
        <v>626</v>
      </c>
      <c r="Q201">
        <v>1</v>
      </c>
      <c r="W201">
        <v>0</v>
      </c>
      <c r="X201">
        <v>279763349</v>
      </c>
      <c r="Y201">
        <v>12.18</v>
      </c>
      <c r="AA201">
        <v>0</v>
      </c>
      <c r="AB201">
        <v>0.55000000000000004</v>
      </c>
      <c r="AC201">
        <v>0</v>
      </c>
      <c r="AD201">
        <v>0</v>
      </c>
      <c r="AE201">
        <v>0</v>
      </c>
      <c r="AF201">
        <v>0.55000000000000004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N201">
        <v>0</v>
      </c>
      <c r="AO201">
        <v>1</v>
      </c>
      <c r="AP201">
        <v>0</v>
      </c>
      <c r="AQ201">
        <v>0</v>
      </c>
      <c r="AR201">
        <v>0</v>
      </c>
      <c r="AS201" t="s">
        <v>2</v>
      </c>
      <c r="AT201">
        <v>12.18</v>
      </c>
      <c r="AU201" t="s">
        <v>2</v>
      </c>
      <c r="AV201">
        <v>0</v>
      </c>
      <c r="AW201">
        <v>2</v>
      </c>
      <c r="AX201">
        <v>94017034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Y201*Source!I107</f>
        <v>7.6734</v>
      </c>
      <c r="CY201">
        <f>AB201</f>
        <v>0.55000000000000004</v>
      </c>
      <c r="CZ201">
        <f>AF201</f>
        <v>0.55000000000000004</v>
      </c>
      <c r="DA201">
        <f>AJ201</f>
        <v>1</v>
      </c>
      <c r="DB201">
        <v>0</v>
      </c>
    </row>
    <row r="202" spans="1:106">
      <c r="A202">
        <f>ROW(Source!A108)</f>
        <v>108</v>
      </c>
      <c r="B202">
        <v>93143763</v>
      </c>
      <c r="C202">
        <v>94020003</v>
      </c>
      <c r="D202">
        <v>24756983</v>
      </c>
      <c r="E202">
        <v>1</v>
      </c>
      <c r="F202">
        <v>1</v>
      </c>
      <c r="G202">
        <v>1</v>
      </c>
      <c r="H202">
        <v>1</v>
      </c>
      <c r="I202" t="s">
        <v>898</v>
      </c>
      <c r="J202" t="s">
        <v>2</v>
      </c>
      <c r="K202" t="s">
        <v>899</v>
      </c>
      <c r="L202">
        <v>1369</v>
      </c>
      <c r="N202">
        <v>1013</v>
      </c>
      <c r="O202" t="s">
        <v>620</v>
      </c>
      <c r="P202" t="s">
        <v>620</v>
      </c>
      <c r="Q202">
        <v>1</v>
      </c>
      <c r="W202">
        <v>0</v>
      </c>
      <c r="X202">
        <v>1642027304</v>
      </c>
      <c r="Y202">
        <v>33.410999999999994</v>
      </c>
      <c r="AA202">
        <v>0</v>
      </c>
      <c r="AB202">
        <v>0</v>
      </c>
      <c r="AC202">
        <v>0</v>
      </c>
      <c r="AD202">
        <v>10.210000000000001</v>
      </c>
      <c r="AE202">
        <v>0</v>
      </c>
      <c r="AF202">
        <v>0</v>
      </c>
      <c r="AG202">
        <v>0</v>
      </c>
      <c r="AH202">
        <v>10.210000000000001</v>
      </c>
      <c r="AI202">
        <v>1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2</v>
      </c>
      <c r="AT202">
        <v>47.73</v>
      </c>
      <c r="AU202" t="s">
        <v>380</v>
      </c>
      <c r="AV202">
        <v>1</v>
      </c>
      <c r="AW202">
        <v>2</v>
      </c>
      <c r="AX202">
        <v>94020004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Y202*Source!I108</f>
        <v>53.457599999999992</v>
      </c>
      <c r="CY202">
        <f>AD202</f>
        <v>10.210000000000001</v>
      </c>
      <c r="CZ202">
        <f>AH202</f>
        <v>10.210000000000001</v>
      </c>
      <c r="DA202">
        <f>AL202</f>
        <v>1</v>
      </c>
      <c r="DB202">
        <v>0</v>
      </c>
    </row>
    <row r="203" spans="1:106">
      <c r="A203">
        <f>ROW(Source!A108)</f>
        <v>108</v>
      </c>
      <c r="B203">
        <v>93143763</v>
      </c>
      <c r="C203">
        <v>94020003</v>
      </c>
      <c r="D203">
        <v>121548</v>
      </c>
      <c r="E203">
        <v>1</v>
      </c>
      <c r="F203">
        <v>1</v>
      </c>
      <c r="G203">
        <v>1</v>
      </c>
      <c r="H203">
        <v>1</v>
      </c>
      <c r="I203" t="s">
        <v>22</v>
      </c>
      <c r="J203" t="s">
        <v>2</v>
      </c>
      <c r="K203" t="s">
        <v>621</v>
      </c>
      <c r="L203">
        <v>608254</v>
      </c>
      <c r="N203">
        <v>1013</v>
      </c>
      <c r="O203" t="s">
        <v>622</v>
      </c>
      <c r="P203" t="s">
        <v>622</v>
      </c>
      <c r="Q203">
        <v>1</v>
      </c>
      <c r="W203">
        <v>0</v>
      </c>
      <c r="X203">
        <v>-185737400</v>
      </c>
      <c r="Y203">
        <v>6.9999999999999993E-2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2</v>
      </c>
      <c r="AT203">
        <v>0.1</v>
      </c>
      <c r="AU203" t="s">
        <v>380</v>
      </c>
      <c r="AV203">
        <v>2</v>
      </c>
      <c r="AW203">
        <v>2</v>
      </c>
      <c r="AX203">
        <v>94020005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Y203*Source!I108</f>
        <v>0.11199999999999999</v>
      </c>
      <c r="CY203">
        <f>AD203</f>
        <v>0</v>
      </c>
      <c r="CZ203">
        <f>AH203</f>
        <v>0</v>
      </c>
      <c r="DA203">
        <f>AL203</f>
        <v>1</v>
      </c>
      <c r="DB203">
        <v>0</v>
      </c>
    </row>
    <row r="204" spans="1:106">
      <c r="A204">
        <f>ROW(Source!A108)</f>
        <v>108</v>
      </c>
      <c r="B204">
        <v>93143763</v>
      </c>
      <c r="C204">
        <v>94020003</v>
      </c>
      <c r="D204">
        <v>70958394</v>
      </c>
      <c r="E204">
        <v>1</v>
      </c>
      <c r="F204">
        <v>1</v>
      </c>
      <c r="G204">
        <v>1</v>
      </c>
      <c r="H204">
        <v>2</v>
      </c>
      <c r="I204" t="s">
        <v>827</v>
      </c>
      <c r="J204" t="s">
        <v>828</v>
      </c>
      <c r="K204" t="s">
        <v>829</v>
      </c>
      <c r="L204">
        <v>1368</v>
      </c>
      <c r="N204">
        <v>1011</v>
      </c>
      <c r="O204" t="s">
        <v>626</v>
      </c>
      <c r="P204" t="s">
        <v>626</v>
      </c>
      <c r="Q204">
        <v>1</v>
      </c>
      <c r="W204">
        <v>0</v>
      </c>
      <c r="X204">
        <v>1499254570</v>
      </c>
      <c r="Y204">
        <v>6.9999999999999993E-2</v>
      </c>
      <c r="AA204">
        <v>0</v>
      </c>
      <c r="AB204">
        <v>31.26</v>
      </c>
      <c r="AC204">
        <v>13.5</v>
      </c>
      <c r="AD204">
        <v>0</v>
      </c>
      <c r="AE204">
        <v>0</v>
      </c>
      <c r="AF204">
        <v>31.26</v>
      </c>
      <c r="AG204">
        <v>13.5</v>
      </c>
      <c r="AH204">
        <v>0</v>
      </c>
      <c r="AI204">
        <v>1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2</v>
      </c>
      <c r="AT204">
        <v>0.1</v>
      </c>
      <c r="AU204" t="s">
        <v>380</v>
      </c>
      <c r="AV204">
        <v>0</v>
      </c>
      <c r="AW204">
        <v>2</v>
      </c>
      <c r="AX204">
        <v>94020006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Y204*Source!I108</f>
        <v>0.11199999999999999</v>
      </c>
      <c r="CY204">
        <f>AB204</f>
        <v>31.26</v>
      </c>
      <c r="CZ204">
        <f>AF204</f>
        <v>31.26</v>
      </c>
      <c r="DA204">
        <f>AJ204</f>
        <v>1</v>
      </c>
      <c r="DB204">
        <v>0</v>
      </c>
    </row>
    <row r="205" spans="1:106">
      <c r="A205">
        <f>ROW(Source!A108)</f>
        <v>108</v>
      </c>
      <c r="B205">
        <v>93143763</v>
      </c>
      <c r="C205">
        <v>94020003</v>
      </c>
      <c r="D205">
        <v>70960247</v>
      </c>
      <c r="E205">
        <v>1</v>
      </c>
      <c r="F205">
        <v>1</v>
      </c>
      <c r="G205">
        <v>1</v>
      </c>
      <c r="H205">
        <v>2</v>
      </c>
      <c r="I205" t="s">
        <v>696</v>
      </c>
      <c r="J205" t="s">
        <v>697</v>
      </c>
      <c r="K205" t="s">
        <v>698</v>
      </c>
      <c r="L205">
        <v>1368</v>
      </c>
      <c r="N205">
        <v>1011</v>
      </c>
      <c r="O205" t="s">
        <v>626</v>
      </c>
      <c r="P205" t="s">
        <v>626</v>
      </c>
      <c r="Q205">
        <v>1</v>
      </c>
      <c r="W205">
        <v>0</v>
      </c>
      <c r="X205">
        <v>596191924</v>
      </c>
      <c r="Y205">
        <v>0.105</v>
      </c>
      <c r="AA205">
        <v>0</v>
      </c>
      <c r="AB205">
        <v>87.17</v>
      </c>
      <c r="AC205">
        <v>11.6</v>
      </c>
      <c r="AD205">
        <v>0</v>
      </c>
      <c r="AE205">
        <v>0</v>
      </c>
      <c r="AF205">
        <v>87.17</v>
      </c>
      <c r="AG205">
        <v>11.6</v>
      </c>
      <c r="AH205">
        <v>0</v>
      </c>
      <c r="AI205">
        <v>1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2</v>
      </c>
      <c r="AT205">
        <v>0.15</v>
      </c>
      <c r="AU205" t="s">
        <v>380</v>
      </c>
      <c r="AV205">
        <v>0</v>
      </c>
      <c r="AW205">
        <v>2</v>
      </c>
      <c r="AX205">
        <v>94020007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Y205*Source!I108</f>
        <v>0.16800000000000001</v>
      </c>
      <c r="CY205">
        <f>AB205</f>
        <v>87.17</v>
      </c>
      <c r="CZ205">
        <f>AF205</f>
        <v>87.17</v>
      </c>
      <c r="DA205">
        <f>AJ205</f>
        <v>1</v>
      </c>
      <c r="DB205">
        <v>0</v>
      </c>
    </row>
    <row r="206" spans="1:106">
      <c r="A206">
        <f>ROW(Source!A108)</f>
        <v>108</v>
      </c>
      <c r="B206">
        <v>93143763</v>
      </c>
      <c r="C206">
        <v>94020003</v>
      </c>
      <c r="D206">
        <v>70982317</v>
      </c>
      <c r="E206">
        <v>1</v>
      </c>
      <c r="F206">
        <v>1</v>
      </c>
      <c r="G206">
        <v>1</v>
      </c>
      <c r="H206">
        <v>3</v>
      </c>
      <c r="I206" t="s">
        <v>900</v>
      </c>
      <c r="J206" t="s">
        <v>901</v>
      </c>
      <c r="K206" t="s">
        <v>902</v>
      </c>
      <c r="L206">
        <v>1327</v>
      </c>
      <c r="N206">
        <v>1005</v>
      </c>
      <c r="O206" t="s">
        <v>769</v>
      </c>
      <c r="P206" t="s">
        <v>769</v>
      </c>
      <c r="Q206">
        <v>1</v>
      </c>
      <c r="W206">
        <v>0</v>
      </c>
      <c r="X206">
        <v>-244633216</v>
      </c>
      <c r="Y206">
        <v>0</v>
      </c>
      <c r="AA206">
        <v>110.9</v>
      </c>
      <c r="AB206">
        <v>0</v>
      </c>
      <c r="AC206">
        <v>0</v>
      </c>
      <c r="AD206">
        <v>0</v>
      </c>
      <c r="AE206">
        <v>110.9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2</v>
      </c>
      <c r="AT206">
        <v>102</v>
      </c>
      <c r="AU206" t="s">
        <v>133</v>
      </c>
      <c r="AV206">
        <v>0</v>
      </c>
      <c r="AW206">
        <v>2</v>
      </c>
      <c r="AX206">
        <v>94020008</v>
      </c>
      <c r="AY206">
        <v>1</v>
      </c>
      <c r="AZ206">
        <v>0</v>
      </c>
      <c r="BA206">
        <v>211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Y206*Source!I108</f>
        <v>0</v>
      </c>
      <c r="CY206">
        <f>AA206</f>
        <v>110.9</v>
      </c>
      <c r="CZ206">
        <f>AE206</f>
        <v>110.9</v>
      </c>
      <c r="DA206">
        <f>AI206</f>
        <v>1</v>
      </c>
      <c r="DB206">
        <v>0</v>
      </c>
    </row>
    <row r="207" spans="1:106">
      <c r="A207">
        <f>ROW(Source!A108)</f>
        <v>108</v>
      </c>
      <c r="B207">
        <v>93143763</v>
      </c>
      <c r="C207">
        <v>94020003</v>
      </c>
      <c r="D207">
        <v>70982531</v>
      </c>
      <c r="E207">
        <v>1</v>
      </c>
      <c r="F207">
        <v>1</v>
      </c>
      <c r="G207">
        <v>1</v>
      </c>
      <c r="H207">
        <v>3</v>
      </c>
      <c r="I207" t="s">
        <v>903</v>
      </c>
      <c r="J207" t="s">
        <v>904</v>
      </c>
      <c r="K207" t="s">
        <v>905</v>
      </c>
      <c r="L207">
        <v>1348</v>
      </c>
      <c r="N207">
        <v>1009</v>
      </c>
      <c r="O207" t="s">
        <v>630</v>
      </c>
      <c r="P207" t="s">
        <v>630</v>
      </c>
      <c r="Q207">
        <v>1000</v>
      </c>
      <c r="W207">
        <v>0</v>
      </c>
      <c r="X207">
        <v>1718398786</v>
      </c>
      <c r="Y207">
        <v>0</v>
      </c>
      <c r="AA207">
        <v>6533.7</v>
      </c>
      <c r="AB207">
        <v>0</v>
      </c>
      <c r="AC207">
        <v>0</v>
      </c>
      <c r="AD207">
        <v>0</v>
      </c>
      <c r="AE207">
        <v>6533.7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2</v>
      </c>
      <c r="AT207">
        <v>0.19</v>
      </c>
      <c r="AU207" t="s">
        <v>133</v>
      </c>
      <c r="AV207">
        <v>0</v>
      </c>
      <c r="AW207">
        <v>2</v>
      </c>
      <c r="AX207">
        <v>94020009</v>
      </c>
      <c r="AY207">
        <v>1</v>
      </c>
      <c r="AZ207">
        <v>0</v>
      </c>
      <c r="BA207">
        <v>212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Y207*Source!I108</f>
        <v>0</v>
      </c>
      <c r="CY207">
        <f>AA207</f>
        <v>6533.7</v>
      </c>
      <c r="CZ207">
        <f>AE207</f>
        <v>6533.7</v>
      </c>
      <c r="DA207">
        <f>AI207</f>
        <v>1</v>
      </c>
      <c r="DB207">
        <v>0</v>
      </c>
    </row>
    <row r="208" spans="1:106">
      <c r="A208">
        <f>ROW(Source!A108)</f>
        <v>108</v>
      </c>
      <c r="B208">
        <v>93143763</v>
      </c>
      <c r="C208">
        <v>94020003</v>
      </c>
      <c r="D208">
        <v>70979076</v>
      </c>
      <c r="E208">
        <v>1</v>
      </c>
      <c r="F208">
        <v>1</v>
      </c>
      <c r="G208">
        <v>1</v>
      </c>
      <c r="H208">
        <v>3</v>
      </c>
      <c r="I208" t="s">
        <v>906</v>
      </c>
      <c r="J208" t="s">
        <v>907</v>
      </c>
      <c r="K208" t="s">
        <v>908</v>
      </c>
      <c r="L208">
        <v>1346</v>
      </c>
      <c r="N208">
        <v>1009</v>
      </c>
      <c r="O208" t="s">
        <v>637</v>
      </c>
      <c r="P208" t="s">
        <v>637</v>
      </c>
      <c r="Q208">
        <v>1</v>
      </c>
      <c r="W208">
        <v>0</v>
      </c>
      <c r="X208">
        <v>-294913766</v>
      </c>
      <c r="Y208">
        <v>0</v>
      </c>
      <c r="AA208">
        <v>1.82</v>
      </c>
      <c r="AB208">
        <v>0</v>
      </c>
      <c r="AC208">
        <v>0</v>
      </c>
      <c r="AD208">
        <v>0</v>
      </c>
      <c r="AE208">
        <v>1.82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1</v>
      </c>
      <c r="AQ208">
        <v>0</v>
      </c>
      <c r="AR208">
        <v>0</v>
      </c>
      <c r="AS208" t="s">
        <v>2</v>
      </c>
      <c r="AT208">
        <v>1</v>
      </c>
      <c r="AU208" t="s">
        <v>133</v>
      </c>
      <c r="AV208">
        <v>0</v>
      </c>
      <c r="AW208">
        <v>2</v>
      </c>
      <c r="AX208">
        <v>94020010</v>
      </c>
      <c r="AY208">
        <v>1</v>
      </c>
      <c r="AZ208">
        <v>0</v>
      </c>
      <c r="BA208">
        <v>213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Y208*Source!I108</f>
        <v>0</v>
      </c>
      <c r="CY208">
        <f>AA208</f>
        <v>1.82</v>
      </c>
      <c r="CZ208">
        <f>AE208</f>
        <v>1.82</v>
      </c>
      <c r="DA208">
        <f>AI208</f>
        <v>1</v>
      </c>
      <c r="DB208">
        <v>0</v>
      </c>
    </row>
    <row r="209" spans="1:106">
      <c r="A209">
        <f>ROW(Source!A108)</f>
        <v>108</v>
      </c>
      <c r="B209">
        <v>93143763</v>
      </c>
      <c r="C209">
        <v>94020003</v>
      </c>
      <c r="D209">
        <v>70994254</v>
      </c>
      <c r="E209">
        <v>1</v>
      </c>
      <c r="F209">
        <v>1</v>
      </c>
      <c r="G209">
        <v>1</v>
      </c>
      <c r="H209">
        <v>3</v>
      </c>
      <c r="I209" t="s">
        <v>909</v>
      </c>
      <c r="J209" t="s">
        <v>910</v>
      </c>
      <c r="K209" t="s">
        <v>911</v>
      </c>
      <c r="L209">
        <v>1346</v>
      </c>
      <c r="N209">
        <v>1009</v>
      </c>
      <c r="O209" t="s">
        <v>637</v>
      </c>
      <c r="P209" t="s">
        <v>637</v>
      </c>
      <c r="Q209">
        <v>1</v>
      </c>
      <c r="W209">
        <v>0</v>
      </c>
      <c r="X209">
        <v>-638068754</v>
      </c>
      <c r="Y209">
        <v>0</v>
      </c>
      <c r="AA209">
        <v>39.299999999999997</v>
      </c>
      <c r="AB209">
        <v>0</v>
      </c>
      <c r="AC209">
        <v>0</v>
      </c>
      <c r="AD209">
        <v>0</v>
      </c>
      <c r="AE209">
        <v>39.299999999999997</v>
      </c>
      <c r="AF209">
        <v>0</v>
      </c>
      <c r="AG209">
        <v>0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2</v>
      </c>
      <c r="AT209">
        <v>1.9</v>
      </c>
      <c r="AU209" t="s">
        <v>133</v>
      </c>
      <c r="AV209">
        <v>0</v>
      </c>
      <c r="AW209">
        <v>2</v>
      </c>
      <c r="AX209">
        <v>94020011</v>
      </c>
      <c r="AY209">
        <v>1</v>
      </c>
      <c r="AZ209">
        <v>0</v>
      </c>
      <c r="BA209">
        <v>214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Y209*Source!I108</f>
        <v>0</v>
      </c>
      <c r="CY209">
        <f>AA209</f>
        <v>39.299999999999997</v>
      </c>
      <c r="CZ209">
        <f>AE209</f>
        <v>39.299999999999997</v>
      </c>
      <c r="DA209">
        <f>AI209</f>
        <v>1</v>
      </c>
      <c r="DB209">
        <v>0</v>
      </c>
    </row>
    <row r="210" spans="1:106">
      <c r="A210">
        <f>ROW(Source!A109)</f>
        <v>109</v>
      </c>
      <c r="B210">
        <v>93143763</v>
      </c>
      <c r="C210">
        <v>94020012</v>
      </c>
      <c r="D210">
        <v>24756983</v>
      </c>
      <c r="E210">
        <v>1</v>
      </c>
      <c r="F210">
        <v>1</v>
      </c>
      <c r="G210">
        <v>1</v>
      </c>
      <c r="H210">
        <v>1</v>
      </c>
      <c r="I210" t="s">
        <v>898</v>
      </c>
      <c r="J210" t="s">
        <v>2</v>
      </c>
      <c r="K210" t="s">
        <v>899</v>
      </c>
      <c r="L210">
        <v>1369</v>
      </c>
      <c r="N210">
        <v>1013</v>
      </c>
      <c r="O210" t="s">
        <v>620</v>
      </c>
      <c r="P210" t="s">
        <v>620</v>
      </c>
      <c r="Q210">
        <v>1</v>
      </c>
      <c r="W210">
        <v>0</v>
      </c>
      <c r="X210">
        <v>1642027304</v>
      </c>
      <c r="Y210">
        <v>47.73</v>
      </c>
      <c r="AA210">
        <v>0</v>
      </c>
      <c r="AB210">
        <v>0</v>
      </c>
      <c r="AC210">
        <v>0</v>
      </c>
      <c r="AD210">
        <v>10.210000000000001</v>
      </c>
      <c r="AE210">
        <v>0</v>
      </c>
      <c r="AF210">
        <v>0</v>
      </c>
      <c r="AG210">
        <v>0</v>
      </c>
      <c r="AH210">
        <v>10.210000000000001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0</v>
      </c>
      <c r="AQ210">
        <v>0</v>
      </c>
      <c r="AR210">
        <v>0</v>
      </c>
      <c r="AS210" t="s">
        <v>2</v>
      </c>
      <c r="AT210">
        <v>47.73</v>
      </c>
      <c r="AU210" t="s">
        <v>2</v>
      </c>
      <c r="AV210">
        <v>1</v>
      </c>
      <c r="AW210">
        <v>2</v>
      </c>
      <c r="AX210">
        <v>94020021</v>
      </c>
      <c r="AY210">
        <v>1</v>
      </c>
      <c r="AZ210">
        <v>0</v>
      </c>
      <c r="BA210">
        <v>215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Y210*Source!I109</f>
        <v>76.367999999999995</v>
      </c>
      <c r="CY210">
        <f>AD210</f>
        <v>10.210000000000001</v>
      </c>
      <c r="CZ210">
        <f>AH210</f>
        <v>10.210000000000001</v>
      </c>
      <c r="DA210">
        <f>AL210</f>
        <v>1</v>
      </c>
      <c r="DB210">
        <v>0</v>
      </c>
    </row>
    <row r="211" spans="1:106">
      <c r="A211">
        <f>ROW(Source!A109)</f>
        <v>109</v>
      </c>
      <c r="B211">
        <v>93143763</v>
      </c>
      <c r="C211">
        <v>94020012</v>
      </c>
      <c r="D211">
        <v>121548</v>
      </c>
      <c r="E211">
        <v>1</v>
      </c>
      <c r="F211">
        <v>1</v>
      </c>
      <c r="G211">
        <v>1</v>
      </c>
      <c r="H211">
        <v>1</v>
      </c>
      <c r="I211" t="s">
        <v>22</v>
      </c>
      <c r="J211" t="s">
        <v>2</v>
      </c>
      <c r="K211" t="s">
        <v>621</v>
      </c>
      <c r="L211">
        <v>608254</v>
      </c>
      <c r="N211">
        <v>1013</v>
      </c>
      <c r="O211" t="s">
        <v>622</v>
      </c>
      <c r="P211" t="s">
        <v>622</v>
      </c>
      <c r="Q211">
        <v>1</v>
      </c>
      <c r="W211">
        <v>0</v>
      </c>
      <c r="X211">
        <v>-185737400</v>
      </c>
      <c r="Y211">
        <v>0.1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2</v>
      </c>
      <c r="AT211">
        <v>0.1</v>
      </c>
      <c r="AU211" t="s">
        <v>2</v>
      </c>
      <c r="AV211">
        <v>2</v>
      </c>
      <c r="AW211">
        <v>2</v>
      </c>
      <c r="AX211">
        <v>94020022</v>
      </c>
      <c r="AY211">
        <v>1</v>
      </c>
      <c r="AZ211">
        <v>0</v>
      </c>
      <c r="BA211">
        <v>216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Y211*Source!I109</f>
        <v>0.16000000000000003</v>
      </c>
      <c r="CY211">
        <f>AD211</f>
        <v>0</v>
      </c>
      <c r="CZ211">
        <f>AH211</f>
        <v>0</v>
      </c>
      <c r="DA211">
        <f>AL211</f>
        <v>1</v>
      </c>
      <c r="DB211">
        <v>0</v>
      </c>
    </row>
    <row r="212" spans="1:106">
      <c r="A212">
        <f>ROW(Source!A109)</f>
        <v>109</v>
      </c>
      <c r="B212">
        <v>93143763</v>
      </c>
      <c r="C212">
        <v>94020012</v>
      </c>
      <c r="D212">
        <v>70958394</v>
      </c>
      <c r="E212">
        <v>1</v>
      </c>
      <c r="F212">
        <v>1</v>
      </c>
      <c r="G212">
        <v>1</v>
      </c>
      <c r="H212">
        <v>2</v>
      </c>
      <c r="I212" t="s">
        <v>827</v>
      </c>
      <c r="J212" t="s">
        <v>828</v>
      </c>
      <c r="K212" t="s">
        <v>829</v>
      </c>
      <c r="L212">
        <v>1368</v>
      </c>
      <c r="N212">
        <v>1011</v>
      </c>
      <c r="O212" t="s">
        <v>626</v>
      </c>
      <c r="P212" t="s">
        <v>626</v>
      </c>
      <c r="Q212">
        <v>1</v>
      </c>
      <c r="W212">
        <v>0</v>
      </c>
      <c r="X212">
        <v>1499254570</v>
      </c>
      <c r="Y212">
        <v>0.1</v>
      </c>
      <c r="AA212">
        <v>0</v>
      </c>
      <c r="AB212">
        <v>31.26</v>
      </c>
      <c r="AC212">
        <v>13.5</v>
      </c>
      <c r="AD212">
        <v>0</v>
      </c>
      <c r="AE212">
        <v>0</v>
      </c>
      <c r="AF212">
        <v>31.26</v>
      </c>
      <c r="AG212">
        <v>13.5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0</v>
      </c>
      <c r="AQ212">
        <v>0</v>
      </c>
      <c r="AR212">
        <v>0</v>
      </c>
      <c r="AS212" t="s">
        <v>2</v>
      </c>
      <c r="AT212">
        <v>0.1</v>
      </c>
      <c r="AU212" t="s">
        <v>2</v>
      </c>
      <c r="AV212">
        <v>0</v>
      </c>
      <c r="AW212">
        <v>2</v>
      </c>
      <c r="AX212">
        <v>94020023</v>
      </c>
      <c r="AY212">
        <v>1</v>
      </c>
      <c r="AZ212">
        <v>0</v>
      </c>
      <c r="BA212">
        <v>217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Y212*Source!I109</f>
        <v>0.16000000000000003</v>
      </c>
      <c r="CY212">
        <f>AB212</f>
        <v>31.26</v>
      </c>
      <c r="CZ212">
        <f>AF212</f>
        <v>31.26</v>
      </c>
      <c r="DA212">
        <f>AJ212</f>
        <v>1</v>
      </c>
      <c r="DB212">
        <v>0</v>
      </c>
    </row>
    <row r="213" spans="1:106">
      <c r="A213">
        <f>ROW(Source!A109)</f>
        <v>109</v>
      </c>
      <c r="B213">
        <v>93143763</v>
      </c>
      <c r="C213">
        <v>94020012</v>
      </c>
      <c r="D213">
        <v>70960247</v>
      </c>
      <c r="E213">
        <v>1</v>
      </c>
      <c r="F213">
        <v>1</v>
      </c>
      <c r="G213">
        <v>1</v>
      </c>
      <c r="H213">
        <v>2</v>
      </c>
      <c r="I213" t="s">
        <v>696</v>
      </c>
      <c r="J213" t="s">
        <v>697</v>
      </c>
      <c r="K213" t="s">
        <v>698</v>
      </c>
      <c r="L213">
        <v>1368</v>
      </c>
      <c r="N213">
        <v>1011</v>
      </c>
      <c r="O213" t="s">
        <v>626</v>
      </c>
      <c r="P213" t="s">
        <v>626</v>
      </c>
      <c r="Q213">
        <v>1</v>
      </c>
      <c r="W213">
        <v>0</v>
      </c>
      <c r="X213">
        <v>596191924</v>
      </c>
      <c r="Y213">
        <v>0.15</v>
      </c>
      <c r="AA213">
        <v>0</v>
      </c>
      <c r="AB213">
        <v>87.17</v>
      </c>
      <c r="AC213">
        <v>11.6</v>
      </c>
      <c r="AD213">
        <v>0</v>
      </c>
      <c r="AE213">
        <v>0</v>
      </c>
      <c r="AF213">
        <v>87.17</v>
      </c>
      <c r="AG213">
        <v>11.6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0</v>
      </c>
      <c r="AQ213">
        <v>0</v>
      </c>
      <c r="AR213">
        <v>0</v>
      </c>
      <c r="AS213" t="s">
        <v>2</v>
      </c>
      <c r="AT213">
        <v>0.15</v>
      </c>
      <c r="AU213" t="s">
        <v>2</v>
      </c>
      <c r="AV213">
        <v>0</v>
      </c>
      <c r="AW213">
        <v>2</v>
      </c>
      <c r="AX213">
        <v>94020024</v>
      </c>
      <c r="AY213">
        <v>1</v>
      </c>
      <c r="AZ213">
        <v>0</v>
      </c>
      <c r="BA213">
        <v>218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Y213*Source!I109</f>
        <v>0.24</v>
      </c>
      <c r="CY213">
        <f>AB213</f>
        <v>87.17</v>
      </c>
      <c r="CZ213">
        <f>AF213</f>
        <v>87.17</v>
      </c>
      <c r="DA213">
        <f>AJ213</f>
        <v>1</v>
      </c>
      <c r="DB213">
        <v>0</v>
      </c>
    </row>
    <row r="214" spans="1:106">
      <c r="A214">
        <f>ROW(Source!A109)</f>
        <v>109</v>
      </c>
      <c r="B214">
        <v>93143763</v>
      </c>
      <c r="C214">
        <v>94020012</v>
      </c>
      <c r="D214">
        <v>70982317</v>
      </c>
      <c r="E214">
        <v>1</v>
      </c>
      <c r="F214">
        <v>1</v>
      </c>
      <c r="G214">
        <v>1</v>
      </c>
      <c r="H214">
        <v>3</v>
      </c>
      <c r="I214" t="s">
        <v>900</v>
      </c>
      <c r="J214" t="s">
        <v>901</v>
      </c>
      <c r="K214" t="s">
        <v>902</v>
      </c>
      <c r="L214">
        <v>1327</v>
      </c>
      <c r="N214">
        <v>1005</v>
      </c>
      <c r="O214" t="s">
        <v>769</v>
      </c>
      <c r="P214" t="s">
        <v>769</v>
      </c>
      <c r="Q214">
        <v>1</v>
      </c>
      <c r="W214">
        <v>0</v>
      </c>
      <c r="X214">
        <v>-244633216</v>
      </c>
      <c r="Y214">
        <v>0</v>
      </c>
      <c r="AA214">
        <v>110.9</v>
      </c>
      <c r="AB214">
        <v>0</v>
      </c>
      <c r="AC214">
        <v>0</v>
      </c>
      <c r="AD214">
        <v>0</v>
      </c>
      <c r="AE214">
        <v>110.9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2</v>
      </c>
      <c r="AT214">
        <v>102</v>
      </c>
      <c r="AU214" t="s">
        <v>133</v>
      </c>
      <c r="AV214">
        <v>0</v>
      </c>
      <c r="AW214">
        <v>2</v>
      </c>
      <c r="AX214">
        <v>94020025</v>
      </c>
      <c r="AY214">
        <v>1</v>
      </c>
      <c r="AZ214">
        <v>0</v>
      </c>
      <c r="BA214">
        <v>219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Y214*Source!I109</f>
        <v>0</v>
      </c>
      <c r="CY214">
        <f>AA214</f>
        <v>110.9</v>
      </c>
      <c r="CZ214">
        <f>AE214</f>
        <v>110.9</v>
      </c>
      <c r="DA214">
        <f>AI214</f>
        <v>1</v>
      </c>
      <c r="DB214">
        <v>0</v>
      </c>
    </row>
    <row r="215" spans="1:106">
      <c r="A215">
        <f>ROW(Source!A109)</f>
        <v>109</v>
      </c>
      <c r="B215">
        <v>93143763</v>
      </c>
      <c r="C215">
        <v>94020012</v>
      </c>
      <c r="D215">
        <v>70982531</v>
      </c>
      <c r="E215">
        <v>1</v>
      </c>
      <c r="F215">
        <v>1</v>
      </c>
      <c r="G215">
        <v>1</v>
      </c>
      <c r="H215">
        <v>3</v>
      </c>
      <c r="I215" t="s">
        <v>903</v>
      </c>
      <c r="J215" t="s">
        <v>904</v>
      </c>
      <c r="K215" t="s">
        <v>905</v>
      </c>
      <c r="L215">
        <v>1348</v>
      </c>
      <c r="N215">
        <v>1009</v>
      </c>
      <c r="O215" t="s">
        <v>630</v>
      </c>
      <c r="P215" t="s">
        <v>630</v>
      </c>
      <c r="Q215">
        <v>1000</v>
      </c>
      <c r="W215">
        <v>0</v>
      </c>
      <c r="X215">
        <v>1718398786</v>
      </c>
      <c r="Y215">
        <v>0</v>
      </c>
      <c r="AA215">
        <v>6533.7</v>
      </c>
      <c r="AB215">
        <v>0</v>
      </c>
      <c r="AC215">
        <v>0</v>
      </c>
      <c r="AD215">
        <v>0</v>
      </c>
      <c r="AE215">
        <v>6533.7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2</v>
      </c>
      <c r="AT215">
        <v>0.19</v>
      </c>
      <c r="AU215" t="s">
        <v>133</v>
      </c>
      <c r="AV215">
        <v>0</v>
      </c>
      <c r="AW215">
        <v>2</v>
      </c>
      <c r="AX215">
        <v>94020026</v>
      </c>
      <c r="AY215">
        <v>1</v>
      </c>
      <c r="AZ215">
        <v>0</v>
      </c>
      <c r="BA215">
        <v>220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Y215*Source!I109</f>
        <v>0</v>
      </c>
      <c r="CY215">
        <f>AA215</f>
        <v>6533.7</v>
      </c>
      <c r="CZ215">
        <f>AE215</f>
        <v>6533.7</v>
      </c>
      <c r="DA215">
        <f>AI215</f>
        <v>1</v>
      </c>
      <c r="DB215">
        <v>0</v>
      </c>
    </row>
    <row r="216" spans="1:106">
      <c r="A216">
        <f>ROW(Source!A109)</f>
        <v>109</v>
      </c>
      <c r="B216">
        <v>93143763</v>
      </c>
      <c r="C216">
        <v>94020012</v>
      </c>
      <c r="D216">
        <v>70979076</v>
      </c>
      <c r="E216">
        <v>1</v>
      </c>
      <c r="F216">
        <v>1</v>
      </c>
      <c r="G216">
        <v>1</v>
      </c>
      <c r="H216">
        <v>3</v>
      </c>
      <c r="I216" t="s">
        <v>906</v>
      </c>
      <c r="J216" t="s">
        <v>907</v>
      </c>
      <c r="K216" t="s">
        <v>908</v>
      </c>
      <c r="L216">
        <v>1346</v>
      </c>
      <c r="N216">
        <v>1009</v>
      </c>
      <c r="O216" t="s">
        <v>637</v>
      </c>
      <c r="P216" t="s">
        <v>637</v>
      </c>
      <c r="Q216">
        <v>1</v>
      </c>
      <c r="W216">
        <v>0</v>
      </c>
      <c r="X216">
        <v>-294913766</v>
      </c>
      <c r="Y216">
        <v>0</v>
      </c>
      <c r="AA216">
        <v>1.82</v>
      </c>
      <c r="AB216">
        <v>0</v>
      </c>
      <c r="AC216">
        <v>0</v>
      </c>
      <c r="AD216">
        <v>0</v>
      </c>
      <c r="AE216">
        <v>1.82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2</v>
      </c>
      <c r="AT216">
        <v>1</v>
      </c>
      <c r="AU216" t="s">
        <v>133</v>
      </c>
      <c r="AV216">
        <v>0</v>
      </c>
      <c r="AW216">
        <v>2</v>
      </c>
      <c r="AX216">
        <v>94020027</v>
      </c>
      <c r="AY216">
        <v>1</v>
      </c>
      <c r="AZ216">
        <v>0</v>
      </c>
      <c r="BA216">
        <v>221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Y216*Source!I109</f>
        <v>0</v>
      </c>
      <c r="CY216">
        <f>AA216</f>
        <v>1.82</v>
      </c>
      <c r="CZ216">
        <f>AE216</f>
        <v>1.82</v>
      </c>
      <c r="DA216">
        <f>AI216</f>
        <v>1</v>
      </c>
      <c r="DB216">
        <v>0</v>
      </c>
    </row>
    <row r="217" spans="1:106">
      <c r="A217">
        <f>ROW(Source!A109)</f>
        <v>109</v>
      </c>
      <c r="B217">
        <v>93143763</v>
      </c>
      <c r="C217">
        <v>94020012</v>
      </c>
      <c r="D217">
        <v>70994254</v>
      </c>
      <c r="E217">
        <v>1</v>
      </c>
      <c r="F217">
        <v>1</v>
      </c>
      <c r="G217">
        <v>1</v>
      </c>
      <c r="H217">
        <v>3</v>
      </c>
      <c r="I217" t="s">
        <v>909</v>
      </c>
      <c r="J217" t="s">
        <v>910</v>
      </c>
      <c r="K217" t="s">
        <v>911</v>
      </c>
      <c r="L217">
        <v>1346</v>
      </c>
      <c r="N217">
        <v>1009</v>
      </c>
      <c r="O217" t="s">
        <v>637</v>
      </c>
      <c r="P217" t="s">
        <v>637</v>
      </c>
      <c r="Q217">
        <v>1</v>
      </c>
      <c r="W217">
        <v>0</v>
      </c>
      <c r="X217">
        <v>-638068754</v>
      </c>
      <c r="Y217">
        <v>0</v>
      </c>
      <c r="AA217">
        <v>39.299999999999997</v>
      </c>
      <c r="AB217">
        <v>0</v>
      </c>
      <c r="AC217">
        <v>0</v>
      </c>
      <c r="AD217">
        <v>0</v>
      </c>
      <c r="AE217">
        <v>39.299999999999997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1</v>
      </c>
      <c r="AQ217">
        <v>0</v>
      </c>
      <c r="AR217">
        <v>0</v>
      </c>
      <c r="AS217" t="s">
        <v>2</v>
      </c>
      <c r="AT217">
        <v>1.9</v>
      </c>
      <c r="AU217" t="s">
        <v>133</v>
      </c>
      <c r="AV217">
        <v>0</v>
      </c>
      <c r="AW217">
        <v>2</v>
      </c>
      <c r="AX217">
        <v>94020028</v>
      </c>
      <c r="AY217">
        <v>1</v>
      </c>
      <c r="AZ217">
        <v>0</v>
      </c>
      <c r="BA217">
        <v>222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Y217*Source!I109</f>
        <v>0</v>
      </c>
      <c r="CY217">
        <f>AA217</f>
        <v>39.299999999999997</v>
      </c>
      <c r="CZ217">
        <f>AE217</f>
        <v>39.299999999999997</v>
      </c>
      <c r="DA217">
        <f>AI217</f>
        <v>1</v>
      </c>
      <c r="DB21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222"/>
  <sheetViews>
    <sheetView workbookViewId="0"/>
  </sheetViews>
  <sheetFormatPr defaultRowHeight="12.75"/>
  <sheetData>
    <row r="1" spans="1:44">
      <c r="A1">
        <f>ROW(Source!A24)</f>
        <v>24</v>
      </c>
      <c r="B1">
        <v>93143781</v>
      </c>
      <c r="C1">
        <v>93143780</v>
      </c>
      <c r="D1">
        <v>26535303</v>
      </c>
      <c r="E1">
        <v>1</v>
      </c>
      <c r="F1">
        <v>1</v>
      </c>
      <c r="G1">
        <v>1</v>
      </c>
      <c r="H1">
        <v>1</v>
      </c>
      <c r="I1" t="s">
        <v>618</v>
      </c>
      <c r="J1" t="s">
        <v>2</v>
      </c>
      <c r="K1" t="s">
        <v>619</v>
      </c>
      <c r="L1">
        <v>1369</v>
      </c>
      <c r="N1">
        <v>1013</v>
      </c>
      <c r="O1" t="s">
        <v>620</v>
      </c>
      <c r="P1" t="s">
        <v>620</v>
      </c>
      <c r="Q1">
        <v>1</v>
      </c>
      <c r="X1">
        <v>21.8</v>
      </c>
      <c r="Y1">
        <v>0</v>
      </c>
      <c r="Z1">
        <v>0</v>
      </c>
      <c r="AA1">
        <v>0</v>
      </c>
      <c r="AB1">
        <v>11.77</v>
      </c>
      <c r="AC1">
        <v>0</v>
      </c>
      <c r="AD1">
        <v>1</v>
      </c>
      <c r="AE1">
        <v>1</v>
      </c>
      <c r="AF1" t="s">
        <v>2</v>
      </c>
      <c r="AG1">
        <v>21.8</v>
      </c>
      <c r="AH1">
        <v>2</v>
      </c>
      <c r="AI1">
        <v>93143781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93143782</v>
      </c>
      <c r="C2">
        <v>93143780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22</v>
      </c>
      <c r="J2" t="s">
        <v>2</v>
      </c>
      <c r="K2" t="s">
        <v>621</v>
      </c>
      <c r="L2">
        <v>608254</v>
      </c>
      <c r="N2">
        <v>1013</v>
      </c>
      <c r="O2" t="s">
        <v>622</v>
      </c>
      <c r="P2" t="s">
        <v>622</v>
      </c>
      <c r="Q2">
        <v>1</v>
      </c>
      <c r="X2">
        <v>0.03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</v>
      </c>
      <c r="AG2">
        <v>0.03</v>
      </c>
      <c r="AH2">
        <v>2</v>
      </c>
      <c r="AI2">
        <v>93143782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93143783</v>
      </c>
      <c r="C3">
        <v>93143780</v>
      </c>
      <c r="D3">
        <v>29847001</v>
      </c>
      <c r="E3">
        <v>1</v>
      </c>
      <c r="F3">
        <v>1</v>
      </c>
      <c r="G3">
        <v>1</v>
      </c>
      <c r="H3">
        <v>2</v>
      </c>
      <c r="I3" t="s">
        <v>623</v>
      </c>
      <c r="J3" t="s">
        <v>624</v>
      </c>
      <c r="K3" t="s">
        <v>625</v>
      </c>
      <c r="L3">
        <v>1368</v>
      </c>
      <c r="N3">
        <v>1011</v>
      </c>
      <c r="O3" t="s">
        <v>626</v>
      </c>
      <c r="P3" t="s">
        <v>626</v>
      </c>
      <c r="Q3">
        <v>1</v>
      </c>
      <c r="X3">
        <v>0.03</v>
      </c>
      <c r="Y3">
        <v>0</v>
      </c>
      <c r="Z3">
        <v>102.57</v>
      </c>
      <c r="AA3">
        <v>11.24</v>
      </c>
      <c r="AB3">
        <v>0</v>
      </c>
      <c r="AC3">
        <v>0</v>
      </c>
      <c r="AD3">
        <v>1</v>
      </c>
      <c r="AE3">
        <v>0</v>
      </c>
      <c r="AF3" t="s">
        <v>2</v>
      </c>
      <c r="AG3">
        <v>0.03</v>
      </c>
      <c r="AH3">
        <v>2</v>
      </c>
      <c r="AI3">
        <v>93143783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93143784</v>
      </c>
      <c r="C4">
        <v>93143780</v>
      </c>
      <c r="D4">
        <v>29858057</v>
      </c>
      <c r="E4">
        <v>1</v>
      </c>
      <c r="F4">
        <v>1</v>
      </c>
      <c r="G4">
        <v>1</v>
      </c>
      <c r="H4">
        <v>3</v>
      </c>
      <c r="I4" t="s">
        <v>627</v>
      </c>
      <c r="J4" t="s">
        <v>628</v>
      </c>
      <c r="K4" t="s">
        <v>629</v>
      </c>
      <c r="L4">
        <v>1348</v>
      </c>
      <c r="N4">
        <v>1009</v>
      </c>
      <c r="O4" t="s">
        <v>630</v>
      </c>
      <c r="P4" t="s">
        <v>630</v>
      </c>
      <c r="Q4">
        <v>1000</v>
      </c>
      <c r="X4">
        <v>1.0000000000000001E-5</v>
      </c>
      <c r="Y4">
        <v>44015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2</v>
      </c>
      <c r="AG4">
        <v>1.0000000000000001E-5</v>
      </c>
      <c r="AH4">
        <v>2</v>
      </c>
      <c r="AI4">
        <v>93143784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93143785</v>
      </c>
      <c r="C5">
        <v>93143780</v>
      </c>
      <c r="D5">
        <v>29859413</v>
      </c>
      <c r="E5">
        <v>1</v>
      </c>
      <c r="F5">
        <v>1</v>
      </c>
      <c r="G5">
        <v>1</v>
      </c>
      <c r="H5">
        <v>3</v>
      </c>
      <c r="I5" t="s">
        <v>631</v>
      </c>
      <c r="J5" t="s">
        <v>632</v>
      </c>
      <c r="K5" t="s">
        <v>633</v>
      </c>
      <c r="L5">
        <v>1348</v>
      </c>
      <c r="N5">
        <v>1009</v>
      </c>
      <c r="O5" t="s">
        <v>630</v>
      </c>
      <c r="P5" t="s">
        <v>630</v>
      </c>
      <c r="Q5">
        <v>1000</v>
      </c>
      <c r="X5">
        <v>1.0000000000000001E-5</v>
      </c>
      <c r="Y5">
        <v>15295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</v>
      </c>
      <c r="AG5">
        <v>1.0000000000000001E-5</v>
      </c>
      <c r="AH5">
        <v>2</v>
      </c>
      <c r="AI5">
        <v>93143785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93143786</v>
      </c>
      <c r="C6">
        <v>93143780</v>
      </c>
      <c r="D6">
        <v>29859518</v>
      </c>
      <c r="E6">
        <v>1</v>
      </c>
      <c r="F6">
        <v>1</v>
      </c>
      <c r="G6">
        <v>1</v>
      </c>
      <c r="H6">
        <v>3</v>
      </c>
      <c r="I6" t="s">
        <v>634</v>
      </c>
      <c r="J6" t="s">
        <v>635</v>
      </c>
      <c r="K6" t="s">
        <v>636</v>
      </c>
      <c r="L6">
        <v>1346</v>
      </c>
      <c r="N6">
        <v>1009</v>
      </c>
      <c r="O6" t="s">
        <v>637</v>
      </c>
      <c r="P6" t="s">
        <v>637</v>
      </c>
      <c r="Q6">
        <v>1</v>
      </c>
      <c r="X6">
        <v>1E-3</v>
      </c>
      <c r="Y6">
        <v>169.7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</v>
      </c>
      <c r="AG6">
        <v>1E-3</v>
      </c>
      <c r="AH6">
        <v>2</v>
      </c>
      <c r="AI6">
        <v>93143786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93143787</v>
      </c>
      <c r="C7">
        <v>93143780</v>
      </c>
      <c r="D7">
        <v>29859906</v>
      </c>
      <c r="E7">
        <v>1</v>
      </c>
      <c r="F7">
        <v>1</v>
      </c>
      <c r="G7">
        <v>1</v>
      </c>
      <c r="H7">
        <v>3</v>
      </c>
      <c r="I7" t="s">
        <v>638</v>
      </c>
      <c r="J7" t="s">
        <v>639</v>
      </c>
      <c r="K7" t="s">
        <v>640</v>
      </c>
      <c r="L7">
        <v>1346</v>
      </c>
      <c r="N7">
        <v>1009</v>
      </c>
      <c r="O7" t="s">
        <v>637</v>
      </c>
      <c r="P7" t="s">
        <v>637</v>
      </c>
      <c r="Q7">
        <v>1</v>
      </c>
      <c r="X7">
        <v>6.0000000000000001E-3</v>
      </c>
      <c r="Y7">
        <v>130.4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2</v>
      </c>
      <c r="AG7">
        <v>6.0000000000000001E-3</v>
      </c>
      <c r="AH7">
        <v>2</v>
      </c>
      <c r="AI7">
        <v>93143787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ROW(Source!A24)</f>
        <v>24</v>
      </c>
      <c r="B8">
        <v>93143788</v>
      </c>
      <c r="C8">
        <v>93143780</v>
      </c>
      <c r="D8">
        <v>29859969</v>
      </c>
      <c r="E8">
        <v>1</v>
      </c>
      <c r="F8">
        <v>1</v>
      </c>
      <c r="G8">
        <v>1</v>
      </c>
      <c r="H8">
        <v>3</v>
      </c>
      <c r="I8" t="s">
        <v>641</v>
      </c>
      <c r="J8" t="s">
        <v>642</v>
      </c>
      <c r="K8" t="s">
        <v>643</v>
      </c>
      <c r="L8">
        <v>1346</v>
      </c>
      <c r="N8">
        <v>1009</v>
      </c>
      <c r="O8" t="s">
        <v>637</v>
      </c>
      <c r="P8" t="s">
        <v>637</v>
      </c>
      <c r="Q8">
        <v>1</v>
      </c>
      <c r="X8">
        <v>0.01</v>
      </c>
      <c r="Y8">
        <v>147.97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2</v>
      </c>
      <c r="AG8">
        <v>0.01</v>
      </c>
      <c r="AH8">
        <v>2</v>
      </c>
      <c r="AI8">
        <v>93143788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ROW(Source!A24)</f>
        <v>24</v>
      </c>
      <c r="B9">
        <v>93143789</v>
      </c>
      <c r="C9">
        <v>93143780</v>
      </c>
      <c r="D9">
        <v>29869001</v>
      </c>
      <c r="E9">
        <v>1</v>
      </c>
      <c r="F9">
        <v>1</v>
      </c>
      <c r="G9">
        <v>1</v>
      </c>
      <c r="H9">
        <v>3</v>
      </c>
      <c r="I9" t="s">
        <v>644</v>
      </c>
      <c r="J9" t="s">
        <v>645</v>
      </c>
      <c r="K9" t="s">
        <v>646</v>
      </c>
      <c r="L9">
        <v>1348</v>
      </c>
      <c r="N9">
        <v>1009</v>
      </c>
      <c r="O9" t="s">
        <v>630</v>
      </c>
      <c r="P9" t="s">
        <v>630</v>
      </c>
      <c r="Q9">
        <v>1000</v>
      </c>
      <c r="X9">
        <v>4.4000000000000002E-4</v>
      </c>
      <c r="Y9">
        <v>76302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</v>
      </c>
      <c r="AG9">
        <v>4.4000000000000002E-4</v>
      </c>
      <c r="AH9">
        <v>2</v>
      </c>
      <c r="AI9">
        <v>93143789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ROW(Source!A24)</f>
        <v>24</v>
      </c>
      <c r="B10">
        <v>93143790</v>
      </c>
      <c r="C10">
        <v>93143780</v>
      </c>
      <c r="D10">
        <v>29870248</v>
      </c>
      <c r="E10">
        <v>1</v>
      </c>
      <c r="F10">
        <v>1</v>
      </c>
      <c r="G10">
        <v>1</v>
      </c>
      <c r="H10">
        <v>3</v>
      </c>
      <c r="I10" t="s">
        <v>647</v>
      </c>
      <c r="J10" t="s">
        <v>648</v>
      </c>
      <c r="K10" t="s">
        <v>649</v>
      </c>
      <c r="L10">
        <v>1348</v>
      </c>
      <c r="N10">
        <v>1009</v>
      </c>
      <c r="O10" t="s">
        <v>630</v>
      </c>
      <c r="P10" t="s">
        <v>630</v>
      </c>
      <c r="Q10">
        <v>1000</v>
      </c>
      <c r="X10">
        <v>3.0000000000000001E-5</v>
      </c>
      <c r="Y10">
        <v>73920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</v>
      </c>
      <c r="AG10">
        <v>3.0000000000000001E-5</v>
      </c>
      <c r="AH10">
        <v>2</v>
      </c>
      <c r="AI10">
        <v>93143790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ROW(Source!A24)</f>
        <v>24</v>
      </c>
      <c r="B11">
        <v>93143791</v>
      </c>
      <c r="C11">
        <v>93143780</v>
      </c>
      <c r="D11">
        <v>29870753</v>
      </c>
      <c r="E11">
        <v>1</v>
      </c>
      <c r="F11">
        <v>1</v>
      </c>
      <c r="G11">
        <v>1</v>
      </c>
      <c r="H11">
        <v>3</v>
      </c>
      <c r="I11" t="s">
        <v>650</v>
      </c>
      <c r="J11" t="s">
        <v>651</v>
      </c>
      <c r="K11" t="s">
        <v>652</v>
      </c>
      <c r="L11">
        <v>1346</v>
      </c>
      <c r="N11">
        <v>1009</v>
      </c>
      <c r="O11" t="s">
        <v>637</v>
      </c>
      <c r="P11" t="s">
        <v>637</v>
      </c>
      <c r="Q11">
        <v>1</v>
      </c>
      <c r="X11">
        <v>1.7000000000000001E-2</v>
      </c>
      <c r="Y11">
        <v>132.96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</v>
      </c>
      <c r="AG11">
        <v>1.7000000000000001E-2</v>
      </c>
      <c r="AH11">
        <v>2</v>
      </c>
      <c r="AI11">
        <v>93143791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ROW(Source!A24)</f>
        <v>24</v>
      </c>
      <c r="B12">
        <v>93143792</v>
      </c>
      <c r="C12">
        <v>93143780</v>
      </c>
      <c r="D12">
        <v>29871104</v>
      </c>
      <c r="E12">
        <v>1</v>
      </c>
      <c r="F12">
        <v>1</v>
      </c>
      <c r="G12">
        <v>1</v>
      </c>
      <c r="H12">
        <v>3</v>
      </c>
      <c r="I12" t="s">
        <v>653</v>
      </c>
      <c r="J12" t="s">
        <v>654</v>
      </c>
      <c r="K12" t="s">
        <v>655</v>
      </c>
      <c r="L12">
        <v>1346</v>
      </c>
      <c r="N12">
        <v>1009</v>
      </c>
      <c r="O12" t="s">
        <v>637</v>
      </c>
      <c r="P12" t="s">
        <v>637</v>
      </c>
      <c r="Q12">
        <v>1</v>
      </c>
      <c r="X12">
        <v>0.11799999999999999</v>
      </c>
      <c r="Y12">
        <v>66.03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</v>
      </c>
      <c r="AG12">
        <v>0.11799999999999999</v>
      </c>
      <c r="AH12">
        <v>2</v>
      </c>
      <c r="AI12">
        <v>93143792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ROW(Source!A24)</f>
        <v>24</v>
      </c>
      <c r="B13">
        <v>93143793</v>
      </c>
      <c r="C13">
        <v>93143780</v>
      </c>
      <c r="D13">
        <v>29873766</v>
      </c>
      <c r="E13">
        <v>1</v>
      </c>
      <c r="F13">
        <v>1</v>
      </c>
      <c r="G13">
        <v>1</v>
      </c>
      <c r="H13">
        <v>3</v>
      </c>
      <c r="I13" t="s">
        <v>656</v>
      </c>
      <c r="J13" t="s">
        <v>657</v>
      </c>
      <c r="K13" t="s">
        <v>658</v>
      </c>
      <c r="L13">
        <v>1354</v>
      </c>
      <c r="N13">
        <v>1010</v>
      </c>
      <c r="O13" t="s">
        <v>11</v>
      </c>
      <c r="P13" t="s">
        <v>11</v>
      </c>
      <c r="Q13">
        <v>1</v>
      </c>
      <c r="X13">
        <v>4</v>
      </c>
      <c r="Y13">
        <v>2.2200000000000002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2</v>
      </c>
      <c r="AG13">
        <v>4</v>
      </c>
      <c r="AH13">
        <v>2</v>
      </c>
      <c r="AI13">
        <v>93143793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ROW(Source!A24)</f>
        <v>24</v>
      </c>
      <c r="B14">
        <v>93143794</v>
      </c>
      <c r="C14">
        <v>93143780</v>
      </c>
      <c r="D14">
        <v>29876305</v>
      </c>
      <c r="E14">
        <v>1</v>
      </c>
      <c r="F14">
        <v>1</v>
      </c>
      <c r="G14">
        <v>1</v>
      </c>
      <c r="H14">
        <v>3</v>
      </c>
      <c r="I14" t="s">
        <v>659</v>
      </c>
      <c r="J14" t="s">
        <v>660</v>
      </c>
      <c r="K14" t="s">
        <v>661</v>
      </c>
      <c r="L14">
        <v>1348</v>
      </c>
      <c r="N14">
        <v>1009</v>
      </c>
      <c r="O14" t="s">
        <v>630</v>
      </c>
      <c r="P14" t="s">
        <v>630</v>
      </c>
      <c r="Q14">
        <v>1000</v>
      </c>
      <c r="X14">
        <v>0.11899999999999999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2</v>
      </c>
      <c r="AG14">
        <v>0.11899999999999999</v>
      </c>
      <c r="AH14">
        <v>2</v>
      </c>
      <c r="AI14">
        <v>93143794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ROW(Source!A24)</f>
        <v>24</v>
      </c>
      <c r="B15">
        <v>93143795</v>
      </c>
      <c r="C15">
        <v>93143780</v>
      </c>
      <c r="D15">
        <v>51010924</v>
      </c>
      <c r="E15">
        <v>1</v>
      </c>
      <c r="F15">
        <v>1</v>
      </c>
      <c r="G15">
        <v>1</v>
      </c>
      <c r="H15">
        <v>3</v>
      </c>
      <c r="I15" t="s">
        <v>662</v>
      </c>
      <c r="J15" t="s">
        <v>663</v>
      </c>
      <c r="K15" t="s">
        <v>664</v>
      </c>
      <c r="L15">
        <v>1344</v>
      </c>
      <c r="N15">
        <v>1008</v>
      </c>
      <c r="O15" t="s">
        <v>665</v>
      </c>
      <c r="P15" t="s">
        <v>665</v>
      </c>
      <c r="Q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</v>
      </c>
      <c r="AG15">
        <v>0</v>
      </c>
      <c r="AH15">
        <v>2</v>
      </c>
      <c r="AI15">
        <v>93143795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ROW(Source!A25)</f>
        <v>25</v>
      </c>
      <c r="B16">
        <v>93925445</v>
      </c>
      <c r="C16">
        <v>93925444</v>
      </c>
      <c r="D16">
        <v>24983589</v>
      </c>
      <c r="E16">
        <v>1</v>
      </c>
      <c r="F16">
        <v>1</v>
      </c>
      <c r="G16">
        <v>1</v>
      </c>
      <c r="H16">
        <v>1</v>
      </c>
      <c r="I16" t="s">
        <v>666</v>
      </c>
      <c r="J16" t="s">
        <v>2</v>
      </c>
      <c r="K16" t="s">
        <v>667</v>
      </c>
      <c r="L16">
        <v>1369</v>
      </c>
      <c r="N16">
        <v>1013</v>
      </c>
      <c r="O16" t="s">
        <v>620</v>
      </c>
      <c r="P16" t="s">
        <v>620</v>
      </c>
      <c r="Q16">
        <v>1</v>
      </c>
      <c r="X16">
        <v>3.11</v>
      </c>
      <c r="Y16">
        <v>0</v>
      </c>
      <c r="Z16">
        <v>0</v>
      </c>
      <c r="AA16">
        <v>0</v>
      </c>
      <c r="AB16">
        <v>10.94</v>
      </c>
      <c r="AC16">
        <v>0</v>
      </c>
      <c r="AD16">
        <v>1</v>
      </c>
      <c r="AE16">
        <v>1</v>
      </c>
      <c r="AF16" t="s">
        <v>2</v>
      </c>
      <c r="AG16">
        <v>3.11</v>
      </c>
      <c r="AH16">
        <v>2</v>
      </c>
      <c r="AI16">
        <v>93925445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ROW(Source!A25)</f>
        <v>25</v>
      </c>
      <c r="B17">
        <v>93925446</v>
      </c>
      <c r="C17">
        <v>93925444</v>
      </c>
      <c r="D17">
        <v>70959095</v>
      </c>
      <c r="E17">
        <v>1</v>
      </c>
      <c r="F17">
        <v>1</v>
      </c>
      <c r="G17">
        <v>1</v>
      </c>
      <c r="H17">
        <v>2</v>
      </c>
      <c r="I17" t="s">
        <v>668</v>
      </c>
      <c r="J17" t="s">
        <v>669</v>
      </c>
      <c r="K17" t="s">
        <v>670</v>
      </c>
      <c r="L17">
        <v>1368</v>
      </c>
      <c r="N17">
        <v>1011</v>
      </c>
      <c r="O17" t="s">
        <v>626</v>
      </c>
      <c r="P17" t="s">
        <v>626</v>
      </c>
      <c r="Q17">
        <v>1</v>
      </c>
      <c r="X17">
        <v>0.26</v>
      </c>
      <c r="Y17">
        <v>0</v>
      </c>
      <c r="Z17">
        <v>3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2</v>
      </c>
      <c r="AG17">
        <v>0.26</v>
      </c>
      <c r="AH17">
        <v>2</v>
      </c>
      <c r="AI17">
        <v>93925446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ROW(Source!A25)</f>
        <v>25</v>
      </c>
      <c r="B18">
        <v>93925447</v>
      </c>
      <c r="C18">
        <v>93925444</v>
      </c>
      <c r="D18">
        <v>70959930</v>
      </c>
      <c r="E18">
        <v>1</v>
      </c>
      <c r="F18">
        <v>1</v>
      </c>
      <c r="G18">
        <v>1</v>
      </c>
      <c r="H18">
        <v>2</v>
      </c>
      <c r="I18" t="s">
        <v>671</v>
      </c>
      <c r="J18" t="s">
        <v>672</v>
      </c>
      <c r="K18" t="s">
        <v>673</v>
      </c>
      <c r="L18">
        <v>1368</v>
      </c>
      <c r="N18">
        <v>1011</v>
      </c>
      <c r="O18" t="s">
        <v>626</v>
      </c>
      <c r="P18" t="s">
        <v>626</v>
      </c>
      <c r="Q18">
        <v>1</v>
      </c>
      <c r="X18">
        <v>0.35</v>
      </c>
      <c r="Y18">
        <v>0</v>
      </c>
      <c r="Z18">
        <v>26.26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</v>
      </c>
      <c r="AG18">
        <v>0.35</v>
      </c>
      <c r="AH18">
        <v>2</v>
      </c>
      <c r="AI18">
        <v>93925447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ROW(Source!A25)</f>
        <v>25</v>
      </c>
      <c r="B19">
        <v>93925448</v>
      </c>
      <c r="C19">
        <v>93925444</v>
      </c>
      <c r="D19">
        <v>70985965</v>
      </c>
      <c r="E19">
        <v>1</v>
      </c>
      <c r="F19">
        <v>1</v>
      </c>
      <c r="G19">
        <v>1</v>
      </c>
      <c r="H19">
        <v>3</v>
      </c>
      <c r="I19" t="s">
        <v>674</v>
      </c>
      <c r="J19" t="s">
        <v>675</v>
      </c>
      <c r="K19" t="s">
        <v>676</v>
      </c>
      <c r="L19">
        <v>1358</v>
      </c>
      <c r="N19">
        <v>1010</v>
      </c>
      <c r="O19" t="s">
        <v>181</v>
      </c>
      <c r="P19" t="s">
        <v>181</v>
      </c>
      <c r="Q19">
        <v>10</v>
      </c>
      <c r="X19">
        <v>0.4</v>
      </c>
      <c r="Y19">
        <v>2.7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2</v>
      </c>
      <c r="AG19">
        <v>0.4</v>
      </c>
      <c r="AH19">
        <v>2</v>
      </c>
      <c r="AI19">
        <v>93925448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ROW(Source!A25)</f>
        <v>25</v>
      </c>
      <c r="B20">
        <v>93925449</v>
      </c>
      <c r="C20">
        <v>93925444</v>
      </c>
      <c r="D20">
        <v>71031344</v>
      </c>
      <c r="E20">
        <v>1</v>
      </c>
      <c r="F20">
        <v>1</v>
      </c>
      <c r="G20">
        <v>1</v>
      </c>
      <c r="H20">
        <v>3</v>
      </c>
      <c r="I20" t="s">
        <v>662</v>
      </c>
      <c r="J20" t="s">
        <v>677</v>
      </c>
      <c r="K20" t="s">
        <v>678</v>
      </c>
      <c r="L20">
        <v>1374</v>
      </c>
      <c r="N20">
        <v>1013</v>
      </c>
      <c r="O20" t="s">
        <v>679</v>
      </c>
      <c r="P20" t="s">
        <v>679</v>
      </c>
      <c r="Q20">
        <v>1</v>
      </c>
      <c r="X20">
        <v>0.68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2</v>
      </c>
      <c r="AG20">
        <v>0.68</v>
      </c>
      <c r="AH20">
        <v>2</v>
      </c>
      <c r="AI20">
        <v>93925449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93925975</v>
      </c>
      <c r="C21">
        <v>93925974</v>
      </c>
      <c r="D21">
        <v>24979037</v>
      </c>
      <c r="E21">
        <v>1</v>
      </c>
      <c r="F21">
        <v>1</v>
      </c>
      <c r="G21">
        <v>1</v>
      </c>
      <c r="H21">
        <v>1</v>
      </c>
      <c r="I21" t="s">
        <v>680</v>
      </c>
      <c r="J21" t="s">
        <v>2</v>
      </c>
      <c r="K21" t="s">
        <v>619</v>
      </c>
      <c r="L21">
        <v>1369</v>
      </c>
      <c r="N21">
        <v>1013</v>
      </c>
      <c r="O21" t="s">
        <v>620</v>
      </c>
      <c r="P21" t="s">
        <v>620</v>
      </c>
      <c r="Q21">
        <v>1</v>
      </c>
      <c r="X21">
        <v>2.1800000000000002</v>
      </c>
      <c r="Y21">
        <v>0</v>
      </c>
      <c r="Z21">
        <v>0</v>
      </c>
      <c r="AA21">
        <v>0</v>
      </c>
      <c r="AB21">
        <v>11.09</v>
      </c>
      <c r="AC21">
        <v>0</v>
      </c>
      <c r="AD21">
        <v>1</v>
      </c>
      <c r="AE21">
        <v>1</v>
      </c>
      <c r="AF21" t="s">
        <v>2</v>
      </c>
      <c r="AG21">
        <v>2.1800000000000002</v>
      </c>
      <c r="AH21">
        <v>2</v>
      </c>
      <c r="AI21">
        <v>93925975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93925976</v>
      </c>
      <c r="C22">
        <v>93925974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22</v>
      </c>
      <c r="J22" t="s">
        <v>2</v>
      </c>
      <c r="K22" t="s">
        <v>621</v>
      </c>
      <c r="L22">
        <v>608254</v>
      </c>
      <c r="N22">
        <v>1013</v>
      </c>
      <c r="O22" t="s">
        <v>622</v>
      </c>
      <c r="P22" t="s">
        <v>622</v>
      </c>
      <c r="Q22">
        <v>1</v>
      </c>
      <c r="X22">
        <v>0.01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2</v>
      </c>
      <c r="AG22">
        <v>0.01</v>
      </c>
      <c r="AH22">
        <v>2</v>
      </c>
      <c r="AI22">
        <v>93925976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93925977</v>
      </c>
      <c r="C23">
        <v>93925974</v>
      </c>
      <c r="D23">
        <v>70958334</v>
      </c>
      <c r="E23">
        <v>1</v>
      </c>
      <c r="F23">
        <v>1</v>
      </c>
      <c r="G23">
        <v>1</v>
      </c>
      <c r="H23">
        <v>2</v>
      </c>
      <c r="I23" t="s">
        <v>623</v>
      </c>
      <c r="J23" t="s">
        <v>681</v>
      </c>
      <c r="K23" t="s">
        <v>625</v>
      </c>
      <c r="L23">
        <v>1368</v>
      </c>
      <c r="N23">
        <v>1011</v>
      </c>
      <c r="O23" t="s">
        <v>626</v>
      </c>
      <c r="P23" t="s">
        <v>626</v>
      </c>
      <c r="Q23">
        <v>1</v>
      </c>
      <c r="X23">
        <v>0.01</v>
      </c>
      <c r="Y23">
        <v>0</v>
      </c>
      <c r="Z23">
        <v>89.99</v>
      </c>
      <c r="AA23">
        <v>10.06</v>
      </c>
      <c r="AB23">
        <v>0</v>
      </c>
      <c r="AC23">
        <v>0</v>
      </c>
      <c r="AD23">
        <v>1</v>
      </c>
      <c r="AE23">
        <v>0</v>
      </c>
      <c r="AF23" t="s">
        <v>2</v>
      </c>
      <c r="AG23">
        <v>0.01</v>
      </c>
      <c r="AH23">
        <v>2</v>
      </c>
      <c r="AI23">
        <v>93925977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93925978</v>
      </c>
      <c r="C24">
        <v>93925974</v>
      </c>
      <c r="D24">
        <v>71031343</v>
      </c>
      <c r="E24">
        <v>1</v>
      </c>
      <c r="F24">
        <v>1</v>
      </c>
      <c r="G24">
        <v>1</v>
      </c>
      <c r="H24">
        <v>3</v>
      </c>
      <c r="I24" t="s">
        <v>659</v>
      </c>
      <c r="J24" t="s">
        <v>912</v>
      </c>
      <c r="K24" t="s">
        <v>661</v>
      </c>
      <c r="L24">
        <v>1348</v>
      </c>
      <c r="N24">
        <v>1009</v>
      </c>
      <c r="O24" t="s">
        <v>630</v>
      </c>
      <c r="P24" t="s">
        <v>630</v>
      </c>
      <c r="Q24">
        <v>1000</v>
      </c>
      <c r="X24">
        <v>4.4999999999999998E-2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2</v>
      </c>
      <c r="AG24">
        <v>4.4999999999999998E-2</v>
      </c>
      <c r="AH24">
        <v>3</v>
      </c>
      <c r="AI24">
        <v>-1</v>
      </c>
      <c r="AJ24" t="s">
        <v>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93925979</v>
      </c>
      <c r="C25">
        <v>93925974</v>
      </c>
      <c r="D25">
        <v>71031344</v>
      </c>
      <c r="E25">
        <v>1</v>
      </c>
      <c r="F25">
        <v>1</v>
      </c>
      <c r="G25">
        <v>1</v>
      </c>
      <c r="H25">
        <v>3</v>
      </c>
      <c r="I25" t="s">
        <v>662</v>
      </c>
      <c r="J25" t="s">
        <v>677</v>
      </c>
      <c r="K25" t="s">
        <v>678</v>
      </c>
      <c r="L25">
        <v>1374</v>
      </c>
      <c r="N25">
        <v>1013</v>
      </c>
      <c r="O25" t="s">
        <v>679</v>
      </c>
      <c r="P25" t="s">
        <v>679</v>
      </c>
      <c r="Q25">
        <v>1</v>
      </c>
      <c r="X25">
        <v>0.48</v>
      </c>
      <c r="Y25">
        <v>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2</v>
      </c>
      <c r="AG25">
        <v>0.48</v>
      </c>
      <c r="AH25">
        <v>2</v>
      </c>
      <c r="AI25">
        <v>93925979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ROW(Source!A34)</f>
        <v>34</v>
      </c>
      <c r="B26">
        <v>93925982</v>
      </c>
      <c r="C26">
        <v>93925981</v>
      </c>
      <c r="D26">
        <v>24980633</v>
      </c>
      <c r="E26">
        <v>1</v>
      </c>
      <c r="F26">
        <v>1</v>
      </c>
      <c r="G26">
        <v>1</v>
      </c>
      <c r="H26">
        <v>1</v>
      </c>
      <c r="I26" t="s">
        <v>682</v>
      </c>
      <c r="J26" t="s">
        <v>2</v>
      </c>
      <c r="K26" t="s">
        <v>683</v>
      </c>
      <c r="L26">
        <v>1369</v>
      </c>
      <c r="N26">
        <v>1013</v>
      </c>
      <c r="O26" t="s">
        <v>620</v>
      </c>
      <c r="P26" t="s">
        <v>620</v>
      </c>
      <c r="Q26">
        <v>1</v>
      </c>
      <c r="X26">
        <v>8</v>
      </c>
      <c r="Y26">
        <v>0</v>
      </c>
      <c r="Z26">
        <v>0</v>
      </c>
      <c r="AA26">
        <v>0</v>
      </c>
      <c r="AB26">
        <v>9.07</v>
      </c>
      <c r="AC26">
        <v>0</v>
      </c>
      <c r="AD26">
        <v>1</v>
      </c>
      <c r="AE26">
        <v>1</v>
      </c>
      <c r="AF26" t="s">
        <v>2</v>
      </c>
      <c r="AG26">
        <v>8</v>
      </c>
      <c r="AH26">
        <v>2</v>
      </c>
      <c r="AI26">
        <v>93925982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93925983</v>
      </c>
      <c r="C27">
        <v>93925981</v>
      </c>
      <c r="D27">
        <v>70979176</v>
      </c>
      <c r="E27">
        <v>1</v>
      </c>
      <c r="F27">
        <v>1</v>
      </c>
      <c r="G27">
        <v>1</v>
      </c>
      <c r="H27">
        <v>3</v>
      </c>
      <c r="I27" t="s">
        <v>634</v>
      </c>
      <c r="J27" t="s">
        <v>684</v>
      </c>
      <c r="K27" t="s">
        <v>636</v>
      </c>
      <c r="L27">
        <v>1346</v>
      </c>
      <c r="N27">
        <v>1009</v>
      </c>
      <c r="O27" t="s">
        <v>637</v>
      </c>
      <c r="P27" t="s">
        <v>637</v>
      </c>
      <c r="Q27">
        <v>1</v>
      </c>
      <c r="X27">
        <v>5.0000000000000001E-4</v>
      </c>
      <c r="Y27">
        <v>155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</v>
      </c>
      <c r="AG27">
        <v>5.0000000000000001E-4</v>
      </c>
      <c r="AH27">
        <v>2</v>
      </c>
      <c r="AI27">
        <v>93925983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93925984</v>
      </c>
      <c r="C28">
        <v>93925981</v>
      </c>
      <c r="D28">
        <v>70993259</v>
      </c>
      <c r="E28">
        <v>1</v>
      </c>
      <c r="F28">
        <v>1</v>
      </c>
      <c r="G28">
        <v>1</v>
      </c>
      <c r="H28">
        <v>3</v>
      </c>
      <c r="I28" t="s">
        <v>685</v>
      </c>
      <c r="J28" t="s">
        <v>686</v>
      </c>
      <c r="K28" t="s">
        <v>687</v>
      </c>
      <c r="L28">
        <v>1355</v>
      </c>
      <c r="N28">
        <v>1010</v>
      </c>
      <c r="O28" t="s">
        <v>166</v>
      </c>
      <c r="P28" t="s">
        <v>166</v>
      </c>
      <c r="Q28">
        <v>100</v>
      </c>
      <c r="X28">
        <v>0.02</v>
      </c>
      <c r="Y28">
        <v>30.74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2</v>
      </c>
      <c r="AG28">
        <v>0.02</v>
      </c>
      <c r="AH28">
        <v>2</v>
      </c>
      <c r="AI28">
        <v>93925984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93925985</v>
      </c>
      <c r="C29">
        <v>93925981</v>
      </c>
      <c r="D29">
        <v>71016283</v>
      </c>
      <c r="E29">
        <v>1</v>
      </c>
      <c r="F29">
        <v>1</v>
      </c>
      <c r="G29">
        <v>1</v>
      </c>
      <c r="H29">
        <v>3</v>
      </c>
      <c r="I29" t="s">
        <v>688</v>
      </c>
      <c r="J29" t="s">
        <v>689</v>
      </c>
      <c r="K29" t="s">
        <v>690</v>
      </c>
      <c r="L29">
        <v>1346</v>
      </c>
      <c r="N29">
        <v>1009</v>
      </c>
      <c r="O29" t="s">
        <v>637</v>
      </c>
      <c r="P29" t="s">
        <v>637</v>
      </c>
      <c r="Q29">
        <v>1</v>
      </c>
      <c r="X29">
        <v>6.0000000000000001E-3</v>
      </c>
      <c r="Y29">
        <v>68.05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</v>
      </c>
      <c r="AG29">
        <v>6.0000000000000001E-3</v>
      </c>
      <c r="AH29">
        <v>2</v>
      </c>
      <c r="AI29">
        <v>93925985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93925986</v>
      </c>
      <c r="C30">
        <v>93925981</v>
      </c>
      <c r="D30">
        <v>71023172</v>
      </c>
      <c r="E30">
        <v>1</v>
      </c>
      <c r="F30">
        <v>1</v>
      </c>
      <c r="G30">
        <v>1</v>
      </c>
      <c r="H30">
        <v>3</v>
      </c>
      <c r="I30" t="s">
        <v>691</v>
      </c>
      <c r="J30" t="s">
        <v>692</v>
      </c>
      <c r="K30" t="s">
        <v>693</v>
      </c>
      <c r="L30">
        <v>1354</v>
      </c>
      <c r="N30">
        <v>1010</v>
      </c>
      <c r="O30" t="s">
        <v>11</v>
      </c>
      <c r="P30" t="s">
        <v>11</v>
      </c>
      <c r="Q30">
        <v>1</v>
      </c>
      <c r="X30">
        <v>2</v>
      </c>
      <c r="Y30">
        <v>5.8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2</v>
      </c>
      <c r="AG30">
        <v>2</v>
      </c>
      <c r="AH30">
        <v>2</v>
      </c>
      <c r="AI30">
        <v>93925986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93925987</v>
      </c>
      <c r="C31">
        <v>93925981</v>
      </c>
      <c r="D31">
        <v>71031343</v>
      </c>
      <c r="E31">
        <v>1</v>
      </c>
      <c r="F31">
        <v>1</v>
      </c>
      <c r="G31">
        <v>1</v>
      </c>
      <c r="H31">
        <v>3</v>
      </c>
      <c r="I31" t="s">
        <v>659</v>
      </c>
      <c r="J31" t="s">
        <v>912</v>
      </c>
      <c r="K31" t="s">
        <v>661</v>
      </c>
      <c r="L31">
        <v>1348</v>
      </c>
      <c r="N31">
        <v>1009</v>
      </c>
      <c r="O31" t="s">
        <v>630</v>
      </c>
      <c r="P31" t="s">
        <v>630</v>
      </c>
      <c r="Q31">
        <v>1000</v>
      </c>
      <c r="X31">
        <v>3.4000000000000002E-2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2</v>
      </c>
      <c r="AG31">
        <v>3.4000000000000002E-2</v>
      </c>
      <c r="AH31">
        <v>3</v>
      </c>
      <c r="AI31">
        <v>-1</v>
      </c>
      <c r="AJ31" t="s">
        <v>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93925988</v>
      </c>
      <c r="C32">
        <v>93925981</v>
      </c>
      <c r="D32">
        <v>71031344</v>
      </c>
      <c r="E32">
        <v>1</v>
      </c>
      <c r="F32">
        <v>1</v>
      </c>
      <c r="G32">
        <v>1</v>
      </c>
      <c r="H32">
        <v>3</v>
      </c>
      <c r="I32" t="s">
        <v>662</v>
      </c>
      <c r="J32" t="s">
        <v>677</v>
      </c>
      <c r="K32" t="s">
        <v>678</v>
      </c>
      <c r="L32">
        <v>1374</v>
      </c>
      <c r="N32">
        <v>1013</v>
      </c>
      <c r="O32" t="s">
        <v>679</v>
      </c>
      <c r="P32" t="s">
        <v>679</v>
      </c>
      <c r="Q32">
        <v>1</v>
      </c>
      <c r="X32">
        <v>1.45</v>
      </c>
      <c r="Y32">
        <v>1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2</v>
      </c>
      <c r="AG32">
        <v>1.45</v>
      </c>
      <c r="AH32">
        <v>2</v>
      </c>
      <c r="AI32">
        <v>93925988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93925991</v>
      </c>
      <c r="C33">
        <v>93925990</v>
      </c>
      <c r="D33">
        <v>24996732</v>
      </c>
      <c r="E33">
        <v>1</v>
      </c>
      <c r="F33">
        <v>1</v>
      </c>
      <c r="G33">
        <v>1</v>
      </c>
      <c r="H33">
        <v>1</v>
      </c>
      <c r="I33" t="s">
        <v>694</v>
      </c>
      <c r="J33" t="s">
        <v>2</v>
      </c>
      <c r="K33" t="s">
        <v>695</v>
      </c>
      <c r="L33">
        <v>1369</v>
      </c>
      <c r="N33">
        <v>1013</v>
      </c>
      <c r="O33" t="s">
        <v>620</v>
      </c>
      <c r="P33" t="s">
        <v>620</v>
      </c>
      <c r="Q33">
        <v>1</v>
      </c>
      <c r="X33">
        <v>1.03</v>
      </c>
      <c r="Y33">
        <v>0</v>
      </c>
      <c r="Z33">
        <v>0</v>
      </c>
      <c r="AA33">
        <v>0</v>
      </c>
      <c r="AB33">
        <v>8.5299999999999994</v>
      </c>
      <c r="AC33">
        <v>0</v>
      </c>
      <c r="AD33">
        <v>1</v>
      </c>
      <c r="AE33">
        <v>1</v>
      </c>
      <c r="AF33" t="s">
        <v>2</v>
      </c>
      <c r="AG33">
        <v>1.03</v>
      </c>
      <c r="AH33">
        <v>2</v>
      </c>
      <c r="AI33">
        <v>93925991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93925992</v>
      </c>
      <c r="C34">
        <v>93925990</v>
      </c>
      <c r="D34">
        <v>70960247</v>
      </c>
      <c r="E34">
        <v>1</v>
      </c>
      <c r="F34">
        <v>1</v>
      </c>
      <c r="G34">
        <v>1</v>
      </c>
      <c r="H34">
        <v>2</v>
      </c>
      <c r="I34" t="s">
        <v>696</v>
      </c>
      <c r="J34" t="s">
        <v>697</v>
      </c>
      <c r="K34" t="s">
        <v>698</v>
      </c>
      <c r="L34">
        <v>1368</v>
      </c>
      <c r="N34">
        <v>1011</v>
      </c>
      <c r="O34" t="s">
        <v>626</v>
      </c>
      <c r="P34" t="s">
        <v>626</v>
      </c>
      <c r="Q34">
        <v>1</v>
      </c>
      <c r="X34">
        <v>0.16</v>
      </c>
      <c r="Y34">
        <v>0</v>
      </c>
      <c r="Z34">
        <v>87.17</v>
      </c>
      <c r="AA34">
        <v>11.6</v>
      </c>
      <c r="AB34">
        <v>0</v>
      </c>
      <c r="AC34">
        <v>0</v>
      </c>
      <c r="AD34">
        <v>1</v>
      </c>
      <c r="AE34">
        <v>0</v>
      </c>
      <c r="AF34" t="s">
        <v>2</v>
      </c>
      <c r="AG34">
        <v>0.16</v>
      </c>
      <c r="AH34">
        <v>2</v>
      </c>
      <c r="AI34">
        <v>93925992</v>
      </c>
      <c r="AJ34">
        <v>32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93925993</v>
      </c>
      <c r="C35">
        <v>93925990</v>
      </c>
      <c r="D35">
        <v>71031344</v>
      </c>
      <c r="E35">
        <v>1</v>
      </c>
      <c r="F35">
        <v>1</v>
      </c>
      <c r="G35">
        <v>1</v>
      </c>
      <c r="H35">
        <v>3</v>
      </c>
      <c r="I35" t="s">
        <v>662</v>
      </c>
      <c r="J35" t="s">
        <v>677</v>
      </c>
      <c r="K35" t="s">
        <v>678</v>
      </c>
      <c r="L35">
        <v>1374</v>
      </c>
      <c r="N35">
        <v>1013</v>
      </c>
      <c r="O35" t="s">
        <v>679</v>
      </c>
      <c r="P35" t="s">
        <v>679</v>
      </c>
      <c r="Q35">
        <v>1</v>
      </c>
      <c r="X35">
        <v>0.18</v>
      </c>
      <c r="Y35">
        <v>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2</v>
      </c>
      <c r="AG35">
        <v>0.18</v>
      </c>
      <c r="AH35">
        <v>2</v>
      </c>
      <c r="AI35">
        <v>93925993</v>
      </c>
      <c r="AJ35">
        <v>33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ROW(Source!A40)</f>
        <v>40</v>
      </c>
      <c r="B36">
        <v>93926001</v>
      </c>
      <c r="C36">
        <v>93926000</v>
      </c>
      <c r="D36">
        <v>24981181</v>
      </c>
      <c r="E36">
        <v>1</v>
      </c>
      <c r="F36">
        <v>1</v>
      </c>
      <c r="G36">
        <v>1</v>
      </c>
      <c r="H36">
        <v>1</v>
      </c>
      <c r="I36" t="s">
        <v>699</v>
      </c>
      <c r="J36" t="s">
        <v>2</v>
      </c>
      <c r="K36" t="s">
        <v>700</v>
      </c>
      <c r="L36">
        <v>1369</v>
      </c>
      <c r="N36">
        <v>1013</v>
      </c>
      <c r="O36" t="s">
        <v>620</v>
      </c>
      <c r="P36" t="s">
        <v>620</v>
      </c>
      <c r="Q36">
        <v>1</v>
      </c>
      <c r="X36">
        <v>1.03</v>
      </c>
      <c r="Y36">
        <v>0</v>
      </c>
      <c r="Z36">
        <v>0</v>
      </c>
      <c r="AA36">
        <v>0</v>
      </c>
      <c r="AB36">
        <v>8.64</v>
      </c>
      <c r="AC36">
        <v>0</v>
      </c>
      <c r="AD36">
        <v>1</v>
      </c>
      <c r="AE36">
        <v>1</v>
      </c>
      <c r="AF36" t="s">
        <v>2</v>
      </c>
      <c r="AG36">
        <v>1.03</v>
      </c>
      <c r="AH36">
        <v>2</v>
      </c>
      <c r="AI36">
        <v>93926001</v>
      </c>
      <c r="AJ36">
        <v>34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ROW(Source!A40)</f>
        <v>40</v>
      </c>
      <c r="B37">
        <v>93926002</v>
      </c>
      <c r="C37">
        <v>93926000</v>
      </c>
      <c r="D37">
        <v>70960247</v>
      </c>
      <c r="E37">
        <v>1</v>
      </c>
      <c r="F37">
        <v>1</v>
      </c>
      <c r="G37">
        <v>1</v>
      </c>
      <c r="H37">
        <v>2</v>
      </c>
      <c r="I37" t="s">
        <v>696</v>
      </c>
      <c r="J37" t="s">
        <v>697</v>
      </c>
      <c r="K37" t="s">
        <v>698</v>
      </c>
      <c r="L37">
        <v>1368</v>
      </c>
      <c r="N37">
        <v>1011</v>
      </c>
      <c r="O37" t="s">
        <v>626</v>
      </c>
      <c r="P37" t="s">
        <v>626</v>
      </c>
      <c r="Q37">
        <v>1</v>
      </c>
      <c r="X37">
        <v>0.01</v>
      </c>
      <c r="Y37">
        <v>0</v>
      </c>
      <c r="Z37">
        <v>87.17</v>
      </c>
      <c r="AA37">
        <v>11.6</v>
      </c>
      <c r="AB37">
        <v>0</v>
      </c>
      <c r="AC37">
        <v>0</v>
      </c>
      <c r="AD37">
        <v>1</v>
      </c>
      <c r="AE37">
        <v>0</v>
      </c>
      <c r="AF37" t="s">
        <v>2</v>
      </c>
      <c r="AG37">
        <v>0.01</v>
      </c>
      <c r="AH37">
        <v>2</v>
      </c>
      <c r="AI37">
        <v>93926002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ROW(Source!A40)</f>
        <v>40</v>
      </c>
      <c r="B38">
        <v>93926003</v>
      </c>
      <c r="C38">
        <v>93926000</v>
      </c>
      <c r="D38">
        <v>71031344</v>
      </c>
      <c r="E38">
        <v>1</v>
      </c>
      <c r="F38">
        <v>1</v>
      </c>
      <c r="G38">
        <v>1</v>
      </c>
      <c r="H38">
        <v>3</v>
      </c>
      <c r="I38" t="s">
        <v>662</v>
      </c>
      <c r="J38" t="s">
        <v>677</v>
      </c>
      <c r="K38" t="s">
        <v>678</v>
      </c>
      <c r="L38">
        <v>1374</v>
      </c>
      <c r="N38">
        <v>1013</v>
      </c>
      <c r="O38" t="s">
        <v>679</v>
      </c>
      <c r="P38" t="s">
        <v>679</v>
      </c>
      <c r="Q38">
        <v>1</v>
      </c>
      <c r="X38">
        <v>0.18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2</v>
      </c>
      <c r="AG38">
        <v>0.18</v>
      </c>
      <c r="AH38">
        <v>2</v>
      </c>
      <c r="AI38">
        <v>93926003</v>
      </c>
      <c r="AJ38">
        <v>36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ROW(Source!A42)</f>
        <v>42</v>
      </c>
      <c r="B39">
        <v>93926005</v>
      </c>
      <c r="C39">
        <v>93926004</v>
      </c>
      <c r="D39">
        <v>24996732</v>
      </c>
      <c r="E39">
        <v>1</v>
      </c>
      <c r="F39">
        <v>1</v>
      </c>
      <c r="G39">
        <v>1</v>
      </c>
      <c r="H39">
        <v>1</v>
      </c>
      <c r="I39" t="s">
        <v>694</v>
      </c>
      <c r="J39" t="s">
        <v>2</v>
      </c>
      <c r="K39" t="s">
        <v>695</v>
      </c>
      <c r="L39">
        <v>1369</v>
      </c>
      <c r="N39">
        <v>1013</v>
      </c>
      <c r="O39" t="s">
        <v>620</v>
      </c>
      <c r="P39" t="s">
        <v>620</v>
      </c>
      <c r="Q39">
        <v>1</v>
      </c>
      <c r="X39">
        <v>0.34</v>
      </c>
      <c r="Y39">
        <v>0</v>
      </c>
      <c r="Z39">
        <v>0</v>
      </c>
      <c r="AA39">
        <v>0</v>
      </c>
      <c r="AB39">
        <v>8.5299999999999994</v>
      </c>
      <c r="AC39">
        <v>0</v>
      </c>
      <c r="AD39">
        <v>1</v>
      </c>
      <c r="AE39">
        <v>1</v>
      </c>
      <c r="AF39" t="s">
        <v>2</v>
      </c>
      <c r="AG39">
        <v>0.34</v>
      </c>
      <c r="AH39">
        <v>2</v>
      </c>
      <c r="AI39">
        <v>93926005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ROW(Source!A42)</f>
        <v>42</v>
      </c>
      <c r="B40">
        <v>93926006</v>
      </c>
      <c r="C40">
        <v>93926004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22</v>
      </c>
      <c r="J40" t="s">
        <v>2</v>
      </c>
      <c r="K40" t="s">
        <v>621</v>
      </c>
      <c r="L40">
        <v>608254</v>
      </c>
      <c r="N40">
        <v>1013</v>
      </c>
      <c r="O40" t="s">
        <v>622</v>
      </c>
      <c r="P40" t="s">
        <v>622</v>
      </c>
      <c r="Q40">
        <v>1</v>
      </c>
      <c r="X40">
        <v>0.01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2</v>
      </c>
      <c r="AG40">
        <v>0.01</v>
      </c>
      <c r="AH40">
        <v>2</v>
      </c>
      <c r="AI40">
        <v>93926006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ROW(Source!A42)</f>
        <v>42</v>
      </c>
      <c r="B41">
        <v>93926007</v>
      </c>
      <c r="C41">
        <v>93926004</v>
      </c>
      <c r="D41">
        <v>70958334</v>
      </c>
      <c r="E41">
        <v>1</v>
      </c>
      <c r="F41">
        <v>1</v>
      </c>
      <c r="G41">
        <v>1</v>
      </c>
      <c r="H41">
        <v>2</v>
      </c>
      <c r="I41" t="s">
        <v>623</v>
      </c>
      <c r="J41" t="s">
        <v>681</v>
      </c>
      <c r="K41" t="s">
        <v>625</v>
      </c>
      <c r="L41">
        <v>1368</v>
      </c>
      <c r="N41">
        <v>1011</v>
      </c>
      <c r="O41" t="s">
        <v>626</v>
      </c>
      <c r="P41" t="s">
        <v>626</v>
      </c>
      <c r="Q41">
        <v>1</v>
      </c>
      <c r="X41">
        <v>0.01</v>
      </c>
      <c r="Y41">
        <v>0</v>
      </c>
      <c r="Z41">
        <v>89.99</v>
      </c>
      <c r="AA41">
        <v>10.06</v>
      </c>
      <c r="AB41">
        <v>0</v>
      </c>
      <c r="AC41">
        <v>0</v>
      </c>
      <c r="AD41">
        <v>1</v>
      </c>
      <c r="AE41">
        <v>0</v>
      </c>
      <c r="AF41" t="s">
        <v>2</v>
      </c>
      <c r="AG41">
        <v>0.01</v>
      </c>
      <c r="AH41">
        <v>2</v>
      </c>
      <c r="AI41">
        <v>93926007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ROW(Source!A42)</f>
        <v>42</v>
      </c>
      <c r="B42">
        <v>93926008</v>
      </c>
      <c r="C42">
        <v>93926004</v>
      </c>
      <c r="D42">
        <v>71031344</v>
      </c>
      <c r="E42">
        <v>1</v>
      </c>
      <c r="F42">
        <v>1</v>
      </c>
      <c r="G42">
        <v>1</v>
      </c>
      <c r="H42">
        <v>3</v>
      </c>
      <c r="I42" t="s">
        <v>662</v>
      </c>
      <c r="J42" t="s">
        <v>677</v>
      </c>
      <c r="K42" t="s">
        <v>678</v>
      </c>
      <c r="L42">
        <v>1374</v>
      </c>
      <c r="N42">
        <v>1013</v>
      </c>
      <c r="O42" t="s">
        <v>679</v>
      </c>
      <c r="P42" t="s">
        <v>679</v>
      </c>
      <c r="Q42">
        <v>1</v>
      </c>
      <c r="X42">
        <v>0.06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</v>
      </c>
      <c r="AG42">
        <v>0.06</v>
      </c>
      <c r="AH42">
        <v>2</v>
      </c>
      <c r="AI42">
        <v>93926008</v>
      </c>
      <c r="AJ42">
        <v>40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ROW(Source!A43)</f>
        <v>43</v>
      </c>
      <c r="B43">
        <v>93143830</v>
      </c>
      <c r="C43">
        <v>93143829</v>
      </c>
      <c r="D43">
        <v>26507572</v>
      </c>
      <c r="E43">
        <v>1</v>
      </c>
      <c r="F43">
        <v>1</v>
      </c>
      <c r="G43">
        <v>1</v>
      </c>
      <c r="H43">
        <v>1</v>
      </c>
      <c r="I43" t="s">
        <v>701</v>
      </c>
      <c r="J43" t="s">
        <v>2</v>
      </c>
      <c r="K43" t="s">
        <v>702</v>
      </c>
      <c r="L43">
        <v>1369</v>
      </c>
      <c r="N43">
        <v>1013</v>
      </c>
      <c r="O43" t="s">
        <v>620</v>
      </c>
      <c r="P43" t="s">
        <v>620</v>
      </c>
      <c r="Q43">
        <v>1</v>
      </c>
      <c r="X43">
        <v>3</v>
      </c>
      <c r="Y43">
        <v>0</v>
      </c>
      <c r="Z43">
        <v>0</v>
      </c>
      <c r="AA43">
        <v>0</v>
      </c>
      <c r="AB43">
        <v>10.210000000000001</v>
      </c>
      <c r="AC43">
        <v>0</v>
      </c>
      <c r="AD43">
        <v>1</v>
      </c>
      <c r="AE43">
        <v>1</v>
      </c>
      <c r="AF43" t="s">
        <v>2</v>
      </c>
      <c r="AG43">
        <v>3</v>
      </c>
      <c r="AH43">
        <v>2</v>
      </c>
      <c r="AI43">
        <v>93143830</v>
      </c>
      <c r="AJ43">
        <v>41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ROW(Source!A43)</f>
        <v>43</v>
      </c>
      <c r="B44">
        <v>93143831</v>
      </c>
      <c r="C44">
        <v>93143829</v>
      </c>
      <c r="D44">
        <v>29858375</v>
      </c>
      <c r="E44">
        <v>1</v>
      </c>
      <c r="F44">
        <v>1</v>
      </c>
      <c r="G44">
        <v>1</v>
      </c>
      <c r="H44">
        <v>3</v>
      </c>
      <c r="I44" t="s">
        <v>703</v>
      </c>
      <c r="J44" t="s">
        <v>704</v>
      </c>
      <c r="K44" t="s">
        <v>705</v>
      </c>
      <c r="L44">
        <v>1348</v>
      </c>
      <c r="N44">
        <v>1009</v>
      </c>
      <c r="O44" t="s">
        <v>630</v>
      </c>
      <c r="P44" t="s">
        <v>630</v>
      </c>
      <c r="Q44">
        <v>1000</v>
      </c>
      <c r="X44">
        <v>1E-3</v>
      </c>
      <c r="Y44">
        <v>9673.5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</v>
      </c>
      <c r="AG44">
        <v>1E-3</v>
      </c>
      <c r="AH44">
        <v>2</v>
      </c>
      <c r="AI44">
        <v>93143831</v>
      </c>
      <c r="AJ44">
        <v>42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ROW(Source!A43)</f>
        <v>43</v>
      </c>
      <c r="B45">
        <v>93143832</v>
      </c>
      <c r="C45">
        <v>93143829</v>
      </c>
      <c r="D45">
        <v>29858979</v>
      </c>
      <c r="E45">
        <v>1</v>
      </c>
      <c r="F45">
        <v>1</v>
      </c>
      <c r="G45">
        <v>1</v>
      </c>
      <c r="H45">
        <v>3</v>
      </c>
      <c r="I45" t="s">
        <v>706</v>
      </c>
      <c r="J45" t="s">
        <v>707</v>
      </c>
      <c r="K45" t="s">
        <v>708</v>
      </c>
      <c r="L45">
        <v>1348</v>
      </c>
      <c r="N45">
        <v>1009</v>
      </c>
      <c r="O45" t="s">
        <v>630</v>
      </c>
      <c r="P45" t="s">
        <v>630</v>
      </c>
      <c r="Q45">
        <v>1000</v>
      </c>
      <c r="X45">
        <v>1.0000000000000001E-5</v>
      </c>
      <c r="Y45">
        <v>13903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2</v>
      </c>
      <c r="AG45">
        <v>1.0000000000000001E-5</v>
      </c>
      <c r="AH45">
        <v>2</v>
      </c>
      <c r="AI45">
        <v>93143832</v>
      </c>
      <c r="AJ45">
        <v>43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ROW(Source!A43)</f>
        <v>43</v>
      </c>
      <c r="B46">
        <v>93143833</v>
      </c>
      <c r="C46">
        <v>93143829</v>
      </c>
      <c r="D46">
        <v>29859159</v>
      </c>
      <c r="E46">
        <v>1</v>
      </c>
      <c r="F46">
        <v>1</v>
      </c>
      <c r="G46">
        <v>1</v>
      </c>
      <c r="H46">
        <v>3</v>
      </c>
      <c r="I46" t="s">
        <v>709</v>
      </c>
      <c r="J46" t="s">
        <v>710</v>
      </c>
      <c r="K46" t="s">
        <v>711</v>
      </c>
      <c r="L46">
        <v>1346</v>
      </c>
      <c r="N46">
        <v>1009</v>
      </c>
      <c r="O46" t="s">
        <v>637</v>
      </c>
      <c r="P46" t="s">
        <v>637</v>
      </c>
      <c r="Q46">
        <v>1</v>
      </c>
      <c r="X46">
        <v>0.01</v>
      </c>
      <c r="Y46">
        <v>38.549999999999997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2</v>
      </c>
      <c r="AG46">
        <v>0.01</v>
      </c>
      <c r="AH46">
        <v>2</v>
      </c>
      <c r="AI46">
        <v>93143833</v>
      </c>
      <c r="AJ46">
        <v>44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ROW(Source!A43)</f>
        <v>43</v>
      </c>
      <c r="B47">
        <v>93143834</v>
      </c>
      <c r="C47">
        <v>93143829</v>
      </c>
      <c r="D47">
        <v>29859196</v>
      </c>
      <c r="E47">
        <v>1</v>
      </c>
      <c r="F47">
        <v>1</v>
      </c>
      <c r="G47">
        <v>1</v>
      </c>
      <c r="H47">
        <v>3</v>
      </c>
      <c r="I47" t="s">
        <v>712</v>
      </c>
      <c r="J47" t="s">
        <v>713</v>
      </c>
      <c r="K47" t="s">
        <v>714</v>
      </c>
      <c r="L47">
        <v>1348</v>
      </c>
      <c r="N47">
        <v>1009</v>
      </c>
      <c r="O47" t="s">
        <v>630</v>
      </c>
      <c r="P47" t="s">
        <v>630</v>
      </c>
      <c r="Q47">
        <v>1000</v>
      </c>
      <c r="X47">
        <v>1E-3</v>
      </c>
      <c r="Y47">
        <v>10771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2</v>
      </c>
      <c r="AG47">
        <v>1E-3</v>
      </c>
      <c r="AH47">
        <v>2</v>
      </c>
      <c r="AI47">
        <v>93143834</v>
      </c>
      <c r="AJ47">
        <v>45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ROW(Source!A43)</f>
        <v>43</v>
      </c>
      <c r="B48">
        <v>93143835</v>
      </c>
      <c r="C48">
        <v>93143829</v>
      </c>
      <c r="D48">
        <v>29859417</v>
      </c>
      <c r="E48">
        <v>1</v>
      </c>
      <c r="F48">
        <v>1</v>
      </c>
      <c r="G48">
        <v>1</v>
      </c>
      <c r="H48">
        <v>3</v>
      </c>
      <c r="I48" t="s">
        <v>715</v>
      </c>
      <c r="J48" t="s">
        <v>716</v>
      </c>
      <c r="K48" t="s">
        <v>717</v>
      </c>
      <c r="L48">
        <v>1346</v>
      </c>
      <c r="N48">
        <v>1009</v>
      </c>
      <c r="O48" t="s">
        <v>637</v>
      </c>
      <c r="P48" t="s">
        <v>637</v>
      </c>
      <c r="Q48">
        <v>1</v>
      </c>
      <c r="X48">
        <v>0.01</v>
      </c>
      <c r="Y48">
        <v>28.15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2</v>
      </c>
      <c r="AG48">
        <v>0.01</v>
      </c>
      <c r="AH48">
        <v>2</v>
      </c>
      <c r="AI48">
        <v>93143835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ROW(Source!A43)</f>
        <v>43</v>
      </c>
      <c r="B49">
        <v>93143836</v>
      </c>
      <c r="C49">
        <v>93143829</v>
      </c>
      <c r="D49">
        <v>29859628</v>
      </c>
      <c r="E49">
        <v>1</v>
      </c>
      <c r="F49">
        <v>1</v>
      </c>
      <c r="G49">
        <v>1</v>
      </c>
      <c r="H49">
        <v>3</v>
      </c>
      <c r="I49" t="s">
        <v>718</v>
      </c>
      <c r="J49" t="s">
        <v>719</v>
      </c>
      <c r="K49" t="s">
        <v>720</v>
      </c>
      <c r="L49">
        <v>1358</v>
      </c>
      <c r="N49">
        <v>1010</v>
      </c>
      <c r="O49" t="s">
        <v>181</v>
      </c>
      <c r="P49" t="s">
        <v>181</v>
      </c>
      <c r="Q49">
        <v>10</v>
      </c>
      <c r="X49">
        <v>1</v>
      </c>
      <c r="Y49">
        <v>20.3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</v>
      </c>
      <c r="AG49">
        <v>1</v>
      </c>
      <c r="AH49">
        <v>2</v>
      </c>
      <c r="AI49">
        <v>93143836</v>
      </c>
      <c r="AJ49">
        <v>47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ROW(Source!A43)</f>
        <v>43</v>
      </c>
      <c r="B50">
        <v>93143837</v>
      </c>
      <c r="C50">
        <v>93143829</v>
      </c>
      <c r="D50">
        <v>29859906</v>
      </c>
      <c r="E50">
        <v>1</v>
      </c>
      <c r="F50">
        <v>1</v>
      </c>
      <c r="G50">
        <v>1</v>
      </c>
      <c r="H50">
        <v>3</v>
      </c>
      <c r="I50" t="s">
        <v>638</v>
      </c>
      <c r="J50" t="s">
        <v>639</v>
      </c>
      <c r="K50" t="s">
        <v>640</v>
      </c>
      <c r="L50">
        <v>1346</v>
      </c>
      <c r="N50">
        <v>1009</v>
      </c>
      <c r="O50" t="s">
        <v>637</v>
      </c>
      <c r="P50" t="s">
        <v>637</v>
      </c>
      <c r="Q50">
        <v>1</v>
      </c>
      <c r="X50">
        <v>0.01</v>
      </c>
      <c r="Y50">
        <v>130.4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</v>
      </c>
      <c r="AG50">
        <v>0.01</v>
      </c>
      <c r="AH50">
        <v>2</v>
      </c>
      <c r="AI50">
        <v>93143837</v>
      </c>
      <c r="AJ50">
        <v>48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ROW(Source!A43)</f>
        <v>43</v>
      </c>
      <c r="B51">
        <v>93143838</v>
      </c>
      <c r="C51">
        <v>93143829</v>
      </c>
      <c r="D51">
        <v>29860647</v>
      </c>
      <c r="E51">
        <v>1</v>
      </c>
      <c r="F51">
        <v>1</v>
      </c>
      <c r="G51">
        <v>1</v>
      </c>
      <c r="H51">
        <v>3</v>
      </c>
      <c r="I51" t="s">
        <v>721</v>
      </c>
      <c r="J51" t="s">
        <v>722</v>
      </c>
      <c r="K51" t="s">
        <v>723</v>
      </c>
      <c r="L51">
        <v>1339</v>
      </c>
      <c r="N51">
        <v>1007</v>
      </c>
      <c r="O51" t="s">
        <v>347</v>
      </c>
      <c r="P51" t="s">
        <v>347</v>
      </c>
      <c r="Q51">
        <v>1</v>
      </c>
      <c r="X51">
        <v>1E-3</v>
      </c>
      <c r="Y51">
        <v>1355.2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</v>
      </c>
      <c r="AG51">
        <v>1E-3</v>
      </c>
      <c r="AH51">
        <v>2</v>
      </c>
      <c r="AI51">
        <v>93143838</v>
      </c>
      <c r="AJ51">
        <v>49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ROW(Source!A43)</f>
        <v>43</v>
      </c>
      <c r="B52">
        <v>93143839</v>
      </c>
      <c r="C52">
        <v>93143829</v>
      </c>
      <c r="D52">
        <v>29853982</v>
      </c>
      <c r="E52">
        <v>1</v>
      </c>
      <c r="F52">
        <v>1</v>
      </c>
      <c r="G52">
        <v>1</v>
      </c>
      <c r="H52">
        <v>3</v>
      </c>
      <c r="I52" t="s">
        <v>724</v>
      </c>
      <c r="J52" t="s">
        <v>725</v>
      </c>
      <c r="K52" t="s">
        <v>726</v>
      </c>
      <c r="L52">
        <v>1348</v>
      </c>
      <c r="N52">
        <v>1009</v>
      </c>
      <c r="O52" t="s">
        <v>630</v>
      </c>
      <c r="P52" t="s">
        <v>630</v>
      </c>
      <c r="Q52">
        <v>1000</v>
      </c>
      <c r="X52">
        <v>1E-4</v>
      </c>
      <c r="Y52">
        <v>1416.7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</v>
      </c>
      <c r="AG52">
        <v>1E-4</v>
      </c>
      <c r="AH52">
        <v>2</v>
      </c>
      <c r="AI52">
        <v>93143839</v>
      </c>
      <c r="AJ52">
        <v>50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ROW(Source!A43)</f>
        <v>43</v>
      </c>
      <c r="B53">
        <v>93143840</v>
      </c>
      <c r="C53">
        <v>93143829</v>
      </c>
      <c r="D53">
        <v>29869377</v>
      </c>
      <c r="E53">
        <v>1</v>
      </c>
      <c r="F53">
        <v>1</v>
      </c>
      <c r="G53">
        <v>1</v>
      </c>
      <c r="H53">
        <v>3</v>
      </c>
      <c r="I53" t="s">
        <v>727</v>
      </c>
      <c r="J53" t="s">
        <v>728</v>
      </c>
      <c r="K53" t="s">
        <v>729</v>
      </c>
      <c r="L53">
        <v>1355</v>
      </c>
      <c r="N53">
        <v>1010</v>
      </c>
      <c r="O53" t="s">
        <v>166</v>
      </c>
      <c r="P53" t="s">
        <v>166</v>
      </c>
      <c r="Q53">
        <v>100</v>
      </c>
      <c r="X53">
        <v>0.01</v>
      </c>
      <c r="Y53">
        <v>136.97999999999999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</v>
      </c>
      <c r="AG53">
        <v>0.01</v>
      </c>
      <c r="AH53">
        <v>2</v>
      </c>
      <c r="AI53">
        <v>93143840</v>
      </c>
      <c r="AJ53">
        <v>51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ROW(Source!A43)</f>
        <v>43</v>
      </c>
      <c r="B54">
        <v>93143841</v>
      </c>
      <c r="C54">
        <v>93143829</v>
      </c>
      <c r="D54">
        <v>29869384</v>
      </c>
      <c r="E54">
        <v>1</v>
      </c>
      <c r="F54">
        <v>1</v>
      </c>
      <c r="G54">
        <v>1</v>
      </c>
      <c r="H54">
        <v>3</v>
      </c>
      <c r="I54" t="s">
        <v>730</v>
      </c>
      <c r="J54" t="s">
        <v>731</v>
      </c>
      <c r="K54" t="s">
        <v>732</v>
      </c>
      <c r="L54">
        <v>1354</v>
      </c>
      <c r="N54">
        <v>1010</v>
      </c>
      <c r="O54" t="s">
        <v>11</v>
      </c>
      <c r="P54" t="s">
        <v>11</v>
      </c>
      <c r="Q54">
        <v>1</v>
      </c>
      <c r="X54">
        <v>1</v>
      </c>
      <c r="Y54">
        <v>157.74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2</v>
      </c>
      <c r="AG54">
        <v>1</v>
      </c>
      <c r="AH54">
        <v>2</v>
      </c>
      <c r="AI54">
        <v>93143841</v>
      </c>
      <c r="AJ54">
        <v>52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ROW(Source!A43)</f>
        <v>43</v>
      </c>
      <c r="B55">
        <v>93143842</v>
      </c>
      <c r="C55">
        <v>93143829</v>
      </c>
      <c r="D55">
        <v>29870754</v>
      </c>
      <c r="E55">
        <v>1</v>
      </c>
      <c r="F55">
        <v>1</v>
      </c>
      <c r="G55">
        <v>1</v>
      </c>
      <c r="H55">
        <v>3</v>
      </c>
      <c r="I55" t="s">
        <v>733</v>
      </c>
      <c r="J55" t="s">
        <v>734</v>
      </c>
      <c r="K55" t="s">
        <v>735</v>
      </c>
      <c r="L55">
        <v>1346</v>
      </c>
      <c r="N55">
        <v>1009</v>
      </c>
      <c r="O55" t="s">
        <v>637</v>
      </c>
      <c r="P55" t="s">
        <v>637</v>
      </c>
      <c r="Q55">
        <v>1</v>
      </c>
      <c r="X55">
        <v>0.02</v>
      </c>
      <c r="Y55">
        <v>93.32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2</v>
      </c>
      <c r="AG55">
        <v>0.02</v>
      </c>
      <c r="AH55">
        <v>2</v>
      </c>
      <c r="AI55">
        <v>93143842</v>
      </c>
      <c r="AJ55">
        <v>53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ROW(Source!A43)</f>
        <v>43</v>
      </c>
      <c r="B56">
        <v>93143843</v>
      </c>
      <c r="C56">
        <v>93143829</v>
      </c>
      <c r="D56">
        <v>29873829</v>
      </c>
      <c r="E56">
        <v>1</v>
      </c>
      <c r="F56">
        <v>1</v>
      </c>
      <c r="G56">
        <v>1</v>
      </c>
      <c r="H56">
        <v>3</v>
      </c>
      <c r="I56" t="s">
        <v>736</v>
      </c>
      <c r="J56" t="s">
        <v>737</v>
      </c>
      <c r="K56" t="s">
        <v>738</v>
      </c>
      <c r="L56">
        <v>1358</v>
      </c>
      <c r="N56">
        <v>1010</v>
      </c>
      <c r="O56" t="s">
        <v>181</v>
      </c>
      <c r="P56" t="s">
        <v>181</v>
      </c>
      <c r="Q56">
        <v>10</v>
      </c>
      <c r="X56">
        <v>1</v>
      </c>
      <c r="Y56">
        <v>51.4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2</v>
      </c>
      <c r="AG56">
        <v>1</v>
      </c>
      <c r="AH56">
        <v>2</v>
      </c>
      <c r="AI56">
        <v>93143843</v>
      </c>
      <c r="AJ56">
        <v>54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ROW(Source!A43)</f>
        <v>43</v>
      </c>
      <c r="B57">
        <v>93143844</v>
      </c>
      <c r="C57">
        <v>93143829</v>
      </c>
      <c r="D57">
        <v>29876305</v>
      </c>
      <c r="E57">
        <v>1</v>
      </c>
      <c r="F57">
        <v>1</v>
      </c>
      <c r="G57">
        <v>1</v>
      </c>
      <c r="H57">
        <v>3</v>
      </c>
      <c r="I57" t="s">
        <v>659</v>
      </c>
      <c r="J57" t="s">
        <v>660</v>
      </c>
      <c r="K57" t="s">
        <v>661</v>
      </c>
      <c r="L57">
        <v>1348</v>
      </c>
      <c r="N57">
        <v>1009</v>
      </c>
      <c r="O57" t="s">
        <v>630</v>
      </c>
      <c r="P57" t="s">
        <v>630</v>
      </c>
      <c r="Q57">
        <v>1000</v>
      </c>
      <c r="X57">
        <v>1E-3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2</v>
      </c>
      <c r="AG57">
        <v>1E-3</v>
      </c>
      <c r="AH57">
        <v>2</v>
      </c>
      <c r="AI57">
        <v>93143844</v>
      </c>
      <c r="AJ57">
        <v>55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ROW(Source!A43)</f>
        <v>43</v>
      </c>
      <c r="B58">
        <v>93143845</v>
      </c>
      <c r="C58">
        <v>93143829</v>
      </c>
      <c r="D58">
        <v>51010924</v>
      </c>
      <c r="E58">
        <v>1</v>
      </c>
      <c r="F58">
        <v>1</v>
      </c>
      <c r="G58">
        <v>1</v>
      </c>
      <c r="H58">
        <v>3</v>
      </c>
      <c r="I58" t="s">
        <v>662</v>
      </c>
      <c r="J58" t="s">
        <v>663</v>
      </c>
      <c r="K58" t="s">
        <v>664</v>
      </c>
      <c r="L58">
        <v>1344</v>
      </c>
      <c r="N58">
        <v>1008</v>
      </c>
      <c r="O58" t="s">
        <v>665</v>
      </c>
      <c r="P58" t="s">
        <v>665</v>
      </c>
      <c r="Q58">
        <v>1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2</v>
      </c>
      <c r="AG58">
        <v>0</v>
      </c>
      <c r="AH58">
        <v>2</v>
      </c>
      <c r="AI58">
        <v>93143845</v>
      </c>
      <c r="AJ58">
        <v>56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ROW(Source!A44)</f>
        <v>44</v>
      </c>
      <c r="B59">
        <v>93926017</v>
      </c>
      <c r="C59">
        <v>93926013</v>
      </c>
      <c r="D59">
        <v>24981181</v>
      </c>
      <c r="E59">
        <v>1</v>
      </c>
      <c r="F59">
        <v>1</v>
      </c>
      <c r="G59">
        <v>1</v>
      </c>
      <c r="H59">
        <v>1</v>
      </c>
      <c r="I59" t="s">
        <v>699</v>
      </c>
      <c r="J59" t="s">
        <v>2</v>
      </c>
      <c r="K59" t="s">
        <v>700</v>
      </c>
      <c r="L59">
        <v>1369</v>
      </c>
      <c r="N59">
        <v>1013</v>
      </c>
      <c r="O59" t="s">
        <v>620</v>
      </c>
      <c r="P59" t="s">
        <v>620</v>
      </c>
      <c r="Q59">
        <v>1</v>
      </c>
      <c r="X59">
        <v>1.03</v>
      </c>
      <c r="Y59">
        <v>0</v>
      </c>
      <c r="Z59">
        <v>0</v>
      </c>
      <c r="AA59">
        <v>0</v>
      </c>
      <c r="AB59">
        <v>8.64</v>
      </c>
      <c r="AC59">
        <v>0</v>
      </c>
      <c r="AD59">
        <v>1</v>
      </c>
      <c r="AE59">
        <v>1</v>
      </c>
      <c r="AF59" t="s">
        <v>2</v>
      </c>
      <c r="AG59">
        <v>1.03</v>
      </c>
      <c r="AH59">
        <v>2</v>
      </c>
      <c r="AI59">
        <v>93926014</v>
      </c>
      <c r="AJ59">
        <v>57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ROW(Source!A44)</f>
        <v>44</v>
      </c>
      <c r="B60">
        <v>93926018</v>
      </c>
      <c r="C60">
        <v>93926013</v>
      </c>
      <c r="D60">
        <v>70960247</v>
      </c>
      <c r="E60">
        <v>1</v>
      </c>
      <c r="F60">
        <v>1</v>
      </c>
      <c r="G60">
        <v>1</v>
      </c>
      <c r="H60">
        <v>2</v>
      </c>
      <c r="I60" t="s">
        <v>696</v>
      </c>
      <c r="J60" t="s">
        <v>697</v>
      </c>
      <c r="K60" t="s">
        <v>698</v>
      </c>
      <c r="L60">
        <v>1368</v>
      </c>
      <c r="N60">
        <v>1011</v>
      </c>
      <c r="O60" t="s">
        <v>626</v>
      </c>
      <c r="P60" t="s">
        <v>626</v>
      </c>
      <c r="Q60">
        <v>1</v>
      </c>
      <c r="X60">
        <v>0.01</v>
      </c>
      <c r="Y60">
        <v>0</v>
      </c>
      <c r="Z60">
        <v>87.17</v>
      </c>
      <c r="AA60">
        <v>11.6</v>
      </c>
      <c r="AB60">
        <v>0</v>
      </c>
      <c r="AC60">
        <v>0</v>
      </c>
      <c r="AD60">
        <v>1</v>
      </c>
      <c r="AE60">
        <v>0</v>
      </c>
      <c r="AF60" t="s">
        <v>2</v>
      </c>
      <c r="AG60">
        <v>0.01</v>
      </c>
      <c r="AH60">
        <v>2</v>
      </c>
      <c r="AI60">
        <v>93926015</v>
      </c>
      <c r="AJ60">
        <v>58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ROW(Source!A44)</f>
        <v>44</v>
      </c>
      <c r="B61">
        <v>93926019</v>
      </c>
      <c r="C61">
        <v>93926013</v>
      </c>
      <c r="D61">
        <v>71031344</v>
      </c>
      <c r="E61">
        <v>1</v>
      </c>
      <c r="F61">
        <v>1</v>
      </c>
      <c r="G61">
        <v>1</v>
      </c>
      <c r="H61">
        <v>3</v>
      </c>
      <c r="I61" t="s">
        <v>662</v>
      </c>
      <c r="J61" t="s">
        <v>677</v>
      </c>
      <c r="K61" t="s">
        <v>678</v>
      </c>
      <c r="L61">
        <v>1374</v>
      </c>
      <c r="N61">
        <v>1013</v>
      </c>
      <c r="O61" t="s">
        <v>679</v>
      </c>
      <c r="P61" t="s">
        <v>679</v>
      </c>
      <c r="Q61">
        <v>1</v>
      </c>
      <c r="X61">
        <v>0.18</v>
      </c>
      <c r="Y61">
        <v>1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2</v>
      </c>
      <c r="AG61">
        <v>0.18</v>
      </c>
      <c r="AH61">
        <v>2</v>
      </c>
      <c r="AI61">
        <v>93926016</v>
      </c>
      <c r="AJ61">
        <v>59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ROW(Source!A48)</f>
        <v>48</v>
      </c>
      <c r="B62">
        <v>93926041</v>
      </c>
      <c r="C62">
        <v>93926040</v>
      </c>
      <c r="D62">
        <v>24981181</v>
      </c>
      <c r="E62">
        <v>1</v>
      </c>
      <c r="F62">
        <v>1</v>
      </c>
      <c r="G62">
        <v>1</v>
      </c>
      <c r="H62">
        <v>1</v>
      </c>
      <c r="I62" t="s">
        <v>699</v>
      </c>
      <c r="J62" t="s">
        <v>2</v>
      </c>
      <c r="K62" t="s">
        <v>700</v>
      </c>
      <c r="L62">
        <v>1369</v>
      </c>
      <c r="N62">
        <v>1013</v>
      </c>
      <c r="O62" t="s">
        <v>620</v>
      </c>
      <c r="P62" t="s">
        <v>620</v>
      </c>
      <c r="Q62">
        <v>1</v>
      </c>
      <c r="X62">
        <v>1.03</v>
      </c>
      <c r="Y62">
        <v>0</v>
      </c>
      <c r="Z62">
        <v>0</v>
      </c>
      <c r="AA62">
        <v>0</v>
      </c>
      <c r="AB62">
        <v>8.64</v>
      </c>
      <c r="AC62">
        <v>0</v>
      </c>
      <c r="AD62">
        <v>1</v>
      </c>
      <c r="AE62">
        <v>1</v>
      </c>
      <c r="AF62" t="s">
        <v>2</v>
      </c>
      <c r="AG62">
        <v>1.03</v>
      </c>
      <c r="AH62">
        <v>2</v>
      </c>
      <c r="AI62">
        <v>93926041</v>
      </c>
      <c r="AJ62">
        <v>60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ROW(Source!A48)</f>
        <v>48</v>
      </c>
      <c r="B63">
        <v>93926042</v>
      </c>
      <c r="C63">
        <v>93926040</v>
      </c>
      <c r="D63">
        <v>70960247</v>
      </c>
      <c r="E63">
        <v>1</v>
      </c>
      <c r="F63">
        <v>1</v>
      </c>
      <c r="G63">
        <v>1</v>
      </c>
      <c r="H63">
        <v>2</v>
      </c>
      <c r="I63" t="s">
        <v>696</v>
      </c>
      <c r="J63" t="s">
        <v>697</v>
      </c>
      <c r="K63" t="s">
        <v>698</v>
      </c>
      <c r="L63">
        <v>1368</v>
      </c>
      <c r="N63">
        <v>1011</v>
      </c>
      <c r="O63" t="s">
        <v>626</v>
      </c>
      <c r="P63" t="s">
        <v>626</v>
      </c>
      <c r="Q63">
        <v>1</v>
      </c>
      <c r="X63">
        <v>0.01</v>
      </c>
      <c r="Y63">
        <v>0</v>
      </c>
      <c r="Z63">
        <v>87.17</v>
      </c>
      <c r="AA63">
        <v>11.6</v>
      </c>
      <c r="AB63">
        <v>0</v>
      </c>
      <c r="AC63">
        <v>0</v>
      </c>
      <c r="AD63">
        <v>1</v>
      </c>
      <c r="AE63">
        <v>0</v>
      </c>
      <c r="AF63" t="s">
        <v>2</v>
      </c>
      <c r="AG63">
        <v>0.01</v>
      </c>
      <c r="AH63">
        <v>2</v>
      </c>
      <c r="AI63">
        <v>93926042</v>
      </c>
      <c r="AJ63">
        <v>61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ROW(Source!A48)</f>
        <v>48</v>
      </c>
      <c r="B64">
        <v>93926043</v>
      </c>
      <c r="C64">
        <v>93926040</v>
      </c>
      <c r="D64">
        <v>71031344</v>
      </c>
      <c r="E64">
        <v>1</v>
      </c>
      <c r="F64">
        <v>1</v>
      </c>
      <c r="G64">
        <v>1</v>
      </c>
      <c r="H64">
        <v>3</v>
      </c>
      <c r="I64" t="s">
        <v>662</v>
      </c>
      <c r="J64" t="s">
        <v>677</v>
      </c>
      <c r="K64" t="s">
        <v>678</v>
      </c>
      <c r="L64">
        <v>1374</v>
      </c>
      <c r="N64">
        <v>1013</v>
      </c>
      <c r="O64" t="s">
        <v>679</v>
      </c>
      <c r="P64" t="s">
        <v>679</v>
      </c>
      <c r="Q64">
        <v>1</v>
      </c>
      <c r="X64">
        <v>0.18</v>
      </c>
      <c r="Y64">
        <v>1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2</v>
      </c>
      <c r="AG64">
        <v>0.18</v>
      </c>
      <c r="AH64">
        <v>2</v>
      </c>
      <c r="AI64">
        <v>93926043</v>
      </c>
      <c r="AJ64">
        <v>62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ROW(Source!A49)</f>
        <v>49</v>
      </c>
      <c r="B65">
        <v>93926045</v>
      </c>
      <c r="C65">
        <v>93926044</v>
      </c>
      <c r="D65">
        <v>24981181</v>
      </c>
      <c r="E65">
        <v>1</v>
      </c>
      <c r="F65">
        <v>1</v>
      </c>
      <c r="G65">
        <v>1</v>
      </c>
      <c r="H65">
        <v>1</v>
      </c>
      <c r="I65" t="s">
        <v>699</v>
      </c>
      <c r="J65" t="s">
        <v>2</v>
      </c>
      <c r="K65" t="s">
        <v>700</v>
      </c>
      <c r="L65">
        <v>1369</v>
      </c>
      <c r="N65">
        <v>1013</v>
      </c>
      <c r="O65" t="s">
        <v>620</v>
      </c>
      <c r="P65" t="s">
        <v>620</v>
      </c>
      <c r="Q65">
        <v>1</v>
      </c>
      <c r="X65">
        <v>4.49</v>
      </c>
      <c r="Y65">
        <v>0</v>
      </c>
      <c r="Z65">
        <v>0</v>
      </c>
      <c r="AA65">
        <v>0</v>
      </c>
      <c r="AB65">
        <v>8.64</v>
      </c>
      <c r="AC65">
        <v>0</v>
      </c>
      <c r="AD65">
        <v>1</v>
      </c>
      <c r="AE65">
        <v>1</v>
      </c>
      <c r="AF65" t="s">
        <v>2</v>
      </c>
      <c r="AG65">
        <v>4.49</v>
      </c>
      <c r="AH65">
        <v>2</v>
      </c>
      <c r="AI65">
        <v>93926045</v>
      </c>
      <c r="AJ65">
        <v>63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ROW(Source!A49)</f>
        <v>49</v>
      </c>
      <c r="B66">
        <v>93926046</v>
      </c>
      <c r="C66">
        <v>93926044</v>
      </c>
      <c r="D66">
        <v>121548</v>
      </c>
      <c r="E66">
        <v>1</v>
      </c>
      <c r="F66">
        <v>1</v>
      </c>
      <c r="G66">
        <v>1</v>
      </c>
      <c r="H66">
        <v>1</v>
      </c>
      <c r="I66" t="s">
        <v>22</v>
      </c>
      <c r="J66" t="s">
        <v>2</v>
      </c>
      <c r="K66" t="s">
        <v>621</v>
      </c>
      <c r="L66">
        <v>608254</v>
      </c>
      <c r="N66">
        <v>1013</v>
      </c>
      <c r="O66" t="s">
        <v>622</v>
      </c>
      <c r="P66" t="s">
        <v>622</v>
      </c>
      <c r="Q66">
        <v>1</v>
      </c>
      <c r="X66">
        <v>0.43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</v>
      </c>
      <c r="AG66">
        <v>0.43</v>
      </c>
      <c r="AH66">
        <v>2</v>
      </c>
      <c r="AI66">
        <v>93926046</v>
      </c>
      <c r="AJ66">
        <v>64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ROW(Source!A49)</f>
        <v>49</v>
      </c>
      <c r="B67">
        <v>93926047</v>
      </c>
      <c r="C67">
        <v>93926044</v>
      </c>
      <c r="D67">
        <v>70958251</v>
      </c>
      <c r="E67">
        <v>1</v>
      </c>
      <c r="F67">
        <v>1</v>
      </c>
      <c r="G67">
        <v>1</v>
      </c>
      <c r="H67">
        <v>2</v>
      </c>
      <c r="I67" t="s">
        <v>739</v>
      </c>
      <c r="J67" t="s">
        <v>740</v>
      </c>
      <c r="K67" t="s">
        <v>741</v>
      </c>
      <c r="L67">
        <v>1368</v>
      </c>
      <c r="N67">
        <v>1011</v>
      </c>
      <c r="O67" t="s">
        <v>626</v>
      </c>
      <c r="P67" t="s">
        <v>626</v>
      </c>
      <c r="Q67">
        <v>1</v>
      </c>
      <c r="X67">
        <v>0.43</v>
      </c>
      <c r="Y67">
        <v>0</v>
      </c>
      <c r="Z67">
        <v>134.65</v>
      </c>
      <c r="AA67">
        <v>13.5</v>
      </c>
      <c r="AB67">
        <v>0</v>
      </c>
      <c r="AC67">
        <v>0</v>
      </c>
      <c r="AD67">
        <v>1</v>
      </c>
      <c r="AE67">
        <v>0</v>
      </c>
      <c r="AF67" t="s">
        <v>2</v>
      </c>
      <c r="AG67">
        <v>0.43</v>
      </c>
      <c r="AH67">
        <v>2</v>
      </c>
      <c r="AI67">
        <v>93926047</v>
      </c>
      <c r="AJ67">
        <v>65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ROW(Source!A49)</f>
        <v>49</v>
      </c>
      <c r="B68">
        <v>93926048</v>
      </c>
      <c r="C68">
        <v>93926044</v>
      </c>
      <c r="D68">
        <v>70958359</v>
      </c>
      <c r="E68">
        <v>1</v>
      </c>
      <c r="F68">
        <v>1</v>
      </c>
      <c r="G68">
        <v>1</v>
      </c>
      <c r="H68">
        <v>2</v>
      </c>
      <c r="I68" t="s">
        <v>742</v>
      </c>
      <c r="J68" t="s">
        <v>743</v>
      </c>
      <c r="K68" t="s">
        <v>744</v>
      </c>
      <c r="L68">
        <v>1368</v>
      </c>
      <c r="N68">
        <v>1011</v>
      </c>
      <c r="O68" t="s">
        <v>626</v>
      </c>
      <c r="P68" t="s">
        <v>626</v>
      </c>
      <c r="Q68">
        <v>1</v>
      </c>
      <c r="X68">
        <v>0.49</v>
      </c>
      <c r="Y68">
        <v>0</v>
      </c>
      <c r="Z68">
        <v>1.7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2</v>
      </c>
      <c r="AG68">
        <v>0.49</v>
      </c>
      <c r="AH68">
        <v>2</v>
      </c>
      <c r="AI68">
        <v>93926048</v>
      </c>
      <c r="AJ68">
        <v>66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ROW(Source!A49)</f>
        <v>49</v>
      </c>
      <c r="B69">
        <v>93926049</v>
      </c>
      <c r="C69">
        <v>93926044</v>
      </c>
      <c r="D69">
        <v>70960247</v>
      </c>
      <c r="E69">
        <v>1</v>
      </c>
      <c r="F69">
        <v>1</v>
      </c>
      <c r="G69">
        <v>1</v>
      </c>
      <c r="H69">
        <v>2</v>
      </c>
      <c r="I69" t="s">
        <v>696</v>
      </c>
      <c r="J69" t="s">
        <v>697</v>
      </c>
      <c r="K69" t="s">
        <v>698</v>
      </c>
      <c r="L69">
        <v>1368</v>
      </c>
      <c r="N69">
        <v>1011</v>
      </c>
      <c r="O69" t="s">
        <v>626</v>
      </c>
      <c r="P69" t="s">
        <v>626</v>
      </c>
      <c r="Q69">
        <v>1</v>
      </c>
      <c r="X69">
        <v>0.47</v>
      </c>
      <c r="Y69">
        <v>0</v>
      </c>
      <c r="Z69">
        <v>87.17</v>
      </c>
      <c r="AA69">
        <v>11.6</v>
      </c>
      <c r="AB69">
        <v>0</v>
      </c>
      <c r="AC69">
        <v>0</v>
      </c>
      <c r="AD69">
        <v>1</v>
      </c>
      <c r="AE69">
        <v>0</v>
      </c>
      <c r="AF69" t="s">
        <v>2</v>
      </c>
      <c r="AG69">
        <v>0.47</v>
      </c>
      <c r="AH69">
        <v>2</v>
      </c>
      <c r="AI69">
        <v>93926049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ROW(Source!A49)</f>
        <v>49</v>
      </c>
      <c r="B70">
        <v>93926050</v>
      </c>
      <c r="C70">
        <v>93926044</v>
      </c>
      <c r="D70">
        <v>71031344</v>
      </c>
      <c r="E70">
        <v>1</v>
      </c>
      <c r="F70">
        <v>1</v>
      </c>
      <c r="G70">
        <v>1</v>
      </c>
      <c r="H70">
        <v>3</v>
      </c>
      <c r="I70" t="s">
        <v>662</v>
      </c>
      <c r="J70" t="s">
        <v>677</v>
      </c>
      <c r="K70" t="s">
        <v>678</v>
      </c>
      <c r="L70">
        <v>1374</v>
      </c>
      <c r="N70">
        <v>1013</v>
      </c>
      <c r="O70" t="s">
        <v>679</v>
      </c>
      <c r="P70" t="s">
        <v>679</v>
      </c>
      <c r="Q70">
        <v>1</v>
      </c>
      <c r="X70">
        <v>0.78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</v>
      </c>
      <c r="AG70">
        <v>0.78</v>
      </c>
      <c r="AH70">
        <v>2</v>
      </c>
      <c r="AI70">
        <v>93926050</v>
      </c>
      <c r="AJ70">
        <v>68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ROW(Source!A50)</f>
        <v>50</v>
      </c>
      <c r="B71">
        <v>93926052</v>
      </c>
      <c r="C71">
        <v>93926051</v>
      </c>
      <c r="D71">
        <v>24981181</v>
      </c>
      <c r="E71">
        <v>1</v>
      </c>
      <c r="F71">
        <v>1</v>
      </c>
      <c r="G71">
        <v>1</v>
      </c>
      <c r="H71">
        <v>1</v>
      </c>
      <c r="I71" t="s">
        <v>699</v>
      </c>
      <c r="J71" t="s">
        <v>2</v>
      </c>
      <c r="K71" t="s">
        <v>700</v>
      </c>
      <c r="L71">
        <v>1369</v>
      </c>
      <c r="N71">
        <v>1013</v>
      </c>
      <c r="O71" t="s">
        <v>620</v>
      </c>
      <c r="P71" t="s">
        <v>620</v>
      </c>
      <c r="Q71">
        <v>1</v>
      </c>
      <c r="X71">
        <v>4.49</v>
      </c>
      <c r="Y71">
        <v>0</v>
      </c>
      <c r="Z71">
        <v>0</v>
      </c>
      <c r="AA71">
        <v>0</v>
      </c>
      <c r="AB71">
        <v>8.64</v>
      </c>
      <c r="AC71">
        <v>0</v>
      </c>
      <c r="AD71">
        <v>1</v>
      </c>
      <c r="AE71">
        <v>1</v>
      </c>
      <c r="AF71" t="s">
        <v>2</v>
      </c>
      <c r="AG71">
        <v>4.49</v>
      </c>
      <c r="AH71">
        <v>2</v>
      </c>
      <c r="AI71">
        <v>93926052</v>
      </c>
      <c r="AJ71">
        <v>69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ROW(Source!A50)</f>
        <v>50</v>
      </c>
      <c r="B72">
        <v>93926053</v>
      </c>
      <c r="C72">
        <v>93926051</v>
      </c>
      <c r="D72">
        <v>121548</v>
      </c>
      <c r="E72">
        <v>1</v>
      </c>
      <c r="F72">
        <v>1</v>
      </c>
      <c r="G72">
        <v>1</v>
      </c>
      <c r="H72">
        <v>1</v>
      </c>
      <c r="I72" t="s">
        <v>22</v>
      </c>
      <c r="J72" t="s">
        <v>2</v>
      </c>
      <c r="K72" t="s">
        <v>621</v>
      </c>
      <c r="L72">
        <v>608254</v>
      </c>
      <c r="N72">
        <v>1013</v>
      </c>
      <c r="O72" t="s">
        <v>622</v>
      </c>
      <c r="P72" t="s">
        <v>622</v>
      </c>
      <c r="Q72">
        <v>1</v>
      </c>
      <c r="X72">
        <v>0.43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2</v>
      </c>
      <c r="AF72" t="s">
        <v>2</v>
      </c>
      <c r="AG72">
        <v>0.43</v>
      </c>
      <c r="AH72">
        <v>2</v>
      </c>
      <c r="AI72">
        <v>93926053</v>
      </c>
      <c r="AJ72">
        <v>70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ROW(Source!A50)</f>
        <v>50</v>
      </c>
      <c r="B73">
        <v>93926054</v>
      </c>
      <c r="C73">
        <v>93926051</v>
      </c>
      <c r="D73">
        <v>70958251</v>
      </c>
      <c r="E73">
        <v>1</v>
      </c>
      <c r="F73">
        <v>1</v>
      </c>
      <c r="G73">
        <v>1</v>
      </c>
      <c r="H73">
        <v>2</v>
      </c>
      <c r="I73" t="s">
        <v>739</v>
      </c>
      <c r="J73" t="s">
        <v>740</v>
      </c>
      <c r="K73" t="s">
        <v>741</v>
      </c>
      <c r="L73">
        <v>1368</v>
      </c>
      <c r="N73">
        <v>1011</v>
      </c>
      <c r="O73" t="s">
        <v>626</v>
      </c>
      <c r="P73" t="s">
        <v>626</v>
      </c>
      <c r="Q73">
        <v>1</v>
      </c>
      <c r="X73">
        <v>0.43</v>
      </c>
      <c r="Y73">
        <v>0</v>
      </c>
      <c r="Z73">
        <v>134.65</v>
      </c>
      <c r="AA73">
        <v>13.5</v>
      </c>
      <c r="AB73">
        <v>0</v>
      </c>
      <c r="AC73">
        <v>0</v>
      </c>
      <c r="AD73">
        <v>1</v>
      </c>
      <c r="AE73">
        <v>0</v>
      </c>
      <c r="AF73" t="s">
        <v>2</v>
      </c>
      <c r="AG73">
        <v>0.43</v>
      </c>
      <c r="AH73">
        <v>2</v>
      </c>
      <c r="AI73">
        <v>93926054</v>
      </c>
      <c r="AJ73">
        <v>71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ROW(Source!A50)</f>
        <v>50</v>
      </c>
      <c r="B74">
        <v>93926055</v>
      </c>
      <c r="C74">
        <v>93926051</v>
      </c>
      <c r="D74">
        <v>70958359</v>
      </c>
      <c r="E74">
        <v>1</v>
      </c>
      <c r="F74">
        <v>1</v>
      </c>
      <c r="G74">
        <v>1</v>
      </c>
      <c r="H74">
        <v>2</v>
      </c>
      <c r="I74" t="s">
        <v>742</v>
      </c>
      <c r="J74" t="s">
        <v>743</v>
      </c>
      <c r="K74" t="s">
        <v>744</v>
      </c>
      <c r="L74">
        <v>1368</v>
      </c>
      <c r="N74">
        <v>1011</v>
      </c>
      <c r="O74" t="s">
        <v>626</v>
      </c>
      <c r="P74" t="s">
        <v>626</v>
      </c>
      <c r="Q74">
        <v>1</v>
      </c>
      <c r="X74">
        <v>0.49</v>
      </c>
      <c r="Y74">
        <v>0</v>
      </c>
      <c r="Z74">
        <v>1.7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2</v>
      </c>
      <c r="AG74">
        <v>0.49</v>
      </c>
      <c r="AH74">
        <v>2</v>
      </c>
      <c r="AI74">
        <v>93926055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ROW(Source!A50)</f>
        <v>50</v>
      </c>
      <c r="B75">
        <v>93926056</v>
      </c>
      <c r="C75">
        <v>93926051</v>
      </c>
      <c r="D75">
        <v>70960247</v>
      </c>
      <c r="E75">
        <v>1</v>
      </c>
      <c r="F75">
        <v>1</v>
      </c>
      <c r="G75">
        <v>1</v>
      </c>
      <c r="H75">
        <v>2</v>
      </c>
      <c r="I75" t="s">
        <v>696</v>
      </c>
      <c r="J75" t="s">
        <v>697</v>
      </c>
      <c r="K75" t="s">
        <v>698</v>
      </c>
      <c r="L75">
        <v>1368</v>
      </c>
      <c r="N75">
        <v>1011</v>
      </c>
      <c r="O75" t="s">
        <v>626</v>
      </c>
      <c r="P75" t="s">
        <v>626</v>
      </c>
      <c r="Q75">
        <v>1</v>
      </c>
      <c r="X75">
        <v>0.47</v>
      </c>
      <c r="Y75">
        <v>0</v>
      </c>
      <c r="Z75">
        <v>87.17</v>
      </c>
      <c r="AA75">
        <v>11.6</v>
      </c>
      <c r="AB75">
        <v>0</v>
      </c>
      <c r="AC75">
        <v>0</v>
      </c>
      <c r="AD75">
        <v>1</v>
      </c>
      <c r="AE75">
        <v>0</v>
      </c>
      <c r="AF75" t="s">
        <v>2</v>
      </c>
      <c r="AG75">
        <v>0.47</v>
      </c>
      <c r="AH75">
        <v>2</v>
      </c>
      <c r="AI75">
        <v>93926056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ROW(Source!A50)</f>
        <v>50</v>
      </c>
      <c r="B76">
        <v>93926057</v>
      </c>
      <c r="C76">
        <v>93926051</v>
      </c>
      <c r="D76">
        <v>71031344</v>
      </c>
      <c r="E76">
        <v>1</v>
      </c>
      <c r="F76">
        <v>1</v>
      </c>
      <c r="G76">
        <v>1</v>
      </c>
      <c r="H76">
        <v>3</v>
      </c>
      <c r="I76" t="s">
        <v>662</v>
      </c>
      <c r="J76" t="s">
        <v>677</v>
      </c>
      <c r="K76" t="s">
        <v>678</v>
      </c>
      <c r="L76">
        <v>1374</v>
      </c>
      <c r="N76">
        <v>1013</v>
      </c>
      <c r="O76" t="s">
        <v>679</v>
      </c>
      <c r="P76" t="s">
        <v>679</v>
      </c>
      <c r="Q76">
        <v>1</v>
      </c>
      <c r="X76">
        <v>0.78</v>
      </c>
      <c r="Y76">
        <v>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2</v>
      </c>
      <c r="AG76">
        <v>0.78</v>
      </c>
      <c r="AH76">
        <v>2</v>
      </c>
      <c r="AI76">
        <v>93926057</v>
      </c>
      <c r="AJ76">
        <v>74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ROW(Source!A51)</f>
        <v>51</v>
      </c>
      <c r="B77">
        <v>93926059</v>
      </c>
      <c r="C77">
        <v>93926058</v>
      </c>
      <c r="D77">
        <v>24979037</v>
      </c>
      <c r="E77">
        <v>1</v>
      </c>
      <c r="F77">
        <v>1</v>
      </c>
      <c r="G77">
        <v>1</v>
      </c>
      <c r="H77">
        <v>1</v>
      </c>
      <c r="I77" t="s">
        <v>680</v>
      </c>
      <c r="J77" t="s">
        <v>2</v>
      </c>
      <c r="K77" t="s">
        <v>619</v>
      </c>
      <c r="L77">
        <v>1369</v>
      </c>
      <c r="N77">
        <v>1013</v>
      </c>
      <c r="O77" t="s">
        <v>620</v>
      </c>
      <c r="P77" t="s">
        <v>620</v>
      </c>
      <c r="Q77">
        <v>1</v>
      </c>
      <c r="X77">
        <v>10.1</v>
      </c>
      <c r="Y77">
        <v>0</v>
      </c>
      <c r="Z77">
        <v>0</v>
      </c>
      <c r="AA77">
        <v>0</v>
      </c>
      <c r="AB77">
        <v>11.09</v>
      </c>
      <c r="AC77">
        <v>0</v>
      </c>
      <c r="AD77">
        <v>1</v>
      </c>
      <c r="AE77">
        <v>1</v>
      </c>
      <c r="AF77" t="s">
        <v>2</v>
      </c>
      <c r="AG77">
        <v>10.1</v>
      </c>
      <c r="AH77">
        <v>2</v>
      </c>
      <c r="AI77">
        <v>93926059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ROW(Source!A51)</f>
        <v>51</v>
      </c>
      <c r="B78">
        <v>93926060</v>
      </c>
      <c r="C78">
        <v>93926058</v>
      </c>
      <c r="D78">
        <v>121548</v>
      </c>
      <c r="E78">
        <v>1</v>
      </c>
      <c r="F78">
        <v>1</v>
      </c>
      <c r="G78">
        <v>1</v>
      </c>
      <c r="H78">
        <v>1</v>
      </c>
      <c r="I78" t="s">
        <v>22</v>
      </c>
      <c r="J78" t="s">
        <v>2</v>
      </c>
      <c r="K78" t="s">
        <v>621</v>
      </c>
      <c r="L78">
        <v>608254</v>
      </c>
      <c r="N78">
        <v>1013</v>
      </c>
      <c r="O78" t="s">
        <v>622</v>
      </c>
      <c r="P78" t="s">
        <v>622</v>
      </c>
      <c r="Q78">
        <v>1</v>
      </c>
      <c r="X78">
        <v>0.44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2</v>
      </c>
      <c r="AF78" t="s">
        <v>2</v>
      </c>
      <c r="AG78">
        <v>0.44</v>
      </c>
      <c r="AH78">
        <v>2</v>
      </c>
      <c r="AI78">
        <v>93926060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ROW(Source!A51)</f>
        <v>51</v>
      </c>
      <c r="B79">
        <v>93926061</v>
      </c>
      <c r="C79">
        <v>93926058</v>
      </c>
      <c r="D79">
        <v>70958334</v>
      </c>
      <c r="E79">
        <v>1</v>
      </c>
      <c r="F79">
        <v>1</v>
      </c>
      <c r="G79">
        <v>1</v>
      </c>
      <c r="H79">
        <v>2</v>
      </c>
      <c r="I79" t="s">
        <v>623</v>
      </c>
      <c r="J79" t="s">
        <v>681</v>
      </c>
      <c r="K79" t="s">
        <v>625</v>
      </c>
      <c r="L79">
        <v>1368</v>
      </c>
      <c r="N79">
        <v>1011</v>
      </c>
      <c r="O79" t="s">
        <v>626</v>
      </c>
      <c r="P79" t="s">
        <v>626</v>
      </c>
      <c r="Q79">
        <v>1</v>
      </c>
      <c r="X79">
        <v>0.44</v>
      </c>
      <c r="Y79">
        <v>0</v>
      </c>
      <c r="Z79">
        <v>89.99</v>
      </c>
      <c r="AA79">
        <v>10.06</v>
      </c>
      <c r="AB79">
        <v>0</v>
      </c>
      <c r="AC79">
        <v>0</v>
      </c>
      <c r="AD79">
        <v>1</v>
      </c>
      <c r="AE79">
        <v>0</v>
      </c>
      <c r="AF79" t="s">
        <v>2</v>
      </c>
      <c r="AG79">
        <v>0.44</v>
      </c>
      <c r="AH79">
        <v>2</v>
      </c>
      <c r="AI79">
        <v>93926061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ROW(Source!A51)</f>
        <v>51</v>
      </c>
      <c r="B80">
        <v>93926062</v>
      </c>
      <c r="C80">
        <v>93926058</v>
      </c>
      <c r="D80">
        <v>70981786</v>
      </c>
      <c r="E80">
        <v>1</v>
      </c>
      <c r="F80">
        <v>1</v>
      </c>
      <c r="G80">
        <v>1</v>
      </c>
      <c r="H80">
        <v>3</v>
      </c>
      <c r="I80" t="s">
        <v>709</v>
      </c>
      <c r="J80" t="s">
        <v>745</v>
      </c>
      <c r="K80" t="s">
        <v>711</v>
      </c>
      <c r="L80">
        <v>1346</v>
      </c>
      <c r="N80">
        <v>1009</v>
      </c>
      <c r="O80" t="s">
        <v>637</v>
      </c>
      <c r="P80" t="s">
        <v>637</v>
      </c>
      <c r="Q80">
        <v>1</v>
      </c>
      <c r="X80">
        <v>0.03</v>
      </c>
      <c r="Y80">
        <v>35.630000000000003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133</v>
      </c>
      <c r="AG80">
        <v>0</v>
      </c>
      <c r="AH80">
        <v>2</v>
      </c>
      <c r="AI80">
        <v>93926062</v>
      </c>
      <c r="AJ80">
        <v>78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ROW(Source!A51)</f>
        <v>51</v>
      </c>
      <c r="B81">
        <v>93926063</v>
      </c>
      <c r="C81">
        <v>93926058</v>
      </c>
      <c r="D81">
        <v>70981646</v>
      </c>
      <c r="E81">
        <v>1</v>
      </c>
      <c r="F81">
        <v>1</v>
      </c>
      <c r="G81">
        <v>1</v>
      </c>
      <c r="H81">
        <v>3</v>
      </c>
      <c r="I81" t="s">
        <v>631</v>
      </c>
      <c r="J81" t="s">
        <v>746</v>
      </c>
      <c r="K81" t="s">
        <v>633</v>
      </c>
      <c r="L81">
        <v>1348</v>
      </c>
      <c r="N81">
        <v>1009</v>
      </c>
      <c r="O81" t="s">
        <v>630</v>
      </c>
      <c r="P81" t="s">
        <v>630</v>
      </c>
      <c r="Q81">
        <v>1000</v>
      </c>
      <c r="X81">
        <v>2.0000000000000002E-5</v>
      </c>
      <c r="Y81">
        <v>15481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133</v>
      </c>
      <c r="AG81">
        <v>0</v>
      </c>
      <c r="AH81">
        <v>2</v>
      </c>
      <c r="AI81">
        <v>93926063</v>
      </c>
      <c r="AJ81">
        <v>79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ROW(Source!A51)</f>
        <v>51</v>
      </c>
      <c r="B82">
        <v>93926064</v>
      </c>
      <c r="C82">
        <v>93926058</v>
      </c>
      <c r="D82">
        <v>70978764</v>
      </c>
      <c r="E82">
        <v>1</v>
      </c>
      <c r="F82">
        <v>1</v>
      </c>
      <c r="G82">
        <v>1</v>
      </c>
      <c r="H82">
        <v>3</v>
      </c>
      <c r="I82" t="s">
        <v>715</v>
      </c>
      <c r="J82" t="s">
        <v>747</v>
      </c>
      <c r="K82" t="s">
        <v>717</v>
      </c>
      <c r="L82">
        <v>1346</v>
      </c>
      <c r="N82">
        <v>1009</v>
      </c>
      <c r="O82" t="s">
        <v>637</v>
      </c>
      <c r="P82" t="s">
        <v>637</v>
      </c>
      <c r="Q82">
        <v>1</v>
      </c>
      <c r="X82">
        <v>0.01</v>
      </c>
      <c r="Y82">
        <v>27.74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133</v>
      </c>
      <c r="AG82">
        <v>0</v>
      </c>
      <c r="AH82">
        <v>2</v>
      </c>
      <c r="AI82">
        <v>93926064</v>
      </c>
      <c r="AJ82">
        <v>80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ROW(Source!A51)</f>
        <v>51</v>
      </c>
      <c r="B83">
        <v>93926065</v>
      </c>
      <c r="C83">
        <v>93926058</v>
      </c>
      <c r="D83">
        <v>70985758</v>
      </c>
      <c r="E83">
        <v>1</v>
      </c>
      <c r="F83">
        <v>1</v>
      </c>
      <c r="G83">
        <v>1</v>
      </c>
      <c r="H83">
        <v>3</v>
      </c>
      <c r="I83" t="s">
        <v>748</v>
      </c>
      <c r="J83" t="s">
        <v>749</v>
      </c>
      <c r="K83" t="s">
        <v>750</v>
      </c>
      <c r="L83">
        <v>1346</v>
      </c>
      <c r="N83">
        <v>1009</v>
      </c>
      <c r="O83" t="s">
        <v>637</v>
      </c>
      <c r="P83" t="s">
        <v>637</v>
      </c>
      <c r="Q83">
        <v>1</v>
      </c>
      <c r="X83">
        <v>0.3</v>
      </c>
      <c r="Y83">
        <v>9.0399999999999991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133</v>
      </c>
      <c r="AG83">
        <v>0</v>
      </c>
      <c r="AH83">
        <v>2</v>
      </c>
      <c r="AI83">
        <v>93926065</v>
      </c>
      <c r="AJ83">
        <v>81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ROW(Source!A51)</f>
        <v>51</v>
      </c>
      <c r="B84">
        <v>93926066</v>
      </c>
      <c r="C84">
        <v>93926058</v>
      </c>
      <c r="D84">
        <v>70985970</v>
      </c>
      <c r="E84">
        <v>1</v>
      </c>
      <c r="F84">
        <v>1</v>
      </c>
      <c r="G84">
        <v>1</v>
      </c>
      <c r="H84">
        <v>3</v>
      </c>
      <c r="I84" t="s">
        <v>718</v>
      </c>
      <c r="J84" t="s">
        <v>751</v>
      </c>
      <c r="K84" t="s">
        <v>720</v>
      </c>
      <c r="L84">
        <v>1358</v>
      </c>
      <c r="N84">
        <v>1010</v>
      </c>
      <c r="O84" t="s">
        <v>181</v>
      </c>
      <c r="P84" t="s">
        <v>181</v>
      </c>
      <c r="Q84">
        <v>10</v>
      </c>
      <c r="X84">
        <v>1</v>
      </c>
      <c r="Y84">
        <v>8.3000000000000007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133</v>
      </c>
      <c r="AG84">
        <v>0</v>
      </c>
      <c r="AH84">
        <v>2</v>
      </c>
      <c r="AI84">
        <v>93926066</v>
      </c>
      <c r="AJ84">
        <v>82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ROW(Source!A51)</f>
        <v>51</v>
      </c>
      <c r="B85">
        <v>93926067</v>
      </c>
      <c r="C85">
        <v>93926058</v>
      </c>
      <c r="D85">
        <v>70982099</v>
      </c>
      <c r="E85">
        <v>1</v>
      </c>
      <c r="F85">
        <v>1</v>
      </c>
      <c r="G85">
        <v>1</v>
      </c>
      <c r="H85">
        <v>3</v>
      </c>
      <c r="I85" t="s">
        <v>752</v>
      </c>
      <c r="J85" t="s">
        <v>753</v>
      </c>
      <c r="K85" t="s">
        <v>754</v>
      </c>
      <c r="L85">
        <v>1346</v>
      </c>
      <c r="N85">
        <v>1009</v>
      </c>
      <c r="O85" t="s">
        <v>637</v>
      </c>
      <c r="P85" t="s">
        <v>637</v>
      </c>
      <c r="Q85">
        <v>1</v>
      </c>
      <c r="X85">
        <v>0.02</v>
      </c>
      <c r="Y85">
        <v>91.29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133</v>
      </c>
      <c r="AG85">
        <v>0</v>
      </c>
      <c r="AH85">
        <v>2</v>
      </c>
      <c r="AI85">
        <v>93926067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ROW(Source!A51)</f>
        <v>51</v>
      </c>
      <c r="B86">
        <v>93926068</v>
      </c>
      <c r="C86">
        <v>93926058</v>
      </c>
      <c r="D86">
        <v>70993098</v>
      </c>
      <c r="E86">
        <v>1</v>
      </c>
      <c r="F86">
        <v>1</v>
      </c>
      <c r="G86">
        <v>1</v>
      </c>
      <c r="H86">
        <v>3</v>
      </c>
      <c r="I86" t="s">
        <v>755</v>
      </c>
      <c r="J86" t="s">
        <v>756</v>
      </c>
      <c r="K86" t="s">
        <v>757</v>
      </c>
      <c r="L86">
        <v>1346</v>
      </c>
      <c r="N86">
        <v>1009</v>
      </c>
      <c r="O86" t="s">
        <v>637</v>
      </c>
      <c r="P86" t="s">
        <v>637</v>
      </c>
      <c r="Q86">
        <v>1</v>
      </c>
      <c r="X86">
        <v>0.02</v>
      </c>
      <c r="Y86">
        <v>15.37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133</v>
      </c>
      <c r="AG86">
        <v>0</v>
      </c>
      <c r="AH86">
        <v>2</v>
      </c>
      <c r="AI86">
        <v>93926068</v>
      </c>
      <c r="AJ86">
        <v>84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ROW(Source!A51)</f>
        <v>51</v>
      </c>
      <c r="B87">
        <v>93926069</v>
      </c>
      <c r="C87">
        <v>93926058</v>
      </c>
      <c r="D87">
        <v>70970016</v>
      </c>
      <c r="E87">
        <v>1</v>
      </c>
      <c r="F87">
        <v>1</v>
      </c>
      <c r="G87">
        <v>1</v>
      </c>
      <c r="H87">
        <v>3</v>
      </c>
      <c r="I87" t="s">
        <v>724</v>
      </c>
      <c r="J87" t="s">
        <v>758</v>
      </c>
      <c r="K87" t="s">
        <v>726</v>
      </c>
      <c r="L87">
        <v>1348</v>
      </c>
      <c r="N87">
        <v>1009</v>
      </c>
      <c r="O87" t="s">
        <v>630</v>
      </c>
      <c r="P87" t="s">
        <v>630</v>
      </c>
      <c r="Q87">
        <v>1000</v>
      </c>
      <c r="X87">
        <v>2.9999999999999997E-4</v>
      </c>
      <c r="Y87">
        <v>729.98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133</v>
      </c>
      <c r="AG87">
        <v>0</v>
      </c>
      <c r="AH87">
        <v>2</v>
      </c>
      <c r="AI87">
        <v>93926069</v>
      </c>
      <c r="AJ87">
        <v>85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ROW(Source!A51)</f>
        <v>51</v>
      </c>
      <c r="B88">
        <v>93926070</v>
      </c>
      <c r="C88">
        <v>93926058</v>
      </c>
      <c r="D88">
        <v>71015745</v>
      </c>
      <c r="E88">
        <v>1</v>
      </c>
      <c r="F88">
        <v>1</v>
      </c>
      <c r="G88">
        <v>1</v>
      </c>
      <c r="H88">
        <v>3</v>
      </c>
      <c r="I88" t="s">
        <v>647</v>
      </c>
      <c r="J88" t="s">
        <v>759</v>
      </c>
      <c r="K88" t="s">
        <v>649</v>
      </c>
      <c r="L88">
        <v>1348</v>
      </c>
      <c r="N88">
        <v>1009</v>
      </c>
      <c r="O88" t="s">
        <v>630</v>
      </c>
      <c r="P88" t="s">
        <v>630</v>
      </c>
      <c r="Q88">
        <v>1000</v>
      </c>
      <c r="X88">
        <v>1E-4</v>
      </c>
      <c r="Y88">
        <v>37517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133</v>
      </c>
      <c r="AG88">
        <v>0</v>
      </c>
      <c r="AH88">
        <v>2</v>
      </c>
      <c r="AI88">
        <v>93926070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ROW(Source!A51)</f>
        <v>51</v>
      </c>
      <c r="B89">
        <v>93926071</v>
      </c>
      <c r="C89">
        <v>93926058</v>
      </c>
      <c r="D89">
        <v>71016282</v>
      </c>
      <c r="E89">
        <v>1</v>
      </c>
      <c r="F89">
        <v>1</v>
      </c>
      <c r="G89">
        <v>1</v>
      </c>
      <c r="H89">
        <v>3</v>
      </c>
      <c r="I89" t="s">
        <v>733</v>
      </c>
      <c r="J89" t="s">
        <v>760</v>
      </c>
      <c r="K89" t="s">
        <v>735</v>
      </c>
      <c r="L89">
        <v>1346</v>
      </c>
      <c r="N89">
        <v>1009</v>
      </c>
      <c r="O89" t="s">
        <v>637</v>
      </c>
      <c r="P89" t="s">
        <v>637</v>
      </c>
      <c r="Q89">
        <v>1</v>
      </c>
      <c r="X89">
        <v>0.06</v>
      </c>
      <c r="Y89">
        <v>65.75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133</v>
      </c>
      <c r="AG89">
        <v>0</v>
      </c>
      <c r="AH89">
        <v>2</v>
      </c>
      <c r="AI89">
        <v>93926071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ROW(Source!A51)</f>
        <v>51</v>
      </c>
      <c r="B90">
        <v>93926072</v>
      </c>
      <c r="C90">
        <v>93926058</v>
      </c>
      <c r="D90">
        <v>71017295</v>
      </c>
      <c r="E90">
        <v>1</v>
      </c>
      <c r="F90">
        <v>1</v>
      </c>
      <c r="G90">
        <v>1</v>
      </c>
      <c r="H90">
        <v>3</v>
      </c>
      <c r="I90" t="s">
        <v>653</v>
      </c>
      <c r="J90" t="s">
        <v>761</v>
      </c>
      <c r="K90" t="s">
        <v>655</v>
      </c>
      <c r="L90">
        <v>1346</v>
      </c>
      <c r="N90">
        <v>1009</v>
      </c>
      <c r="O90" t="s">
        <v>637</v>
      </c>
      <c r="P90" t="s">
        <v>637</v>
      </c>
      <c r="Q90">
        <v>1</v>
      </c>
      <c r="X90">
        <v>0.08</v>
      </c>
      <c r="Y90">
        <v>38.340000000000003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133</v>
      </c>
      <c r="AG90">
        <v>0</v>
      </c>
      <c r="AH90">
        <v>2</v>
      </c>
      <c r="AI90">
        <v>93926072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ROW(Source!A51)</f>
        <v>51</v>
      </c>
      <c r="B91">
        <v>93926073</v>
      </c>
      <c r="C91">
        <v>93926058</v>
      </c>
      <c r="D91">
        <v>71023171</v>
      </c>
      <c r="E91">
        <v>1</v>
      </c>
      <c r="F91">
        <v>1</v>
      </c>
      <c r="G91">
        <v>1</v>
      </c>
      <c r="H91">
        <v>3</v>
      </c>
      <c r="I91" t="s">
        <v>656</v>
      </c>
      <c r="J91" t="s">
        <v>762</v>
      </c>
      <c r="K91" t="s">
        <v>658</v>
      </c>
      <c r="L91">
        <v>1354</v>
      </c>
      <c r="N91">
        <v>1010</v>
      </c>
      <c r="O91" t="s">
        <v>11</v>
      </c>
      <c r="P91" t="s">
        <v>11</v>
      </c>
      <c r="Q91">
        <v>1</v>
      </c>
      <c r="X91">
        <v>10</v>
      </c>
      <c r="Y91">
        <v>2.0299999999999998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133</v>
      </c>
      <c r="AG91">
        <v>0</v>
      </c>
      <c r="AH91">
        <v>2</v>
      </c>
      <c r="AI91">
        <v>93926073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ROW(Source!A51)</f>
        <v>51</v>
      </c>
      <c r="B92">
        <v>93926074</v>
      </c>
      <c r="C92">
        <v>93926058</v>
      </c>
      <c r="D92">
        <v>71031343</v>
      </c>
      <c r="E92">
        <v>1</v>
      </c>
      <c r="F92">
        <v>1</v>
      </c>
      <c r="G92">
        <v>1</v>
      </c>
      <c r="H92">
        <v>3</v>
      </c>
      <c r="I92" t="s">
        <v>659</v>
      </c>
      <c r="J92" t="s">
        <v>912</v>
      </c>
      <c r="K92" t="s">
        <v>661</v>
      </c>
      <c r="L92">
        <v>1348</v>
      </c>
      <c r="N92">
        <v>1009</v>
      </c>
      <c r="O92" t="s">
        <v>630</v>
      </c>
      <c r="P92" t="s">
        <v>630</v>
      </c>
      <c r="Q92">
        <v>1000</v>
      </c>
      <c r="X92">
        <v>1E-3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133</v>
      </c>
      <c r="AG92">
        <v>0</v>
      </c>
      <c r="AH92">
        <v>3</v>
      </c>
      <c r="AI92">
        <v>-1</v>
      </c>
      <c r="AJ92" t="s">
        <v>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ROW(Source!A51)</f>
        <v>51</v>
      </c>
      <c r="B93">
        <v>93926075</v>
      </c>
      <c r="C93">
        <v>93926058</v>
      </c>
      <c r="D93">
        <v>71031344</v>
      </c>
      <c r="E93">
        <v>1</v>
      </c>
      <c r="F93">
        <v>1</v>
      </c>
      <c r="G93">
        <v>1</v>
      </c>
      <c r="H93">
        <v>3</v>
      </c>
      <c r="I93" t="s">
        <v>662</v>
      </c>
      <c r="J93" t="s">
        <v>677</v>
      </c>
      <c r="K93" t="s">
        <v>678</v>
      </c>
      <c r="L93">
        <v>1374</v>
      </c>
      <c r="N93">
        <v>1013</v>
      </c>
      <c r="O93" t="s">
        <v>679</v>
      </c>
      <c r="P93" t="s">
        <v>679</v>
      </c>
      <c r="Q93">
        <v>1</v>
      </c>
      <c r="X93">
        <v>2.2400000000000002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133</v>
      </c>
      <c r="AG93">
        <v>0</v>
      </c>
      <c r="AH93">
        <v>2</v>
      </c>
      <c r="AI93">
        <v>93926075</v>
      </c>
      <c r="AJ93">
        <v>90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ROW(Source!A55)</f>
        <v>55</v>
      </c>
      <c r="B94">
        <v>93926079</v>
      </c>
      <c r="C94">
        <v>93926078</v>
      </c>
      <c r="D94">
        <v>24996732</v>
      </c>
      <c r="E94">
        <v>1</v>
      </c>
      <c r="F94">
        <v>1</v>
      </c>
      <c r="G94">
        <v>1</v>
      </c>
      <c r="H94">
        <v>1</v>
      </c>
      <c r="I94" t="s">
        <v>694</v>
      </c>
      <c r="J94" t="s">
        <v>2</v>
      </c>
      <c r="K94" t="s">
        <v>695</v>
      </c>
      <c r="L94">
        <v>1369</v>
      </c>
      <c r="N94">
        <v>1013</v>
      </c>
      <c r="O94" t="s">
        <v>620</v>
      </c>
      <c r="P94" t="s">
        <v>620</v>
      </c>
      <c r="Q94">
        <v>1</v>
      </c>
      <c r="X94">
        <v>8.94</v>
      </c>
      <c r="Y94">
        <v>0</v>
      </c>
      <c r="Z94">
        <v>0</v>
      </c>
      <c r="AA94">
        <v>0</v>
      </c>
      <c r="AB94">
        <v>8.5299999999999994</v>
      </c>
      <c r="AC94">
        <v>0</v>
      </c>
      <c r="AD94">
        <v>1</v>
      </c>
      <c r="AE94">
        <v>1</v>
      </c>
      <c r="AF94" t="s">
        <v>2</v>
      </c>
      <c r="AG94">
        <v>8.94</v>
      </c>
      <c r="AH94">
        <v>2</v>
      </c>
      <c r="AI94">
        <v>93926079</v>
      </c>
      <c r="AJ94">
        <v>91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ROW(Source!A55)</f>
        <v>55</v>
      </c>
      <c r="B95">
        <v>93926080</v>
      </c>
      <c r="C95">
        <v>93926078</v>
      </c>
      <c r="D95">
        <v>121548</v>
      </c>
      <c r="E95">
        <v>1</v>
      </c>
      <c r="F95">
        <v>1</v>
      </c>
      <c r="G95">
        <v>1</v>
      </c>
      <c r="H95">
        <v>1</v>
      </c>
      <c r="I95" t="s">
        <v>22</v>
      </c>
      <c r="J95" t="s">
        <v>2</v>
      </c>
      <c r="K95" t="s">
        <v>621</v>
      </c>
      <c r="L95">
        <v>608254</v>
      </c>
      <c r="N95">
        <v>1013</v>
      </c>
      <c r="O95" t="s">
        <v>622</v>
      </c>
      <c r="P95" t="s">
        <v>622</v>
      </c>
      <c r="Q95">
        <v>1</v>
      </c>
      <c r="X95">
        <v>0.36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2</v>
      </c>
      <c r="AF95" t="s">
        <v>2</v>
      </c>
      <c r="AG95">
        <v>0.36</v>
      </c>
      <c r="AH95">
        <v>2</v>
      </c>
      <c r="AI95">
        <v>93926080</v>
      </c>
      <c r="AJ95">
        <v>92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ROW(Source!A55)</f>
        <v>55</v>
      </c>
      <c r="B96">
        <v>93926081</v>
      </c>
      <c r="C96">
        <v>93926078</v>
      </c>
      <c r="D96">
        <v>70958334</v>
      </c>
      <c r="E96">
        <v>1</v>
      </c>
      <c r="F96">
        <v>1</v>
      </c>
      <c r="G96">
        <v>1</v>
      </c>
      <c r="H96">
        <v>2</v>
      </c>
      <c r="I96" t="s">
        <v>623</v>
      </c>
      <c r="J96" t="s">
        <v>681</v>
      </c>
      <c r="K96" t="s">
        <v>625</v>
      </c>
      <c r="L96">
        <v>1368</v>
      </c>
      <c r="N96">
        <v>1011</v>
      </c>
      <c r="O96" t="s">
        <v>626</v>
      </c>
      <c r="P96" t="s">
        <v>626</v>
      </c>
      <c r="Q96">
        <v>1</v>
      </c>
      <c r="X96">
        <v>0.36</v>
      </c>
      <c r="Y96">
        <v>0</v>
      </c>
      <c r="Z96">
        <v>89.99</v>
      </c>
      <c r="AA96">
        <v>10.06</v>
      </c>
      <c r="AB96">
        <v>0</v>
      </c>
      <c r="AC96">
        <v>0</v>
      </c>
      <c r="AD96">
        <v>1</v>
      </c>
      <c r="AE96">
        <v>0</v>
      </c>
      <c r="AF96" t="s">
        <v>2</v>
      </c>
      <c r="AG96">
        <v>0.36</v>
      </c>
      <c r="AH96">
        <v>2</v>
      </c>
      <c r="AI96">
        <v>93926081</v>
      </c>
      <c r="AJ96">
        <v>93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ROW(Source!A55)</f>
        <v>55</v>
      </c>
      <c r="B97">
        <v>93926082</v>
      </c>
      <c r="C97">
        <v>93926078</v>
      </c>
      <c r="D97">
        <v>70958359</v>
      </c>
      <c r="E97">
        <v>1</v>
      </c>
      <c r="F97">
        <v>1</v>
      </c>
      <c r="G97">
        <v>1</v>
      </c>
      <c r="H97">
        <v>2</v>
      </c>
      <c r="I97" t="s">
        <v>742</v>
      </c>
      <c r="J97" t="s">
        <v>743</v>
      </c>
      <c r="K97" t="s">
        <v>744</v>
      </c>
      <c r="L97">
        <v>1368</v>
      </c>
      <c r="N97">
        <v>1011</v>
      </c>
      <c r="O97" t="s">
        <v>626</v>
      </c>
      <c r="P97" t="s">
        <v>626</v>
      </c>
      <c r="Q97">
        <v>1</v>
      </c>
      <c r="X97">
        <v>1.45</v>
      </c>
      <c r="Y97">
        <v>0</v>
      </c>
      <c r="Z97">
        <v>1.7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</v>
      </c>
      <c r="AG97">
        <v>1.45</v>
      </c>
      <c r="AH97">
        <v>2</v>
      </c>
      <c r="AI97">
        <v>93926082</v>
      </c>
      <c r="AJ97">
        <v>94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ROW(Source!A55)</f>
        <v>55</v>
      </c>
      <c r="B98">
        <v>93926083</v>
      </c>
      <c r="C98">
        <v>93926078</v>
      </c>
      <c r="D98">
        <v>70980645</v>
      </c>
      <c r="E98">
        <v>1</v>
      </c>
      <c r="F98">
        <v>1</v>
      </c>
      <c r="G98">
        <v>1</v>
      </c>
      <c r="H98">
        <v>3</v>
      </c>
      <c r="I98" t="s">
        <v>763</v>
      </c>
      <c r="J98" t="s">
        <v>764</v>
      </c>
      <c r="K98" t="s">
        <v>765</v>
      </c>
      <c r="L98">
        <v>1346</v>
      </c>
      <c r="N98">
        <v>1009</v>
      </c>
      <c r="O98" t="s">
        <v>637</v>
      </c>
      <c r="P98" t="s">
        <v>637</v>
      </c>
      <c r="Q98">
        <v>1</v>
      </c>
      <c r="X98">
        <v>2.5000000000000001E-2</v>
      </c>
      <c r="Y98">
        <v>16.95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</v>
      </c>
      <c r="AG98">
        <v>2.5000000000000001E-2</v>
      </c>
      <c r="AH98">
        <v>2</v>
      </c>
      <c r="AI98">
        <v>93926083</v>
      </c>
      <c r="AJ98">
        <v>95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ROW(Source!A55)</f>
        <v>55</v>
      </c>
      <c r="B99">
        <v>93926084</v>
      </c>
      <c r="C99">
        <v>93926078</v>
      </c>
      <c r="D99">
        <v>70979166</v>
      </c>
      <c r="E99">
        <v>1</v>
      </c>
      <c r="F99">
        <v>1</v>
      </c>
      <c r="G99">
        <v>1</v>
      </c>
      <c r="H99">
        <v>3</v>
      </c>
      <c r="I99" t="s">
        <v>766</v>
      </c>
      <c r="J99" t="s">
        <v>767</v>
      </c>
      <c r="K99" t="s">
        <v>768</v>
      </c>
      <c r="L99">
        <v>1327</v>
      </c>
      <c r="N99">
        <v>1005</v>
      </c>
      <c r="O99" t="s">
        <v>769</v>
      </c>
      <c r="P99" t="s">
        <v>769</v>
      </c>
      <c r="Q99">
        <v>1</v>
      </c>
      <c r="X99">
        <v>0.45</v>
      </c>
      <c r="Y99">
        <v>8.33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</v>
      </c>
      <c r="AG99">
        <v>0.45</v>
      </c>
      <c r="AH99">
        <v>2</v>
      </c>
      <c r="AI99">
        <v>93926084</v>
      </c>
      <c r="AJ99">
        <v>96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ROW(Source!A55)</f>
        <v>55</v>
      </c>
      <c r="B100">
        <v>93926085</v>
      </c>
      <c r="C100">
        <v>93926078</v>
      </c>
      <c r="D100">
        <v>70986718</v>
      </c>
      <c r="E100">
        <v>1</v>
      </c>
      <c r="F100">
        <v>1</v>
      </c>
      <c r="G100">
        <v>1</v>
      </c>
      <c r="H100">
        <v>3</v>
      </c>
      <c r="I100" t="s">
        <v>770</v>
      </c>
      <c r="J100" t="s">
        <v>771</v>
      </c>
      <c r="K100" t="s">
        <v>772</v>
      </c>
      <c r="L100">
        <v>1339</v>
      </c>
      <c r="N100">
        <v>1007</v>
      </c>
      <c r="O100" t="s">
        <v>347</v>
      </c>
      <c r="P100" t="s">
        <v>347</v>
      </c>
      <c r="Q100">
        <v>1</v>
      </c>
      <c r="X100">
        <v>8.0000000000000002E-3</v>
      </c>
      <c r="Y100">
        <v>4949.3999999999996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</v>
      </c>
      <c r="AG100">
        <v>8.0000000000000002E-3</v>
      </c>
      <c r="AH100">
        <v>2</v>
      </c>
      <c r="AI100">
        <v>93926085</v>
      </c>
      <c r="AJ100">
        <v>97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ROW(Source!A55)</f>
        <v>55</v>
      </c>
      <c r="B101">
        <v>93926086</v>
      </c>
      <c r="C101">
        <v>93926078</v>
      </c>
      <c r="D101">
        <v>71031344</v>
      </c>
      <c r="E101">
        <v>1</v>
      </c>
      <c r="F101">
        <v>1</v>
      </c>
      <c r="G101">
        <v>1</v>
      </c>
      <c r="H101">
        <v>3</v>
      </c>
      <c r="I101" t="s">
        <v>662</v>
      </c>
      <c r="J101" t="s">
        <v>677</v>
      </c>
      <c r="K101" t="s">
        <v>678</v>
      </c>
      <c r="L101">
        <v>1374</v>
      </c>
      <c r="N101">
        <v>1013</v>
      </c>
      <c r="O101" t="s">
        <v>679</v>
      </c>
      <c r="P101" t="s">
        <v>679</v>
      </c>
      <c r="Q101">
        <v>1</v>
      </c>
      <c r="X101">
        <v>1.53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</v>
      </c>
      <c r="AG101">
        <v>1.53</v>
      </c>
      <c r="AH101">
        <v>2</v>
      </c>
      <c r="AI101">
        <v>93926086</v>
      </c>
      <c r="AJ101">
        <v>98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ROW(Source!A58)</f>
        <v>58</v>
      </c>
      <c r="B102">
        <v>94001168</v>
      </c>
      <c r="C102">
        <v>93143874</v>
      </c>
      <c r="D102">
        <v>24980687</v>
      </c>
      <c r="E102">
        <v>1</v>
      </c>
      <c r="F102">
        <v>1</v>
      </c>
      <c r="G102">
        <v>1</v>
      </c>
      <c r="H102">
        <v>1</v>
      </c>
      <c r="I102" t="s">
        <v>773</v>
      </c>
      <c r="J102" t="s">
        <v>2</v>
      </c>
      <c r="K102" t="s">
        <v>774</v>
      </c>
      <c r="L102">
        <v>1369</v>
      </c>
      <c r="N102">
        <v>1013</v>
      </c>
      <c r="O102" t="s">
        <v>620</v>
      </c>
      <c r="P102" t="s">
        <v>620</v>
      </c>
      <c r="Q102">
        <v>1</v>
      </c>
      <c r="X102">
        <v>58.73</v>
      </c>
      <c r="Y102">
        <v>0</v>
      </c>
      <c r="Z102">
        <v>0</v>
      </c>
      <c r="AA102">
        <v>0</v>
      </c>
      <c r="AB102">
        <v>9.92</v>
      </c>
      <c r="AC102">
        <v>0</v>
      </c>
      <c r="AD102">
        <v>1</v>
      </c>
      <c r="AE102">
        <v>1</v>
      </c>
      <c r="AF102" t="s">
        <v>2</v>
      </c>
      <c r="AG102">
        <v>58.73</v>
      </c>
      <c r="AH102">
        <v>2</v>
      </c>
      <c r="AI102">
        <v>94001168</v>
      </c>
      <c r="AJ102">
        <v>99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ROW(Source!A58)</f>
        <v>58</v>
      </c>
      <c r="B103">
        <v>94001169</v>
      </c>
      <c r="C103">
        <v>93143874</v>
      </c>
      <c r="D103">
        <v>121548</v>
      </c>
      <c r="E103">
        <v>1</v>
      </c>
      <c r="F103">
        <v>1</v>
      </c>
      <c r="G103">
        <v>1</v>
      </c>
      <c r="H103">
        <v>1</v>
      </c>
      <c r="I103" t="s">
        <v>22</v>
      </c>
      <c r="J103" t="s">
        <v>2</v>
      </c>
      <c r="K103" t="s">
        <v>621</v>
      </c>
      <c r="L103">
        <v>608254</v>
      </c>
      <c r="N103">
        <v>1013</v>
      </c>
      <c r="O103" t="s">
        <v>622</v>
      </c>
      <c r="P103" t="s">
        <v>622</v>
      </c>
      <c r="Q103">
        <v>1</v>
      </c>
      <c r="X103">
        <v>0.08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2</v>
      </c>
      <c r="AG103">
        <v>0.08</v>
      </c>
      <c r="AH103">
        <v>2</v>
      </c>
      <c r="AI103">
        <v>94001169</v>
      </c>
      <c r="AJ103">
        <v>100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ROW(Source!A58)</f>
        <v>58</v>
      </c>
      <c r="B104">
        <v>94001170</v>
      </c>
      <c r="C104">
        <v>93143874</v>
      </c>
      <c r="D104">
        <v>70958251</v>
      </c>
      <c r="E104">
        <v>1</v>
      </c>
      <c r="F104">
        <v>1</v>
      </c>
      <c r="G104">
        <v>1</v>
      </c>
      <c r="H104">
        <v>2</v>
      </c>
      <c r="I104" t="s">
        <v>739</v>
      </c>
      <c r="J104" t="s">
        <v>740</v>
      </c>
      <c r="K104" t="s">
        <v>741</v>
      </c>
      <c r="L104">
        <v>1368</v>
      </c>
      <c r="N104">
        <v>1011</v>
      </c>
      <c r="O104" t="s">
        <v>626</v>
      </c>
      <c r="P104" t="s">
        <v>626</v>
      </c>
      <c r="Q104">
        <v>1</v>
      </c>
      <c r="X104">
        <v>0.08</v>
      </c>
      <c r="Y104">
        <v>0</v>
      </c>
      <c r="Z104">
        <v>134.65</v>
      </c>
      <c r="AA104">
        <v>13.5</v>
      </c>
      <c r="AB104">
        <v>0</v>
      </c>
      <c r="AC104">
        <v>0</v>
      </c>
      <c r="AD104">
        <v>1</v>
      </c>
      <c r="AE104">
        <v>0</v>
      </c>
      <c r="AF104" t="s">
        <v>2</v>
      </c>
      <c r="AG104">
        <v>0.08</v>
      </c>
      <c r="AH104">
        <v>2</v>
      </c>
      <c r="AI104">
        <v>94001170</v>
      </c>
      <c r="AJ104">
        <v>101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ROW(Source!A58)</f>
        <v>58</v>
      </c>
      <c r="B105">
        <v>94001171</v>
      </c>
      <c r="C105">
        <v>93143874</v>
      </c>
      <c r="D105">
        <v>70960247</v>
      </c>
      <c r="E105">
        <v>1</v>
      </c>
      <c r="F105">
        <v>1</v>
      </c>
      <c r="G105">
        <v>1</v>
      </c>
      <c r="H105">
        <v>2</v>
      </c>
      <c r="I105" t="s">
        <v>696</v>
      </c>
      <c r="J105" t="s">
        <v>697</v>
      </c>
      <c r="K105" t="s">
        <v>698</v>
      </c>
      <c r="L105">
        <v>1368</v>
      </c>
      <c r="N105">
        <v>1011</v>
      </c>
      <c r="O105" t="s">
        <v>626</v>
      </c>
      <c r="P105" t="s">
        <v>626</v>
      </c>
      <c r="Q105">
        <v>1</v>
      </c>
      <c r="X105">
        <v>0.08</v>
      </c>
      <c r="Y105">
        <v>0</v>
      </c>
      <c r="Z105">
        <v>87.17</v>
      </c>
      <c r="AA105">
        <v>11.6</v>
      </c>
      <c r="AB105">
        <v>0</v>
      </c>
      <c r="AC105">
        <v>0</v>
      </c>
      <c r="AD105">
        <v>1</v>
      </c>
      <c r="AE105">
        <v>0</v>
      </c>
      <c r="AF105" t="s">
        <v>2</v>
      </c>
      <c r="AG105">
        <v>0.08</v>
      </c>
      <c r="AH105">
        <v>2</v>
      </c>
      <c r="AI105">
        <v>94001171</v>
      </c>
      <c r="AJ105">
        <v>102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ROW(Source!A58)</f>
        <v>58</v>
      </c>
      <c r="B106">
        <v>94001172</v>
      </c>
      <c r="C106">
        <v>93143874</v>
      </c>
      <c r="D106">
        <v>70984966</v>
      </c>
      <c r="E106">
        <v>1</v>
      </c>
      <c r="F106">
        <v>1</v>
      </c>
      <c r="G106">
        <v>1</v>
      </c>
      <c r="H106">
        <v>3</v>
      </c>
      <c r="I106" t="s">
        <v>775</v>
      </c>
      <c r="J106" t="s">
        <v>776</v>
      </c>
      <c r="K106" t="s">
        <v>777</v>
      </c>
      <c r="L106">
        <v>1348</v>
      </c>
      <c r="N106">
        <v>1009</v>
      </c>
      <c r="O106" t="s">
        <v>630</v>
      </c>
      <c r="P106" t="s">
        <v>630</v>
      </c>
      <c r="Q106">
        <v>1000</v>
      </c>
      <c r="X106">
        <v>9.5999999999999992E-3</v>
      </c>
      <c r="Y106">
        <v>5000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2</v>
      </c>
      <c r="AG106">
        <v>9.5999999999999992E-3</v>
      </c>
      <c r="AH106">
        <v>2</v>
      </c>
      <c r="AI106">
        <v>94001172</v>
      </c>
      <c r="AJ106">
        <v>103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ROW(Source!A58)</f>
        <v>58</v>
      </c>
      <c r="B107">
        <v>94001173</v>
      </c>
      <c r="C107">
        <v>93143874</v>
      </c>
      <c r="D107">
        <v>71031344</v>
      </c>
      <c r="E107">
        <v>1</v>
      </c>
      <c r="F107">
        <v>1</v>
      </c>
      <c r="G107">
        <v>1</v>
      </c>
      <c r="H107">
        <v>3</v>
      </c>
      <c r="I107" t="s">
        <v>662</v>
      </c>
      <c r="J107" t="s">
        <v>677</v>
      </c>
      <c r="K107" t="s">
        <v>678</v>
      </c>
      <c r="L107">
        <v>1374</v>
      </c>
      <c r="N107">
        <v>1013</v>
      </c>
      <c r="O107" t="s">
        <v>679</v>
      </c>
      <c r="P107" t="s">
        <v>679</v>
      </c>
      <c r="Q107">
        <v>1</v>
      </c>
      <c r="X107">
        <v>11.65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</v>
      </c>
      <c r="AG107">
        <v>11.65</v>
      </c>
      <c r="AH107">
        <v>2</v>
      </c>
      <c r="AI107">
        <v>94001173</v>
      </c>
      <c r="AJ107">
        <v>104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ROW(Source!A61)</f>
        <v>61</v>
      </c>
      <c r="B108">
        <v>93946719</v>
      </c>
      <c r="C108">
        <v>93946718</v>
      </c>
      <c r="D108">
        <v>24981041</v>
      </c>
      <c r="E108">
        <v>1</v>
      </c>
      <c r="F108">
        <v>1</v>
      </c>
      <c r="G108">
        <v>1</v>
      </c>
      <c r="H108">
        <v>1</v>
      </c>
      <c r="I108" t="s">
        <v>778</v>
      </c>
      <c r="J108" t="s">
        <v>2</v>
      </c>
      <c r="K108" t="s">
        <v>779</v>
      </c>
      <c r="L108">
        <v>1369</v>
      </c>
      <c r="N108">
        <v>1013</v>
      </c>
      <c r="O108" t="s">
        <v>620</v>
      </c>
      <c r="P108" t="s">
        <v>620</v>
      </c>
      <c r="Q108">
        <v>1</v>
      </c>
      <c r="X108">
        <v>3.59</v>
      </c>
      <c r="Y108">
        <v>0</v>
      </c>
      <c r="Z108">
        <v>0</v>
      </c>
      <c r="AA108">
        <v>0</v>
      </c>
      <c r="AB108">
        <v>9.4</v>
      </c>
      <c r="AC108">
        <v>0</v>
      </c>
      <c r="AD108">
        <v>1</v>
      </c>
      <c r="AE108">
        <v>1</v>
      </c>
      <c r="AF108" t="s">
        <v>2</v>
      </c>
      <c r="AG108">
        <v>3.59</v>
      </c>
      <c r="AH108">
        <v>2</v>
      </c>
      <c r="AI108">
        <v>93946719</v>
      </c>
      <c r="AJ108">
        <v>105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ROW(Source!A61)</f>
        <v>61</v>
      </c>
      <c r="B109">
        <v>93946720</v>
      </c>
      <c r="C109">
        <v>93946718</v>
      </c>
      <c r="D109">
        <v>121548</v>
      </c>
      <c r="E109">
        <v>1</v>
      </c>
      <c r="F109">
        <v>1</v>
      </c>
      <c r="G109">
        <v>1</v>
      </c>
      <c r="H109">
        <v>1</v>
      </c>
      <c r="I109" t="s">
        <v>22</v>
      </c>
      <c r="J109" t="s">
        <v>2</v>
      </c>
      <c r="K109" t="s">
        <v>621</v>
      </c>
      <c r="L109">
        <v>608254</v>
      </c>
      <c r="N109">
        <v>1013</v>
      </c>
      <c r="O109" t="s">
        <v>622</v>
      </c>
      <c r="P109" t="s">
        <v>622</v>
      </c>
      <c r="Q109">
        <v>1</v>
      </c>
      <c r="X109">
        <v>0.01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2</v>
      </c>
      <c r="AF109" t="s">
        <v>2</v>
      </c>
      <c r="AG109">
        <v>0.01</v>
      </c>
      <c r="AH109">
        <v>2</v>
      </c>
      <c r="AI109">
        <v>93946720</v>
      </c>
      <c r="AJ109">
        <v>106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ROW(Source!A61)</f>
        <v>61</v>
      </c>
      <c r="B110">
        <v>93946721</v>
      </c>
      <c r="C110">
        <v>93946718</v>
      </c>
      <c r="D110">
        <v>70958251</v>
      </c>
      <c r="E110">
        <v>1</v>
      </c>
      <c r="F110">
        <v>1</v>
      </c>
      <c r="G110">
        <v>1</v>
      </c>
      <c r="H110">
        <v>2</v>
      </c>
      <c r="I110" t="s">
        <v>739</v>
      </c>
      <c r="J110" t="s">
        <v>740</v>
      </c>
      <c r="K110" t="s">
        <v>741</v>
      </c>
      <c r="L110">
        <v>1368</v>
      </c>
      <c r="N110">
        <v>1011</v>
      </c>
      <c r="O110" t="s">
        <v>626</v>
      </c>
      <c r="P110" t="s">
        <v>626</v>
      </c>
      <c r="Q110">
        <v>1</v>
      </c>
      <c r="X110">
        <v>0.01</v>
      </c>
      <c r="Y110">
        <v>0</v>
      </c>
      <c r="Z110">
        <v>134.65</v>
      </c>
      <c r="AA110">
        <v>13.5</v>
      </c>
      <c r="AB110">
        <v>0</v>
      </c>
      <c r="AC110">
        <v>0</v>
      </c>
      <c r="AD110">
        <v>1</v>
      </c>
      <c r="AE110">
        <v>0</v>
      </c>
      <c r="AF110" t="s">
        <v>2</v>
      </c>
      <c r="AG110">
        <v>0.01</v>
      </c>
      <c r="AH110">
        <v>2</v>
      </c>
      <c r="AI110">
        <v>93946721</v>
      </c>
      <c r="AJ110">
        <v>107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ROW(Source!A61)</f>
        <v>61</v>
      </c>
      <c r="B111">
        <v>93946722</v>
      </c>
      <c r="C111">
        <v>93946718</v>
      </c>
      <c r="D111">
        <v>70958473</v>
      </c>
      <c r="E111">
        <v>1</v>
      </c>
      <c r="F111">
        <v>1</v>
      </c>
      <c r="G111">
        <v>1</v>
      </c>
      <c r="H111">
        <v>2</v>
      </c>
      <c r="I111" t="s">
        <v>780</v>
      </c>
      <c r="J111" t="s">
        <v>781</v>
      </c>
      <c r="K111" t="s">
        <v>782</v>
      </c>
      <c r="L111">
        <v>1368</v>
      </c>
      <c r="N111">
        <v>1011</v>
      </c>
      <c r="O111" t="s">
        <v>626</v>
      </c>
      <c r="P111" t="s">
        <v>626</v>
      </c>
      <c r="Q111">
        <v>1</v>
      </c>
      <c r="X111">
        <v>0.56000000000000005</v>
      </c>
      <c r="Y111">
        <v>0</v>
      </c>
      <c r="Z111">
        <v>8.1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</v>
      </c>
      <c r="AG111">
        <v>0.56000000000000005</v>
      </c>
      <c r="AH111">
        <v>2</v>
      </c>
      <c r="AI111">
        <v>93946722</v>
      </c>
      <c r="AJ111">
        <v>108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ROW(Source!A61)</f>
        <v>61</v>
      </c>
      <c r="B112">
        <v>93946723</v>
      </c>
      <c r="C112">
        <v>93946718</v>
      </c>
      <c r="D112">
        <v>70960247</v>
      </c>
      <c r="E112">
        <v>1</v>
      </c>
      <c r="F112">
        <v>1</v>
      </c>
      <c r="G112">
        <v>1</v>
      </c>
      <c r="H112">
        <v>2</v>
      </c>
      <c r="I112" t="s">
        <v>696</v>
      </c>
      <c r="J112" t="s">
        <v>697</v>
      </c>
      <c r="K112" t="s">
        <v>698</v>
      </c>
      <c r="L112">
        <v>1368</v>
      </c>
      <c r="N112">
        <v>1011</v>
      </c>
      <c r="O112" t="s">
        <v>626</v>
      </c>
      <c r="P112" t="s">
        <v>626</v>
      </c>
      <c r="Q112">
        <v>1</v>
      </c>
      <c r="X112">
        <v>0.01</v>
      </c>
      <c r="Y112">
        <v>0</v>
      </c>
      <c r="Z112">
        <v>87.17</v>
      </c>
      <c r="AA112">
        <v>11.6</v>
      </c>
      <c r="AB112">
        <v>0</v>
      </c>
      <c r="AC112">
        <v>0</v>
      </c>
      <c r="AD112">
        <v>1</v>
      </c>
      <c r="AE112">
        <v>0</v>
      </c>
      <c r="AF112" t="s">
        <v>2</v>
      </c>
      <c r="AG112">
        <v>0.01</v>
      </c>
      <c r="AH112">
        <v>2</v>
      </c>
      <c r="AI112">
        <v>93946723</v>
      </c>
      <c r="AJ112">
        <v>109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ROW(Source!A61)</f>
        <v>61</v>
      </c>
      <c r="B113">
        <v>93946724</v>
      </c>
      <c r="C113">
        <v>93946718</v>
      </c>
      <c r="D113">
        <v>70984670</v>
      </c>
      <c r="E113">
        <v>1</v>
      </c>
      <c r="F113">
        <v>1</v>
      </c>
      <c r="G113">
        <v>1</v>
      </c>
      <c r="H113">
        <v>3</v>
      </c>
      <c r="I113" t="s">
        <v>783</v>
      </c>
      <c r="J113" t="s">
        <v>784</v>
      </c>
      <c r="K113" t="s">
        <v>785</v>
      </c>
      <c r="L113">
        <v>1348</v>
      </c>
      <c r="N113">
        <v>1009</v>
      </c>
      <c r="O113" t="s">
        <v>630</v>
      </c>
      <c r="P113" t="s">
        <v>630</v>
      </c>
      <c r="Q113">
        <v>1000</v>
      </c>
      <c r="X113">
        <v>1E-3</v>
      </c>
      <c r="Y113">
        <v>5763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2</v>
      </c>
      <c r="AG113">
        <v>1E-3</v>
      </c>
      <c r="AH113">
        <v>2</v>
      </c>
      <c r="AI113">
        <v>93946724</v>
      </c>
      <c r="AJ113">
        <v>110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ROW(Source!A61)</f>
        <v>61</v>
      </c>
      <c r="B114">
        <v>93946725</v>
      </c>
      <c r="C114">
        <v>93946718</v>
      </c>
      <c r="D114">
        <v>71031344</v>
      </c>
      <c r="E114">
        <v>1</v>
      </c>
      <c r="F114">
        <v>1</v>
      </c>
      <c r="G114">
        <v>1</v>
      </c>
      <c r="H114">
        <v>3</v>
      </c>
      <c r="I114" t="s">
        <v>662</v>
      </c>
      <c r="J114" t="s">
        <v>677</v>
      </c>
      <c r="K114" t="s">
        <v>678</v>
      </c>
      <c r="L114">
        <v>1374</v>
      </c>
      <c r="N114">
        <v>1013</v>
      </c>
      <c r="O114" t="s">
        <v>679</v>
      </c>
      <c r="P114" t="s">
        <v>679</v>
      </c>
      <c r="Q114">
        <v>1</v>
      </c>
      <c r="X114">
        <v>0.67</v>
      </c>
      <c r="Y114">
        <v>1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2</v>
      </c>
      <c r="AG114">
        <v>0.67</v>
      </c>
      <c r="AH114">
        <v>2</v>
      </c>
      <c r="AI114">
        <v>93946725</v>
      </c>
      <c r="AJ114">
        <v>111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ROW(Source!A62)</f>
        <v>62</v>
      </c>
      <c r="B115">
        <v>93947073</v>
      </c>
      <c r="C115">
        <v>93947072</v>
      </c>
      <c r="D115">
        <v>24996732</v>
      </c>
      <c r="E115">
        <v>1</v>
      </c>
      <c r="F115">
        <v>1</v>
      </c>
      <c r="G115">
        <v>1</v>
      </c>
      <c r="H115">
        <v>1</v>
      </c>
      <c r="I115" t="s">
        <v>694</v>
      </c>
      <c r="J115" t="s">
        <v>2</v>
      </c>
      <c r="K115" t="s">
        <v>695</v>
      </c>
      <c r="L115">
        <v>1369</v>
      </c>
      <c r="N115">
        <v>1013</v>
      </c>
      <c r="O115" t="s">
        <v>620</v>
      </c>
      <c r="P115" t="s">
        <v>620</v>
      </c>
      <c r="Q115">
        <v>1</v>
      </c>
      <c r="X115">
        <v>2.29</v>
      </c>
      <c r="Y115">
        <v>0</v>
      </c>
      <c r="Z115">
        <v>0</v>
      </c>
      <c r="AA115">
        <v>0</v>
      </c>
      <c r="AB115">
        <v>8.5299999999999994</v>
      </c>
      <c r="AC115">
        <v>0</v>
      </c>
      <c r="AD115">
        <v>1</v>
      </c>
      <c r="AE115">
        <v>1</v>
      </c>
      <c r="AF115" t="s">
        <v>2</v>
      </c>
      <c r="AG115">
        <v>2.29</v>
      </c>
      <c r="AH115">
        <v>2</v>
      </c>
      <c r="AI115">
        <v>93947073</v>
      </c>
      <c r="AJ115">
        <v>112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ROW(Source!A62)</f>
        <v>62</v>
      </c>
      <c r="B116">
        <v>93947074</v>
      </c>
      <c r="C116">
        <v>93947072</v>
      </c>
      <c r="D116">
        <v>121548</v>
      </c>
      <c r="E116">
        <v>1</v>
      </c>
      <c r="F116">
        <v>1</v>
      </c>
      <c r="G116">
        <v>1</v>
      </c>
      <c r="H116">
        <v>1</v>
      </c>
      <c r="I116" t="s">
        <v>22</v>
      </c>
      <c r="J116" t="s">
        <v>2</v>
      </c>
      <c r="K116" t="s">
        <v>621</v>
      </c>
      <c r="L116">
        <v>608254</v>
      </c>
      <c r="N116">
        <v>1013</v>
      </c>
      <c r="O116" t="s">
        <v>622</v>
      </c>
      <c r="P116" t="s">
        <v>622</v>
      </c>
      <c r="Q116">
        <v>1</v>
      </c>
      <c r="X116">
        <v>0.09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2</v>
      </c>
      <c r="AF116" t="s">
        <v>2</v>
      </c>
      <c r="AG116">
        <v>0.09</v>
      </c>
      <c r="AH116">
        <v>2</v>
      </c>
      <c r="AI116">
        <v>93947074</v>
      </c>
      <c r="AJ116">
        <v>113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ROW(Source!A62)</f>
        <v>62</v>
      </c>
      <c r="B117">
        <v>93947075</v>
      </c>
      <c r="C117">
        <v>93947072</v>
      </c>
      <c r="D117">
        <v>50223262</v>
      </c>
      <c r="E117">
        <v>1</v>
      </c>
      <c r="F117">
        <v>1</v>
      </c>
      <c r="G117">
        <v>1</v>
      </c>
      <c r="H117">
        <v>2</v>
      </c>
      <c r="I117" t="s">
        <v>623</v>
      </c>
      <c r="J117" t="s">
        <v>786</v>
      </c>
      <c r="K117" t="s">
        <v>625</v>
      </c>
      <c r="L117">
        <v>1368</v>
      </c>
      <c r="N117">
        <v>1011</v>
      </c>
      <c r="O117" t="s">
        <v>626</v>
      </c>
      <c r="P117" t="s">
        <v>626</v>
      </c>
      <c r="Q117">
        <v>1</v>
      </c>
      <c r="X117">
        <v>0.09</v>
      </c>
      <c r="Y117">
        <v>0</v>
      </c>
      <c r="Z117">
        <v>89.99</v>
      </c>
      <c r="AA117">
        <v>10.06</v>
      </c>
      <c r="AB117">
        <v>0</v>
      </c>
      <c r="AC117">
        <v>0</v>
      </c>
      <c r="AD117">
        <v>1</v>
      </c>
      <c r="AE117">
        <v>0</v>
      </c>
      <c r="AF117" t="s">
        <v>2</v>
      </c>
      <c r="AG117">
        <v>0.09</v>
      </c>
      <c r="AH117">
        <v>2</v>
      </c>
      <c r="AI117">
        <v>93947075</v>
      </c>
      <c r="AJ117">
        <v>114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ROW(Source!A62)</f>
        <v>62</v>
      </c>
      <c r="B118">
        <v>93947076</v>
      </c>
      <c r="C118">
        <v>93947072</v>
      </c>
      <c r="D118">
        <v>50222646</v>
      </c>
      <c r="E118">
        <v>1</v>
      </c>
      <c r="F118">
        <v>1</v>
      </c>
      <c r="G118">
        <v>1</v>
      </c>
      <c r="H118">
        <v>3</v>
      </c>
      <c r="I118" t="s">
        <v>662</v>
      </c>
      <c r="J118" t="s">
        <v>787</v>
      </c>
      <c r="K118" t="s">
        <v>678</v>
      </c>
      <c r="L118">
        <v>1344</v>
      </c>
      <c r="N118">
        <v>1008</v>
      </c>
      <c r="O118" t="s">
        <v>665</v>
      </c>
      <c r="P118" t="s">
        <v>665</v>
      </c>
      <c r="Q118">
        <v>1</v>
      </c>
      <c r="X118">
        <v>0.39</v>
      </c>
      <c r="Y118">
        <v>1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</v>
      </c>
      <c r="AG118">
        <v>0.39</v>
      </c>
      <c r="AH118">
        <v>2</v>
      </c>
      <c r="AI118">
        <v>93947076</v>
      </c>
      <c r="AJ118">
        <v>115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ROW(Source!A63)</f>
        <v>63</v>
      </c>
      <c r="B119">
        <v>93947078</v>
      </c>
      <c r="C119">
        <v>93947077</v>
      </c>
      <c r="D119">
        <v>24980687</v>
      </c>
      <c r="E119">
        <v>1</v>
      </c>
      <c r="F119">
        <v>1</v>
      </c>
      <c r="G119">
        <v>1</v>
      </c>
      <c r="H119">
        <v>1</v>
      </c>
      <c r="I119" t="s">
        <v>773</v>
      </c>
      <c r="J119" t="s">
        <v>2</v>
      </c>
      <c r="K119" t="s">
        <v>774</v>
      </c>
      <c r="L119">
        <v>1369</v>
      </c>
      <c r="N119">
        <v>1013</v>
      </c>
      <c r="O119" t="s">
        <v>620</v>
      </c>
      <c r="P119" t="s">
        <v>620</v>
      </c>
      <c r="Q119">
        <v>1</v>
      </c>
      <c r="X119">
        <v>1.03</v>
      </c>
      <c r="Y119">
        <v>0</v>
      </c>
      <c r="Z119">
        <v>0</v>
      </c>
      <c r="AA119">
        <v>0</v>
      </c>
      <c r="AB119">
        <v>9.92</v>
      </c>
      <c r="AC119">
        <v>0</v>
      </c>
      <c r="AD119">
        <v>1</v>
      </c>
      <c r="AE119">
        <v>1</v>
      </c>
      <c r="AF119" t="s">
        <v>2</v>
      </c>
      <c r="AG119">
        <v>1.03</v>
      </c>
      <c r="AH119">
        <v>2</v>
      </c>
      <c r="AI119">
        <v>93947078</v>
      </c>
      <c r="AJ119">
        <v>116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ROW(Source!A63)</f>
        <v>63</v>
      </c>
      <c r="B120">
        <v>93947079</v>
      </c>
      <c r="C120">
        <v>93947077</v>
      </c>
      <c r="D120">
        <v>50222508</v>
      </c>
      <c r="E120">
        <v>1</v>
      </c>
      <c r="F120">
        <v>1</v>
      </c>
      <c r="G120">
        <v>1</v>
      </c>
      <c r="H120">
        <v>3</v>
      </c>
      <c r="I120" t="s">
        <v>788</v>
      </c>
      <c r="J120" t="s">
        <v>789</v>
      </c>
      <c r="K120" t="s">
        <v>790</v>
      </c>
      <c r="L120">
        <v>1346</v>
      </c>
      <c r="N120">
        <v>1009</v>
      </c>
      <c r="O120" t="s">
        <v>637</v>
      </c>
      <c r="P120" t="s">
        <v>637</v>
      </c>
      <c r="Q120">
        <v>1</v>
      </c>
      <c r="X120">
        <v>4.2000000000000003E-2</v>
      </c>
      <c r="Y120">
        <v>26.44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2</v>
      </c>
      <c r="AG120">
        <v>4.2000000000000003E-2</v>
      </c>
      <c r="AH120">
        <v>2</v>
      </c>
      <c r="AI120">
        <v>93947079</v>
      </c>
      <c r="AJ120">
        <v>117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ROW(Source!A63)</f>
        <v>63</v>
      </c>
      <c r="B121">
        <v>93947080</v>
      </c>
      <c r="C121">
        <v>93947077</v>
      </c>
      <c r="D121">
        <v>50222646</v>
      </c>
      <c r="E121">
        <v>1</v>
      </c>
      <c r="F121">
        <v>1</v>
      </c>
      <c r="G121">
        <v>1</v>
      </c>
      <c r="H121">
        <v>3</v>
      </c>
      <c r="I121" t="s">
        <v>662</v>
      </c>
      <c r="J121" t="s">
        <v>787</v>
      </c>
      <c r="K121" t="s">
        <v>678</v>
      </c>
      <c r="L121">
        <v>1344</v>
      </c>
      <c r="N121">
        <v>1008</v>
      </c>
      <c r="O121" t="s">
        <v>665</v>
      </c>
      <c r="P121" t="s">
        <v>665</v>
      </c>
      <c r="Q121">
        <v>1</v>
      </c>
      <c r="X121">
        <v>0.2</v>
      </c>
      <c r="Y121">
        <v>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</v>
      </c>
      <c r="AG121">
        <v>0.2</v>
      </c>
      <c r="AH121">
        <v>2</v>
      </c>
      <c r="AI121">
        <v>93947080</v>
      </c>
      <c r="AJ121">
        <v>118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ROW(Source!A65)</f>
        <v>65</v>
      </c>
      <c r="B122">
        <v>93947087</v>
      </c>
      <c r="C122">
        <v>93947086</v>
      </c>
      <c r="D122">
        <v>24981041</v>
      </c>
      <c r="E122">
        <v>1</v>
      </c>
      <c r="F122">
        <v>1</v>
      </c>
      <c r="G122">
        <v>1</v>
      </c>
      <c r="H122">
        <v>1</v>
      </c>
      <c r="I122" t="s">
        <v>778</v>
      </c>
      <c r="J122" t="s">
        <v>2</v>
      </c>
      <c r="K122" t="s">
        <v>779</v>
      </c>
      <c r="L122">
        <v>1369</v>
      </c>
      <c r="N122">
        <v>1013</v>
      </c>
      <c r="O122" t="s">
        <v>620</v>
      </c>
      <c r="P122" t="s">
        <v>620</v>
      </c>
      <c r="Q122">
        <v>1</v>
      </c>
      <c r="X122">
        <v>0.27</v>
      </c>
      <c r="Y122">
        <v>0</v>
      </c>
      <c r="Z122">
        <v>0</v>
      </c>
      <c r="AA122">
        <v>0</v>
      </c>
      <c r="AB122">
        <v>9.4</v>
      </c>
      <c r="AC122">
        <v>0</v>
      </c>
      <c r="AD122">
        <v>1</v>
      </c>
      <c r="AE122">
        <v>1</v>
      </c>
      <c r="AF122" t="s">
        <v>2</v>
      </c>
      <c r="AG122">
        <v>0.27</v>
      </c>
      <c r="AH122">
        <v>2</v>
      </c>
      <c r="AI122">
        <v>93947087</v>
      </c>
      <c r="AJ122">
        <v>119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ROW(Source!A65)</f>
        <v>65</v>
      </c>
      <c r="B123">
        <v>93947088</v>
      </c>
      <c r="C123">
        <v>93947086</v>
      </c>
      <c r="D123">
        <v>50222646</v>
      </c>
      <c r="E123">
        <v>1</v>
      </c>
      <c r="F123">
        <v>1</v>
      </c>
      <c r="G123">
        <v>1</v>
      </c>
      <c r="H123">
        <v>3</v>
      </c>
      <c r="I123" t="s">
        <v>662</v>
      </c>
      <c r="J123" t="s">
        <v>787</v>
      </c>
      <c r="K123" t="s">
        <v>678</v>
      </c>
      <c r="L123">
        <v>1344</v>
      </c>
      <c r="N123">
        <v>1008</v>
      </c>
      <c r="O123" t="s">
        <v>665</v>
      </c>
      <c r="P123" t="s">
        <v>665</v>
      </c>
      <c r="Q123">
        <v>1</v>
      </c>
      <c r="X123">
        <v>0.05</v>
      </c>
      <c r="Y123">
        <v>1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</v>
      </c>
      <c r="AG123">
        <v>0.05</v>
      </c>
      <c r="AH123">
        <v>2</v>
      </c>
      <c r="AI123">
        <v>93947088</v>
      </c>
      <c r="AJ123">
        <v>120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ROW(Source!A67)</f>
        <v>67</v>
      </c>
      <c r="B124">
        <v>93986089</v>
      </c>
      <c r="C124">
        <v>93986088</v>
      </c>
      <c r="D124">
        <v>24981181</v>
      </c>
      <c r="E124">
        <v>1</v>
      </c>
      <c r="F124">
        <v>1</v>
      </c>
      <c r="G124">
        <v>1</v>
      </c>
      <c r="H124">
        <v>1</v>
      </c>
      <c r="I124" t="s">
        <v>699</v>
      </c>
      <c r="J124" t="s">
        <v>2</v>
      </c>
      <c r="K124" t="s">
        <v>700</v>
      </c>
      <c r="L124">
        <v>1369</v>
      </c>
      <c r="N124">
        <v>1013</v>
      </c>
      <c r="O124" t="s">
        <v>620</v>
      </c>
      <c r="P124" t="s">
        <v>620</v>
      </c>
      <c r="Q124">
        <v>1</v>
      </c>
      <c r="X124">
        <v>1.03</v>
      </c>
      <c r="Y124">
        <v>0</v>
      </c>
      <c r="Z124">
        <v>0</v>
      </c>
      <c r="AA124">
        <v>0</v>
      </c>
      <c r="AB124">
        <v>8.64</v>
      </c>
      <c r="AC124">
        <v>0</v>
      </c>
      <c r="AD124">
        <v>1</v>
      </c>
      <c r="AE124">
        <v>1</v>
      </c>
      <c r="AF124" t="s">
        <v>2</v>
      </c>
      <c r="AG124">
        <v>1.03</v>
      </c>
      <c r="AH124">
        <v>2</v>
      </c>
      <c r="AI124">
        <v>93986089</v>
      </c>
      <c r="AJ124">
        <v>121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ROW(Source!A67)</f>
        <v>67</v>
      </c>
      <c r="B125">
        <v>93986090</v>
      </c>
      <c r="C125">
        <v>93986088</v>
      </c>
      <c r="D125">
        <v>70960247</v>
      </c>
      <c r="E125">
        <v>1</v>
      </c>
      <c r="F125">
        <v>1</v>
      </c>
      <c r="G125">
        <v>1</v>
      </c>
      <c r="H125">
        <v>2</v>
      </c>
      <c r="I125" t="s">
        <v>696</v>
      </c>
      <c r="J125" t="s">
        <v>697</v>
      </c>
      <c r="K125" t="s">
        <v>698</v>
      </c>
      <c r="L125">
        <v>1368</v>
      </c>
      <c r="N125">
        <v>1011</v>
      </c>
      <c r="O125" t="s">
        <v>626</v>
      </c>
      <c r="P125" t="s">
        <v>626</v>
      </c>
      <c r="Q125">
        <v>1</v>
      </c>
      <c r="X125">
        <v>0.01</v>
      </c>
      <c r="Y125">
        <v>0</v>
      </c>
      <c r="Z125">
        <v>87.17</v>
      </c>
      <c r="AA125">
        <v>11.6</v>
      </c>
      <c r="AB125">
        <v>0</v>
      </c>
      <c r="AC125">
        <v>0</v>
      </c>
      <c r="AD125">
        <v>1</v>
      </c>
      <c r="AE125">
        <v>0</v>
      </c>
      <c r="AF125" t="s">
        <v>2</v>
      </c>
      <c r="AG125">
        <v>0.01</v>
      </c>
      <c r="AH125">
        <v>2</v>
      </c>
      <c r="AI125">
        <v>93986090</v>
      </c>
      <c r="AJ125">
        <v>122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ROW(Source!A67)</f>
        <v>67</v>
      </c>
      <c r="B126">
        <v>93986091</v>
      </c>
      <c r="C126">
        <v>93986088</v>
      </c>
      <c r="D126">
        <v>71031344</v>
      </c>
      <c r="E126">
        <v>1</v>
      </c>
      <c r="F126">
        <v>1</v>
      </c>
      <c r="G126">
        <v>1</v>
      </c>
      <c r="H126">
        <v>3</v>
      </c>
      <c r="I126" t="s">
        <v>662</v>
      </c>
      <c r="J126" t="s">
        <v>677</v>
      </c>
      <c r="K126" t="s">
        <v>678</v>
      </c>
      <c r="L126">
        <v>1374</v>
      </c>
      <c r="N126">
        <v>1013</v>
      </c>
      <c r="O126" t="s">
        <v>679</v>
      </c>
      <c r="P126" t="s">
        <v>679</v>
      </c>
      <c r="Q126">
        <v>1</v>
      </c>
      <c r="X126">
        <v>0.18</v>
      </c>
      <c r="Y126">
        <v>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</v>
      </c>
      <c r="AG126">
        <v>0.18</v>
      </c>
      <c r="AH126">
        <v>2</v>
      </c>
      <c r="AI126">
        <v>93986091</v>
      </c>
      <c r="AJ126">
        <v>123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ROW(Source!A72)</f>
        <v>72</v>
      </c>
      <c r="B127">
        <v>93926094</v>
      </c>
      <c r="C127">
        <v>93926093</v>
      </c>
      <c r="D127">
        <v>24980378</v>
      </c>
      <c r="E127">
        <v>1</v>
      </c>
      <c r="F127">
        <v>1</v>
      </c>
      <c r="G127">
        <v>1</v>
      </c>
      <c r="H127">
        <v>1</v>
      </c>
      <c r="I127" t="s">
        <v>791</v>
      </c>
      <c r="J127" t="s">
        <v>2</v>
      </c>
      <c r="K127" t="s">
        <v>702</v>
      </c>
      <c r="L127">
        <v>1369</v>
      </c>
      <c r="N127">
        <v>1013</v>
      </c>
      <c r="O127" t="s">
        <v>620</v>
      </c>
      <c r="P127" t="s">
        <v>620</v>
      </c>
      <c r="Q127">
        <v>1</v>
      </c>
      <c r="X127">
        <v>24</v>
      </c>
      <c r="Y127">
        <v>0</v>
      </c>
      <c r="Z127">
        <v>0</v>
      </c>
      <c r="AA127">
        <v>0</v>
      </c>
      <c r="AB127">
        <v>9.6199999999999992</v>
      </c>
      <c r="AC127">
        <v>0</v>
      </c>
      <c r="AD127">
        <v>1</v>
      </c>
      <c r="AE127">
        <v>1</v>
      </c>
      <c r="AF127" t="s">
        <v>2</v>
      </c>
      <c r="AG127">
        <v>24</v>
      </c>
      <c r="AH127">
        <v>2</v>
      </c>
      <c r="AI127">
        <v>93926094</v>
      </c>
      <c r="AJ127">
        <v>124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ROW(Source!A72)</f>
        <v>72</v>
      </c>
      <c r="B128">
        <v>93926095</v>
      </c>
      <c r="C128">
        <v>93926093</v>
      </c>
      <c r="D128">
        <v>71031344</v>
      </c>
      <c r="E128">
        <v>1</v>
      </c>
      <c r="F128">
        <v>1</v>
      </c>
      <c r="G128">
        <v>1</v>
      </c>
      <c r="H128">
        <v>3</v>
      </c>
      <c r="I128" t="s">
        <v>662</v>
      </c>
      <c r="J128" t="s">
        <v>677</v>
      </c>
      <c r="K128" t="s">
        <v>678</v>
      </c>
      <c r="L128">
        <v>1374</v>
      </c>
      <c r="N128">
        <v>1013</v>
      </c>
      <c r="O128" t="s">
        <v>679</v>
      </c>
      <c r="P128" t="s">
        <v>679</v>
      </c>
      <c r="Q128">
        <v>1</v>
      </c>
      <c r="X128">
        <v>4.62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2</v>
      </c>
      <c r="AG128">
        <v>4.62</v>
      </c>
      <c r="AH128">
        <v>2</v>
      </c>
      <c r="AI128">
        <v>93926095</v>
      </c>
      <c r="AJ128">
        <v>125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ROW(Source!A78)</f>
        <v>78</v>
      </c>
      <c r="B129">
        <v>94014989</v>
      </c>
      <c r="C129">
        <v>94014988</v>
      </c>
      <c r="D129">
        <v>24980378</v>
      </c>
      <c r="E129">
        <v>1</v>
      </c>
      <c r="F129">
        <v>1</v>
      </c>
      <c r="G129">
        <v>1</v>
      </c>
      <c r="H129">
        <v>1</v>
      </c>
      <c r="I129" t="s">
        <v>791</v>
      </c>
      <c r="J129" t="s">
        <v>2</v>
      </c>
      <c r="K129" t="s">
        <v>702</v>
      </c>
      <c r="L129">
        <v>1369</v>
      </c>
      <c r="N129">
        <v>1013</v>
      </c>
      <c r="O129" t="s">
        <v>620</v>
      </c>
      <c r="P129" t="s">
        <v>620</v>
      </c>
      <c r="Q129">
        <v>1</v>
      </c>
      <c r="X129">
        <v>9.92</v>
      </c>
      <c r="Y129">
        <v>0</v>
      </c>
      <c r="Z129">
        <v>0</v>
      </c>
      <c r="AA129">
        <v>0</v>
      </c>
      <c r="AB129">
        <v>9.6199999999999992</v>
      </c>
      <c r="AC129">
        <v>0</v>
      </c>
      <c r="AD129">
        <v>1</v>
      </c>
      <c r="AE129">
        <v>1</v>
      </c>
      <c r="AF129" t="s">
        <v>2</v>
      </c>
      <c r="AG129">
        <v>9.92</v>
      </c>
      <c r="AH129">
        <v>2</v>
      </c>
      <c r="AI129">
        <v>94014989</v>
      </c>
      <c r="AJ129">
        <v>126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ROW(Source!A78)</f>
        <v>78</v>
      </c>
      <c r="B130">
        <v>94014990</v>
      </c>
      <c r="C130">
        <v>94014988</v>
      </c>
      <c r="D130">
        <v>121548</v>
      </c>
      <c r="E130">
        <v>1</v>
      </c>
      <c r="F130">
        <v>1</v>
      </c>
      <c r="G130">
        <v>1</v>
      </c>
      <c r="H130">
        <v>1</v>
      </c>
      <c r="I130" t="s">
        <v>22</v>
      </c>
      <c r="J130" t="s">
        <v>2</v>
      </c>
      <c r="K130" t="s">
        <v>621</v>
      </c>
      <c r="L130">
        <v>608254</v>
      </c>
      <c r="N130">
        <v>1013</v>
      </c>
      <c r="O130" t="s">
        <v>622</v>
      </c>
      <c r="P130" t="s">
        <v>622</v>
      </c>
      <c r="Q130">
        <v>1</v>
      </c>
      <c r="X130">
        <v>0.2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2</v>
      </c>
      <c r="AG130">
        <v>0.2</v>
      </c>
      <c r="AH130">
        <v>2</v>
      </c>
      <c r="AI130">
        <v>94014990</v>
      </c>
      <c r="AJ130">
        <v>127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ROW(Source!A78)</f>
        <v>78</v>
      </c>
      <c r="B131">
        <v>94014991</v>
      </c>
      <c r="C131">
        <v>94014988</v>
      </c>
      <c r="D131">
        <v>70958251</v>
      </c>
      <c r="E131">
        <v>1</v>
      </c>
      <c r="F131">
        <v>1</v>
      </c>
      <c r="G131">
        <v>1</v>
      </c>
      <c r="H131">
        <v>2</v>
      </c>
      <c r="I131" t="s">
        <v>739</v>
      </c>
      <c r="J131" t="s">
        <v>740</v>
      </c>
      <c r="K131" t="s">
        <v>741</v>
      </c>
      <c r="L131">
        <v>1368</v>
      </c>
      <c r="N131">
        <v>1011</v>
      </c>
      <c r="O131" t="s">
        <v>626</v>
      </c>
      <c r="P131" t="s">
        <v>626</v>
      </c>
      <c r="Q131">
        <v>1</v>
      </c>
      <c r="X131">
        <v>0.2</v>
      </c>
      <c r="Y131">
        <v>0</v>
      </c>
      <c r="Z131">
        <v>134.65</v>
      </c>
      <c r="AA131">
        <v>13.5</v>
      </c>
      <c r="AB131">
        <v>0</v>
      </c>
      <c r="AC131">
        <v>0</v>
      </c>
      <c r="AD131">
        <v>1</v>
      </c>
      <c r="AE131">
        <v>0</v>
      </c>
      <c r="AF131" t="s">
        <v>2</v>
      </c>
      <c r="AG131">
        <v>0.2</v>
      </c>
      <c r="AH131">
        <v>2</v>
      </c>
      <c r="AI131">
        <v>94014991</v>
      </c>
      <c r="AJ131">
        <v>128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ROW(Source!A78)</f>
        <v>78</v>
      </c>
      <c r="B132">
        <v>94014992</v>
      </c>
      <c r="C132">
        <v>94014988</v>
      </c>
      <c r="D132">
        <v>70958348</v>
      </c>
      <c r="E132">
        <v>1</v>
      </c>
      <c r="F132">
        <v>1</v>
      </c>
      <c r="G132">
        <v>1</v>
      </c>
      <c r="H132">
        <v>2</v>
      </c>
      <c r="I132" t="s">
        <v>792</v>
      </c>
      <c r="J132" t="s">
        <v>793</v>
      </c>
      <c r="K132" t="s">
        <v>794</v>
      </c>
      <c r="L132">
        <v>1368</v>
      </c>
      <c r="N132">
        <v>1011</v>
      </c>
      <c r="O132" t="s">
        <v>626</v>
      </c>
      <c r="P132" t="s">
        <v>626</v>
      </c>
      <c r="Q132">
        <v>1</v>
      </c>
      <c r="X132">
        <v>2.4</v>
      </c>
      <c r="Y132">
        <v>0</v>
      </c>
      <c r="Z132">
        <v>0.9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</v>
      </c>
      <c r="AG132">
        <v>2.4</v>
      </c>
      <c r="AH132">
        <v>2</v>
      </c>
      <c r="AI132">
        <v>94014992</v>
      </c>
      <c r="AJ132">
        <v>129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ROW(Source!A78)</f>
        <v>78</v>
      </c>
      <c r="B133">
        <v>94014993</v>
      </c>
      <c r="C133">
        <v>94014988</v>
      </c>
      <c r="D133">
        <v>70958360</v>
      </c>
      <c r="E133">
        <v>1</v>
      </c>
      <c r="F133">
        <v>1</v>
      </c>
      <c r="G133">
        <v>1</v>
      </c>
      <c r="H133">
        <v>2</v>
      </c>
      <c r="I133" t="s">
        <v>795</v>
      </c>
      <c r="J133" t="s">
        <v>796</v>
      </c>
      <c r="K133" t="s">
        <v>797</v>
      </c>
      <c r="L133">
        <v>1368</v>
      </c>
      <c r="N133">
        <v>1011</v>
      </c>
      <c r="O133" t="s">
        <v>626</v>
      </c>
      <c r="P133" t="s">
        <v>626</v>
      </c>
      <c r="Q133">
        <v>1</v>
      </c>
      <c r="X133">
        <v>2.4</v>
      </c>
      <c r="Y133">
        <v>0</v>
      </c>
      <c r="Z133">
        <v>3.28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2</v>
      </c>
      <c r="AG133">
        <v>2.4</v>
      </c>
      <c r="AH133">
        <v>2</v>
      </c>
      <c r="AI133">
        <v>94014993</v>
      </c>
      <c r="AJ133">
        <v>130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ROW(Source!A78)</f>
        <v>78</v>
      </c>
      <c r="B134">
        <v>94014994</v>
      </c>
      <c r="C134">
        <v>94014988</v>
      </c>
      <c r="D134">
        <v>70960247</v>
      </c>
      <c r="E134">
        <v>1</v>
      </c>
      <c r="F134">
        <v>1</v>
      </c>
      <c r="G134">
        <v>1</v>
      </c>
      <c r="H134">
        <v>2</v>
      </c>
      <c r="I134" t="s">
        <v>696</v>
      </c>
      <c r="J134" t="s">
        <v>697</v>
      </c>
      <c r="K134" t="s">
        <v>698</v>
      </c>
      <c r="L134">
        <v>1368</v>
      </c>
      <c r="N134">
        <v>1011</v>
      </c>
      <c r="O134" t="s">
        <v>626</v>
      </c>
      <c r="P134" t="s">
        <v>626</v>
      </c>
      <c r="Q134">
        <v>1</v>
      </c>
      <c r="X134">
        <v>0.2</v>
      </c>
      <c r="Y134">
        <v>0</v>
      </c>
      <c r="Z134">
        <v>87.17</v>
      </c>
      <c r="AA134">
        <v>11.6</v>
      </c>
      <c r="AB134">
        <v>0</v>
      </c>
      <c r="AC134">
        <v>0</v>
      </c>
      <c r="AD134">
        <v>1</v>
      </c>
      <c r="AE134">
        <v>0</v>
      </c>
      <c r="AF134" t="s">
        <v>2</v>
      </c>
      <c r="AG134">
        <v>0.2</v>
      </c>
      <c r="AH134">
        <v>2</v>
      </c>
      <c r="AI134">
        <v>94014994</v>
      </c>
      <c r="AJ134">
        <v>131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ROW(Source!A78)</f>
        <v>78</v>
      </c>
      <c r="B135">
        <v>94014995</v>
      </c>
      <c r="C135">
        <v>94014988</v>
      </c>
      <c r="D135">
        <v>70982067</v>
      </c>
      <c r="E135">
        <v>1</v>
      </c>
      <c r="F135">
        <v>1</v>
      </c>
      <c r="G135">
        <v>1</v>
      </c>
      <c r="H135">
        <v>3</v>
      </c>
      <c r="I135" t="s">
        <v>798</v>
      </c>
      <c r="J135" t="s">
        <v>799</v>
      </c>
      <c r="K135" t="s">
        <v>800</v>
      </c>
      <c r="L135">
        <v>1308</v>
      </c>
      <c r="N135">
        <v>1003</v>
      </c>
      <c r="O135" t="s">
        <v>280</v>
      </c>
      <c r="P135" t="s">
        <v>280</v>
      </c>
      <c r="Q135">
        <v>100</v>
      </c>
      <c r="X135">
        <v>9.5999999999999992E-3</v>
      </c>
      <c r="Y135">
        <v>120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2</v>
      </c>
      <c r="AG135">
        <v>9.5999999999999992E-3</v>
      </c>
      <c r="AH135">
        <v>2</v>
      </c>
      <c r="AI135">
        <v>94014995</v>
      </c>
      <c r="AJ135">
        <v>132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ROW(Source!A78)</f>
        <v>78</v>
      </c>
      <c r="B136">
        <v>94014996</v>
      </c>
      <c r="C136">
        <v>94014988</v>
      </c>
      <c r="D136">
        <v>70993867</v>
      </c>
      <c r="E136">
        <v>1</v>
      </c>
      <c r="F136">
        <v>1</v>
      </c>
      <c r="G136">
        <v>1</v>
      </c>
      <c r="H136">
        <v>3</v>
      </c>
      <c r="I136" t="s">
        <v>801</v>
      </c>
      <c r="J136" t="s">
        <v>802</v>
      </c>
      <c r="K136" t="s">
        <v>803</v>
      </c>
      <c r="L136">
        <v>1348</v>
      </c>
      <c r="N136">
        <v>1009</v>
      </c>
      <c r="O136" t="s">
        <v>630</v>
      </c>
      <c r="P136" t="s">
        <v>630</v>
      </c>
      <c r="Q136">
        <v>1000</v>
      </c>
      <c r="X136">
        <v>6.0000000000000002E-5</v>
      </c>
      <c r="Y136">
        <v>7826.9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</v>
      </c>
      <c r="AG136">
        <v>6.0000000000000002E-5</v>
      </c>
      <c r="AH136">
        <v>2</v>
      </c>
      <c r="AI136">
        <v>94014996</v>
      </c>
      <c r="AJ136">
        <v>133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ROW(Source!A78)</f>
        <v>78</v>
      </c>
      <c r="B137">
        <v>94014997</v>
      </c>
      <c r="C137">
        <v>94014988</v>
      </c>
      <c r="D137">
        <v>71016283</v>
      </c>
      <c r="E137">
        <v>1</v>
      </c>
      <c r="F137">
        <v>1</v>
      </c>
      <c r="G137">
        <v>1</v>
      </c>
      <c r="H137">
        <v>3</v>
      </c>
      <c r="I137" t="s">
        <v>688</v>
      </c>
      <c r="J137" t="s">
        <v>689</v>
      </c>
      <c r="K137" t="s">
        <v>690</v>
      </c>
      <c r="L137">
        <v>1346</v>
      </c>
      <c r="N137">
        <v>1009</v>
      </c>
      <c r="O137" t="s">
        <v>637</v>
      </c>
      <c r="P137" t="s">
        <v>637</v>
      </c>
      <c r="Q137">
        <v>1</v>
      </c>
      <c r="X137">
        <v>0.5</v>
      </c>
      <c r="Y137">
        <v>68.05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</v>
      </c>
      <c r="AG137">
        <v>0.5</v>
      </c>
      <c r="AH137">
        <v>2</v>
      </c>
      <c r="AI137">
        <v>94014997</v>
      </c>
      <c r="AJ137">
        <v>134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ROW(Source!A78)</f>
        <v>78</v>
      </c>
      <c r="B138">
        <v>94014998</v>
      </c>
      <c r="C138">
        <v>94014988</v>
      </c>
      <c r="D138">
        <v>71031344</v>
      </c>
      <c r="E138">
        <v>1</v>
      </c>
      <c r="F138">
        <v>1</v>
      </c>
      <c r="G138">
        <v>1</v>
      </c>
      <c r="H138">
        <v>3</v>
      </c>
      <c r="I138" t="s">
        <v>662</v>
      </c>
      <c r="J138" t="s">
        <v>677</v>
      </c>
      <c r="K138" t="s">
        <v>678</v>
      </c>
      <c r="L138">
        <v>1374</v>
      </c>
      <c r="N138">
        <v>1013</v>
      </c>
      <c r="O138" t="s">
        <v>679</v>
      </c>
      <c r="P138" t="s">
        <v>679</v>
      </c>
      <c r="Q138">
        <v>1</v>
      </c>
      <c r="X138">
        <v>1.91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2</v>
      </c>
      <c r="AG138">
        <v>1.91</v>
      </c>
      <c r="AH138">
        <v>2</v>
      </c>
      <c r="AI138">
        <v>94014998</v>
      </c>
      <c r="AJ138">
        <v>135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ROW(Source!A82)</f>
        <v>82</v>
      </c>
      <c r="B139">
        <v>93668629</v>
      </c>
      <c r="C139">
        <v>93668628</v>
      </c>
      <c r="D139">
        <v>26534939</v>
      </c>
      <c r="E139">
        <v>1</v>
      </c>
      <c r="F139">
        <v>1</v>
      </c>
      <c r="G139">
        <v>1</v>
      </c>
      <c r="H139">
        <v>1</v>
      </c>
      <c r="I139" t="s">
        <v>804</v>
      </c>
      <c r="J139" t="s">
        <v>2</v>
      </c>
      <c r="K139" t="s">
        <v>695</v>
      </c>
      <c r="L139">
        <v>1369</v>
      </c>
      <c r="N139">
        <v>1013</v>
      </c>
      <c r="O139" t="s">
        <v>620</v>
      </c>
      <c r="P139" t="s">
        <v>620</v>
      </c>
      <c r="Q139">
        <v>1</v>
      </c>
      <c r="X139">
        <v>2.29</v>
      </c>
      <c r="Y139">
        <v>0</v>
      </c>
      <c r="Z139">
        <v>0</v>
      </c>
      <c r="AA139">
        <v>0</v>
      </c>
      <c r="AB139">
        <v>9.0500000000000007</v>
      </c>
      <c r="AC139">
        <v>0</v>
      </c>
      <c r="AD139">
        <v>1</v>
      </c>
      <c r="AE139">
        <v>1</v>
      </c>
      <c r="AF139" t="s">
        <v>2</v>
      </c>
      <c r="AG139">
        <v>2.29</v>
      </c>
      <c r="AH139">
        <v>2</v>
      </c>
      <c r="AI139">
        <v>93668629</v>
      </c>
      <c r="AJ139">
        <v>136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ROW(Source!A82)</f>
        <v>82</v>
      </c>
      <c r="B140">
        <v>93668630</v>
      </c>
      <c r="C140">
        <v>93668628</v>
      </c>
      <c r="D140">
        <v>121548</v>
      </c>
      <c r="E140">
        <v>1</v>
      </c>
      <c r="F140">
        <v>1</v>
      </c>
      <c r="G140">
        <v>1</v>
      </c>
      <c r="H140">
        <v>1</v>
      </c>
      <c r="I140" t="s">
        <v>22</v>
      </c>
      <c r="J140" t="s">
        <v>2</v>
      </c>
      <c r="K140" t="s">
        <v>621</v>
      </c>
      <c r="L140">
        <v>608254</v>
      </c>
      <c r="N140">
        <v>1013</v>
      </c>
      <c r="O140" t="s">
        <v>622</v>
      </c>
      <c r="P140" t="s">
        <v>622</v>
      </c>
      <c r="Q140">
        <v>1</v>
      </c>
      <c r="X140">
        <v>0.09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</v>
      </c>
      <c r="AG140">
        <v>0.09</v>
      </c>
      <c r="AH140">
        <v>2</v>
      </c>
      <c r="AI140">
        <v>93668630</v>
      </c>
      <c r="AJ140">
        <v>137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ROW(Source!A82)</f>
        <v>82</v>
      </c>
      <c r="B141">
        <v>93668631</v>
      </c>
      <c r="C141">
        <v>93668628</v>
      </c>
      <c r="D141">
        <v>29847001</v>
      </c>
      <c r="E141">
        <v>1</v>
      </c>
      <c r="F141">
        <v>1</v>
      </c>
      <c r="G141">
        <v>1</v>
      </c>
      <c r="H141">
        <v>2</v>
      </c>
      <c r="I141" t="s">
        <v>623</v>
      </c>
      <c r="J141" t="s">
        <v>624</v>
      </c>
      <c r="K141" t="s">
        <v>625</v>
      </c>
      <c r="L141">
        <v>1368</v>
      </c>
      <c r="N141">
        <v>1011</v>
      </c>
      <c r="O141" t="s">
        <v>626</v>
      </c>
      <c r="P141" t="s">
        <v>626</v>
      </c>
      <c r="Q141">
        <v>1</v>
      </c>
      <c r="X141">
        <v>0.09</v>
      </c>
      <c r="Y141">
        <v>0</v>
      </c>
      <c r="Z141">
        <v>102.57</v>
      </c>
      <c r="AA141">
        <v>11.24</v>
      </c>
      <c r="AB141">
        <v>0</v>
      </c>
      <c r="AC141">
        <v>0</v>
      </c>
      <c r="AD141">
        <v>1</v>
      </c>
      <c r="AE141">
        <v>0</v>
      </c>
      <c r="AF141" t="s">
        <v>2</v>
      </c>
      <c r="AG141">
        <v>0.09</v>
      </c>
      <c r="AH141">
        <v>2</v>
      </c>
      <c r="AI141">
        <v>93668631</v>
      </c>
      <c r="AJ141">
        <v>138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ROW(Source!A82)</f>
        <v>82</v>
      </c>
      <c r="B142">
        <v>93668632</v>
      </c>
      <c r="C142">
        <v>93668628</v>
      </c>
      <c r="D142">
        <v>51010924</v>
      </c>
      <c r="E142">
        <v>1</v>
      </c>
      <c r="F142">
        <v>1</v>
      </c>
      <c r="G142">
        <v>1</v>
      </c>
      <c r="H142">
        <v>3</v>
      </c>
      <c r="I142" t="s">
        <v>662</v>
      </c>
      <c r="J142" t="s">
        <v>663</v>
      </c>
      <c r="K142" t="s">
        <v>664</v>
      </c>
      <c r="L142">
        <v>1344</v>
      </c>
      <c r="N142">
        <v>1008</v>
      </c>
      <c r="O142" t="s">
        <v>665</v>
      </c>
      <c r="P142" t="s">
        <v>665</v>
      </c>
      <c r="Q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2</v>
      </c>
      <c r="AG142">
        <v>0</v>
      </c>
      <c r="AH142">
        <v>2</v>
      </c>
      <c r="AI142">
        <v>93668632</v>
      </c>
      <c r="AJ142">
        <v>139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ROW(Source!A84)</f>
        <v>84</v>
      </c>
      <c r="B143">
        <v>93668635</v>
      </c>
      <c r="C143">
        <v>93668634</v>
      </c>
      <c r="D143">
        <v>26507572</v>
      </c>
      <c r="E143">
        <v>1</v>
      </c>
      <c r="F143">
        <v>1</v>
      </c>
      <c r="G143">
        <v>1</v>
      </c>
      <c r="H143">
        <v>1</v>
      </c>
      <c r="I143" t="s">
        <v>701</v>
      </c>
      <c r="J143" t="s">
        <v>2</v>
      </c>
      <c r="K143" t="s">
        <v>702</v>
      </c>
      <c r="L143">
        <v>1369</v>
      </c>
      <c r="N143">
        <v>1013</v>
      </c>
      <c r="O143" t="s">
        <v>620</v>
      </c>
      <c r="P143" t="s">
        <v>620</v>
      </c>
      <c r="Q143">
        <v>1</v>
      </c>
      <c r="X143">
        <v>5</v>
      </c>
      <c r="Y143">
        <v>0</v>
      </c>
      <c r="Z143">
        <v>0</v>
      </c>
      <c r="AA143">
        <v>0</v>
      </c>
      <c r="AB143">
        <v>10.210000000000001</v>
      </c>
      <c r="AC143">
        <v>0</v>
      </c>
      <c r="AD143">
        <v>1</v>
      </c>
      <c r="AE143">
        <v>1</v>
      </c>
      <c r="AF143" t="s">
        <v>2</v>
      </c>
      <c r="AG143">
        <v>5</v>
      </c>
      <c r="AH143">
        <v>2</v>
      </c>
      <c r="AI143">
        <v>93668635</v>
      </c>
      <c r="AJ143">
        <v>140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ROW(Source!A84)</f>
        <v>84</v>
      </c>
      <c r="B144">
        <v>93668636</v>
      </c>
      <c r="C144">
        <v>93668634</v>
      </c>
      <c r="D144">
        <v>29858078</v>
      </c>
      <c r="E144">
        <v>1</v>
      </c>
      <c r="F144">
        <v>1</v>
      </c>
      <c r="G144">
        <v>1</v>
      </c>
      <c r="H144">
        <v>3</v>
      </c>
      <c r="I144" t="s">
        <v>805</v>
      </c>
      <c r="J144" t="s">
        <v>806</v>
      </c>
      <c r="K144" t="s">
        <v>807</v>
      </c>
      <c r="L144">
        <v>1348</v>
      </c>
      <c r="N144">
        <v>1009</v>
      </c>
      <c r="O144" t="s">
        <v>630</v>
      </c>
      <c r="P144" t="s">
        <v>630</v>
      </c>
      <c r="Q144">
        <v>1000</v>
      </c>
      <c r="X144">
        <v>1.0000000000000001E-5</v>
      </c>
      <c r="Y144">
        <v>36703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2</v>
      </c>
      <c r="AG144">
        <v>1.0000000000000001E-5</v>
      </c>
      <c r="AH144">
        <v>2</v>
      </c>
      <c r="AI144">
        <v>93668636</v>
      </c>
      <c r="AJ144">
        <v>141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ROW(Source!A84)</f>
        <v>84</v>
      </c>
      <c r="B145">
        <v>93668637</v>
      </c>
      <c r="C145">
        <v>93668634</v>
      </c>
      <c r="D145">
        <v>29859518</v>
      </c>
      <c r="E145">
        <v>1</v>
      </c>
      <c r="F145">
        <v>1</v>
      </c>
      <c r="G145">
        <v>1</v>
      </c>
      <c r="H145">
        <v>3</v>
      </c>
      <c r="I145" t="s">
        <v>634</v>
      </c>
      <c r="J145" t="s">
        <v>635</v>
      </c>
      <c r="K145" t="s">
        <v>636</v>
      </c>
      <c r="L145">
        <v>1346</v>
      </c>
      <c r="N145">
        <v>1009</v>
      </c>
      <c r="O145" t="s">
        <v>637</v>
      </c>
      <c r="P145" t="s">
        <v>637</v>
      </c>
      <c r="Q145">
        <v>1</v>
      </c>
      <c r="X145">
        <v>8.0000000000000002E-3</v>
      </c>
      <c r="Y145">
        <v>169.7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</v>
      </c>
      <c r="AG145">
        <v>8.0000000000000002E-3</v>
      </c>
      <c r="AH145">
        <v>2</v>
      </c>
      <c r="AI145">
        <v>93668637</v>
      </c>
      <c r="AJ145">
        <v>142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ROW(Source!A84)</f>
        <v>84</v>
      </c>
      <c r="B146">
        <v>93668638</v>
      </c>
      <c r="C146">
        <v>93668634</v>
      </c>
      <c r="D146">
        <v>29859897</v>
      </c>
      <c r="E146">
        <v>1</v>
      </c>
      <c r="F146">
        <v>1</v>
      </c>
      <c r="G146">
        <v>1</v>
      </c>
      <c r="H146">
        <v>3</v>
      </c>
      <c r="I146" t="s">
        <v>752</v>
      </c>
      <c r="J146" t="s">
        <v>808</v>
      </c>
      <c r="K146" t="s">
        <v>754</v>
      </c>
      <c r="L146">
        <v>1346</v>
      </c>
      <c r="N146">
        <v>1009</v>
      </c>
      <c r="O146" t="s">
        <v>637</v>
      </c>
      <c r="P146" t="s">
        <v>637</v>
      </c>
      <c r="Q146">
        <v>1</v>
      </c>
      <c r="X146">
        <v>5.0000000000000001E-3</v>
      </c>
      <c r="Y146">
        <v>102.27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2</v>
      </c>
      <c r="AG146">
        <v>5.0000000000000001E-3</v>
      </c>
      <c r="AH146">
        <v>2</v>
      </c>
      <c r="AI146">
        <v>93668638</v>
      </c>
      <c r="AJ146">
        <v>143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ROW(Source!A84)</f>
        <v>84</v>
      </c>
      <c r="B147">
        <v>93668639</v>
      </c>
      <c r="C147">
        <v>93668634</v>
      </c>
      <c r="D147">
        <v>29863129</v>
      </c>
      <c r="E147">
        <v>1</v>
      </c>
      <c r="F147">
        <v>1</v>
      </c>
      <c r="G147">
        <v>1</v>
      </c>
      <c r="H147">
        <v>3</v>
      </c>
      <c r="I147" t="s">
        <v>685</v>
      </c>
      <c r="J147" t="s">
        <v>809</v>
      </c>
      <c r="K147" t="s">
        <v>687</v>
      </c>
      <c r="L147">
        <v>1355</v>
      </c>
      <c r="N147">
        <v>1010</v>
      </c>
      <c r="O147" t="s">
        <v>166</v>
      </c>
      <c r="P147" t="s">
        <v>166</v>
      </c>
      <c r="Q147">
        <v>100</v>
      </c>
      <c r="X147">
        <v>0.2</v>
      </c>
      <c r="Y147">
        <v>52.12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2</v>
      </c>
      <c r="AG147">
        <v>0.2</v>
      </c>
      <c r="AH147">
        <v>2</v>
      </c>
      <c r="AI147">
        <v>93668639</v>
      </c>
      <c r="AJ147">
        <v>144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ROW(Source!A84)</f>
        <v>84</v>
      </c>
      <c r="B148">
        <v>93668640</v>
      </c>
      <c r="C148">
        <v>93668634</v>
      </c>
      <c r="D148">
        <v>29870754</v>
      </c>
      <c r="E148">
        <v>1</v>
      </c>
      <c r="F148">
        <v>1</v>
      </c>
      <c r="G148">
        <v>1</v>
      </c>
      <c r="H148">
        <v>3</v>
      </c>
      <c r="I148" t="s">
        <v>733</v>
      </c>
      <c r="J148" t="s">
        <v>734</v>
      </c>
      <c r="K148" t="s">
        <v>735</v>
      </c>
      <c r="L148">
        <v>1346</v>
      </c>
      <c r="N148">
        <v>1009</v>
      </c>
      <c r="O148" t="s">
        <v>637</v>
      </c>
      <c r="P148" t="s">
        <v>637</v>
      </c>
      <c r="Q148">
        <v>1</v>
      </c>
      <c r="X148">
        <v>0.1</v>
      </c>
      <c r="Y148">
        <v>93.32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2</v>
      </c>
      <c r="AG148">
        <v>0.1</v>
      </c>
      <c r="AH148">
        <v>2</v>
      </c>
      <c r="AI148">
        <v>93668640</v>
      </c>
      <c r="AJ148">
        <v>145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ROW(Source!A84)</f>
        <v>84</v>
      </c>
      <c r="B149">
        <v>93668641</v>
      </c>
      <c r="C149">
        <v>93668634</v>
      </c>
      <c r="D149">
        <v>29871104</v>
      </c>
      <c r="E149">
        <v>1</v>
      </c>
      <c r="F149">
        <v>1</v>
      </c>
      <c r="G149">
        <v>1</v>
      </c>
      <c r="H149">
        <v>3</v>
      </c>
      <c r="I149" t="s">
        <v>653</v>
      </c>
      <c r="J149" t="s">
        <v>654</v>
      </c>
      <c r="K149" t="s">
        <v>655</v>
      </c>
      <c r="L149">
        <v>1346</v>
      </c>
      <c r="N149">
        <v>1009</v>
      </c>
      <c r="O149" t="s">
        <v>637</v>
      </c>
      <c r="P149" t="s">
        <v>637</v>
      </c>
      <c r="Q149">
        <v>1</v>
      </c>
      <c r="X149">
        <v>0.05</v>
      </c>
      <c r="Y149">
        <v>66.03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</v>
      </c>
      <c r="AG149">
        <v>0.05</v>
      </c>
      <c r="AH149">
        <v>2</v>
      </c>
      <c r="AI149">
        <v>93668641</v>
      </c>
      <c r="AJ149">
        <v>146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ROW(Source!A84)</f>
        <v>84</v>
      </c>
      <c r="B150">
        <v>93668642</v>
      </c>
      <c r="C150">
        <v>93668634</v>
      </c>
      <c r="D150">
        <v>29876305</v>
      </c>
      <c r="E150">
        <v>1</v>
      </c>
      <c r="F150">
        <v>1</v>
      </c>
      <c r="G150">
        <v>1</v>
      </c>
      <c r="H150">
        <v>3</v>
      </c>
      <c r="I150" t="s">
        <v>659</v>
      </c>
      <c r="J150" t="s">
        <v>660</v>
      </c>
      <c r="K150" t="s">
        <v>661</v>
      </c>
      <c r="L150">
        <v>1348</v>
      </c>
      <c r="N150">
        <v>1009</v>
      </c>
      <c r="O150" t="s">
        <v>630</v>
      </c>
      <c r="P150" t="s">
        <v>630</v>
      </c>
      <c r="Q150">
        <v>1000</v>
      </c>
      <c r="X150">
        <v>5.0000000000000001E-3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 t="s">
        <v>2</v>
      </c>
      <c r="AG150">
        <v>5.0000000000000001E-3</v>
      </c>
      <c r="AH150">
        <v>2</v>
      </c>
      <c r="AI150">
        <v>93668642</v>
      </c>
      <c r="AJ150">
        <v>147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ROW(Source!A84)</f>
        <v>84</v>
      </c>
      <c r="B151">
        <v>93668643</v>
      </c>
      <c r="C151">
        <v>93668634</v>
      </c>
      <c r="D151">
        <v>51010924</v>
      </c>
      <c r="E151">
        <v>1</v>
      </c>
      <c r="F151">
        <v>1</v>
      </c>
      <c r="G151">
        <v>1</v>
      </c>
      <c r="H151">
        <v>3</v>
      </c>
      <c r="I151" t="s">
        <v>662</v>
      </c>
      <c r="J151" t="s">
        <v>663</v>
      </c>
      <c r="K151" t="s">
        <v>664</v>
      </c>
      <c r="L151">
        <v>1344</v>
      </c>
      <c r="N151">
        <v>1008</v>
      </c>
      <c r="O151" t="s">
        <v>665</v>
      </c>
      <c r="P151" t="s">
        <v>665</v>
      </c>
      <c r="Q151">
        <v>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</v>
      </c>
      <c r="AG151">
        <v>0</v>
      </c>
      <c r="AH151">
        <v>2</v>
      </c>
      <c r="AI151">
        <v>93668643</v>
      </c>
      <c r="AJ151">
        <v>148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ROW(Source!A86)</f>
        <v>86</v>
      </c>
      <c r="B152">
        <v>93668649</v>
      </c>
      <c r="C152">
        <v>93668648</v>
      </c>
      <c r="D152">
        <v>26507572</v>
      </c>
      <c r="E152">
        <v>1</v>
      </c>
      <c r="F152">
        <v>1</v>
      </c>
      <c r="G152">
        <v>1</v>
      </c>
      <c r="H152">
        <v>1</v>
      </c>
      <c r="I152" t="s">
        <v>701</v>
      </c>
      <c r="J152" t="s">
        <v>2</v>
      </c>
      <c r="K152" t="s">
        <v>702</v>
      </c>
      <c r="L152">
        <v>1369</v>
      </c>
      <c r="N152">
        <v>1013</v>
      </c>
      <c r="O152" t="s">
        <v>620</v>
      </c>
      <c r="P152" t="s">
        <v>620</v>
      </c>
      <c r="Q152">
        <v>1</v>
      </c>
      <c r="X152">
        <v>2.06</v>
      </c>
      <c r="Y152">
        <v>0</v>
      </c>
      <c r="Z152">
        <v>0</v>
      </c>
      <c r="AA152">
        <v>0</v>
      </c>
      <c r="AB152">
        <v>10.210000000000001</v>
      </c>
      <c r="AC152">
        <v>0</v>
      </c>
      <c r="AD152">
        <v>1</v>
      </c>
      <c r="AE152">
        <v>1</v>
      </c>
      <c r="AF152" t="s">
        <v>2</v>
      </c>
      <c r="AG152">
        <v>2.06</v>
      </c>
      <c r="AH152">
        <v>2</v>
      </c>
      <c r="AI152">
        <v>93668649</v>
      </c>
      <c r="AJ152">
        <v>149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ROW(Source!A86)</f>
        <v>86</v>
      </c>
      <c r="B153">
        <v>93668650</v>
      </c>
      <c r="C153">
        <v>93668648</v>
      </c>
      <c r="D153">
        <v>121548</v>
      </c>
      <c r="E153">
        <v>1</v>
      </c>
      <c r="F153">
        <v>1</v>
      </c>
      <c r="G153">
        <v>1</v>
      </c>
      <c r="H153">
        <v>1</v>
      </c>
      <c r="I153" t="s">
        <v>22</v>
      </c>
      <c r="J153" t="s">
        <v>2</v>
      </c>
      <c r="K153" t="s">
        <v>621</v>
      </c>
      <c r="L153">
        <v>608254</v>
      </c>
      <c r="N153">
        <v>1013</v>
      </c>
      <c r="O153" t="s">
        <v>622</v>
      </c>
      <c r="P153" t="s">
        <v>622</v>
      </c>
      <c r="Q153">
        <v>1</v>
      </c>
      <c r="X153">
        <v>0.11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2</v>
      </c>
      <c r="AF153" t="s">
        <v>2</v>
      </c>
      <c r="AG153">
        <v>0.11</v>
      </c>
      <c r="AH153">
        <v>2</v>
      </c>
      <c r="AI153">
        <v>93668650</v>
      </c>
      <c r="AJ153">
        <v>150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ROW(Source!A86)</f>
        <v>86</v>
      </c>
      <c r="B154">
        <v>93668651</v>
      </c>
      <c r="C154">
        <v>93668648</v>
      </c>
      <c r="D154">
        <v>29846917</v>
      </c>
      <c r="E154">
        <v>1</v>
      </c>
      <c r="F154">
        <v>1</v>
      </c>
      <c r="G154">
        <v>1</v>
      </c>
      <c r="H154">
        <v>2</v>
      </c>
      <c r="I154" t="s">
        <v>739</v>
      </c>
      <c r="J154" t="s">
        <v>810</v>
      </c>
      <c r="K154" t="s">
        <v>811</v>
      </c>
      <c r="L154">
        <v>1368</v>
      </c>
      <c r="N154">
        <v>1011</v>
      </c>
      <c r="O154" t="s">
        <v>626</v>
      </c>
      <c r="P154" t="s">
        <v>626</v>
      </c>
      <c r="Q154">
        <v>1</v>
      </c>
      <c r="X154">
        <v>0.11</v>
      </c>
      <c r="Y154">
        <v>0</v>
      </c>
      <c r="Z154">
        <v>145.54</v>
      </c>
      <c r="AA154">
        <v>15.1</v>
      </c>
      <c r="AB154">
        <v>0</v>
      </c>
      <c r="AC154">
        <v>0</v>
      </c>
      <c r="AD154">
        <v>1</v>
      </c>
      <c r="AE154">
        <v>0</v>
      </c>
      <c r="AF154" t="s">
        <v>2</v>
      </c>
      <c r="AG154">
        <v>0.11</v>
      </c>
      <c r="AH154">
        <v>2</v>
      </c>
      <c r="AI154">
        <v>93668651</v>
      </c>
      <c r="AJ154">
        <v>151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ROW(Source!A86)</f>
        <v>86</v>
      </c>
      <c r="B155">
        <v>93668652</v>
      </c>
      <c r="C155">
        <v>93668648</v>
      </c>
      <c r="D155">
        <v>29848830</v>
      </c>
      <c r="E155">
        <v>1</v>
      </c>
      <c r="F155">
        <v>1</v>
      </c>
      <c r="G155">
        <v>1</v>
      </c>
      <c r="H155">
        <v>2</v>
      </c>
      <c r="I155" t="s">
        <v>812</v>
      </c>
      <c r="J155" t="s">
        <v>813</v>
      </c>
      <c r="K155" t="s">
        <v>814</v>
      </c>
      <c r="L155">
        <v>1368</v>
      </c>
      <c r="N155">
        <v>1011</v>
      </c>
      <c r="O155" t="s">
        <v>626</v>
      </c>
      <c r="P155" t="s">
        <v>626</v>
      </c>
      <c r="Q155">
        <v>1</v>
      </c>
      <c r="X155">
        <v>0.11</v>
      </c>
      <c r="Y155">
        <v>0</v>
      </c>
      <c r="Z155">
        <v>122.46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2</v>
      </c>
      <c r="AG155">
        <v>0.11</v>
      </c>
      <c r="AH155">
        <v>2</v>
      </c>
      <c r="AI155">
        <v>93668652</v>
      </c>
      <c r="AJ155">
        <v>152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ROW(Source!A86)</f>
        <v>86</v>
      </c>
      <c r="B156">
        <v>93668653</v>
      </c>
      <c r="C156">
        <v>93668648</v>
      </c>
      <c r="D156">
        <v>29863630</v>
      </c>
      <c r="E156">
        <v>1</v>
      </c>
      <c r="F156">
        <v>1</v>
      </c>
      <c r="G156">
        <v>1</v>
      </c>
      <c r="H156">
        <v>3</v>
      </c>
      <c r="I156" t="s">
        <v>801</v>
      </c>
      <c r="J156" t="s">
        <v>815</v>
      </c>
      <c r="K156" t="s">
        <v>803</v>
      </c>
      <c r="L156">
        <v>1348</v>
      </c>
      <c r="N156">
        <v>1009</v>
      </c>
      <c r="O156" t="s">
        <v>630</v>
      </c>
      <c r="P156" t="s">
        <v>630</v>
      </c>
      <c r="Q156">
        <v>1000</v>
      </c>
      <c r="X156">
        <v>1.6000000000000001E-4</v>
      </c>
      <c r="Y156">
        <v>33215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</v>
      </c>
      <c r="AG156">
        <v>1.6000000000000001E-4</v>
      </c>
      <c r="AH156">
        <v>2</v>
      </c>
      <c r="AI156">
        <v>93668653</v>
      </c>
      <c r="AJ156">
        <v>153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ROW(Source!A86)</f>
        <v>86</v>
      </c>
      <c r="B157">
        <v>93668654</v>
      </c>
      <c r="C157">
        <v>93668648</v>
      </c>
      <c r="D157">
        <v>51010924</v>
      </c>
      <c r="E157">
        <v>1</v>
      </c>
      <c r="F157">
        <v>1</v>
      </c>
      <c r="G157">
        <v>1</v>
      </c>
      <c r="H157">
        <v>3</v>
      </c>
      <c r="I157" t="s">
        <v>662</v>
      </c>
      <c r="J157" t="s">
        <v>663</v>
      </c>
      <c r="K157" t="s">
        <v>664</v>
      </c>
      <c r="L157">
        <v>1344</v>
      </c>
      <c r="N157">
        <v>1008</v>
      </c>
      <c r="O157" t="s">
        <v>665</v>
      </c>
      <c r="P157" t="s">
        <v>665</v>
      </c>
      <c r="Q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2</v>
      </c>
      <c r="AG157">
        <v>0</v>
      </c>
      <c r="AH157">
        <v>2</v>
      </c>
      <c r="AI157">
        <v>93668654</v>
      </c>
      <c r="AJ157">
        <v>154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ROW(Source!A88)</f>
        <v>88</v>
      </c>
      <c r="B158">
        <v>94001174</v>
      </c>
      <c r="C158">
        <v>93912617</v>
      </c>
      <c r="D158">
        <v>24981041</v>
      </c>
      <c r="E158">
        <v>1</v>
      </c>
      <c r="F158">
        <v>1</v>
      </c>
      <c r="G158">
        <v>1</v>
      </c>
      <c r="H158">
        <v>1</v>
      </c>
      <c r="I158" t="s">
        <v>778</v>
      </c>
      <c r="J158" t="s">
        <v>2</v>
      </c>
      <c r="K158" t="s">
        <v>779</v>
      </c>
      <c r="L158">
        <v>1369</v>
      </c>
      <c r="N158">
        <v>1013</v>
      </c>
      <c r="O158" t="s">
        <v>620</v>
      </c>
      <c r="P158" t="s">
        <v>620</v>
      </c>
      <c r="Q158">
        <v>1</v>
      </c>
      <c r="X158">
        <v>27.52</v>
      </c>
      <c r="Y158">
        <v>0</v>
      </c>
      <c r="Z158">
        <v>0</v>
      </c>
      <c r="AA158">
        <v>0</v>
      </c>
      <c r="AB158">
        <v>9.4</v>
      </c>
      <c r="AC158">
        <v>0</v>
      </c>
      <c r="AD158">
        <v>1</v>
      </c>
      <c r="AE158">
        <v>1</v>
      </c>
      <c r="AF158" t="s">
        <v>2</v>
      </c>
      <c r="AG158">
        <v>27.52</v>
      </c>
      <c r="AH158">
        <v>2</v>
      </c>
      <c r="AI158">
        <v>94001174</v>
      </c>
      <c r="AJ158">
        <v>155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ROW(Source!A88)</f>
        <v>88</v>
      </c>
      <c r="B159">
        <v>94001175</v>
      </c>
      <c r="C159">
        <v>93912617</v>
      </c>
      <c r="D159">
        <v>121548</v>
      </c>
      <c r="E159">
        <v>1</v>
      </c>
      <c r="F159">
        <v>1</v>
      </c>
      <c r="G159">
        <v>1</v>
      </c>
      <c r="H159">
        <v>1</v>
      </c>
      <c r="I159" t="s">
        <v>22</v>
      </c>
      <c r="J159" t="s">
        <v>2</v>
      </c>
      <c r="K159" t="s">
        <v>621</v>
      </c>
      <c r="L159">
        <v>608254</v>
      </c>
      <c r="N159">
        <v>1013</v>
      </c>
      <c r="O159" t="s">
        <v>622</v>
      </c>
      <c r="P159" t="s">
        <v>622</v>
      </c>
      <c r="Q159">
        <v>1</v>
      </c>
      <c r="X159">
        <v>0.26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2</v>
      </c>
      <c r="AF159" t="s">
        <v>2</v>
      </c>
      <c r="AG159">
        <v>0.26</v>
      </c>
      <c r="AH159">
        <v>2</v>
      </c>
      <c r="AI159">
        <v>94001175</v>
      </c>
      <c r="AJ159">
        <v>156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ROW(Source!A88)</f>
        <v>88</v>
      </c>
      <c r="B160">
        <v>94001176</v>
      </c>
      <c r="C160">
        <v>93912617</v>
      </c>
      <c r="D160">
        <v>70958251</v>
      </c>
      <c r="E160">
        <v>1</v>
      </c>
      <c r="F160">
        <v>1</v>
      </c>
      <c r="G160">
        <v>1</v>
      </c>
      <c r="H160">
        <v>2</v>
      </c>
      <c r="I160" t="s">
        <v>739</v>
      </c>
      <c r="J160" t="s">
        <v>740</v>
      </c>
      <c r="K160" t="s">
        <v>741</v>
      </c>
      <c r="L160">
        <v>1368</v>
      </c>
      <c r="N160">
        <v>1011</v>
      </c>
      <c r="O160" t="s">
        <v>626</v>
      </c>
      <c r="P160" t="s">
        <v>626</v>
      </c>
      <c r="Q160">
        <v>1</v>
      </c>
      <c r="X160">
        <v>0.26</v>
      </c>
      <c r="Y160">
        <v>0</v>
      </c>
      <c r="Z160">
        <v>134.65</v>
      </c>
      <c r="AA160">
        <v>13.5</v>
      </c>
      <c r="AB160">
        <v>0</v>
      </c>
      <c r="AC160">
        <v>0</v>
      </c>
      <c r="AD160">
        <v>1</v>
      </c>
      <c r="AE160">
        <v>0</v>
      </c>
      <c r="AF160" t="s">
        <v>2</v>
      </c>
      <c r="AG160">
        <v>0.26</v>
      </c>
      <c r="AH160">
        <v>2</v>
      </c>
      <c r="AI160">
        <v>94001176</v>
      </c>
      <c r="AJ160">
        <v>157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ROW(Source!A88)</f>
        <v>88</v>
      </c>
      <c r="B161">
        <v>94001177</v>
      </c>
      <c r="C161">
        <v>93912617</v>
      </c>
      <c r="D161">
        <v>70958473</v>
      </c>
      <c r="E161">
        <v>1</v>
      </c>
      <c r="F161">
        <v>1</v>
      </c>
      <c r="G161">
        <v>1</v>
      </c>
      <c r="H161">
        <v>2</v>
      </c>
      <c r="I161" t="s">
        <v>780</v>
      </c>
      <c r="J161" t="s">
        <v>781</v>
      </c>
      <c r="K161" t="s">
        <v>782</v>
      </c>
      <c r="L161">
        <v>1368</v>
      </c>
      <c r="N161">
        <v>1011</v>
      </c>
      <c r="O161" t="s">
        <v>626</v>
      </c>
      <c r="P161" t="s">
        <v>626</v>
      </c>
      <c r="Q161">
        <v>1</v>
      </c>
      <c r="X161">
        <v>2.16</v>
      </c>
      <c r="Y161">
        <v>0</v>
      </c>
      <c r="Z161">
        <v>8.1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2</v>
      </c>
      <c r="AG161">
        <v>2.16</v>
      </c>
      <c r="AH161">
        <v>2</v>
      </c>
      <c r="AI161">
        <v>94001177</v>
      </c>
      <c r="AJ161">
        <v>158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ROW(Source!A88)</f>
        <v>88</v>
      </c>
      <c r="B162">
        <v>94001178</v>
      </c>
      <c r="C162">
        <v>93912617</v>
      </c>
      <c r="D162">
        <v>70959928</v>
      </c>
      <c r="E162">
        <v>1</v>
      </c>
      <c r="F162">
        <v>1</v>
      </c>
      <c r="G162">
        <v>1</v>
      </c>
      <c r="H162">
        <v>2</v>
      </c>
      <c r="I162" t="s">
        <v>816</v>
      </c>
      <c r="J162" t="s">
        <v>817</v>
      </c>
      <c r="K162" t="s">
        <v>818</v>
      </c>
      <c r="L162">
        <v>1368</v>
      </c>
      <c r="N162">
        <v>1011</v>
      </c>
      <c r="O162" t="s">
        <v>626</v>
      </c>
      <c r="P162" t="s">
        <v>626</v>
      </c>
      <c r="Q162">
        <v>1</v>
      </c>
      <c r="X162">
        <v>5.57</v>
      </c>
      <c r="Y162">
        <v>0</v>
      </c>
      <c r="Z162">
        <v>2.08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2</v>
      </c>
      <c r="AG162">
        <v>5.57</v>
      </c>
      <c r="AH162">
        <v>2</v>
      </c>
      <c r="AI162">
        <v>94001178</v>
      </c>
      <c r="AJ162">
        <v>159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ROW(Source!A88)</f>
        <v>88</v>
      </c>
      <c r="B163">
        <v>94001179</v>
      </c>
      <c r="C163">
        <v>93912617</v>
      </c>
      <c r="D163">
        <v>70960247</v>
      </c>
      <c r="E163">
        <v>1</v>
      </c>
      <c r="F163">
        <v>1</v>
      </c>
      <c r="G163">
        <v>1</v>
      </c>
      <c r="H163">
        <v>2</v>
      </c>
      <c r="I163" t="s">
        <v>696</v>
      </c>
      <c r="J163" t="s">
        <v>697</v>
      </c>
      <c r="K163" t="s">
        <v>698</v>
      </c>
      <c r="L163">
        <v>1368</v>
      </c>
      <c r="N163">
        <v>1011</v>
      </c>
      <c r="O163" t="s">
        <v>626</v>
      </c>
      <c r="P163" t="s">
        <v>626</v>
      </c>
      <c r="Q163">
        <v>1</v>
      </c>
      <c r="X163">
        <v>0.26</v>
      </c>
      <c r="Y163">
        <v>0</v>
      </c>
      <c r="Z163">
        <v>87.17</v>
      </c>
      <c r="AA163">
        <v>11.6</v>
      </c>
      <c r="AB163">
        <v>0</v>
      </c>
      <c r="AC163">
        <v>0</v>
      </c>
      <c r="AD163">
        <v>1</v>
      </c>
      <c r="AE163">
        <v>0</v>
      </c>
      <c r="AF163" t="s">
        <v>2</v>
      </c>
      <c r="AG163">
        <v>0.26</v>
      </c>
      <c r="AH163">
        <v>2</v>
      </c>
      <c r="AI163">
        <v>94001179</v>
      </c>
      <c r="AJ163">
        <v>160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ROW(Source!A88)</f>
        <v>88</v>
      </c>
      <c r="B164">
        <v>94001180</v>
      </c>
      <c r="C164">
        <v>93912617</v>
      </c>
      <c r="D164">
        <v>70985513</v>
      </c>
      <c r="E164">
        <v>1</v>
      </c>
      <c r="F164">
        <v>1</v>
      </c>
      <c r="G164">
        <v>1</v>
      </c>
      <c r="H164">
        <v>3</v>
      </c>
      <c r="I164" t="s">
        <v>819</v>
      </c>
      <c r="J164" t="s">
        <v>820</v>
      </c>
      <c r="K164" t="s">
        <v>821</v>
      </c>
      <c r="L164">
        <v>1346</v>
      </c>
      <c r="N164">
        <v>1009</v>
      </c>
      <c r="O164" t="s">
        <v>637</v>
      </c>
      <c r="P164" t="s">
        <v>637</v>
      </c>
      <c r="Q164">
        <v>1</v>
      </c>
      <c r="X164">
        <v>0.96</v>
      </c>
      <c r="Y164">
        <v>10.57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2</v>
      </c>
      <c r="AG164">
        <v>0.96</v>
      </c>
      <c r="AH164">
        <v>2</v>
      </c>
      <c r="AI164">
        <v>94001180</v>
      </c>
      <c r="AJ164">
        <v>161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ROW(Source!A88)</f>
        <v>88</v>
      </c>
      <c r="B165">
        <v>94001181</v>
      </c>
      <c r="C165">
        <v>93912617</v>
      </c>
      <c r="D165">
        <v>70993752</v>
      </c>
      <c r="E165">
        <v>1</v>
      </c>
      <c r="F165">
        <v>1</v>
      </c>
      <c r="G165">
        <v>1</v>
      </c>
      <c r="H165">
        <v>3</v>
      </c>
      <c r="I165" t="s">
        <v>822</v>
      </c>
      <c r="J165" t="s">
        <v>823</v>
      </c>
      <c r="K165" t="s">
        <v>824</v>
      </c>
      <c r="L165">
        <v>1346</v>
      </c>
      <c r="N165">
        <v>1009</v>
      </c>
      <c r="O165" t="s">
        <v>637</v>
      </c>
      <c r="P165" t="s">
        <v>637</v>
      </c>
      <c r="Q165">
        <v>1</v>
      </c>
      <c r="X165">
        <v>0.4</v>
      </c>
      <c r="Y165">
        <v>25.8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2</v>
      </c>
      <c r="AG165">
        <v>0.4</v>
      </c>
      <c r="AH165">
        <v>2</v>
      </c>
      <c r="AI165">
        <v>94001181</v>
      </c>
      <c r="AJ165">
        <v>162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ROW(Source!A88)</f>
        <v>88</v>
      </c>
      <c r="B166">
        <v>94001182</v>
      </c>
      <c r="C166">
        <v>93912617</v>
      </c>
      <c r="D166">
        <v>71031344</v>
      </c>
      <c r="E166">
        <v>1</v>
      </c>
      <c r="F166">
        <v>1</v>
      </c>
      <c r="G166">
        <v>1</v>
      </c>
      <c r="H166">
        <v>3</v>
      </c>
      <c r="I166" t="s">
        <v>662</v>
      </c>
      <c r="J166" t="s">
        <v>677</v>
      </c>
      <c r="K166" t="s">
        <v>678</v>
      </c>
      <c r="L166">
        <v>1374</v>
      </c>
      <c r="N166">
        <v>1013</v>
      </c>
      <c r="O166" t="s">
        <v>679</v>
      </c>
      <c r="P166" t="s">
        <v>679</v>
      </c>
      <c r="Q166">
        <v>1</v>
      </c>
      <c r="X166">
        <v>5.17</v>
      </c>
      <c r="Y166">
        <v>1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2</v>
      </c>
      <c r="AG166">
        <v>5.17</v>
      </c>
      <c r="AH166">
        <v>2</v>
      </c>
      <c r="AI166">
        <v>94001182</v>
      </c>
      <c r="AJ166">
        <v>163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ROW(Source!A92)</f>
        <v>92</v>
      </c>
      <c r="B167">
        <v>94001183</v>
      </c>
      <c r="C167">
        <v>93912634</v>
      </c>
      <c r="D167">
        <v>24757193</v>
      </c>
      <c r="E167">
        <v>1</v>
      </c>
      <c r="F167">
        <v>1</v>
      </c>
      <c r="G167">
        <v>1</v>
      </c>
      <c r="H167">
        <v>1</v>
      </c>
      <c r="I167" t="s">
        <v>825</v>
      </c>
      <c r="J167" t="s">
        <v>2</v>
      </c>
      <c r="K167" t="s">
        <v>826</v>
      </c>
      <c r="L167">
        <v>1369</v>
      </c>
      <c r="N167">
        <v>1013</v>
      </c>
      <c r="O167" t="s">
        <v>620</v>
      </c>
      <c r="P167" t="s">
        <v>620</v>
      </c>
      <c r="Q167">
        <v>1</v>
      </c>
      <c r="X167">
        <v>16.29</v>
      </c>
      <c r="Y167">
        <v>0</v>
      </c>
      <c r="Z167">
        <v>0</v>
      </c>
      <c r="AA167">
        <v>0</v>
      </c>
      <c r="AB167">
        <v>9.51</v>
      </c>
      <c r="AC167">
        <v>0</v>
      </c>
      <c r="AD167">
        <v>1</v>
      </c>
      <c r="AE167">
        <v>1</v>
      </c>
      <c r="AF167" t="s">
        <v>2</v>
      </c>
      <c r="AG167">
        <v>16.29</v>
      </c>
      <c r="AH167">
        <v>2</v>
      </c>
      <c r="AI167">
        <v>94001183</v>
      </c>
      <c r="AJ167">
        <v>164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ROW(Source!A92)</f>
        <v>92</v>
      </c>
      <c r="B168">
        <v>94001184</v>
      </c>
      <c r="C168">
        <v>93912634</v>
      </c>
      <c r="D168">
        <v>121548</v>
      </c>
      <c r="E168">
        <v>1</v>
      </c>
      <c r="F168">
        <v>1</v>
      </c>
      <c r="G168">
        <v>1</v>
      </c>
      <c r="H168">
        <v>1</v>
      </c>
      <c r="I168" t="s">
        <v>22</v>
      </c>
      <c r="J168" t="s">
        <v>2</v>
      </c>
      <c r="K168" t="s">
        <v>621</v>
      </c>
      <c r="L168">
        <v>608254</v>
      </c>
      <c r="N168">
        <v>1013</v>
      </c>
      <c r="O168" t="s">
        <v>622</v>
      </c>
      <c r="P168" t="s">
        <v>622</v>
      </c>
      <c r="Q168">
        <v>1</v>
      </c>
      <c r="X168">
        <v>0.01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2</v>
      </c>
      <c r="AG168">
        <v>0.01</v>
      </c>
      <c r="AH168">
        <v>2</v>
      </c>
      <c r="AI168">
        <v>94001184</v>
      </c>
      <c r="AJ168">
        <v>165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ROW(Source!A92)</f>
        <v>92</v>
      </c>
      <c r="B169">
        <v>94001185</v>
      </c>
      <c r="C169">
        <v>93912634</v>
      </c>
      <c r="D169">
        <v>70958394</v>
      </c>
      <c r="E169">
        <v>1</v>
      </c>
      <c r="F169">
        <v>1</v>
      </c>
      <c r="G169">
        <v>1</v>
      </c>
      <c r="H169">
        <v>2</v>
      </c>
      <c r="I169" t="s">
        <v>827</v>
      </c>
      <c r="J169" t="s">
        <v>828</v>
      </c>
      <c r="K169" t="s">
        <v>829</v>
      </c>
      <c r="L169">
        <v>1368</v>
      </c>
      <c r="N169">
        <v>1011</v>
      </c>
      <c r="O169" t="s">
        <v>626</v>
      </c>
      <c r="P169" t="s">
        <v>626</v>
      </c>
      <c r="Q169">
        <v>1</v>
      </c>
      <c r="X169">
        <v>0.01</v>
      </c>
      <c r="Y169">
        <v>0</v>
      </c>
      <c r="Z169">
        <v>31.26</v>
      </c>
      <c r="AA169">
        <v>13.5</v>
      </c>
      <c r="AB169">
        <v>0</v>
      </c>
      <c r="AC169">
        <v>0</v>
      </c>
      <c r="AD169">
        <v>1</v>
      </c>
      <c r="AE169">
        <v>0</v>
      </c>
      <c r="AF169" t="s">
        <v>2</v>
      </c>
      <c r="AG169">
        <v>0.01</v>
      </c>
      <c r="AH169">
        <v>2</v>
      </c>
      <c r="AI169">
        <v>94001185</v>
      </c>
      <c r="AJ169">
        <v>166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ROW(Source!A92)</f>
        <v>92</v>
      </c>
      <c r="B170">
        <v>94001186</v>
      </c>
      <c r="C170">
        <v>93912634</v>
      </c>
      <c r="D170">
        <v>70959095</v>
      </c>
      <c r="E170">
        <v>1</v>
      </c>
      <c r="F170">
        <v>1</v>
      </c>
      <c r="G170">
        <v>1</v>
      </c>
      <c r="H170">
        <v>2</v>
      </c>
      <c r="I170" t="s">
        <v>668</v>
      </c>
      <c r="J170" t="s">
        <v>669</v>
      </c>
      <c r="K170" t="s">
        <v>670</v>
      </c>
      <c r="L170">
        <v>1368</v>
      </c>
      <c r="N170">
        <v>1011</v>
      </c>
      <c r="O170" t="s">
        <v>626</v>
      </c>
      <c r="P170" t="s">
        <v>626</v>
      </c>
      <c r="Q170">
        <v>1</v>
      </c>
      <c r="X170">
        <v>6.08</v>
      </c>
      <c r="Y170">
        <v>0</v>
      </c>
      <c r="Z170">
        <v>3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2</v>
      </c>
      <c r="AG170">
        <v>6.08</v>
      </c>
      <c r="AH170">
        <v>2</v>
      </c>
      <c r="AI170">
        <v>94001186</v>
      </c>
      <c r="AJ170">
        <v>167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ROW(Source!A92)</f>
        <v>92</v>
      </c>
      <c r="B171">
        <v>94001187</v>
      </c>
      <c r="C171">
        <v>93912634</v>
      </c>
      <c r="D171">
        <v>70959928</v>
      </c>
      <c r="E171">
        <v>1</v>
      </c>
      <c r="F171">
        <v>1</v>
      </c>
      <c r="G171">
        <v>1</v>
      </c>
      <c r="H171">
        <v>2</v>
      </c>
      <c r="I171" t="s">
        <v>816</v>
      </c>
      <c r="J171" t="s">
        <v>817</v>
      </c>
      <c r="K171" t="s">
        <v>818</v>
      </c>
      <c r="L171">
        <v>1368</v>
      </c>
      <c r="N171">
        <v>1011</v>
      </c>
      <c r="O171" t="s">
        <v>626</v>
      </c>
      <c r="P171" t="s">
        <v>626</v>
      </c>
      <c r="Q171">
        <v>1</v>
      </c>
      <c r="X171">
        <v>6.08</v>
      </c>
      <c r="Y171">
        <v>0</v>
      </c>
      <c r="Z171">
        <v>2.08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2</v>
      </c>
      <c r="AG171">
        <v>6.08</v>
      </c>
      <c r="AH171">
        <v>2</v>
      </c>
      <c r="AI171">
        <v>94001187</v>
      </c>
      <c r="AJ171">
        <v>168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ROW(Source!A92)</f>
        <v>92</v>
      </c>
      <c r="B172">
        <v>94001188</v>
      </c>
      <c r="C172">
        <v>93912634</v>
      </c>
      <c r="D172">
        <v>70986175</v>
      </c>
      <c r="E172">
        <v>1</v>
      </c>
      <c r="F172">
        <v>1</v>
      </c>
      <c r="G172">
        <v>1</v>
      </c>
      <c r="H172">
        <v>3</v>
      </c>
      <c r="I172" t="s">
        <v>706</v>
      </c>
      <c r="J172" t="s">
        <v>830</v>
      </c>
      <c r="K172" t="s">
        <v>708</v>
      </c>
      <c r="L172">
        <v>1348</v>
      </c>
      <c r="N172">
        <v>1009</v>
      </c>
      <c r="O172" t="s">
        <v>630</v>
      </c>
      <c r="P172" t="s">
        <v>630</v>
      </c>
      <c r="Q172">
        <v>1000</v>
      </c>
      <c r="X172">
        <v>1E-3</v>
      </c>
      <c r="Y172">
        <v>12430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2</v>
      </c>
      <c r="AG172">
        <v>1E-3</v>
      </c>
      <c r="AH172">
        <v>2</v>
      </c>
      <c r="AI172">
        <v>94001188</v>
      </c>
      <c r="AJ172">
        <v>169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ROW(Source!A92)</f>
        <v>92</v>
      </c>
      <c r="B173">
        <v>94001189</v>
      </c>
      <c r="C173">
        <v>93912634</v>
      </c>
      <c r="D173">
        <v>70985962</v>
      </c>
      <c r="E173">
        <v>1</v>
      </c>
      <c r="F173">
        <v>1</v>
      </c>
      <c r="G173">
        <v>1</v>
      </c>
      <c r="H173">
        <v>3</v>
      </c>
      <c r="I173" t="s">
        <v>831</v>
      </c>
      <c r="J173" t="s">
        <v>832</v>
      </c>
      <c r="K173" t="s">
        <v>833</v>
      </c>
      <c r="L173">
        <v>1358</v>
      </c>
      <c r="N173">
        <v>1010</v>
      </c>
      <c r="O173" t="s">
        <v>181</v>
      </c>
      <c r="P173" t="s">
        <v>181</v>
      </c>
      <c r="Q173">
        <v>10</v>
      </c>
      <c r="X173">
        <v>20</v>
      </c>
      <c r="Y173">
        <v>1.8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2</v>
      </c>
      <c r="AG173">
        <v>20</v>
      </c>
      <c r="AH173">
        <v>2</v>
      </c>
      <c r="AI173">
        <v>94001189</v>
      </c>
      <c r="AJ173">
        <v>170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ROW(Source!A92)</f>
        <v>92</v>
      </c>
      <c r="B174">
        <v>94001190</v>
      </c>
      <c r="C174">
        <v>93912634</v>
      </c>
      <c r="D174">
        <v>71031344</v>
      </c>
      <c r="E174">
        <v>1</v>
      </c>
      <c r="F174">
        <v>1</v>
      </c>
      <c r="G174">
        <v>1</v>
      </c>
      <c r="H174">
        <v>3</v>
      </c>
      <c r="I174" t="s">
        <v>662</v>
      </c>
      <c r="J174" t="s">
        <v>677</v>
      </c>
      <c r="K174" t="s">
        <v>678</v>
      </c>
      <c r="L174">
        <v>1374</v>
      </c>
      <c r="N174">
        <v>1013</v>
      </c>
      <c r="O174" t="s">
        <v>679</v>
      </c>
      <c r="P174" t="s">
        <v>679</v>
      </c>
      <c r="Q174">
        <v>1</v>
      </c>
      <c r="X174">
        <v>3.1</v>
      </c>
      <c r="Y174">
        <v>1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2</v>
      </c>
      <c r="AG174">
        <v>3.1</v>
      </c>
      <c r="AH174">
        <v>2</v>
      </c>
      <c r="AI174">
        <v>94001190</v>
      </c>
      <c r="AJ174">
        <v>171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ROW(Source!A94)</f>
        <v>94</v>
      </c>
      <c r="B175">
        <v>93912644</v>
      </c>
      <c r="C175">
        <v>93912643</v>
      </c>
      <c r="D175">
        <v>26612100</v>
      </c>
      <c r="E175">
        <v>1</v>
      </c>
      <c r="F175">
        <v>1</v>
      </c>
      <c r="G175">
        <v>1</v>
      </c>
      <c r="H175">
        <v>1</v>
      </c>
      <c r="I175" t="s">
        <v>834</v>
      </c>
      <c r="J175" t="s">
        <v>2</v>
      </c>
      <c r="K175" t="s">
        <v>835</v>
      </c>
      <c r="L175">
        <v>1369</v>
      </c>
      <c r="N175">
        <v>1013</v>
      </c>
      <c r="O175" t="s">
        <v>620</v>
      </c>
      <c r="P175" t="s">
        <v>620</v>
      </c>
      <c r="Q175">
        <v>1</v>
      </c>
      <c r="X175">
        <v>34.53</v>
      </c>
      <c r="Y175">
        <v>0</v>
      </c>
      <c r="Z175">
        <v>0</v>
      </c>
      <c r="AA175">
        <v>0</v>
      </c>
      <c r="AB175">
        <v>9.98</v>
      </c>
      <c r="AC175">
        <v>0</v>
      </c>
      <c r="AD175">
        <v>1</v>
      </c>
      <c r="AE175">
        <v>1</v>
      </c>
      <c r="AF175" t="s">
        <v>2</v>
      </c>
      <c r="AG175">
        <v>34.53</v>
      </c>
      <c r="AH175">
        <v>2</v>
      </c>
      <c r="AI175">
        <v>93912644</v>
      </c>
      <c r="AJ175">
        <v>172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ROW(Source!A94)</f>
        <v>94</v>
      </c>
      <c r="B176">
        <v>93912645</v>
      </c>
      <c r="C176">
        <v>93912643</v>
      </c>
      <c r="D176">
        <v>121548</v>
      </c>
      <c r="E176">
        <v>1</v>
      </c>
      <c r="F176">
        <v>1</v>
      </c>
      <c r="G176">
        <v>1</v>
      </c>
      <c r="H176">
        <v>1</v>
      </c>
      <c r="I176" t="s">
        <v>22</v>
      </c>
      <c r="J176" t="s">
        <v>2</v>
      </c>
      <c r="K176" t="s">
        <v>621</v>
      </c>
      <c r="L176">
        <v>608254</v>
      </c>
      <c r="N176">
        <v>1013</v>
      </c>
      <c r="O176" t="s">
        <v>622</v>
      </c>
      <c r="P176" t="s">
        <v>622</v>
      </c>
      <c r="Q176">
        <v>1</v>
      </c>
      <c r="X176">
        <v>14.01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2</v>
      </c>
      <c r="AF176" t="s">
        <v>2</v>
      </c>
      <c r="AG176">
        <v>14.01</v>
      </c>
      <c r="AH176">
        <v>2</v>
      </c>
      <c r="AI176">
        <v>93912645</v>
      </c>
      <c r="AJ176">
        <v>173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ROW(Source!A94)</f>
        <v>94</v>
      </c>
      <c r="B177">
        <v>93912646</v>
      </c>
      <c r="C177">
        <v>93912643</v>
      </c>
      <c r="D177">
        <v>29846930</v>
      </c>
      <c r="E177">
        <v>1</v>
      </c>
      <c r="F177">
        <v>1</v>
      </c>
      <c r="G177">
        <v>1</v>
      </c>
      <c r="H177">
        <v>2</v>
      </c>
      <c r="I177" t="s">
        <v>836</v>
      </c>
      <c r="J177" t="s">
        <v>837</v>
      </c>
      <c r="K177" t="s">
        <v>838</v>
      </c>
      <c r="L177">
        <v>1368</v>
      </c>
      <c r="N177">
        <v>1011</v>
      </c>
      <c r="O177" t="s">
        <v>626</v>
      </c>
      <c r="P177" t="s">
        <v>626</v>
      </c>
      <c r="Q177">
        <v>1</v>
      </c>
      <c r="X177">
        <v>0.09</v>
      </c>
      <c r="Y177">
        <v>0</v>
      </c>
      <c r="Z177">
        <v>99.46</v>
      </c>
      <c r="AA177">
        <v>12.92</v>
      </c>
      <c r="AB177">
        <v>0</v>
      </c>
      <c r="AC177">
        <v>0</v>
      </c>
      <c r="AD177">
        <v>1</v>
      </c>
      <c r="AE177">
        <v>0</v>
      </c>
      <c r="AF177" t="s">
        <v>2</v>
      </c>
      <c r="AG177">
        <v>0.09</v>
      </c>
      <c r="AH177">
        <v>2</v>
      </c>
      <c r="AI177">
        <v>93912646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ROW(Source!A94)</f>
        <v>94</v>
      </c>
      <c r="B178">
        <v>93912647</v>
      </c>
      <c r="C178">
        <v>93912643</v>
      </c>
      <c r="D178">
        <v>29847871</v>
      </c>
      <c r="E178">
        <v>1</v>
      </c>
      <c r="F178">
        <v>1</v>
      </c>
      <c r="G178">
        <v>1</v>
      </c>
      <c r="H178">
        <v>2</v>
      </c>
      <c r="I178" t="s">
        <v>839</v>
      </c>
      <c r="J178" t="s">
        <v>840</v>
      </c>
      <c r="K178" t="s">
        <v>841</v>
      </c>
      <c r="L178">
        <v>1368</v>
      </c>
      <c r="N178">
        <v>1011</v>
      </c>
      <c r="O178" t="s">
        <v>626</v>
      </c>
      <c r="P178" t="s">
        <v>626</v>
      </c>
      <c r="Q178">
        <v>1</v>
      </c>
      <c r="X178">
        <v>13.92</v>
      </c>
      <c r="Y178">
        <v>0</v>
      </c>
      <c r="Z178">
        <v>259.19</v>
      </c>
      <c r="AA178">
        <v>15.1</v>
      </c>
      <c r="AB178">
        <v>0</v>
      </c>
      <c r="AC178">
        <v>0</v>
      </c>
      <c r="AD178">
        <v>1</v>
      </c>
      <c r="AE178">
        <v>0</v>
      </c>
      <c r="AF178" t="s">
        <v>2</v>
      </c>
      <c r="AG178">
        <v>13.92</v>
      </c>
      <c r="AH178">
        <v>2</v>
      </c>
      <c r="AI178">
        <v>93912647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ROW(Source!A94)</f>
        <v>94</v>
      </c>
      <c r="B179">
        <v>93912648</v>
      </c>
      <c r="C179">
        <v>93912643</v>
      </c>
      <c r="D179">
        <v>29848764</v>
      </c>
      <c r="E179">
        <v>1</v>
      </c>
      <c r="F179">
        <v>1</v>
      </c>
      <c r="G179">
        <v>1</v>
      </c>
      <c r="H179">
        <v>2</v>
      </c>
      <c r="I179" t="s">
        <v>842</v>
      </c>
      <c r="J179" t="s">
        <v>843</v>
      </c>
      <c r="K179" t="s">
        <v>844</v>
      </c>
      <c r="L179">
        <v>1368</v>
      </c>
      <c r="N179">
        <v>1011</v>
      </c>
      <c r="O179" t="s">
        <v>626</v>
      </c>
      <c r="P179" t="s">
        <v>626</v>
      </c>
      <c r="Q179">
        <v>1</v>
      </c>
      <c r="X179">
        <v>9.7200000000000006</v>
      </c>
      <c r="Y179">
        <v>0</v>
      </c>
      <c r="Z179">
        <v>74.38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2</v>
      </c>
      <c r="AG179">
        <v>9.7200000000000006</v>
      </c>
      <c r="AH179">
        <v>2</v>
      </c>
      <c r="AI179">
        <v>93912648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ROW(Source!A94)</f>
        <v>94</v>
      </c>
      <c r="B180">
        <v>93912649</v>
      </c>
      <c r="C180">
        <v>93912643</v>
      </c>
      <c r="D180">
        <v>29848829</v>
      </c>
      <c r="E180">
        <v>1</v>
      </c>
      <c r="F180">
        <v>1</v>
      </c>
      <c r="G180">
        <v>1</v>
      </c>
      <c r="H180">
        <v>2</v>
      </c>
      <c r="I180" t="s">
        <v>696</v>
      </c>
      <c r="J180" t="s">
        <v>845</v>
      </c>
      <c r="K180" t="s">
        <v>698</v>
      </c>
      <c r="L180">
        <v>1368</v>
      </c>
      <c r="N180">
        <v>1011</v>
      </c>
      <c r="O180" t="s">
        <v>626</v>
      </c>
      <c r="P180" t="s">
        <v>626</v>
      </c>
      <c r="Q180">
        <v>1</v>
      </c>
      <c r="X180">
        <v>0.09</v>
      </c>
      <c r="Y180">
        <v>0</v>
      </c>
      <c r="Z180">
        <v>101.31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2</v>
      </c>
      <c r="AG180">
        <v>0.09</v>
      </c>
      <c r="AH180">
        <v>2</v>
      </c>
      <c r="AI180">
        <v>93912649</v>
      </c>
      <c r="AJ180">
        <v>177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ROW(Source!A94)</f>
        <v>94</v>
      </c>
      <c r="B181">
        <v>93912650</v>
      </c>
      <c r="C181">
        <v>93912643</v>
      </c>
      <c r="D181">
        <v>29861961</v>
      </c>
      <c r="E181">
        <v>1</v>
      </c>
      <c r="F181">
        <v>1</v>
      </c>
      <c r="G181">
        <v>1</v>
      </c>
      <c r="H181">
        <v>3</v>
      </c>
      <c r="I181" t="s">
        <v>846</v>
      </c>
      <c r="J181" t="s">
        <v>847</v>
      </c>
      <c r="K181" t="s">
        <v>848</v>
      </c>
      <c r="L181">
        <v>1301</v>
      </c>
      <c r="N181">
        <v>1003</v>
      </c>
      <c r="O181" t="s">
        <v>253</v>
      </c>
      <c r="P181" t="s">
        <v>253</v>
      </c>
      <c r="Q181">
        <v>1</v>
      </c>
      <c r="X181">
        <v>101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 t="s">
        <v>2</v>
      </c>
      <c r="AG181">
        <v>101</v>
      </c>
      <c r="AH181">
        <v>2</v>
      </c>
      <c r="AI181">
        <v>93912650</v>
      </c>
      <c r="AJ181">
        <v>178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ROW(Source!A94)</f>
        <v>94</v>
      </c>
      <c r="B182">
        <v>93912651</v>
      </c>
      <c r="C182">
        <v>93912643</v>
      </c>
      <c r="D182">
        <v>29854633</v>
      </c>
      <c r="E182">
        <v>1</v>
      </c>
      <c r="F182">
        <v>1</v>
      </c>
      <c r="G182">
        <v>1</v>
      </c>
      <c r="H182">
        <v>3</v>
      </c>
      <c r="I182" t="s">
        <v>849</v>
      </c>
      <c r="J182" t="s">
        <v>850</v>
      </c>
      <c r="K182" t="s">
        <v>851</v>
      </c>
      <c r="L182">
        <v>1339</v>
      </c>
      <c r="N182">
        <v>1007</v>
      </c>
      <c r="O182" t="s">
        <v>347</v>
      </c>
      <c r="P182" t="s">
        <v>347</v>
      </c>
      <c r="Q182">
        <v>1</v>
      </c>
      <c r="X182">
        <v>3.1</v>
      </c>
      <c r="Y182">
        <v>3.6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2</v>
      </c>
      <c r="AG182">
        <v>3.1</v>
      </c>
      <c r="AH182">
        <v>2</v>
      </c>
      <c r="AI182">
        <v>93912651</v>
      </c>
      <c r="AJ182">
        <v>179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ROW(Source!A95)</f>
        <v>95</v>
      </c>
      <c r="B183">
        <v>94001191</v>
      </c>
      <c r="C183">
        <v>93912652</v>
      </c>
      <c r="D183">
        <v>24759374</v>
      </c>
      <c r="E183">
        <v>1</v>
      </c>
      <c r="F183">
        <v>1</v>
      </c>
      <c r="G183">
        <v>1</v>
      </c>
      <c r="H183">
        <v>1</v>
      </c>
      <c r="I183" t="s">
        <v>852</v>
      </c>
      <c r="J183" t="s">
        <v>2</v>
      </c>
      <c r="K183" t="s">
        <v>853</v>
      </c>
      <c r="L183">
        <v>1369</v>
      </c>
      <c r="N183">
        <v>1013</v>
      </c>
      <c r="O183" t="s">
        <v>620</v>
      </c>
      <c r="P183" t="s">
        <v>620</v>
      </c>
      <c r="Q183">
        <v>1</v>
      </c>
      <c r="X183">
        <v>133</v>
      </c>
      <c r="Y183">
        <v>0</v>
      </c>
      <c r="Z183">
        <v>0</v>
      </c>
      <c r="AA183">
        <v>0</v>
      </c>
      <c r="AB183">
        <v>8.4600000000000009</v>
      </c>
      <c r="AC183">
        <v>0</v>
      </c>
      <c r="AD183">
        <v>1</v>
      </c>
      <c r="AE183">
        <v>1</v>
      </c>
      <c r="AF183" t="s">
        <v>2</v>
      </c>
      <c r="AG183">
        <v>133</v>
      </c>
      <c r="AH183">
        <v>2</v>
      </c>
      <c r="AI183">
        <v>94001191</v>
      </c>
      <c r="AJ183">
        <v>180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ROW(Source!A95)</f>
        <v>95</v>
      </c>
      <c r="B184">
        <v>94001192</v>
      </c>
      <c r="C184">
        <v>93912652</v>
      </c>
      <c r="D184">
        <v>70978718</v>
      </c>
      <c r="E184">
        <v>1</v>
      </c>
      <c r="F184">
        <v>1</v>
      </c>
      <c r="G184">
        <v>1</v>
      </c>
      <c r="H184">
        <v>3</v>
      </c>
      <c r="I184" t="s">
        <v>854</v>
      </c>
      <c r="J184" t="s">
        <v>855</v>
      </c>
      <c r="K184" t="s">
        <v>856</v>
      </c>
      <c r="L184">
        <v>1348</v>
      </c>
      <c r="N184">
        <v>1009</v>
      </c>
      <c r="O184" t="s">
        <v>630</v>
      </c>
      <c r="P184" t="s">
        <v>630</v>
      </c>
      <c r="Q184">
        <v>1000</v>
      </c>
      <c r="X184">
        <v>8.0000000000000004E-4</v>
      </c>
      <c r="Y184">
        <v>4770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2</v>
      </c>
      <c r="AG184">
        <v>8.0000000000000004E-4</v>
      </c>
      <c r="AH184">
        <v>2</v>
      </c>
      <c r="AI184">
        <v>94001192</v>
      </c>
      <c r="AJ184">
        <v>181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ROW(Source!A95)</f>
        <v>95</v>
      </c>
      <c r="B185">
        <v>94001193</v>
      </c>
      <c r="C185">
        <v>93912652</v>
      </c>
      <c r="D185">
        <v>70986925</v>
      </c>
      <c r="E185">
        <v>1</v>
      </c>
      <c r="F185">
        <v>1</v>
      </c>
      <c r="G185">
        <v>1</v>
      </c>
      <c r="H185">
        <v>3</v>
      </c>
      <c r="I185" t="s">
        <v>857</v>
      </c>
      <c r="J185" t="s">
        <v>858</v>
      </c>
      <c r="K185" t="s">
        <v>859</v>
      </c>
      <c r="L185">
        <v>1339</v>
      </c>
      <c r="N185">
        <v>1007</v>
      </c>
      <c r="O185" t="s">
        <v>347</v>
      </c>
      <c r="P185" t="s">
        <v>347</v>
      </c>
      <c r="Q185">
        <v>1</v>
      </c>
      <c r="X185">
        <v>0.08</v>
      </c>
      <c r="Y185">
        <v>802.46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</v>
      </c>
      <c r="AG185">
        <v>0.08</v>
      </c>
      <c r="AH185">
        <v>2</v>
      </c>
      <c r="AI185">
        <v>94001193</v>
      </c>
      <c r="AJ185">
        <v>182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ROW(Source!A95)</f>
        <v>95</v>
      </c>
      <c r="B186">
        <v>94001194</v>
      </c>
      <c r="C186">
        <v>93912652</v>
      </c>
      <c r="D186">
        <v>71016671</v>
      </c>
      <c r="E186">
        <v>1</v>
      </c>
      <c r="F186">
        <v>1</v>
      </c>
      <c r="G186">
        <v>1</v>
      </c>
      <c r="H186">
        <v>3</v>
      </c>
      <c r="I186" t="s">
        <v>317</v>
      </c>
      <c r="J186" t="s">
        <v>319</v>
      </c>
      <c r="K186" t="s">
        <v>318</v>
      </c>
      <c r="L186">
        <v>1301</v>
      </c>
      <c r="N186">
        <v>1003</v>
      </c>
      <c r="O186" t="s">
        <v>253</v>
      </c>
      <c r="P186" t="s">
        <v>253</v>
      </c>
      <c r="Q186">
        <v>1</v>
      </c>
      <c r="X186">
        <v>1000</v>
      </c>
      <c r="Y186">
        <v>31.53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2</v>
      </c>
      <c r="AG186">
        <v>1000</v>
      </c>
      <c r="AH186">
        <v>2</v>
      </c>
      <c r="AI186">
        <v>94001194</v>
      </c>
      <c r="AJ186">
        <v>183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ROW(Source!A99)</f>
        <v>99</v>
      </c>
      <c r="B187">
        <v>94004596</v>
      </c>
      <c r="C187">
        <v>94004595</v>
      </c>
      <c r="D187">
        <v>24757043</v>
      </c>
      <c r="E187">
        <v>1</v>
      </c>
      <c r="F187">
        <v>1</v>
      </c>
      <c r="G187">
        <v>1</v>
      </c>
      <c r="H187">
        <v>1</v>
      </c>
      <c r="I187" t="s">
        <v>860</v>
      </c>
      <c r="J187" t="s">
        <v>2</v>
      </c>
      <c r="K187" t="s">
        <v>861</v>
      </c>
      <c r="L187">
        <v>1369</v>
      </c>
      <c r="N187">
        <v>1013</v>
      </c>
      <c r="O187" t="s">
        <v>620</v>
      </c>
      <c r="P187" t="s">
        <v>620</v>
      </c>
      <c r="Q187">
        <v>1</v>
      </c>
      <c r="X187">
        <v>29.12</v>
      </c>
      <c r="Y187">
        <v>0</v>
      </c>
      <c r="Z187">
        <v>0</v>
      </c>
      <c r="AA187">
        <v>0</v>
      </c>
      <c r="AB187">
        <v>9.76</v>
      </c>
      <c r="AC187">
        <v>0</v>
      </c>
      <c r="AD187">
        <v>1</v>
      </c>
      <c r="AE187">
        <v>1</v>
      </c>
      <c r="AF187" t="s">
        <v>2</v>
      </c>
      <c r="AG187">
        <v>29.12</v>
      </c>
      <c r="AH187">
        <v>2</v>
      </c>
      <c r="AI187">
        <v>94004596</v>
      </c>
      <c r="AJ187">
        <v>184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ROW(Source!A99)</f>
        <v>99</v>
      </c>
      <c r="B188">
        <v>94004597</v>
      </c>
      <c r="C188">
        <v>94004595</v>
      </c>
      <c r="D188">
        <v>121548</v>
      </c>
      <c r="E188">
        <v>1</v>
      </c>
      <c r="F188">
        <v>1</v>
      </c>
      <c r="G188">
        <v>1</v>
      </c>
      <c r="H188">
        <v>1</v>
      </c>
      <c r="I188" t="s">
        <v>22</v>
      </c>
      <c r="J188" t="s">
        <v>2</v>
      </c>
      <c r="K188" t="s">
        <v>621</v>
      </c>
      <c r="L188">
        <v>608254</v>
      </c>
      <c r="N188">
        <v>1013</v>
      </c>
      <c r="O188" t="s">
        <v>622</v>
      </c>
      <c r="P188" t="s">
        <v>622</v>
      </c>
      <c r="Q188">
        <v>1</v>
      </c>
      <c r="X188">
        <v>8.4499999999999993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</v>
      </c>
      <c r="AG188">
        <v>8.4499999999999993</v>
      </c>
      <c r="AH188">
        <v>2</v>
      </c>
      <c r="AI188">
        <v>94004597</v>
      </c>
      <c r="AJ188">
        <v>185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ROW(Source!A99)</f>
        <v>99</v>
      </c>
      <c r="B189">
        <v>94004598</v>
      </c>
      <c r="C189">
        <v>94004595</v>
      </c>
      <c r="D189">
        <v>70958263</v>
      </c>
      <c r="E189">
        <v>1</v>
      </c>
      <c r="F189">
        <v>1</v>
      </c>
      <c r="G189">
        <v>1</v>
      </c>
      <c r="H189">
        <v>2</v>
      </c>
      <c r="I189" t="s">
        <v>862</v>
      </c>
      <c r="J189" t="s">
        <v>863</v>
      </c>
      <c r="K189" t="s">
        <v>864</v>
      </c>
      <c r="L189">
        <v>1368</v>
      </c>
      <c r="N189">
        <v>1011</v>
      </c>
      <c r="O189" t="s">
        <v>626</v>
      </c>
      <c r="P189" t="s">
        <v>626</v>
      </c>
      <c r="Q189">
        <v>1</v>
      </c>
      <c r="X189">
        <v>1.04</v>
      </c>
      <c r="Y189">
        <v>0</v>
      </c>
      <c r="Z189">
        <v>115.4</v>
      </c>
      <c r="AA189">
        <v>13.5</v>
      </c>
      <c r="AB189">
        <v>0</v>
      </c>
      <c r="AC189">
        <v>0</v>
      </c>
      <c r="AD189">
        <v>1</v>
      </c>
      <c r="AE189">
        <v>0</v>
      </c>
      <c r="AF189" t="s">
        <v>2</v>
      </c>
      <c r="AG189">
        <v>1.04</v>
      </c>
      <c r="AH189">
        <v>2</v>
      </c>
      <c r="AI189">
        <v>94004598</v>
      </c>
      <c r="AJ189">
        <v>186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ROW(Source!A99)</f>
        <v>99</v>
      </c>
      <c r="B190">
        <v>94004599</v>
      </c>
      <c r="C190">
        <v>94004595</v>
      </c>
      <c r="D190">
        <v>70958347</v>
      </c>
      <c r="E190">
        <v>1</v>
      </c>
      <c r="F190">
        <v>1</v>
      </c>
      <c r="G190">
        <v>1</v>
      </c>
      <c r="H190">
        <v>2</v>
      </c>
      <c r="I190" t="s">
        <v>865</v>
      </c>
      <c r="J190" t="s">
        <v>866</v>
      </c>
      <c r="K190" t="s">
        <v>867</v>
      </c>
      <c r="L190">
        <v>1368</v>
      </c>
      <c r="N190">
        <v>1011</v>
      </c>
      <c r="O190" t="s">
        <v>626</v>
      </c>
      <c r="P190" t="s">
        <v>626</v>
      </c>
      <c r="Q190">
        <v>1</v>
      </c>
      <c r="X190">
        <v>3.08</v>
      </c>
      <c r="Y190">
        <v>0</v>
      </c>
      <c r="Z190">
        <v>0.48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2</v>
      </c>
      <c r="AG190">
        <v>3.08</v>
      </c>
      <c r="AH190">
        <v>2</v>
      </c>
      <c r="AI190">
        <v>94004599</v>
      </c>
      <c r="AJ190">
        <v>187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ROW(Source!A99)</f>
        <v>99</v>
      </c>
      <c r="B191">
        <v>94004600</v>
      </c>
      <c r="C191">
        <v>94004595</v>
      </c>
      <c r="D191">
        <v>70959288</v>
      </c>
      <c r="E191">
        <v>1</v>
      </c>
      <c r="F191">
        <v>1</v>
      </c>
      <c r="G191">
        <v>1</v>
      </c>
      <c r="H191">
        <v>2</v>
      </c>
      <c r="I191" t="s">
        <v>868</v>
      </c>
      <c r="J191" t="s">
        <v>869</v>
      </c>
      <c r="K191" t="s">
        <v>870</v>
      </c>
      <c r="L191">
        <v>1368</v>
      </c>
      <c r="N191">
        <v>1011</v>
      </c>
      <c r="O191" t="s">
        <v>626</v>
      </c>
      <c r="P191" t="s">
        <v>626</v>
      </c>
      <c r="Q191">
        <v>1</v>
      </c>
      <c r="X191">
        <v>3.07</v>
      </c>
      <c r="Y191">
        <v>0</v>
      </c>
      <c r="Z191">
        <v>69.84</v>
      </c>
      <c r="AA191">
        <v>11.6</v>
      </c>
      <c r="AB191">
        <v>0</v>
      </c>
      <c r="AC191">
        <v>0</v>
      </c>
      <c r="AD191">
        <v>1</v>
      </c>
      <c r="AE191">
        <v>0</v>
      </c>
      <c r="AF191" t="s">
        <v>2</v>
      </c>
      <c r="AG191">
        <v>3.07</v>
      </c>
      <c r="AH191">
        <v>2</v>
      </c>
      <c r="AI191">
        <v>94004600</v>
      </c>
      <c r="AJ191">
        <v>188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ROW(Source!A99)</f>
        <v>99</v>
      </c>
      <c r="B192">
        <v>94004601</v>
      </c>
      <c r="C192">
        <v>94004595</v>
      </c>
      <c r="D192">
        <v>70959292</v>
      </c>
      <c r="E192">
        <v>1</v>
      </c>
      <c r="F192">
        <v>1</v>
      </c>
      <c r="G192">
        <v>1</v>
      </c>
      <c r="H192">
        <v>2</v>
      </c>
      <c r="I192" t="s">
        <v>871</v>
      </c>
      <c r="J192" t="s">
        <v>872</v>
      </c>
      <c r="K192" t="s">
        <v>873</v>
      </c>
      <c r="L192">
        <v>1368</v>
      </c>
      <c r="N192">
        <v>1011</v>
      </c>
      <c r="O192" t="s">
        <v>626</v>
      </c>
      <c r="P192" t="s">
        <v>626</v>
      </c>
      <c r="Q192">
        <v>1</v>
      </c>
      <c r="X192">
        <v>4.34</v>
      </c>
      <c r="Y192">
        <v>0</v>
      </c>
      <c r="Z192">
        <v>147.43</v>
      </c>
      <c r="AA192">
        <v>11.6</v>
      </c>
      <c r="AB192">
        <v>0</v>
      </c>
      <c r="AC192">
        <v>0</v>
      </c>
      <c r="AD192">
        <v>1</v>
      </c>
      <c r="AE192">
        <v>0</v>
      </c>
      <c r="AF192" t="s">
        <v>2</v>
      </c>
      <c r="AG192">
        <v>4.34</v>
      </c>
      <c r="AH192">
        <v>2</v>
      </c>
      <c r="AI192">
        <v>94004601</v>
      </c>
      <c r="AJ192">
        <v>189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ROW(Source!A99)</f>
        <v>99</v>
      </c>
      <c r="B193">
        <v>94004602</v>
      </c>
      <c r="C193">
        <v>94004595</v>
      </c>
      <c r="D193">
        <v>70960278</v>
      </c>
      <c r="E193">
        <v>1</v>
      </c>
      <c r="F193">
        <v>1</v>
      </c>
      <c r="G193">
        <v>1</v>
      </c>
      <c r="H193">
        <v>2</v>
      </c>
      <c r="I193" t="s">
        <v>874</v>
      </c>
      <c r="J193" t="s">
        <v>875</v>
      </c>
      <c r="K193" t="s">
        <v>876</v>
      </c>
      <c r="L193">
        <v>1368</v>
      </c>
      <c r="N193">
        <v>1011</v>
      </c>
      <c r="O193" t="s">
        <v>626</v>
      </c>
      <c r="P193" t="s">
        <v>626</v>
      </c>
      <c r="Q193">
        <v>1</v>
      </c>
      <c r="X193">
        <v>1.85</v>
      </c>
      <c r="Y193">
        <v>0</v>
      </c>
      <c r="Z193">
        <v>214.93</v>
      </c>
      <c r="AA193">
        <v>13.5</v>
      </c>
      <c r="AB193">
        <v>0</v>
      </c>
      <c r="AC193">
        <v>0</v>
      </c>
      <c r="AD193">
        <v>1</v>
      </c>
      <c r="AE193">
        <v>0</v>
      </c>
      <c r="AF193" t="s">
        <v>2</v>
      </c>
      <c r="AG193">
        <v>1.85</v>
      </c>
      <c r="AH193">
        <v>2</v>
      </c>
      <c r="AI193">
        <v>94004602</v>
      </c>
      <c r="AJ193">
        <v>190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ROW(Source!A99)</f>
        <v>99</v>
      </c>
      <c r="B194">
        <v>94004603</v>
      </c>
      <c r="C194">
        <v>94004595</v>
      </c>
      <c r="D194">
        <v>70985759</v>
      </c>
      <c r="E194">
        <v>1</v>
      </c>
      <c r="F194">
        <v>1</v>
      </c>
      <c r="G194">
        <v>1</v>
      </c>
      <c r="H194">
        <v>3</v>
      </c>
      <c r="I194" t="s">
        <v>913</v>
      </c>
      <c r="J194" t="s">
        <v>914</v>
      </c>
      <c r="K194" t="s">
        <v>750</v>
      </c>
      <c r="L194">
        <v>1348</v>
      </c>
      <c r="N194">
        <v>1009</v>
      </c>
      <c r="O194" t="s">
        <v>630</v>
      </c>
      <c r="P194" t="s">
        <v>630</v>
      </c>
      <c r="Q194">
        <v>1000</v>
      </c>
      <c r="X194">
        <v>0</v>
      </c>
      <c r="Y194">
        <v>9040</v>
      </c>
      <c r="Z194">
        <v>0</v>
      </c>
      <c r="AA194">
        <v>0</v>
      </c>
      <c r="AB194">
        <v>0</v>
      </c>
      <c r="AC194">
        <v>1</v>
      </c>
      <c r="AD194">
        <v>0</v>
      </c>
      <c r="AE194">
        <v>0</v>
      </c>
      <c r="AF194" t="s">
        <v>2</v>
      </c>
      <c r="AG194">
        <v>0</v>
      </c>
      <c r="AH194">
        <v>3</v>
      </c>
      <c r="AI194">
        <v>-1</v>
      </c>
      <c r="AJ194" t="s">
        <v>2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ROW(Source!A99)</f>
        <v>99</v>
      </c>
      <c r="B195">
        <v>94004604</v>
      </c>
      <c r="C195">
        <v>94004595</v>
      </c>
      <c r="D195">
        <v>70993062</v>
      </c>
      <c r="E195">
        <v>1</v>
      </c>
      <c r="F195">
        <v>1</v>
      </c>
      <c r="G195">
        <v>1</v>
      </c>
      <c r="H195">
        <v>3</v>
      </c>
      <c r="I195" t="s">
        <v>915</v>
      </c>
      <c r="J195" t="s">
        <v>916</v>
      </c>
      <c r="K195" t="s">
        <v>917</v>
      </c>
      <c r="L195">
        <v>1354</v>
      </c>
      <c r="N195">
        <v>1010</v>
      </c>
      <c r="O195" t="s">
        <v>11</v>
      </c>
      <c r="P195" t="s">
        <v>11</v>
      </c>
      <c r="Q195">
        <v>1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1</v>
      </c>
      <c r="AD195">
        <v>0</v>
      </c>
      <c r="AE195">
        <v>0</v>
      </c>
      <c r="AF195" t="s">
        <v>2</v>
      </c>
      <c r="AG195">
        <v>0</v>
      </c>
      <c r="AH195">
        <v>3</v>
      </c>
      <c r="AI195">
        <v>-1</v>
      </c>
      <c r="AJ195" t="s">
        <v>2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ROW(Source!A99)</f>
        <v>99</v>
      </c>
      <c r="B196">
        <v>94004605</v>
      </c>
      <c r="C196">
        <v>94004595</v>
      </c>
      <c r="D196">
        <v>70974099</v>
      </c>
      <c r="E196">
        <v>1</v>
      </c>
      <c r="F196">
        <v>1</v>
      </c>
      <c r="G196">
        <v>1</v>
      </c>
      <c r="H196">
        <v>3</v>
      </c>
      <c r="I196" t="s">
        <v>877</v>
      </c>
      <c r="J196" t="s">
        <v>878</v>
      </c>
      <c r="K196" t="s">
        <v>879</v>
      </c>
      <c r="L196">
        <v>1348</v>
      </c>
      <c r="N196">
        <v>1009</v>
      </c>
      <c r="O196" t="s">
        <v>630</v>
      </c>
      <c r="P196" t="s">
        <v>630</v>
      </c>
      <c r="Q196">
        <v>1000</v>
      </c>
      <c r="X196">
        <v>1.03</v>
      </c>
      <c r="Y196">
        <v>9600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2</v>
      </c>
      <c r="AG196">
        <v>1.03</v>
      </c>
      <c r="AH196">
        <v>2</v>
      </c>
      <c r="AI196">
        <v>94004605</v>
      </c>
      <c r="AJ196">
        <v>191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ROW(Source!A103)</f>
        <v>103</v>
      </c>
      <c r="B197">
        <v>94017038</v>
      </c>
      <c r="C197">
        <v>94017022</v>
      </c>
      <c r="D197">
        <v>121548</v>
      </c>
      <c r="E197">
        <v>1</v>
      </c>
      <c r="F197">
        <v>1</v>
      </c>
      <c r="G197">
        <v>1</v>
      </c>
      <c r="H197">
        <v>1</v>
      </c>
      <c r="I197" t="s">
        <v>22</v>
      </c>
      <c r="J197" t="s">
        <v>2</v>
      </c>
      <c r="K197" t="s">
        <v>621</v>
      </c>
      <c r="L197">
        <v>608254</v>
      </c>
      <c r="N197">
        <v>1013</v>
      </c>
      <c r="O197" t="s">
        <v>622</v>
      </c>
      <c r="P197" t="s">
        <v>622</v>
      </c>
      <c r="Q197">
        <v>1</v>
      </c>
      <c r="X197">
        <v>30.09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2</v>
      </c>
      <c r="AF197" t="s">
        <v>2</v>
      </c>
      <c r="AG197">
        <v>30.09</v>
      </c>
      <c r="AH197">
        <v>2</v>
      </c>
      <c r="AI197">
        <v>94017038</v>
      </c>
      <c r="AJ197">
        <v>192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ROW(Source!A103)</f>
        <v>103</v>
      </c>
      <c r="B198">
        <v>94017039</v>
      </c>
      <c r="C198">
        <v>94017022</v>
      </c>
      <c r="D198">
        <v>70958554</v>
      </c>
      <c r="E198">
        <v>1</v>
      </c>
      <c r="F198">
        <v>1</v>
      </c>
      <c r="G198">
        <v>1</v>
      </c>
      <c r="H198">
        <v>2</v>
      </c>
      <c r="I198" t="s">
        <v>880</v>
      </c>
      <c r="J198" t="s">
        <v>881</v>
      </c>
      <c r="K198" t="s">
        <v>882</v>
      </c>
      <c r="L198">
        <v>1368</v>
      </c>
      <c r="N198">
        <v>1011</v>
      </c>
      <c r="O198" t="s">
        <v>626</v>
      </c>
      <c r="P198" t="s">
        <v>626</v>
      </c>
      <c r="Q198">
        <v>1</v>
      </c>
      <c r="X198">
        <v>30.09</v>
      </c>
      <c r="Y198">
        <v>0</v>
      </c>
      <c r="Z198">
        <v>115.27</v>
      </c>
      <c r="AA198">
        <v>13.5</v>
      </c>
      <c r="AB198">
        <v>0</v>
      </c>
      <c r="AC198">
        <v>0</v>
      </c>
      <c r="AD198">
        <v>1</v>
      </c>
      <c r="AE198">
        <v>0</v>
      </c>
      <c r="AF198" t="s">
        <v>2</v>
      </c>
      <c r="AG198">
        <v>30.09</v>
      </c>
      <c r="AH198">
        <v>2</v>
      </c>
      <c r="AI198">
        <v>94017039</v>
      </c>
      <c r="AJ198">
        <v>193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ROW(Source!A104)</f>
        <v>104</v>
      </c>
      <c r="B199">
        <v>94017027</v>
      </c>
      <c r="C199">
        <v>94017026</v>
      </c>
      <c r="D199">
        <v>24770429</v>
      </c>
      <c r="E199">
        <v>1</v>
      </c>
      <c r="F199">
        <v>1</v>
      </c>
      <c r="G199">
        <v>1</v>
      </c>
      <c r="H199">
        <v>1</v>
      </c>
      <c r="I199" t="s">
        <v>883</v>
      </c>
      <c r="J199" t="s">
        <v>2</v>
      </c>
      <c r="K199" t="s">
        <v>884</v>
      </c>
      <c r="L199">
        <v>1369</v>
      </c>
      <c r="N199">
        <v>1013</v>
      </c>
      <c r="O199" t="s">
        <v>620</v>
      </c>
      <c r="P199" t="s">
        <v>620</v>
      </c>
      <c r="Q199">
        <v>1</v>
      </c>
      <c r="X199">
        <v>154</v>
      </c>
      <c r="Y199">
        <v>0</v>
      </c>
      <c r="Z199">
        <v>0</v>
      </c>
      <c r="AA199">
        <v>0</v>
      </c>
      <c r="AB199">
        <v>7.8</v>
      </c>
      <c r="AC199">
        <v>0</v>
      </c>
      <c r="AD199">
        <v>1</v>
      </c>
      <c r="AE199">
        <v>1</v>
      </c>
      <c r="AF199" t="s">
        <v>2</v>
      </c>
      <c r="AG199">
        <v>154</v>
      </c>
      <c r="AH199">
        <v>2</v>
      </c>
      <c r="AI199">
        <v>94017027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ROW(Source!A105)</f>
        <v>105</v>
      </c>
      <c r="B200">
        <v>94017048</v>
      </c>
      <c r="C200">
        <v>94017045</v>
      </c>
      <c r="D200">
        <v>121548</v>
      </c>
      <c r="E200">
        <v>1</v>
      </c>
      <c r="F200">
        <v>1</v>
      </c>
      <c r="G200">
        <v>1</v>
      </c>
      <c r="H200">
        <v>1</v>
      </c>
      <c r="I200" t="s">
        <v>22</v>
      </c>
      <c r="J200" t="s">
        <v>2</v>
      </c>
      <c r="K200" t="s">
        <v>621</v>
      </c>
      <c r="L200">
        <v>608254</v>
      </c>
      <c r="N200">
        <v>1013</v>
      </c>
      <c r="O200" t="s">
        <v>622</v>
      </c>
      <c r="P200" t="s">
        <v>622</v>
      </c>
      <c r="Q200">
        <v>1</v>
      </c>
      <c r="X200">
        <v>8.8699999999999992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2</v>
      </c>
      <c r="AF200" t="s">
        <v>2</v>
      </c>
      <c r="AG200">
        <v>8.8699999999999992</v>
      </c>
      <c r="AH200">
        <v>2</v>
      </c>
      <c r="AI200">
        <v>94017046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ROW(Source!A105)</f>
        <v>105</v>
      </c>
      <c r="B201">
        <v>94017049</v>
      </c>
      <c r="C201">
        <v>94017045</v>
      </c>
      <c r="D201">
        <v>70958624</v>
      </c>
      <c r="E201">
        <v>1</v>
      </c>
      <c r="F201">
        <v>1</v>
      </c>
      <c r="G201">
        <v>1</v>
      </c>
      <c r="H201">
        <v>2</v>
      </c>
      <c r="I201" t="s">
        <v>885</v>
      </c>
      <c r="J201" t="s">
        <v>886</v>
      </c>
      <c r="K201" t="s">
        <v>887</v>
      </c>
      <c r="L201">
        <v>1368</v>
      </c>
      <c r="N201">
        <v>1011</v>
      </c>
      <c r="O201" t="s">
        <v>626</v>
      </c>
      <c r="P201" t="s">
        <v>626</v>
      </c>
      <c r="Q201">
        <v>1</v>
      </c>
      <c r="X201">
        <v>8.8699999999999992</v>
      </c>
      <c r="Y201">
        <v>0</v>
      </c>
      <c r="Z201">
        <v>59.47</v>
      </c>
      <c r="AA201">
        <v>11.6</v>
      </c>
      <c r="AB201">
        <v>0</v>
      </c>
      <c r="AC201">
        <v>0</v>
      </c>
      <c r="AD201">
        <v>1</v>
      </c>
      <c r="AE201">
        <v>0</v>
      </c>
      <c r="AF201" t="s">
        <v>2</v>
      </c>
      <c r="AG201">
        <v>8.8699999999999992</v>
      </c>
      <c r="AH201">
        <v>2</v>
      </c>
      <c r="AI201">
        <v>94017047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ROW(Source!A106)</f>
        <v>106</v>
      </c>
      <c r="B202">
        <v>94017029</v>
      </c>
      <c r="C202">
        <v>94017028</v>
      </c>
      <c r="D202">
        <v>24772595</v>
      </c>
      <c r="E202">
        <v>1</v>
      </c>
      <c r="F202">
        <v>1</v>
      </c>
      <c r="G202">
        <v>1</v>
      </c>
      <c r="H202">
        <v>1</v>
      </c>
      <c r="I202" t="s">
        <v>888</v>
      </c>
      <c r="J202" t="s">
        <v>2</v>
      </c>
      <c r="K202" t="s">
        <v>889</v>
      </c>
      <c r="L202">
        <v>1369</v>
      </c>
      <c r="N202">
        <v>1013</v>
      </c>
      <c r="O202" t="s">
        <v>620</v>
      </c>
      <c r="P202" t="s">
        <v>620</v>
      </c>
      <c r="Q202">
        <v>1</v>
      </c>
      <c r="X202">
        <v>97.2</v>
      </c>
      <c r="Y202">
        <v>0</v>
      </c>
      <c r="Z202">
        <v>0</v>
      </c>
      <c r="AA202">
        <v>0</v>
      </c>
      <c r="AB202">
        <v>7.5</v>
      </c>
      <c r="AC202">
        <v>0</v>
      </c>
      <c r="AD202">
        <v>1</v>
      </c>
      <c r="AE202">
        <v>1</v>
      </c>
      <c r="AF202" t="s">
        <v>2</v>
      </c>
      <c r="AG202">
        <v>97.2</v>
      </c>
      <c r="AH202">
        <v>2</v>
      </c>
      <c r="AI202">
        <v>94017029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ROW(Source!A107)</f>
        <v>107</v>
      </c>
      <c r="B203">
        <v>94017031</v>
      </c>
      <c r="C203">
        <v>94017030</v>
      </c>
      <c r="D203">
        <v>24763266</v>
      </c>
      <c r="E203">
        <v>1</v>
      </c>
      <c r="F203">
        <v>1</v>
      </c>
      <c r="G203">
        <v>1</v>
      </c>
      <c r="H203">
        <v>1</v>
      </c>
      <c r="I203" t="s">
        <v>890</v>
      </c>
      <c r="J203" t="s">
        <v>2</v>
      </c>
      <c r="K203" t="s">
        <v>891</v>
      </c>
      <c r="L203">
        <v>1369</v>
      </c>
      <c r="N203">
        <v>1013</v>
      </c>
      <c r="O203" t="s">
        <v>620</v>
      </c>
      <c r="P203" t="s">
        <v>620</v>
      </c>
      <c r="Q203">
        <v>1</v>
      </c>
      <c r="X203">
        <v>12.53</v>
      </c>
      <c r="Y203">
        <v>0</v>
      </c>
      <c r="Z203">
        <v>0</v>
      </c>
      <c r="AA203">
        <v>0</v>
      </c>
      <c r="AB203">
        <v>8.5299999999999994</v>
      </c>
      <c r="AC203">
        <v>0</v>
      </c>
      <c r="AD203">
        <v>1</v>
      </c>
      <c r="AE203">
        <v>1</v>
      </c>
      <c r="AF203" t="s">
        <v>2</v>
      </c>
      <c r="AG203">
        <v>12.53</v>
      </c>
      <c r="AH203">
        <v>2</v>
      </c>
      <c r="AI203">
        <v>94017031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ROW(Source!A107)</f>
        <v>107</v>
      </c>
      <c r="B204">
        <v>94017032</v>
      </c>
      <c r="C204">
        <v>94017030</v>
      </c>
      <c r="D204">
        <v>121548</v>
      </c>
      <c r="E204">
        <v>1</v>
      </c>
      <c r="F204">
        <v>1</v>
      </c>
      <c r="G204">
        <v>1</v>
      </c>
      <c r="H204">
        <v>1</v>
      </c>
      <c r="I204" t="s">
        <v>22</v>
      </c>
      <c r="J204" t="s">
        <v>2</v>
      </c>
      <c r="K204" t="s">
        <v>621</v>
      </c>
      <c r="L204">
        <v>608254</v>
      </c>
      <c r="N204">
        <v>1013</v>
      </c>
      <c r="O204" t="s">
        <v>622</v>
      </c>
      <c r="P204" t="s">
        <v>622</v>
      </c>
      <c r="Q204">
        <v>1</v>
      </c>
      <c r="X204">
        <v>3.04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2</v>
      </c>
      <c r="AF204" t="s">
        <v>2</v>
      </c>
      <c r="AG204">
        <v>3.04</v>
      </c>
      <c r="AH204">
        <v>2</v>
      </c>
      <c r="AI204">
        <v>94017032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ROW(Source!A107)</f>
        <v>107</v>
      </c>
      <c r="B205">
        <v>94017033</v>
      </c>
      <c r="C205">
        <v>94017030</v>
      </c>
      <c r="D205">
        <v>70958514</v>
      </c>
      <c r="E205">
        <v>1</v>
      </c>
      <c r="F205">
        <v>1</v>
      </c>
      <c r="G205">
        <v>1</v>
      </c>
      <c r="H205">
        <v>2</v>
      </c>
      <c r="I205" t="s">
        <v>892</v>
      </c>
      <c r="J205" t="s">
        <v>893</v>
      </c>
      <c r="K205" t="s">
        <v>894</v>
      </c>
      <c r="L205">
        <v>1368</v>
      </c>
      <c r="N205">
        <v>1011</v>
      </c>
      <c r="O205" t="s">
        <v>626</v>
      </c>
      <c r="P205" t="s">
        <v>626</v>
      </c>
      <c r="Q205">
        <v>1</v>
      </c>
      <c r="X205">
        <v>3.04</v>
      </c>
      <c r="Y205">
        <v>0</v>
      </c>
      <c r="Z205">
        <v>90</v>
      </c>
      <c r="AA205">
        <v>10.06</v>
      </c>
      <c r="AB205">
        <v>0</v>
      </c>
      <c r="AC205">
        <v>0</v>
      </c>
      <c r="AD205">
        <v>1</v>
      </c>
      <c r="AE205">
        <v>0</v>
      </c>
      <c r="AF205" t="s">
        <v>2</v>
      </c>
      <c r="AG205">
        <v>3.04</v>
      </c>
      <c r="AH205">
        <v>2</v>
      </c>
      <c r="AI205">
        <v>94017033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ROW(Source!A107)</f>
        <v>107</v>
      </c>
      <c r="B206">
        <v>94017034</v>
      </c>
      <c r="C206">
        <v>94017030</v>
      </c>
      <c r="D206">
        <v>70959907</v>
      </c>
      <c r="E206">
        <v>1</v>
      </c>
      <c r="F206">
        <v>1</v>
      </c>
      <c r="G206">
        <v>1</v>
      </c>
      <c r="H206">
        <v>2</v>
      </c>
      <c r="I206" t="s">
        <v>895</v>
      </c>
      <c r="J206" t="s">
        <v>896</v>
      </c>
      <c r="K206" t="s">
        <v>897</v>
      </c>
      <c r="L206">
        <v>1368</v>
      </c>
      <c r="N206">
        <v>1011</v>
      </c>
      <c r="O206" t="s">
        <v>626</v>
      </c>
      <c r="P206" t="s">
        <v>626</v>
      </c>
      <c r="Q206">
        <v>1</v>
      </c>
      <c r="X206">
        <v>12.18</v>
      </c>
      <c r="Y206">
        <v>0</v>
      </c>
      <c r="Z206">
        <v>0.55000000000000004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2</v>
      </c>
      <c r="AG206">
        <v>12.18</v>
      </c>
      <c r="AH206">
        <v>2</v>
      </c>
      <c r="AI206">
        <v>94017034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ROW(Source!A108)</f>
        <v>108</v>
      </c>
      <c r="B207">
        <v>94020004</v>
      </c>
      <c r="C207">
        <v>94020003</v>
      </c>
      <c r="D207">
        <v>24756983</v>
      </c>
      <c r="E207">
        <v>1</v>
      </c>
      <c r="F207">
        <v>1</v>
      </c>
      <c r="G207">
        <v>1</v>
      </c>
      <c r="H207">
        <v>1</v>
      </c>
      <c r="I207" t="s">
        <v>898</v>
      </c>
      <c r="J207" t="s">
        <v>2</v>
      </c>
      <c r="K207" t="s">
        <v>899</v>
      </c>
      <c r="L207">
        <v>1369</v>
      </c>
      <c r="N207">
        <v>1013</v>
      </c>
      <c r="O207" t="s">
        <v>620</v>
      </c>
      <c r="P207" t="s">
        <v>620</v>
      </c>
      <c r="Q207">
        <v>1</v>
      </c>
      <c r="X207">
        <v>47.73</v>
      </c>
      <c r="Y207">
        <v>0</v>
      </c>
      <c r="Z207">
        <v>0</v>
      </c>
      <c r="AA207">
        <v>0</v>
      </c>
      <c r="AB207">
        <v>10.210000000000001</v>
      </c>
      <c r="AC207">
        <v>0</v>
      </c>
      <c r="AD207">
        <v>1</v>
      </c>
      <c r="AE207">
        <v>1</v>
      </c>
      <c r="AF207" t="s">
        <v>380</v>
      </c>
      <c r="AG207">
        <v>33.410999999999994</v>
      </c>
      <c r="AH207">
        <v>2</v>
      </c>
      <c r="AI207">
        <v>94020004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ROW(Source!A108)</f>
        <v>108</v>
      </c>
      <c r="B208">
        <v>94020005</v>
      </c>
      <c r="C208">
        <v>94020003</v>
      </c>
      <c r="D208">
        <v>121548</v>
      </c>
      <c r="E208">
        <v>1</v>
      </c>
      <c r="F208">
        <v>1</v>
      </c>
      <c r="G208">
        <v>1</v>
      </c>
      <c r="H208">
        <v>1</v>
      </c>
      <c r="I208" t="s">
        <v>22</v>
      </c>
      <c r="J208" t="s">
        <v>2</v>
      </c>
      <c r="K208" t="s">
        <v>621</v>
      </c>
      <c r="L208">
        <v>608254</v>
      </c>
      <c r="N208">
        <v>1013</v>
      </c>
      <c r="O208" t="s">
        <v>622</v>
      </c>
      <c r="P208" t="s">
        <v>622</v>
      </c>
      <c r="Q208">
        <v>1</v>
      </c>
      <c r="X208">
        <v>0.1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2</v>
      </c>
      <c r="AF208" t="s">
        <v>380</v>
      </c>
      <c r="AG208">
        <v>6.9999999999999993E-2</v>
      </c>
      <c r="AH208">
        <v>2</v>
      </c>
      <c r="AI208">
        <v>94020005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ROW(Source!A108)</f>
        <v>108</v>
      </c>
      <c r="B209">
        <v>94020006</v>
      </c>
      <c r="C209">
        <v>94020003</v>
      </c>
      <c r="D209">
        <v>70958394</v>
      </c>
      <c r="E209">
        <v>1</v>
      </c>
      <c r="F209">
        <v>1</v>
      </c>
      <c r="G209">
        <v>1</v>
      </c>
      <c r="H209">
        <v>2</v>
      </c>
      <c r="I209" t="s">
        <v>827</v>
      </c>
      <c r="J209" t="s">
        <v>828</v>
      </c>
      <c r="K209" t="s">
        <v>829</v>
      </c>
      <c r="L209">
        <v>1368</v>
      </c>
      <c r="N209">
        <v>1011</v>
      </c>
      <c r="O209" t="s">
        <v>626</v>
      </c>
      <c r="P209" t="s">
        <v>626</v>
      </c>
      <c r="Q209">
        <v>1</v>
      </c>
      <c r="X209">
        <v>0.1</v>
      </c>
      <c r="Y209">
        <v>0</v>
      </c>
      <c r="Z209">
        <v>31.26</v>
      </c>
      <c r="AA209">
        <v>13.5</v>
      </c>
      <c r="AB209">
        <v>0</v>
      </c>
      <c r="AC209">
        <v>0</v>
      </c>
      <c r="AD209">
        <v>1</v>
      </c>
      <c r="AE209">
        <v>0</v>
      </c>
      <c r="AF209" t="s">
        <v>380</v>
      </c>
      <c r="AG209">
        <v>6.9999999999999993E-2</v>
      </c>
      <c r="AH209">
        <v>2</v>
      </c>
      <c r="AI209">
        <v>94020006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ROW(Source!A108)</f>
        <v>108</v>
      </c>
      <c r="B210">
        <v>94020007</v>
      </c>
      <c r="C210">
        <v>94020003</v>
      </c>
      <c r="D210">
        <v>70960247</v>
      </c>
      <c r="E210">
        <v>1</v>
      </c>
      <c r="F210">
        <v>1</v>
      </c>
      <c r="G210">
        <v>1</v>
      </c>
      <c r="H210">
        <v>2</v>
      </c>
      <c r="I210" t="s">
        <v>696</v>
      </c>
      <c r="J210" t="s">
        <v>697</v>
      </c>
      <c r="K210" t="s">
        <v>698</v>
      </c>
      <c r="L210">
        <v>1368</v>
      </c>
      <c r="N210">
        <v>1011</v>
      </c>
      <c r="O210" t="s">
        <v>626</v>
      </c>
      <c r="P210" t="s">
        <v>626</v>
      </c>
      <c r="Q210">
        <v>1</v>
      </c>
      <c r="X210">
        <v>0.15</v>
      </c>
      <c r="Y210">
        <v>0</v>
      </c>
      <c r="Z210">
        <v>87.17</v>
      </c>
      <c r="AA210">
        <v>11.6</v>
      </c>
      <c r="AB210">
        <v>0</v>
      </c>
      <c r="AC210">
        <v>0</v>
      </c>
      <c r="AD210">
        <v>1</v>
      </c>
      <c r="AE210">
        <v>0</v>
      </c>
      <c r="AF210" t="s">
        <v>380</v>
      </c>
      <c r="AG210">
        <v>0.105</v>
      </c>
      <c r="AH210">
        <v>2</v>
      </c>
      <c r="AI210">
        <v>94020007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ROW(Source!A108)</f>
        <v>108</v>
      </c>
      <c r="B211">
        <v>94020008</v>
      </c>
      <c r="C211">
        <v>94020003</v>
      </c>
      <c r="D211">
        <v>70982317</v>
      </c>
      <c r="E211">
        <v>1</v>
      </c>
      <c r="F211">
        <v>1</v>
      </c>
      <c r="G211">
        <v>1</v>
      </c>
      <c r="H211">
        <v>3</v>
      </c>
      <c r="I211" t="s">
        <v>900</v>
      </c>
      <c r="J211" t="s">
        <v>901</v>
      </c>
      <c r="K211" t="s">
        <v>902</v>
      </c>
      <c r="L211">
        <v>1327</v>
      </c>
      <c r="N211">
        <v>1005</v>
      </c>
      <c r="O211" t="s">
        <v>769</v>
      </c>
      <c r="P211" t="s">
        <v>769</v>
      </c>
      <c r="Q211">
        <v>1</v>
      </c>
      <c r="X211">
        <v>102</v>
      </c>
      <c r="Y211">
        <v>110.9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133</v>
      </c>
      <c r="AG211">
        <v>0</v>
      </c>
      <c r="AH211">
        <v>2</v>
      </c>
      <c r="AI211">
        <v>94020008</v>
      </c>
      <c r="AJ211">
        <v>206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ROW(Source!A108)</f>
        <v>108</v>
      </c>
      <c r="B212">
        <v>94020009</v>
      </c>
      <c r="C212">
        <v>94020003</v>
      </c>
      <c r="D212">
        <v>70982531</v>
      </c>
      <c r="E212">
        <v>1</v>
      </c>
      <c r="F212">
        <v>1</v>
      </c>
      <c r="G212">
        <v>1</v>
      </c>
      <c r="H212">
        <v>3</v>
      </c>
      <c r="I212" t="s">
        <v>903</v>
      </c>
      <c r="J212" t="s">
        <v>904</v>
      </c>
      <c r="K212" t="s">
        <v>905</v>
      </c>
      <c r="L212">
        <v>1348</v>
      </c>
      <c r="N212">
        <v>1009</v>
      </c>
      <c r="O212" t="s">
        <v>630</v>
      </c>
      <c r="P212" t="s">
        <v>630</v>
      </c>
      <c r="Q212">
        <v>1000</v>
      </c>
      <c r="X212">
        <v>0.19</v>
      </c>
      <c r="Y212">
        <v>6533.7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133</v>
      </c>
      <c r="AG212">
        <v>0</v>
      </c>
      <c r="AH212">
        <v>2</v>
      </c>
      <c r="AI212">
        <v>94020009</v>
      </c>
      <c r="AJ212">
        <v>207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ROW(Source!A108)</f>
        <v>108</v>
      </c>
      <c r="B213">
        <v>94020010</v>
      </c>
      <c r="C213">
        <v>94020003</v>
      </c>
      <c r="D213">
        <v>70979076</v>
      </c>
      <c r="E213">
        <v>1</v>
      </c>
      <c r="F213">
        <v>1</v>
      </c>
      <c r="G213">
        <v>1</v>
      </c>
      <c r="H213">
        <v>3</v>
      </c>
      <c r="I213" t="s">
        <v>906</v>
      </c>
      <c r="J213" t="s">
        <v>907</v>
      </c>
      <c r="K213" t="s">
        <v>908</v>
      </c>
      <c r="L213">
        <v>1346</v>
      </c>
      <c r="N213">
        <v>1009</v>
      </c>
      <c r="O213" t="s">
        <v>637</v>
      </c>
      <c r="P213" t="s">
        <v>637</v>
      </c>
      <c r="Q213">
        <v>1</v>
      </c>
      <c r="X213">
        <v>1</v>
      </c>
      <c r="Y213">
        <v>1.82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133</v>
      </c>
      <c r="AG213">
        <v>0</v>
      </c>
      <c r="AH213">
        <v>2</v>
      </c>
      <c r="AI213">
        <v>94020010</v>
      </c>
      <c r="AJ213">
        <v>208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ROW(Source!A108)</f>
        <v>108</v>
      </c>
      <c r="B214">
        <v>94020011</v>
      </c>
      <c r="C214">
        <v>94020003</v>
      </c>
      <c r="D214">
        <v>70994254</v>
      </c>
      <c r="E214">
        <v>1</v>
      </c>
      <c r="F214">
        <v>1</v>
      </c>
      <c r="G214">
        <v>1</v>
      </c>
      <c r="H214">
        <v>3</v>
      </c>
      <c r="I214" t="s">
        <v>909</v>
      </c>
      <c r="J214" t="s">
        <v>910</v>
      </c>
      <c r="K214" t="s">
        <v>911</v>
      </c>
      <c r="L214">
        <v>1346</v>
      </c>
      <c r="N214">
        <v>1009</v>
      </c>
      <c r="O214" t="s">
        <v>637</v>
      </c>
      <c r="P214" t="s">
        <v>637</v>
      </c>
      <c r="Q214">
        <v>1</v>
      </c>
      <c r="X214">
        <v>1.9</v>
      </c>
      <c r="Y214">
        <v>39.299999999999997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133</v>
      </c>
      <c r="AG214">
        <v>0</v>
      </c>
      <c r="AH214">
        <v>2</v>
      </c>
      <c r="AI214">
        <v>94020011</v>
      </c>
      <c r="AJ214">
        <v>209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ROW(Source!A109)</f>
        <v>109</v>
      </c>
      <c r="B215">
        <v>94020021</v>
      </c>
      <c r="C215">
        <v>94020012</v>
      </c>
      <c r="D215">
        <v>24756983</v>
      </c>
      <c r="E215">
        <v>1</v>
      </c>
      <c r="F215">
        <v>1</v>
      </c>
      <c r="G215">
        <v>1</v>
      </c>
      <c r="H215">
        <v>1</v>
      </c>
      <c r="I215" t="s">
        <v>898</v>
      </c>
      <c r="J215" t="s">
        <v>2</v>
      </c>
      <c r="K215" t="s">
        <v>899</v>
      </c>
      <c r="L215">
        <v>1369</v>
      </c>
      <c r="N215">
        <v>1013</v>
      </c>
      <c r="O215" t="s">
        <v>620</v>
      </c>
      <c r="P215" t="s">
        <v>620</v>
      </c>
      <c r="Q215">
        <v>1</v>
      </c>
      <c r="X215">
        <v>47.73</v>
      </c>
      <c r="Y215">
        <v>0</v>
      </c>
      <c r="Z215">
        <v>0</v>
      </c>
      <c r="AA215">
        <v>0</v>
      </c>
      <c r="AB215">
        <v>10.210000000000001</v>
      </c>
      <c r="AC215">
        <v>0</v>
      </c>
      <c r="AD215">
        <v>1</v>
      </c>
      <c r="AE215">
        <v>1</v>
      </c>
      <c r="AF215" t="s">
        <v>2</v>
      </c>
      <c r="AG215">
        <v>47.73</v>
      </c>
      <c r="AH215">
        <v>2</v>
      </c>
      <c r="AI215">
        <v>94020013</v>
      </c>
      <c r="AJ215">
        <v>210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ROW(Source!A109)</f>
        <v>109</v>
      </c>
      <c r="B216">
        <v>94020022</v>
      </c>
      <c r="C216">
        <v>94020012</v>
      </c>
      <c r="D216">
        <v>121548</v>
      </c>
      <c r="E216">
        <v>1</v>
      </c>
      <c r="F216">
        <v>1</v>
      </c>
      <c r="G216">
        <v>1</v>
      </c>
      <c r="H216">
        <v>1</v>
      </c>
      <c r="I216" t="s">
        <v>22</v>
      </c>
      <c r="J216" t="s">
        <v>2</v>
      </c>
      <c r="K216" t="s">
        <v>621</v>
      </c>
      <c r="L216">
        <v>608254</v>
      </c>
      <c r="N216">
        <v>1013</v>
      </c>
      <c r="O216" t="s">
        <v>622</v>
      </c>
      <c r="P216" t="s">
        <v>622</v>
      </c>
      <c r="Q216">
        <v>1</v>
      </c>
      <c r="X216">
        <v>0.1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2</v>
      </c>
      <c r="AF216" t="s">
        <v>2</v>
      </c>
      <c r="AG216">
        <v>0.1</v>
      </c>
      <c r="AH216">
        <v>2</v>
      </c>
      <c r="AI216">
        <v>94020014</v>
      </c>
      <c r="AJ216">
        <v>211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ROW(Source!A109)</f>
        <v>109</v>
      </c>
      <c r="B217">
        <v>94020023</v>
      </c>
      <c r="C217">
        <v>94020012</v>
      </c>
      <c r="D217">
        <v>70958394</v>
      </c>
      <c r="E217">
        <v>1</v>
      </c>
      <c r="F217">
        <v>1</v>
      </c>
      <c r="G217">
        <v>1</v>
      </c>
      <c r="H217">
        <v>2</v>
      </c>
      <c r="I217" t="s">
        <v>827</v>
      </c>
      <c r="J217" t="s">
        <v>828</v>
      </c>
      <c r="K217" t="s">
        <v>829</v>
      </c>
      <c r="L217">
        <v>1368</v>
      </c>
      <c r="N217">
        <v>1011</v>
      </c>
      <c r="O217" t="s">
        <v>626</v>
      </c>
      <c r="P217" t="s">
        <v>626</v>
      </c>
      <c r="Q217">
        <v>1</v>
      </c>
      <c r="X217">
        <v>0.1</v>
      </c>
      <c r="Y217">
        <v>0</v>
      </c>
      <c r="Z217">
        <v>31.26</v>
      </c>
      <c r="AA217">
        <v>13.5</v>
      </c>
      <c r="AB217">
        <v>0</v>
      </c>
      <c r="AC217">
        <v>0</v>
      </c>
      <c r="AD217">
        <v>1</v>
      </c>
      <c r="AE217">
        <v>0</v>
      </c>
      <c r="AF217" t="s">
        <v>2</v>
      </c>
      <c r="AG217">
        <v>0.1</v>
      </c>
      <c r="AH217">
        <v>2</v>
      </c>
      <c r="AI217">
        <v>94020015</v>
      </c>
      <c r="AJ217">
        <v>212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ROW(Source!A109)</f>
        <v>109</v>
      </c>
      <c r="B218">
        <v>94020024</v>
      </c>
      <c r="C218">
        <v>94020012</v>
      </c>
      <c r="D218">
        <v>70960247</v>
      </c>
      <c r="E218">
        <v>1</v>
      </c>
      <c r="F218">
        <v>1</v>
      </c>
      <c r="G218">
        <v>1</v>
      </c>
      <c r="H218">
        <v>2</v>
      </c>
      <c r="I218" t="s">
        <v>696</v>
      </c>
      <c r="J218" t="s">
        <v>697</v>
      </c>
      <c r="K218" t="s">
        <v>698</v>
      </c>
      <c r="L218">
        <v>1368</v>
      </c>
      <c r="N218">
        <v>1011</v>
      </c>
      <c r="O218" t="s">
        <v>626</v>
      </c>
      <c r="P218" t="s">
        <v>626</v>
      </c>
      <c r="Q218">
        <v>1</v>
      </c>
      <c r="X218">
        <v>0.15</v>
      </c>
      <c r="Y218">
        <v>0</v>
      </c>
      <c r="Z218">
        <v>87.17</v>
      </c>
      <c r="AA218">
        <v>11.6</v>
      </c>
      <c r="AB218">
        <v>0</v>
      </c>
      <c r="AC218">
        <v>0</v>
      </c>
      <c r="AD218">
        <v>1</v>
      </c>
      <c r="AE218">
        <v>0</v>
      </c>
      <c r="AF218" t="s">
        <v>2</v>
      </c>
      <c r="AG218">
        <v>0.15</v>
      </c>
      <c r="AH218">
        <v>2</v>
      </c>
      <c r="AI218">
        <v>94020016</v>
      </c>
      <c r="AJ218">
        <v>213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ROW(Source!A109)</f>
        <v>109</v>
      </c>
      <c r="B219">
        <v>94020025</v>
      </c>
      <c r="C219">
        <v>94020012</v>
      </c>
      <c r="D219">
        <v>70982317</v>
      </c>
      <c r="E219">
        <v>1</v>
      </c>
      <c r="F219">
        <v>1</v>
      </c>
      <c r="G219">
        <v>1</v>
      </c>
      <c r="H219">
        <v>3</v>
      </c>
      <c r="I219" t="s">
        <v>900</v>
      </c>
      <c r="J219" t="s">
        <v>901</v>
      </c>
      <c r="K219" t="s">
        <v>902</v>
      </c>
      <c r="L219">
        <v>1327</v>
      </c>
      <c r="N219">
        <v>1005</v>
      </c>
      <c r="O219" t="s">
        <v>769</v>
      </c>
      <c r="P219" t="s">
        <v>769</v>
      </c>
      <c r="Q219">
        <v>1</v>
      </c>
      <c r="X219">
        <v>102</v>
      </c>
      <c r="Y219">
        <v>110.9</v>
      </c>
      <c r="Z219">
        <v>0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133</v>
      </c>
      <c r="AG219">
        <v>0</v>
      </c>
      <c r="AH219">
        <v>2</v>
      </c>
      <c r="AI219">
        <v>94020017</v>
      </c>
      <c r="AJ219">
        <v>214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ROW(Source!A109)</f>
        <v>109</v>
      </c>
      <c r="B220">
        <v>94020026</v>
      </c>
      <c r="C220">
        <v>94020012</v>
      </c>
      <c r="D220">
        <v>70982531</v>
      </c>
      <c r="E220">
        <v>1</v>
      </c>
      <c r="F220">
        <v>1</v>
      </c>
      <c r="G220">
        <v>1</v>
      </c>
      <c r="H220">
        <v>3</v>
      </c>
      <c r="I220" t="s">
        <v>903</v>
      </c>
      <c r="J220" t="s">
        <v>904</v>
      </c>
      <c r="K220" t="s">
        <v>905</v>
      </c>
      <c r="L220">
        <v>1348</v>
      </c>
      <c r="N220">
        <v>1009</v>
      </c>
      <c r="O220" t="s">
        <v>630</v>
      </c>
      <c r="P220" t="s">
        <v>630</v>
      </c>
      <c r="Q220">
        <v>1000</v>
      </c>
      <c r="X220">
        <v>0.19</v>
      </c>
      <c r="Y220">
        <v>6533.7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133</v>
      </c>
      <c r="AG220">
        <v>0</v>
      </c>
      <c r="AH220">
        <v>2</v>
      </c>
      <c r="AI220">
        <v>94020018</v>
      </c>
      <c r="AJ220">
        <v>215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ROW(Source!A109)</f>
        <v>109</v>
      </c>
      <c r="B221">
        <v>94020027</v>
      </c>
      <c r="C221">
        <v>94020012</v>
      </c>
      <c r="D221">
        <v>70979076</v>
      </c>
      <c r="E221">
        <v>1</v>
      </c>
      <c r="F221">
        <v>1</v>
      </c>
      <c r="G221">
        <v>1</v>
      </c>
      <c r="H221">
        <v>3</v>
      </c>
      <c r="I221" t="s">
        <v>906</v>
      </c>
      <c r="J221" t="s">
        <v>907</v>
      </c>
      <c r="K221" t="s">
        <v>908</v>
      </c>
      <c r="L221">
        <v>1346</v>
      </c>
      <c r="N221">
        <v>1009</v>
      </c>
      <c r="O221" t="s">
        <v>637</v>
      </c>
      <c r="P221" t="s">
        <v>637</v>
      </c>
      <c r="Q221">
        <v>1</v>
      </c>
      <c r="X221">
        <v>1</v>
      </c>
      <c r="Y221">
        <v>1.82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133</v>
      </c>
      <c r="AG221">
        <v>0</v>
      </c>
      <c r="AH221">
        <v>2</v>
      </c>
      <c r="AI221">
        <v>94020019</v>
      </c>
      <c r="AJ221">
        <v>216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ROW(Source!A109)</f>
        <v>109</v>
      </c>
      <c r="B222">
        <v>94020028</v>
      </c>
      <c r="C222">
        <v>94020012</v>
      </c>
      <c r="D222">
        <v>70994254</v>
      </c>
      <c r="E222">
        <v>1</v>
      </c>
      <c r="F222">
        <v>1</v>
      </c>
      <c r="G222">
        <v>1</v>
      </c>
      <c r="H222">
        <v>3</v>
      </c>
      <c r="I222" t="s">
        <v>909</v>
      </c>
      <c r="J222" t="s">
        <v>910</v>
      </c>
      <c r="K222" t="s">
        <v>911</v>
      </c>
      <c r="L222">
        <v>1346</v>
      </c>
      <c r="N222">
        <v>1009</v>
      </c>
      <c r="O222" t="s">
        <v>637</v>
      </c>
      <c r="P222" t="s">
        <v>637</v>
      </c>
      <c r="Q222">
        <v>1</v>
      </c>
      <c r="X222">
        <v>1.9</v>
      </c>
      <c r="Y222">
        <v>39.299999999999997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133</v>
      </c>
      <c r="AG222">
        <v>0</v>
      </c>
      <c r="AH222">
        <v>2</v>
      </c>
      <c r="AI222">
        <v>94020020</v>
      </c>
      <c r="AJ222">
        <v>217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по ФЕР</vt:lpstr>
      <vt:lpstr>Source</vt:lpstr>
      <vt:lpstr>SourceObSm</vt:lpstr>
      <vt:lpstr>SmtRes</vt:lpstr>
      <vt:lpstr>EtalonRes</vt:lpstr>
      <vt:lpstr>'Смета 12 гр. по ФЕР'!Заголовки_для_печати</vt:lpstr>
      <vt:lpstr>'Смета 12 гр. по ФЕР'!Область_печати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Середа Елена Александровна</dc:creator>
  <cp:lastModifiedBy>Пользователь Windows</cp:lastModifiedBy>
  <dcterms:created xsi:type="dcterms:W3CDTF">2018-08-10T12:40:54Z</dcterms:created>
  <dcterms:modified xsi:type="dcterms:W3CDTF">2018-08-13T05:01:36Z</dcterms:modified>
</cp:coreProperties>
</file>