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4915" windowHeight="12015"/>
  </bookViews>
  <sheets>
    <sheet name="АБ" sheetId="1" r:id="rId1"/>
  </sheets>
  <definedNames>
    <definedName name="_xlnm.Print_Area" localSheetId="0">АБ!$A$1:$J$69</definedName>
  </definedNames>
  <calcPr calcId="145621"/>
</workbook>
</file>

<file path=xl/calcChain.xml><?xml version="1.0" encoding="utf-8"?>
<calcChain xmlns="http://schemas.openxmlformats.org/spreadsheetml/2006/main">
  <c r="H13" i="1" l="1"/>
  <c r="I7" i="1"/>
  <c r="H44" i="1" l="1"/>
  <c r="I38" i="1" l="1"/>
  <c r="D20" i="1" l="1"/>
  <c r="D13" i="1"/>
  <c r="D44" i="1"/>
  <c r="H56" i="1"/>
  <c r="H25" i="1"/>
  <c r="D57" i="1"/>
  <c r="D26" i="1"/>
  <c r="D56" i="1"/>
  <c r="D53" i="1"/>
  <c r="D51" i="1"/>
  <c r="D50" i="1"/>
  <c r="I50" i="1"/>
  <c r="B44" i="1"/>
  <c r="I58" i="1"/>
  <c r="D58" i="1"/>
  <c r="H57" i="1"/>
  <c r="I57" i="1" s="1"/>
  <c r="I53" i="1"/>
  <c r="I52" i="1"/>
  <c r="H51" i="1"/>
  <c r="I51" i="1" s="1"/>
  <c r="I49" i="1"/>
  <c r="I46" i="1"/>
  <c r="I45" i="1"/>
  <c r="F44" i="1"/>
  <c r="J43" i="1"/>
  <c r="J63" i="1" s="1"/>
  <c r="D25" i="1"/>
  <c r="D22" i="1"/>
  <c r="D21" i="1"/>
  <c r="H20" i="1"/>
  <c r="D19" i="1"/>
  <c r="D18" i="1"/>
  <c r="I15" i="1"/>
  <c r="B13" i="1"/>
  <c r="C3" i="1"/>
  <c r="I56" i="1" l="1"/>
  <c r="I55" i="1" s="1"/>
  <c r="I44" i="1"/>
  <c r="I47" i="1" s="1"/>
  <c r="I43" i="1" s="1"/>
  <c r="I54" i="1"/>
  <c r="I48" i="1" s="1"/>
  <c r="I59" i="1" l="1"/>
  <c r="I60" i="1" s="1"/>
  <c r="I65" i="1"/>
  <c r="I61" i="1" l="1"/>
  <c r="J65" i="1"/>
  <c r="I62" i="1" l="1"/>
  <c r="I66" i="1" s="1"/>
  <c r="I63" i="1" l="1"/>
  <c r="J66" i="1"/>
  <c r="G65" i="1" l="1"/>
  <c r="I64" i="1"/>
  <c r="H65" i="1"/>
  <c r="H66" i="1"/>
  <c r="D27" i="1" l="1"/>
  <c r="I27" i="1" s="1"/>
  <c r="I22" i="1"/>
  <c r="I21" i="1"/>
  <c r="I20" i="1"/>
  <c r="I19" i="1"/>
  <c r="I18" i="1"/>
  <c r="F13" i="1"/>
  <c r="J12" i="1"/>
  <c r="J32" i="1" s="1"/>
  <c r="I23" i="1" l="1"/>
  <c r="I17" i="1" s="1"/>
  <c r="I13" i="1"/>
  <c r="H26" i="1"/>
  <c r="I26" i="1" s="1"/>
  <c r="I25" i="1"/>
  <c r="I24" i="1" l="1"/>
  <c r="I28" i="1"/>
  <c r="I14" i="1"/>
  <c r="I16" i="1" l="1"/>
  <c r="I12" i="1" s="1"/>
  <c r="I34" i="1" l="1"/>
  <c r="J34" i="1" s="1"/>
  <c r="I29" i="1"/>
  <c r="I30" i="1" s="1"/>
  <c r="I31" i="1" s="1"/>
  <c r="I32" i="1" l="1"/>
  <c r="H34" i="1" s="1"/>
  <c r="I35" i="1"/>
  <c r="G34" i="1" l="1"/>
  <c r="I33" i="1"/>
  <c r="I69" i="1" s="1"/>
  <c r="H35" i="1"/>
  <c r="J35" i="1"/>
</calcChain>
</file>

<file path=xl/sharedStrings.xml><?xml version="1.0" encoding="utf-8"?>
<sst xmlns="http://schemas.openxmlformats.org/spreadsheetml/2006/main" count="120" uniqueCount="50">
  <si>
    <t>Г/П</t>
  </si>
  <si>
    <t>ЗП в месяц</t>
  </si>
  <si>
    <t>ч/час</t>
  </si>
  <si>
    <t>Наименование работ</t>
  </si>
  <si>
    <t>Ед.изм</t>
  </si>
  <si>
    <t>Кол-во</t>
  </si>
  <si>
    <t>Норма расхода</t>
  </si>
  <si>
    <t>Кол-во МТР</t>
  </si>
  <si>
    <t>Оборач.</t>
  </si>
  <si>
    <t>Ед.расц</t>
  </si>
  <si>
    <t>Ст-ть, руб с НДС</t>
  </si>
  <si>
    <t>Материалы</t>
  </si>
  <si>
    <t>м2</t>
  </si>
  <si>
    <t>Прочие(пропан, электроды и т.п.)</t>
  </si>
  <si>
    <t>%</t>
  </si>
  <si>
    <t>Механизмы</t>
  </si>
  <si>
    <t>м/час</t>
  </si>
  <si>
    <t>Прочие (автомобили, аппарат газовой сварки, автопогрузчик ит.п)</t>
  </si>
  <si>
    <t>З/п</t>
  </si>
  <si>
    <t>Налоги, накладные на ЗП</t>
  </si>
  <si>
    <t>З/п (вязка армокаркасов)</t>
  </si>
  <si>
    <t>тн</t>
  </si>
  <si>
    <t>Электроэнергия</t>
  </si>
  <si>
    <t>Накладные г/п</t>
  </si>
  <si>
    <t>Итого прямые затраты</t>
  </si>
  <si>
    <t>Рентабельность 10%</t>
  </si>
  <si>
    <t>Итого, руб с НДС</t>
  </si>
  <si>
    <t>материал</t>
  </si>
  <si>
    <t>работа</t>
  </si>
  <si>
    <t>Асфальт М2Б</t>
  </si>
  <si>
    <t>А/Б</t>
  </si>
  <si>
    <t>Покрытие из А/Б толщ. 4 см</t>
  </si>
  <si>
    <t>Грузоподъемностью 6.8 - 7,5т.</t>
  </si>
  <si>
    <t>Битумы нефтяные дорожные жидкие, класс МГ, СГ</t>
  </si>
  <si>
    <t>27-06-031-1</t>
  </si>
  <si>
    <t>https://exkavator.ru/trade/lot/358567/2016-bomag_bw_226_dh-4.html</t>
  </si>
  <si>
    <t>Дорожный каток BOMAG BW 226 DH-4</t>
  </si>
  <si>
    <t>Перегружатель асфальтовой смеси, емкость бункера до 25 т</t>
  </si>
  <si>
    <t>https://msk.sinfo.su/technics/88991</t>
  </si>
  <si>
    <t>https://tiu.ru/Arenda-mashiny-polivomoechnoj.html</t>
  </si>
  <si>
    <t>Машины поливомоечные 6000 л</t>
  </si>
  <si>
    <t>https://moskva.tiu.ru/Arenda-asfaltoukladchika-6-m.html</t>
  </si>
  <si>
    <t>Укладчики асфальтобетона VOGELE</t>
  </si>
  <si>
    <t xml:space="preserve">З/п </t>
  </si>
  <si>
    <t>26.02.18г.</t>
  </si>
  <si>
    <t>Покрытие из А/Б толщ. 10 см</t>
  </si>
  <si>
    <t>Каток дорожный грузоподъемностью 6.8 - 7,5т.</t>
  </si>
  <si>
    <t>Итого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</si>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</sst>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/>
    <xf numFmtId="0" fontId="2" fillId="2" borderId="1" xfId="1" applyFont="1" applyFill="1" applyBorder="1" applyAlignment="1">
      <alignment vertical="center"/>
    </xf>
    <xf numFmtId="3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4" fillId="2" borderId="1" xfId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right" vertical="center"/>
    </xf>
    <xf numFmtId="4" fontId="4" fillId="3" borderId="1" xfId="1" applyNumberFormat="1" applyFont="1" applyFill="1" applyBorder="1" applyAlignment="1">
      <alignment horizontal="left" vertical="center"/>
    </xf>
    <xf numFmtId="4" fontId="4" fillId="0" borderId="0" xfId="1" applyNumberFormat="1" applyFont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4" fontId="2" fillId="0" borderId="1" xfId="1" applyNumberFormat="1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4" fontId="2" fillId="3" borderId="1" xfId="1" applyNumberFormat="1" applyFont="1" applyFill="1" applyBorder="1"/>
    <xf numFmtId="0" fontId="2" fillId="0" borderId="0" xfId="1" applyFont="1" applyFill="1" applyBorder="1" applyAlignment="1">
      <alignment horizontal="center"/>
    </xf>
    <xf numFmtId="0" fontId="3" fillId="0" borderId="1" xfId="1" applyFont="1" applyFill="1" applyBorder="1"/>
    <xf numFmtId="4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9" fontId="2" fillId="0" borderId="1" xfId="2" applyFont="1" applyFill="1" applyBorder="1" applyAlignment="1">
      <alignment horizontal="center"/>
    </xf>
    <xf numFmtId="4" fontId="2" fillId="0" borderId="1" xfId="1" applyNumberFormat="1" applyFont="1" applyFill="1" applyBorder="1"/>
    <xf numFmtId="4" fontId="2" fillId="0" borderId="0" xfId="1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center"/>
    </xf>
    <xf numFmtId="0" fontId="4" fillId="0" borderId="0" xfId="1" applyFont="1" applyFill="1"/>
    <xf numFmtId="10" fontId="2" fillId="0" borderId="1" xfId="2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4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right"/>
    </xf>
    <xf numFmtId="9" fontId="4" fillId="0" borderId="0" xfId="1" applyNumberFormat="1" applyFont="1" applyAlignment="1">
      <alignment horizontal="right"/>
    </xf>
    <xf numFmtId="4" fontId="4" fillId="0" borderId="0" xfId="1" applyNumberFormat="1" applyFont="1" applyAlignment="1">
      <alignment horizontal="center" vertical="center"/>
    </xf>
    <xf numFmtId="0" fontId="9" fillId="0" borderId="0" xfId="3" applyFill="1"/>
    <xf numFmtId="0" fontId="3" fillId="0" borderId="0" xfId="1" applyFont="1"/>
    <xf numFmtId="4" fontId="3" fillId="0" borderId="0" xfId="1" applyNumberFormat="1" applyFont="1"/>
    <xf numFmtId="0" fontId="2" fillId="5" borderId="1" xfId="1" applyFont="1" applyFill="1" applyBorder="1"/>
    <xf numFmtId="4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4" fontId="7" fillId="5" borderId="1" xfId="1" applyNumberFormat="1" applyFont="1" applyFill="1" applyBorder="1" applyAlignment="1">
      <alignment horizontal="center"/>
    </xf>
    <xf numFmtId="4" fontId="2" fillId="5" borderId="1" xfId="1" applyNumberFormat="1" applyFont="1" applyFill="1" applyBorder="1" applyAlignment="1">
      <alignment horizontal="center" vertical="center"/>
    </xf>
    <xf numFmtId="0" fontId="6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wrapText="1"/>
    </xf>
    <xf numFmtId="0" fontId="2" fillId="5" borderId="1" xfId="1" applyNumberFormat="1" applyFont="1" applyFill="1" applyBorder="1" applyAlignment="1">
      <alignment horizontal="center"/>
    </xf>
    <xf numFmtId="4" fontId="2" fillId="5" borderId="1" xfId="1" applyNumberFormat="1" applyFont="1" applyFill="1" applyBorder="1" applyAlignment="1">
      <alignment vertical="center"/>
    </xf>
    <xf numFmtId="9" fontId="2" fillId="5" borderId="1" xfId="2" applyFont="1" applyFill="1" applyBorder="1" applyAlignment="1">
      <alignment horizontal="center"/>
    </xf>
    <xf numFmtId="0" fontId="3" fillId="5" borderId="1" xfId="1" applyFont="1" applyFill="1" applyBorder="1"/>
    <xf numFmtId="4" fontId="3" fillId="5" borderId="1" xfId="1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4" fontId="2" fillId="5" borderId="1" xfId="1" applyNumberFormat="1" applyFont="1" applyFill="1" applyBorder="1"/>
    <xf numFmtId="0" fontId="2" fillId="5" borderId="1" xfId="1" applyFont="1" applyFill="1" applyBorder="1" applyAlignment="1">
      <alignment vertical="center" wrapText="1"/>
    </xf>
    <xf numFmtId="3" fontId="2" fillId="5" borderId="1" xfId="1" applyNumberFormat="1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/>
    </xf>
    <xf numFmtId="0" fontId="4" fillId="5" borderId="1" xfId="1" applyFont="1" applyFill="1" applyBorder="1"/>
    <xf numFmtId="4" fontId="4" fillId="5" borderId="1" xfId="1" applyNumberFormat="1" applyFont="1" applyFill="1" applyBorder="1" applyAlignment="1">
      <alignment horizontal="center"/>
    </xf>
    <xf numFmtId="9" fontId="4" fillId="5" borderId="1" xfId="2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4" fontId="4" fillId="5" borderId="1" xfId="1" applyNumberFormat="1" applyFont="1" applyFill="1" applyBorder="1"/>
    <xf numFmtId="10" fontId="2" fillId="5" borderId="1" xfId="2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vertical="center"/>
    </xf>
    <xf numFmtId="0" fontId="3" fillId="5" borderId="1" xfId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4" fillId="5" borderId="0" xfId="1" applyFont="1" applyFill="1" applyAlignment="1">
      <alignment horizontal="right"/>
    </xf>
    <xf numFmtId="9" fontId="4" fillId="5" borderId="0" xfId="1" applyNumberFormat="1" applyFont="1" applyFill="1" applyAlignment="1">
      <alignment horizontal="right"/>
    </xf>
    <xf numFmtId="4" fontId="4" fillId="5" borderId="0" xfId="1" applyNumberFormat="1" applyFont="1" applyFill="1" applyAlignment="1">
      <alignment horizontal="center" vertical="center"/>
    </xf>
    <xf numFmtId="0" fontId="2" fillId="5" borderId="0" xfId="1" applyFont="1" applyFill="1"/>
    <xf numFmtId="0" fontId="4" fillId="5" borderId="1" xfId="1" applyFont="1" applyFill="1" applyBorder="1" applyAlignment="1">
      <alignment horizontal="right" vertical="center"/>
    </xf>
    <xf numFmtId="4" fontId="4" fillId="5" borderId="1" xfId="1" applyNumberFormat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vertical="center" wrapText="1"/>
    </xf>
  </cellXfs>
  <cellStyles count="4">
    <cellStyle name="Гиперссылка" xfId="3" builtinId="8"/>
    <cellStyle name="Обычный" xfId="0" builtinId="0"/>
    <cellStyle name="Обычный 2 14" xfId="1"/>
    <cellStyle name="Процент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skva.tiu.ru/Arenda-asfaltoukladchika-6-m.html" TargetMode="External"/><Relationship Id="rId3" Type="http://schemas.openxmlformats.org/officeDocument/2006/relationships/hyperlink" Target="https://tiu.ru/Arenda-mashiny-polivomoechnoj.html" TargetMode="External"/><Relationship Id="rId7" Type="http://schemas.openxmlformats.org/officeDocument/2006/relationships/hyperlink" Target="https://tiu.ru/Arenda-mashiny-polivomoechnoj.html" TargetMode="External"/><Relationship Id="rId2" Type="http://schemas.openxmlformats.org/officeDocument/2006/relationships/hyperlink" Target="https://msk.sinfo.su/technics/88991" TargetMode="External"/><Relationship Id="rId1" Type="http://schemas.openxmlformats.org/officeDocument/2006/relationships/hyperlink" Target="https://exkavator.ru/trade/lot/358567/2016-bomag_bw_226_dh-4.html" TargetMode="External"/><Relationship Id="rId6" Type="http://schemas.openxmlformats.org/officeDocument/2006/relationships/hyperlink" Target="https://msk.sinfo.su/technics/88991" TargetMode="External"/><Relationship Id="rId5" Type="http://schemas.openxmlformats.org/officeDocument/2006/relationships/hyperlink" Target="https://exkavator.ru/trade/lot/358567/2016-bomag_bw_226_dh-4.html" TargetMode="External"/><Relationship Id="rId4" Type="http://schemas.openxmlformats.org/officeDocument/2006/relationships/hyperlink" Target="https://moskva.tiu.ru/Arenda-asfaltoukladchika-6-m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1"/>
  <sheetViews>
    <sheetView tabSelected="1" view="pageBreakPreview" topLeftCell="A25" zoomScale="85" zoomScaleNormal="70" zoomScaleSheetLayoutView="85" workbookViewId="0">
      <selection activeCell="C5" sqref="C5"/>
    </sheetView>
  </sheetViews>
  <sheetFormatPr defaultRowHeight="12.75" outlineLevelCol="1" x14ac:dyDescent="0.2"/>
  <cols>
    <col min="1" max="1" width="3.5703125" style="1" customWidth="1"/>
    <col min="2" max="2" width="34.85546875" style="1" customWidth="1"/>
    <col min="3" max="3" width="9.42578125" style="1" customWidth="1"/>
    <col min="4" max="4" width="7.85546875" style="1" customWidth="1"/>
    <col min="5" max="5" width="8.85546875" style="1" customWidth="1"/>
    <col min="6" max="6" width="8.5703125" style="1" customWidth="1"/>
    <col min="7" max="7" width="8.7109375" style="1" customWidth="1"/>
    <col min="8" max="8" width="15" style="1" customWidth="1"/>
    <col min="9" max="9" width="13.5703125" style="1" customWidth="1"/>
    <col min="10" max="10" width="11.28515625" style="1" customWidth="1"/>
    <col min="11" max="11" width="2.7109375" style="3" customWidth="1"/>
    <col min="12" max="12" width="3.42578125" style="1" customWidth="1"/>
    <col min="13" max="13" width="34.85546875" style="1" customWidth="1"/>
    <col min="14" max="14" width="7.5703125" style="1" customWidth="1"/>
    <col min="15" max="18" width="9.140625" style="1" customWidth="1" outlineLevel="1"/>
    <col min="19" max="19" width="13.42578125" style="1" customWidth="1"/>
    <col min="20" max="20" width="13.85546875" style="1" customWidth="1"/>
    <col min="21" max="21" width="10.42578125" style="4" customWidth="1"/>
    <col min="22" max="199" width="9.140625" style="1"/>
    <col min="200" max="200" width="26.42578125" style="1" customWidth="1"/>
    <col min="201" max="201" width="9.42578125" style="1" customWidth="1"/>
    <col min="202" max="202" width="10.140625" style="1" customWidth="1"/>
    <col min="203" max="203" width="8.5703125" style="1" customWidth="1"/>
    <col min="204" max="204" width="9.7109375" style="1" customWidth="1"/>
    <col min="205" max="205" width="11.5703125" style="1" customWidth="1"/>
    <col min="206" max="206" width="9.5703125" style="1" customWidth="1"/>
    <col min="207" max="207" width="13.5703125" style="1" customWidth="1"/>
    <col min="208" max="455" width="9.140625" style="1"/>
    <col min="456" max="456" width="26.42578125" style="1" customWidth="1"/>
    <col min="457" max="457" width="9.42578125" style="1" customWidth="1"/>
    <col min="458" max="458" width="10.140625" style="1" customWidth="1"/>
    <col min="459" max="459" width="8.5703125" style="1" customWidth="1"/>
    <col min="460" max="460" width="9.7109375" style="1" customWidth="1"/>
    <col min="461" max="461" width="11.5703125" style="1" customWidth="1"/>
    <col min="462" max="462" width="9.5703125" style="1" customWidth="1"/>
    <col min="463" max="463" width="13.5703125" style="1" customWidth="1"/>
    <col min="464" max="711" width="9.140625" style="1"/>
    <col min="712" max="712" width="26.42578125" style="1" customWidth="1"/>
    <col min="713" max="713" width="9.42578125" style="1" customWidth="1"/>
    <col min="714" max="714" width="10.140625" style="1" customWidth="1"/>
    <col min="715" max="715" width="8.5703125" style="1" customWidth="1"/>
    <col min="716" max="716" width="9.7109375" style="1" customWidth="1"/>
    <col min="717" max="717" width="11.5703125" style="1" customWidth="1"/>
    <col min="718" max="718" width="9.5703125" style="1" customWidth="1"/>
    <col min="719" max="719" width="13.5703125" style="1" customWidth="1"/>
    <col min="720" max="967" width="9.140625" style="1"/>
    <col min="968" max="968" width="26.42578125" style="1" customWidth="1"/>
    <col min="969" max="969" width="9.42578125" style="1" customWidth="1"/>
    <col min="970" max="970" width="10.140625" style="1" customWidth="1"/>
    <col min="971" max="971" width="8.5703125" style="1" customWidth="1"/>
    <col min="972" max="972" width="9.7109375" style="1" customWidth="1"/>
    <col min="973" max="973" width="11.5703125" style="1" customWidth="1"/>
    <col min="974" max="974" width="9.5703125" style="1" customWidth="1"/>
    <col min="975" max="975" width="13.5703125" style="1" customWidth="1"/>
    <col min="976" max="1223" width="9.140625" style="1"/>
    <col min="1224" max="1224" width="26.42578125" style="1" customWidth="1"/>
    <col min="1225" max="1225" width="9.42578125" style="1" customWidth="1"/>
    <col min="1226" max="1226" width="10.140625" style="1" customWidth="1"/>
    <col min="1227" max="1227" width="8.5703125" style="1" customWidth="1"/>
    <col min="1228" max="1228" width="9.7109375" style="1" customWidth="1"/>
    <col min="1229" max="1229" width="11.5703125" style="1" customWidth="1"/>
    <col min="1230" max="1230" width="9.5703125" style="1" customWidth="1"/>
    <col min="1231" max="1231" width="13.5703125" style="1" customWidth="1"/>
    <col min="1232" max="1479" width="9.140625" style="1"/>
    <col min="1480" max="1480" width="26.42578125" style="1" customWidth="1"/>
    <col min="1481" max="1481" width="9.42578125" style="1" customWidth="1"/>
    <col min="1482" max="1482" width="10.140625" style="1" customWidth="1"/>
    <col min="1483" max="1483" width="8.5703125" style="1" customWidth="1"/>
    <col min="1484" max="1484" width="9.7109375" style="1" customWidth="1"/>
    <col min="1485" max="1485" width="11.5703125" style="1" customWidth="1"/>
    <col min="1486" max="1486" width="9.5703125" style="1" customWidth="1"/>
    <col min="1487" max="1487" width="13.5703125" style="1" customWidth="1"/>
    <col min="1488" max="1735" width="9.140625" style="1"/>
    <col min="1736" max="1736" width="26.42578125" style="1" customWidth="1"/>
    <col min="1737" max="1737" width="9.42578125" style="1" customWidth="1"/>
    <col min="1738" max="1738" width="10.140625" style="1" customWidth="1"/>
    <col min="1739" max="1739" width="8.5703125" style="1" customWidth="1"/>
    <col min="1740" max="1740" width="9.7109375" style="1" customWidth="1"/>
    <col min="1741" max="1741" width="11.5703125" style="1" customWidth="1"/>
    <col min="1742" max="1742" width="9.5703125" style="1" customWidth="1"/>
    <col min="1743" max="1743" width="13.5703125" style="1" customWidth="1"/>
    <col min="1744" max="1991" width="9.140625" style="1"/>
    <col min="1992" max="1992" width="26.42578125" style="1" customWidth="1"/>
    <col min="1993" max="1993" width="9.42578125" style="1" customWidth="1"/>
    <col min="1994" max="1994" width="10.140625" style="1" customWidth="1"/>
    <col min="1995" max="1995" width="8.5703125" style="1" customWidth="1"/>
    <col min="1996" max="1996" width="9.7109375" style="1" customWidth="1"/>
    <col min="1997" max="1997" width="11.5703125" style="1" customWidth="1"/>
    <col min="1998" max="1998" width="9.5703125" style="1" customWidth="1"/>
    <col min="1999" max="1999" width="13.5703125" style="1" customWidth="1"/>
    <col min="2000" max="2247" width="9.140625" style="1"/>
    <col min="2248" max="2248" width="26.42578125" style="1" customWidth="1"/>
    <col min="2249" max="2249" width="9.42578125" style="1" customWidth="1"/>
    <col min="2250" max="2250" width="10.140625" style="1" customWidth="1"/>
    <col min="2251" max="2251" width="8.5703125" style="1" customWidth="1"/>
    <col min="2252" max="2252" width="9.7109375" style="1" customWidth="1"/>
    <col min="2253" max="2253" width="11.5703125" style="1" customWidth="1"/>
    <col min="2254" max="2254" width="9.5703125" style="1" customWidth="1"/>
    <col min="2255" max="2255" width="13.5703125" style="1" customWidth="1"/>
    <col min="2256" max="2503" width="9.140625" style="1"/>
    <col min="2504" max="2504" width="26.42578125" style="1" customWidth="1"/>
    <col min="2505" max="2505" width="9.42578125" style="1" customWidth="1"/>
    <col min="2506" max="2506" width="10.140625" style="1" customWidth="1"/>
    <col min="2507" max="2507" width="8.5703125" style="1" customWidth="1"/>
    <col min="2508" max="2508" width="9.7109375" style="1" customWidth="1"/>
    <col min="2509" max="2509" width="11.5703125" style="1" customWidth="1"/>
    <col min="2510" max="2510" width="9.5703125" style="1" customWidth="1"/>
    <col min="2511" max="2511" width="13.5703125" style="1" customWidth="1"/>
    <col min="2512" max="2759" width="9.140625" style="1"/>
    <col min="2760" max="2760" width="26.42578125" style="1" customWidth="1"/>
    <col min="2761" max="2761" width="9.42578125" style="1" customWidth="1"/>
    <col min="2762" max="2762" width="10.140625" style="1" customWidth="1"/>
    <col min="2763" max="2763" width="8.5703125" style="1" customWidth="1"/>
    <col min="2764" max="2764" width="9.7109375" style="1" customWidth="1"/>
    <col min="2765" max="2765" width="11.5703125" style="1" customWidth="1"/>
    <col min="2766" max="2766" width="9.5703125" style="1" customWidth="1"/>
    <col min="2767" max="2767" width="13.5703125" style="1" customWidth="1"/>
    <col min="2768" max="3015" width="9.140625" style="1"/>
    <col min="3016" max="3016" width="26.42578125" style="1" customWidth="1"/>
    <col min="3017" max="3017" width="9.42578125" style="1" customWidth="1"/>
    <col min="3018" max="3018" width="10.140625" style="1" customWidth="1"/>
    <col min="3019" max="3019" width="8.5703125" style="1" customWidth="1"/>
    <col min="3020" max="3020" width="9.7109375" style="1" customWidth="1"/>
    <col min="3021" max="3021" width="11.5703125" style="1" customWidth="1"/>
    <col min="3022" max="3022" width="9.5703125" style="1" customWidth="1"/>
    <col min="3023" max="3023" width="13.5703125" style="1" customWidth="1"/>
    <col min="3024" max="3271" width="9.140625" style="1"/>
    <col min="3272" max="3272" width="26.42578125" style="1" customWidth="1"/>
    <col min="3273" max="3273" width="9.42578125" style="1" customWidth="1"/>
    <col min="3274" max="3274" width="10.140625" style="1" customWidth="1"/>
    <col min="3275" max="3275" width="8.5703125" style="1" customWidth="1"/>
    <col min="3276" max="3276" width="9.7109375" style="1" customWidth="1"/>
    <col min="3277" max="3277" width="11.5703125" style="1" customWidth="1"/>
    <col min="3278" max="3278" width="9.5703125" style="1" customWidth="1"/>
    <col min="3279" max="3279" width="13.5703125" style="1" customWidth="1"/>
    <col min="3280" max="3527" width="9.140625" style="1"/>
    <col min="3528" max="3528" width="26.42578125" style="1" customWidth="1"/>
    <col min="3529" max="3529" width="9.42578125" style="1" customWidth="1"/>
    <col min="3530" max="3530" width="10.140625" style="1" customWidth="1"/>
    <col min="3531" max="3531" width="8.5703125" style="1" customWidth="1"/>
    <col min="3532" max="3532" width="9.7109375" style="1" customWidth="1"/>
    <col min="3533" max="3533" width="11.5703125" style="1" customWidth="1"/>
    <col min="3534" max="3534" width="9.5703125" style="1" customWidth="1"/>
    <col min="3535" max="3535" width="13.5703125" style="1" customWidth="1"/>
    <col min="3536" max="3783" width="9.140625" style="1"/>
    <col min="3784" max="3784" width="26.42578125" style="1" customWidth="1"/>
    <col min="3785" max="3785" width="9.42578125" style="1" customWidth="1"/>
    <col min="3786" max="3786" width="10.140625" style="1" customWidth="1"/>
    <col min="3787" max="3787" width="8.5703125" style="1" customWidth="1"/>
    <col min="3788" max="3788" width="9.7109375" style="1" customWidth="1"/>
    <col min="3789" max="3789" width="11.5703125" style="1" customWidth="1"/>
    <col min="3790" max="3790" width="9.5703125" style="1" customWidth="1"/>
    <col min="3791" max="3791" width="13.5703125" style="1" customWidth="1"/>
    <col min="3792" max="4039" width="9.140625" style="1"/>
    <col min="4040" max="4040" width="26.42578125" style="1" customWidth="1"/>
    <col min="4041" max="4041" width="9.42578125" style="1" customWidth="1"/>
    <col min="4042" max="4042" width="10.140625" style="1" customWidth="1"/>
    <col min="4043" max="4043" width="8.5703125" style="1" customWidth="1"/>
    <col min="4044" max="4044" width="9.7109375" style="1" customWidth="1"/>
    <col min="4045" max="4045" width="11.5703125" style="1" customWidth="1"/>
    <col min="4046" max="4046" width="9.5703125" style="1" customWidth="1"/>
    <col min="4047" max="4047" width="13.5703125" style="1" customWidth="1"/>
    <col min="4048" max="4295" width="9.140625" style="1"/>
    <col min="4296" max="4296" width="26.42578125" style="1" customWidth="1"/>
    <col min="4297" max="4297" width="9.42578125" style="1" customWidth="1"/>
    <col min="4298" max="4298" width="10.140625" style="1" customWidth="1"/>
    <col min="4299" max="4299" width="8.5703125" style="1" customWidth="1"/>
    <col min="4300" max="4300" width="9.7109375" style="1" customWidth="1"/>
    <col min="4301" max="4301" width="11.5703125" style="1" customWidth="1"/>
    <col min="4302" max="4302" width="9.5703125" style="1" customWidth="1"/>
    <col min="4303" max="4303" width="13.5703125" style="1" customWidth="1"/>
    <col min="4304" max="4551" width="9.140625" style="1"/>
    <col min="4552" max="4552" width="26.42578125" style="1" customWidth="1"/>
    <col min="4553" max="4553" width="9.42578125" style="1" customWidth="1"/>
    <col min="4554" max="4554" width="10.140625" style="1" customWidth="1"/>
    <col min="4555" max="4555" width="8.5703125" style="1" customWidth="1"/>
    <col min="4556" max="4556" width="9.7109375" style="1" customWidth="1"/>
    <col min="4557" max="4557" width="11.5703125" style="1" customWidth="1"/>
    <col min="4558" max="4558" width="9.5703125" style="1" customWidth="1"/>
    <col min="4559" max="4559" width="13.5703125" style="1" customWidth="1"/>
    <col min="4560" max="4807" width="9.140625" style="1"/>
    <col min="4808" max="4808" width="26.42578125" style="1" customWidth="1"/>
    <col min="4809" max="4809" width="9.42578125" style="1" customWidth="1"/>
    <col min="4810" max="4810" width="10.140625" style="1" customWidth="1"/>
    <col min="4811" max="4811" width="8.5703125" style="1" customWidth="1"/>
    <col min="4812" max="4812" width="9.7109375" style="1" customWidth="1"/>
    <col min="4813" max="4813" width="11.5703125" style="1" customWidth="1"/>
    <col min="4814" max="4814" width="9.5703125" style="1" customWidth="1"/>
    <col min="4815" max="4815" width="13.5703125" style="1" customWidth="1"/>
    <col min="4816" max="5063" width="9.140625" style="1"/>
    <col min="5064" max="5064" width="26.42578125" style="1" customWidth="1"/>
    <col min="5065" max="5065" width="9.42578125" style="1" customWidth="1"/>
    <col min="5066" max="5066" width="10.140625" style="1" customWidth="1"/>
    <col min="5067" max="5067" width="8.5703125" style="1" customWidth="1"/>
    <col min="5068" max="5068" width="9.7109375" style="1" customWidth="1"/>
    <col min="5069" max="5069" width="11.5703125" style="1" customWidth="1"/>
    <col min="5070" max="5070" width="9.5703125" style="1" customWidth="1"/>
    <col min="5071" max="5071" width="13.5703125" style="1" customWidth="1"/>
    <col min="5072" max="5319" width="9.140625" style="1"/>
    <col min="5320" max="5320" width="26.42578125" style="1" customWidth="1"/>
    <col min="5321" max="5321" width="9.42578125" style="1" customWidth="1"/>
    <col min="5322" max="5322" width="10.140625" style="1" customWidth="1"/>
    <col min="5323" max="5323" width="8.5703125" style="1" customWidth="1"/>
    <col min="5324" max="5324" width="9.7109375" style="1" customWidth="1"/>
    <col min="5325" max="5325" width="11.5703125" style="1" customWidth="1"/>
    <col min="5326" max="5326" width="9.5703125" style="1" customWidth="1"/>
    <col min="5327" max="5327" width="13.5703125" style="1" customWidth="1"/>
    <col min="5328" max="5575" width="9.140625" style="1"/>
    <col min="5576" max="5576" width="26.42578125" style="1" customWidth="1"/>
    <col min="5577" max="5577" width="9.42578125" style="1" customWidth="1"/>
    <col min="5578" max="5578" width="10.140625" style="1" customWidth="1"/>
    <col min="5579" max="5579" width="8.5703125" style="1" customWidth="1"/>
    <col min="5580" max="5580" width="9.7109375" style="1" customWidth="1"/>
    <col min="5581" max="5581" width="11.5703125" style="1" customWidth="1"/>
    <col min="5582" max="5582" width="9.5703125" style="1" customWidth="1"/>
    <col min="5583" max="5583" width="13.5703125" style="1" customWidth="1"/>
    <col min="5584" max="5831" width="9.140625" style="1"/>
    <col min="5832" max="5832" width="26.42578125" style="1" customWidth="1"/>
    <col min="5833" max="5833" width="9.42578125" style="1" customWidth="1"/>
    <col min="5834" max="5834" width="10.140625" style="1" customWidth="1"/>
    <col min="5835" max="5835" width="8.5703125" style="1" customWidth="1"/>
    <col min="5836" max="5836" width="9.7109375" style="1" customWidth="1"/>
    <col min="5837" max="5837" width="11.5703125" style="1" customWidth="1"/>
    <col min="5838" max="5838" width="9.5703125" style="1" customWidth="1"/>
    <col min="5839" max="5839" width="13.5703125" style="1" customWidth="1"/>
    <col min="5840" max="6087" width="9.140625" style="1"/>
    <col min="6088" max="6088" width="26.42578125" style="1" customWidth="1"/>
    <col min="6089" max="6089" width="9.42578125" style="1" customWidth="1"/>
    <col min="6090" max="6090" width="10.140625" style="1" customWidth="1"/>
    <col min="6091" max="6091" width="8.5703125" style="1" customWidth="1"/>
    <col min="6092" max="6092" width="9.7109375" style="1" customWidth="1"/>
    <col min="6093" max="6093" width="11.5703125" style="1" customWidth="1"/>
    <col min="6094" max="6094" width="9.5703125" style="1" customWidth="1"/>
    <col min="6095" max="6095" width="13.5703125" style="1" customWidth="1"/>
    <col min="6096" max="6343" width="9.140625" style="1"/>
    <col min="6344" max="6344" width="26.42578125" style="1" customWidth="1"/>
    <col min="6345" max="6345" width="9.42578125" style="1" customWidth="1"/>
    <col min="6346" max="6346" width="10.140625" style="1" customWidth="1"/>
    <col min="6347" max="6347" width="8.5703125" style="1" customWidth="1"/>
    <col min="6348" max="6348" width="9.7109375" style="1" customWidth="1"/>
    <col min="6349" max="6349" width="11.5703125" style="1" customWidth="1"/>
    <col min="6350" max="6350" width="9.5703125" style="1" customWidth="1"/>
    <col min="6351" max="6351" width="13.5703125" style="1" customWidth="1"/>
    <col min="6352" max="6599" width="9.140625" style="1"/>
    <col min="6600" max="6600" width="26.42578125" style="1" customWidth="1"/>
    <col min="6601" max="6601" width="9.42578125" style="1" customWidth="1"/>
    <col min="6602" max="6602" width="10.140625" style="1" customWidth="1"/>
    <col min="6603" max="6603" width="8.5703125" style="1" customWidth="1"/>
    <col min="6604" max="6604" width="9.7109375" style="1" customWidth="1"/>
    <col min="6605" max="6605" width="11.5703125" style="1" customWidth="1"/>
    <col min="6606" max="6606" width="9.5703125" style="1" customWidth="1"/>
    <col min="6607" max="6607" width="13.5703125" style="1" customWidth="1"/>
    <col min="6608" max="6855" width="9.140625" style="1"/>
    <col min="6856" max="6856" width="26.42578125" style="1" customWidth="1"/>
    <col min="6857" max="6857" width="9.42578125" style="1" customWidth="1"/>
    <col min="6858" max="6858" width="10.140625" style="1" customWidth="1"/>
    <col min="6859" max="6859" width="8.5703125" style="1" customWidth="1"/>
    <col min="6860" max="6860" width="9.7109375" style="1" customWidth="1"/>
    <col min="6861" max="6861" width="11.5703125" style="1" customWidth="1"/>
    <col min="6862" max="6862" width="9.5703125" style="1" customWidth="1"/>
    <col min="6863" max="6863" width="13.5703125" style="1" customWidth="1"/>
    <col min="6864" max="7111" width="9.140625" style="1"/>
    <col min="7112" max="7112" width="26.42578125" style="1" customWidth="1"/>
    <col min="7113" max="7113" width="9.42578125" style="1" customWidth="1"/>
    <col min="7114" max="7114" width="10.140625" style="1" customWidth="1"/>
    <col min="7115" max="7115" width="8.5703125" style="1" customWidth="1"/>
    <col min="7116" max="7116" width="9.7109375" style="1" customWidth="1"/>
    <col min="7117" max="7117" width="11.5703125" style="1" customWidth="1"/>
    <col min="7118" max="7118" width="9.5703125" style="1" customWidth="1"/>
    <col min="7119" max="7119" width="13.5703125" style="1" customWidth="1"/>
    <col min="7120" max="7367" width="9.140625" style="1"/>
    <col min="7368" max="7368" width="26.42578125" style="1" customWidth="1"/>
    <col min="7369" max="7369" width="9.42578125" style="1" customWidth="1"/>
    <col min="7370" max="7370" width="10.140625" style="1" customWidth="1"/>
    <col min="7371" max="7371" width="8.5703125" style="1" customWidth="1"/>
    <col min="7372" max="7372" width="9.7109375" style="1" customWidth="1"/>
    <col min="7373" max="7373" width="11.5703125" style="1" customWidth="1"/>
    <col min="7374" max="7374" width="9.5703125" style="1" customWidth="1"/>
    <col min="7375" max="7375" width="13.5703125" style="1" customWidth="1"/>
    <col min="7376" max="7623" width="9.140625" style="1"/>
    <col min="7624" max="7624" width="26.42578125" style="1" customWidth="1"/>
    <col min="7625" max="7625" width="9.42578125" style="1" customWidth="1"/>
    <col min="7626" max="7626" width="10.140625" style="1" customWidth="1"/>
    <col min="7627" max="7627" width="8.5703125" style="1" customWidth="1"/>
    <col min="7628" max="7628" width="9.7109375" style="1" customWidth="1"/>
    <col min="7629" max="7629" width="11.5703125" style="1" customWidth="1"/>
    <col min="7630" max="7630" width="9.5703125" style="1" customWidth="1"/>
    <col min="7631" max="7631" width="13.5703125" style="1" customWidth="1"/>
    <col min="7632" max="7879" width="9.140625" style="1"/>
    <col min="7880" max="7880" width="26.42578125" style="1" customWidth="1"/>
    <col min="7881" max="7881" width="9.42578125" style="1" customWidth="1"/>
    <col min="7882" max="7882" width="10.140625" style="1" customWidth="1"/>
    <col min="7883" max="7883" width="8.5703125" style="1" customWidth="1"/>
    <col min="7884" max="7884" width="9.7109375" style="1" customWidth="1"/>
    <col min="7885" max="7885" width="11.5703125" style="1" customWidth="1"/>
    <col min="7886" max="7886" width="9.5703125" style="1" customWidth="1"/>
    <col min="7887" max="7887" width="13.5703125" style="1" customWidth="1"/>
    <col min="7888" max="8135" width="9.140625" style="1"/>
    <col min="8136" max="8136" width="26.42578125" style="1" customWidth="1"/>
    <col min="8137" max="8137" width="9.42578125" style="1" customWidth="1"/>
    <col min="8138" max="8138" width="10.140625" style="1" customWidth="1"/>
    <col min="8139" max="8139" width="8.5703125" style="1" customWidth="1"/>
    <col min="8140" max="8140" width="9.7109375" style="1" customWidth="1"/>
    <col min="8141" max="8141" width="11.5703125" style="1" customWidth="1"/>
    <col min="8142" max="8142" width="9.5703125" style="1" customWidth="1"/>
    <col min="8143" max="8143" width="13.5703125" style="1" customWidth="1"/>
    <col min="8144" max="8391" width="9.140625" style="1"/>
    <col min="8392" max="8392" width="26.42578125" style="1" customWidth="1"/>
    <col min="8393" max="8393" width="9.42578125" style="1" customWidth="1"/>
    <col min="8394" max="8394" width="10.140625" style="1" customWidth="1"/>
    <col min="8395" max="8395" width="8.5703125" style="1" customWidth="1"/>
    <col min="8396" max="8396" width="9.7109375" style="1" customWidth="1"/>
    <col min="8397" max="8397" width="11.5703125" style="1" customWidth="1"/>
    <col min="8398" max="8398" width="9.5703125" style="1" customWidth="1"/>
    <col min="8399" max="8399" width="13.5703125" style="1" customWidth="1"/>
    <col min="8400" max="8647" width="9.140625" style="1"/>
    <col min="8648" max="8648" width="26.42578125" style="1" customWidth="1"/>
    <col min="8649" max="8649" width="9.42578125" style="1" customWidth="1"/>
    <col min="8650" max="8650" width="10.140625" style="1" customWidth="1"/>
    <col min="8651" max="8651" width="8.5703125" style="1" customWidth="1"/>
    <col min="8652" max="8652" width="9.7109375" style="1" customWidth="1"/>
    <col min="8653" max="8653" width="11.5703125" style="1" customWidth="1"/>
    <col min="8654" max="8654" width="9.5703125" style="1" customWidth="1"/>
    <col min="8655" max="8655" width="13.5703125" style="1" customWidth="1"/>
    <col min="8656" max="8903" width="9.140625" style="1"/>
    <col min="8904" max="8904" width="26.42578125" style="1" customWidth="1"/>
    <col min="8905" max="8905" width="9.42578125" style="1" customWidth="1"/>
    <col min="8906" max="8906" width="10.140625" style="1" customWidth="1"/>
    <col min="8907" max="8907" width="8.5703125" style="1" customWidth="1"/>
    <col min="8908" max="8908" width="9.7109375" style="1" customWidth="1"/>
    <col min="8909" max="8909" width="11.5703125" style="1" customWidth="1"/>
    <col min="8910" max="8910" width="9.5703125" style="1" customWidth="1"/>
    <col min="8911" max="8911" width="13.5703125" style="1" customWidth="1"/>
    <col min="8912" max="9159" width="9.140625" style="1"/>
    <col min="9160" max="9160" width="26.42578125" style="1" customWidth="1"/>
    <col min="9161" max="9161" width="9.42578125" style="1" customWidth="1"/>
    <col min="9162" max="9162" width="10.140625" style="1" customWidth="1"/>
    <col min="9163" max="9163" width="8.5703125" style="1" customWidth="1"/>
    <col min="9164" max="9164" width="9.7109375" style="1" customWidth="1"/>
    <col min="9165" max="9165" width="11.5703125" style="1" customWidth="1"/>
    <col min="9166" max="9166" width="9.5703125" style="1" customWidth="1"/>
    <col min="9167" max="9167" width="13.5703125" style="1" customWidth="1"/>
    <col min="9168" max="9415" width="9.140625" style="1"/>
    <col min="9416" max="9416" width="26.42578125" style="1" customWidth="1"/>
    <col min="9417" max="9417" width="9.42578125" style="1" customWidth="1"/>
    <col min="9418" max="9418" width="10.140625" style="1" customWidth="1"/>
    <col min="9419" max="9419" width="8.5703125" style="1" customWidth="1"/>
    <col min="9420" max="9420" width="9.7109375" style="1" customWidth="1"/>
    <col min="9421" max="9421" width="11.5703125" style="1" customWidth="1"/>
    <col min="9422" max="9422" width="9.5703125" style="1" customWidth="1"/>
    <col min="9423" max="9423" width="13.5703125" style="1" customWidth="1"/>
    <col min="9424" max="9671" width="9.140625" style="1"/>
    <col min="9672" max="9672" width="26.42578125" style="1" customWidth="1"/>
    <col min="9673" max="9673" width="9.42578125" style="1" customWidth="1"/>
    <col min="9674" max="9674" width="10.140625" style="1" customWidth="1"/>
    <col min="9675" max="9675" width="8.5703125" style="1" customWidth="1"/>
    <col min="9676" max="9676" width="9.7109375" style="1" customWidth="1"/>
    <col min="9677" max="9677" width="11.5703125" style="1" customWidth="1"/>
    <col min="9678" max="9678" width="9.5703125" style="1" customWidth="1"/>
    <col min="9679" max="9679" width="13.5703125" style="1" customWidth="1"/>
    <col min="9680" max="9927" width="9.140625" style="1"/>
    <col min="9928" max="9928" width="26.42578125" style="1" customWidth="1"/>
    <col min="9929" max="9929" width="9.42578125" style="1" customWidth="1"/>
    <col min="9930" max="9930" width="10.140625" style="1" customWidth="1"/>
    <col min="9931" max="9931" width="8.5703125" style="1" customWidth="1"/>
    <col min="9932" max="9932" width="9.7109375" style="1" customWidth="1"/>
    <col min="9933" max="9933" width="11.5703125" style="1" customWidth="1"/>
    <col min="9934" max="9934" width="9.5703125" style="1" customWidth="1"/>
    <col min="9935" max="9935" width="13.5703125" style="1" customWidth="1"/>
    <col min="9936" max="10183" width="9.140625" style="1"/>
    <col min="10184" max="10184" width="26.42578125" style="1" customWidth="1"/>
    <col min="10185" max="10185" width="9.42578125" style="1" customWidth="1"/>
    <col min="10186" max="10186" width="10.140625" style="1" customWidth="1"/>
    <col min="10187" max="10187" width="8.5703125" style="1" customWidth="1"/>
    <col min="10188" max="10188" width="9.7109375" style="1" customWidth="1"/>
    <col min="10189" max="10189" width="11.5703125" style="1" customWidth="1"/>
    <col min="10190" max="10190" width="9.5703125" style="1" customWidth="1"/>
    <col min="10191" max="10191" width="13.5703125" style="1" customWidth="1"/>
    <col min="10192" max="10439" width="9.140625" style="1"/>
    <col min="10440" max="10440" width="26.42578125" style="1" customWidth="1"/>
    <col min="10441" max="10441" width="9.42578125" style="1" customWidth="1"/>
    <col min="10442" max="10442" width="10.140625" style="1" customWidth="1"/>
    <col min="10443" max="10443" width="8.5703125" style="1" customWidth="1"/>
    <col min="10444" max="10444" width="9.7109375" style="1" customWidth="1"/>
    <col min="10445" max="10445" width="11.5703125" style="1" customWidth="1"/>
    <col min="10446" max="10446" width="9.5703125" style="1" customWidth="1"/>
    <col min="10447" max="10447" width="13.5703125" style="1" customWidth="1"/>
    <col min="10448" max="10695" width="9.140625" style="1"/>
    <col min="10696" max="10696" width="26.42578125" style="1" customWidth="1"/>
    <col min="10697" max="10697" width="9.42578125" style="1" customWidth="1"/>
    <col min="10698" max="10698" width="10.140625" style="1" customWidth="1"/>
    <col min="10699" max="10699" width="8.5703125" style="1" customWidth="1"/>
    <col min="10700" max="10700" width="9.7109375" style="1" customWidth="1"/>
    <col min="10701" max="10701" width="11.5703125" style="1" customWidth="1"/>
    <col min="10702" max="10702" width="9.5703125" style="1" customWidth="1"/>
    <col min="10703" max="10703" width="13.5703125" style="1" customWidth="1"/>
    <col min="10704" max="10951" width="9.140625" style="1"/>
    <col min="10952" max="10952" width="26.42578125" style="1" customWidth="1"/>
    <col min="10953" max="10953" width="9.42578125" style="1" customWidth="1"/>
    <col min="10954" max="10954" width="10.140625" style="1" customWidth="1"/>
    <col min="10955" max="10955" width="8.5703125" style="1" customWidth="1"/>
    <col min="10956" max="10956" width="9.7109375" style="1" customWidth="1"/>
    <col min="10957" max="10957" width="11.5703125" style="1" customWidth="1"/>
    <col min="10958" max="10958" width="9.5703125" style="1" customWidth="1"/>
    <col min="10959" max="10959" width="13.5703125" style="1" customWidth="1"/>
    <col min="10960" max="11207" width="9.140625" style="1"/>
    <col min="11208" max="11208" width="26.42578125" style="1" customWidth="1"/>
    <col min="11209" max="11209" width="9.42578125" style="1" customWidth="1"/>
    <col min="11210" max="11210" width="10.140625" style="1" customWidth="1"/>
    <col min="11211" max="11211" width="8.5703125" style="1" customWidth="1"/>
    <col min="11212" max="11212" width="9.7109375" style="1" customWidth="1"/>
    <col min="11213" max="11213" width="11.5703125" style="1" customWidth="1"/>
    <col min="11214" max="11214" width="9.5703125" style="1" customWidth="1"/>
    <col min="11215" max="11215" width="13.5703125" style="1" customWidth="1"/>
    <col min="11216" max="11463" width="9.140625" style="1"/>
    <col min="11464" max="11464" width="26.42578125" style="1" customWidth="1"/>
    <col min="11465" max="11465" width="9.42578125" style="1" customWidth="1"/>
    <col min="11466" max="11466" width="10.140625" style="1" customWidth="1"/>
    <col min="11467" max="11467" width="8.5703125" style="1" customWidth="1"/>
    <col min="11468" max="11468" width="9.7109375" style="1" customWidth="1"/>
    <col min="11469" max="11469" width="11.5703125" style="1" customWidth="1"/>
    <col min="11470" max="11470" width="9.5703125" style="1" customWidth="1"/>
    <col min="11471" max="11471" width="13.5703125" style="1" customWidth="1"/>
    <col min="11472" max="11719" width="9.140625" style="1"/>
    <col min="11720" max="11720" width="26.42578125" style="1" customWidth="1"/>
    <col min="11721" max="11721" width="9.42578125" style="1" customWidth="1"/>
    <col min="11722" max="11722" width="10.140625" style="1" customWidth="1"/>
    <col min="11723" max="11723" width="8.5703125" style="1" customWidth="1"/>
    <col min="11724" max="11724" width="9.7109375" style="1" customWidth="1"/>
    <col min="11725" max="11725" width="11.5703125" style="1" customWidth="1"/>
    <col min="11726" max="11726" width="9.5703125" style="1" customWidth="1"/>
    <col min="11727" max="11727" width="13.5703125" style="1" customWidth="1"/>
    <col min="11728" max="11975" width="9.140625" style="1"/>
    <col min="11976" max="11976" width="26.42578125" style="1" customWidth="1"/>
    <col min="11977" max="11977" width="9.42578125" style="1" customWidth="1"/>
    <col min="11978" max="11978" width="10.140625" style="1" customWidth="1"/>
    <col min="11979" max="11979" width="8.5703125" style="1" customWidth="1"/>
    <col min="11980" max="11980" width="9.7109375" style="1" customWidth="1"/>
    <col min="11981" max="11981" width="11.5703125" style="1" customWidth="1"/>
    <col min="11982" max="11982" width="9.5703125" style="1" customWidth="1"/>
    <col min="11983" max="11983" width="13.5703125" style="1" customWidth="1"/>
    <col min="11984" max="12231" width="9.140625" style="1"/>
    <col min="12232" max="12232" width="26.42578125" style="1" customWidth="1"/>
    <col min="12233" max="12233" width="9.42578125" style="1" customWidth="1"/>
    <col min="12234" max="12234" width="10.140625" style="1" customWidth="1"/>
    <col min="12235" max="12235" width="8.5703125" style="1" customWidth="1"/>
    <col min="12236" max="12236" width="9.7109375" style="1" customWidth="1"/>
    <col min="12237" max="12237" width="11.5703125" style="1" customWidth="1"/>
    <col min="12238" max="12238" width="9.5703125" style="1" customWidth="1"/>
    <col min="12239" max="12239" width="13.5703125" style="1" customWidth="1"/>
    <col min="12240" max="12487" width="9.140625" style="1"/>
    <col min="12488" max="12488" width="26.42578125" style="1" customWidth="1"/>
    <col min="12489" max="12489" width="9.42578125" style="1" customWidth="1"/>
    <col min="12490" max="12490" width="10.140625" style="1" customWidth="1"/>
    <col min="12491" max="12491" width="8.5703125" style="1" customWidth="1"/>
    <col min="12492" max="12492" width="9.7109375" style="1" customWidth="1"/>
    <col min="12493" max="12493" width="11.5703125" style="1" customWidth="1"/>
    <col min="12494" max="12494" width="9.5703125" style="1" customWidth="1"/>
    <col min="12495" max="12495" width="13.5703125" style="1" customWidth="1"/>
    <col min="12496" max="12743" width="9.140625" style="1"/>
    <col min="12744" max="12744" width="26.42578125" style="1" customWidth="1"/>
    <col min="12745" max="12745" width="9.42578125" style="1" customWidth="1"/>
    <col min="12746" max="12746" width="10.140625" style="1" customWidth="1"/>
    <col min="12747" max="12747" width="8.5703125" style="1" customWidth="1"/>
    <col min="12748" max="12748" width="9.7109375" style="1" customWidth="1"/>
    <col min="12749" max="12749" width="11.5703125" style="1" customWidth="1"/>
    <col min="12750" max="12750" width="9.5703125" style="1" customWidth="1"/>
    <col min="12751" max="12751" width="13.5703125" style="1" customWidth="1"/>
    <col min="12752" max="12999" width="9.140625" style="1"/>
    <col min="13000" max="13000" width="26.42578125" style="1" customWidth="1"/>
    <col min="13001" max="13001" width="9.42578125" style="1" customWidth="1"/>
    <col min="13002" max="13002" width="10.140625" style="1" customWidth="1"/>
    <col min="13003" max="13003" width="8.5703125" style="1" customWidth="1"/>
    <col min="13004" max="13004" width="9.7109375" style="1" customWidth="1"/>
    <col min="13005" max="13005" width="11.5703125" style="1" customWidth="1"/>
    <col min="13006" max="13006" width="9.5703125" style="1" customWidth="1"/>
    <col min="13007" max="13007" width="13.5703125" style="1" customWidth="1"/>
    <col min="13008" max="13255" width="9.140625" style="1"/>
    <col min="13256" max="13256" width="26.42578125" style="1" customWidth="1"/>
    <col min="13257" max="13257" width="9.42578125" style="1" customWidth="1"/>
    <col min="13258" max="13258" width="10.140625" style="1" customWidth="1"/>
    <col min="13259" max="13259" width="8.5703125" style="1" customWidth="1"/>
    <col min="13260" max="13260" width="9.7109375" style="1" customWidth="1"/>
    <col min="13261" max="13261" width="11.5703125" style="1" customWidth="1"/>
    <col min="13262" max="13262" width="9.5703125" style="1" customWidth="1"/>
    <col min="13263" max="13263" width="13.5703125" style="1" customWidth="1"/>
    <col min="13264" max="13511" width="9.140625" style="1"/>
    <col min="13512" max="13512" width="26.42578125" style="1" customWidth="1"/>
    <col min="13513" max="13513" width="9.42578125" style="1" customWidth="1"/>
    <col min="13514" max="13514" width="10.140625" style="1" customWidth="1"/>
    <col min="13515" max="13515" width="8.5703125" style="1" customWidth="1"/>
    <col min="13516" max="13516" width="9.7109375" style="1" customWidth="1"/>
    <col min="13517" max="13517" width="11.5703125" style="1" customWidth="1"/>
    <col min="13518" max="13518" width="9.5703125" style="1" customWidth="1"/>
    <col min="13519" max="13519" width="13.5703125" style="1" customWidth="1"/>
    <col min="13520" max="13767" width="9.140625" style="1"/>
    <col min="13768" max="13768" width="26.42578125" style="1" customWidth="1"/>
    <col min="13769" max="13769" width="9.42578125" style="1" customWidth="1"/>
    <col min="13770" max="13770" width="10.140625" style="1" customWidth="1"/>
    <col min="13771" max="13771" width="8.5703125" style="1" customWidth="1"/>
    <col min="13772" max="13772" width="9.7109375" style="1" customWidth="1"/>
    <col min="13773" max="13773" width="11.5703125" style="1" customWidth="1"/>
    <col min="13774" max="13774" width="9.5703125" style="1" customWidth="1"/>
    <col min="13775" max="13775" width="13.5703125" style="1" customWidth="1"/>
    <col min="13776" max="14023" width="9.140625" style="1"/>
    <col min="14024" max="14024" width="26.42578125" style="1" customWidth="1"/>
    <col min="14025" max="14025" width="9.42578125" style="1" customWidth="1"/>
    <col min="14026" max="14026" width="10.140625" style="1" customWidth="1"/>
    <col min="14027" max="14027" width="8.5703125" style="1" customWidth="1"/>
    <col min="14028" max="14028" width="9.7109375" style="1" customWidth="1"/>
    <col min="14029" max="14029" width="11.5703125" style="1" customWidth="1"/>
    <col min="14030" max="14030" width="9.5703125" style="1" customWidth="1"/>
    <col min="14031" max="14031" width="13.5703125" style="1" customWidth="1"/>
    <col min="14032" max="14279" width="9.140625" style="1"/>
    <col min="14280" max="14280" width="26.42578125" style="1" customWidth="1"/>
    <col min="14281" max="14281" width="9.42578125" style="1" customWidth="1"/>
    <col min="14282" max="14282" width="10.140625" style="1" customWidth="1"/>
    <col min="14283" max="14283" width="8.5703125" style="1" customWidth="1"/>
    <col min="14284" max="14284" width="9.7109375" style="1" customWidth="1"/>
    <col min="14285" max="14285" width="11.5703125" style="1" customWidth="1"/>
    <col min="14286" max="14286" width="9.5703125" style="1" customWidth="1"/>
    <col min="14287" max="14287" width="13.5703125" style="1" customWidth="1"/>
    <col min="14288" max="14535" width="9.140625" style="1"/>
    <col min="14536" max="14536" width="26.42578125" style="1" customWidth="1"/>
    <col min="14537" max="14537" width="9.42578125" style="1" customWidth="1"/>
    <col min="14538" max="14538" width="10.140625" style="1" customWidth="1"/>
    <col min="14539" max="14539" width="8.5703125" style="1" customWidth="1"/>
    <col min="14540" max="14540" width="9.7109375" style="1" customWidth="1"/>
    <col min="14541" max="14541" width="11.5703125" style="1" customWidth="1"/>
    <col min="14542" max="14542" width="9.5703125" style="1" customWidth="1"/>
    <col min="14543" max="14543" width="13.5703125" style="1" customWidth="1"/>
    <col min="14544" max="14791" width="9.140625" style="1"/>
    <col min="14792" max="14792" width="26.42578125" style="1" customWidth="1"/>
    <col min="14793" max="14793" width="9.42578125" style="1" customWidth="1"/>
    <col min="14794" max="14794" width="10.140625" style="1" customWidth="1"/>
    <col min="14795" max="14795" width="8.5703125" style="1" customWidth="1"/>
    <col min="14796" max="14796" width="9.7109375" style="1" customWidth="1"/>
    <col min="14797" max="14797" width="11.5703125" style="1" customWidth="1"/>
    <col min="14798" max="14798" width="9.5703125" style="1" customWidth="1"/>
    <col min="14799" max="14799" width="13.5703125" style="1" customWidth="1"/>
    <col min="14800" max="15047" width="9.140625" style="1"/>
    <col min="15048" max="15048" width="26.42578125" style="1" customWidth="1"/>
    <col min="15049" max="15049" width="9.42578125" style="1" customWidth="1"/>
    <col min="15050" max="15050" width="10.140625" style="1" customWidth="1"/>
    <col min="15051" max="15051" width="8.5703125" style="1" customWidth="1"/>
    <col min="15052" max="15052" width="9.7109375" style="1" customWidth="1"/>
    <col min="15053" max="15053" width="11.5703125" style="1" customWidth="1"/>
    <col min="15054" max="15054" width="9.5703125" style="1" customWidth="1"/>
    <col min="15055" max="15055" width="13.5703125" style="1" customWidth="1"/>
    <col min="15056" max="15303" width="9.140625" style="1"/>
    <col min="15304" max="15304" width="26.42578125" style="1" customWidth="1"/>
    <col min="15305" max="15305" width="9.42578125" style="1" customWidth="1"/>
    <col min="15306" max="15306" width="10.140625" style="1" customWidth="1"/>
    <col min="15307" max="15307" width="8.5703125" style="1" customWidth="1"/>
    <col min="15308" max="15308" width="9.7109375" style="1" customWidth="1"/>
    <col min="15309" max="15309" width="11.5703125" style="1" customWidth="1"/>
    <col min="15310" max="15310" width="9.5703125" style="1" customWidth="1"/>
    <col min="15311" max="15311" width="13.5703125" style="1" customWidth="1"/>
    <col min="15312" max="15559" width="9.140625" style="1"/>
    <col min="15560" max="15560" width="26.42578125" style="1" customWidth="1"/>
    <col min="15561" max="15561" width="9.42578125" style="1" customWidth="1"/>
    <col min="15562" max="15562" width="10.140625" style="1" customWidth="1"/>
    <col min="15563" max="15563" width="8.5703125" style="1" customWidth="1"/>
    <col min="15564" max="15564" width="9.7109375" style="1" customWidth="1"/>
    <col min="15565" max="15565" width="11.5703125" style="1" customWidth="1"/>
    <col min="15566" max="15566" width="9.5703125" style="1" customWidth="1"/>
    <col min="15567" max="15567" width="13.5703125" style="1" customWidth="1"/>
    <col min="15568" max="15815" width="9.140625" style="1"/>
    <col min="15816" max="15816" width="26.42578125" style="1" customWidth="1"/>
    <col min="15817" max="15817" width="9.42578125" style="1" customWidth="1"/>
    <col min="15818" max="15818" width="10.140625" style="1" customWidth="1"/>
    <col min="15819" max="15819" width="8.5703125" style="1" customWidth="1"/>
    <col min="15820" max="15820" width="9.7109375" style="1" customWidth="1"/>
    <col min="15821" max="15821" width="11.5703125" style="1" customWidth="1"/>
    <col min="15822" max="15822" width="9.5703125" style="1" customWidth="1"/>
    <col min="15823" max="15823" width="13.5703125" style="1" customWidth="1"/>
    <col min="15824" max="16071" width="9.140625" style="1"/>
    <col min="16072" max="16072" width="26.42578125" style="1" customWidth="1"/>
    <col min="16073" max="16073" width="9.42578125" style="1" customWidth="1"/>
    <col min="16074" max="16074" width="10.140625" style="1" customWidth="1"/>
    <col min="16075" max="16075" width="8.5703125" style="1" customWidth="1"/>
    <col min="16076" max="16076" width="9.7109375" style="1" customWidth="1"/>
    <col min="16077" max="16077" width="11.5703125" style="1" customWidth="1"/>
    <col min="16078" max="16078" width="9.5703125" style="1" customWidth="1"/>
    <col min="16079" max="16079" width="13.5703125" style="1" customWidth="1"/>
    <col min="16080" max="16384" width="9.140625" style="1"/>
  </cols>
  <sheetData>
    <row r="2" spans="2:21" x14ac:dyDescent="0.2">
      <c r="C2" s="2" t="s">
        <v>44</v>
      </c>
    </row>
    <row r="3" spans="2:21" s="3" customFormat="1" x14ac:dyDescent="0.25">
      <c r="B3" s="5" t="s">
        <v>30</v>
      </c>
      <c r="C3" s="6">
        <f>C4</f>
        <v>2800</v>
      </c>
      <c r="F3" s="7" t="s">
        <v>0</v>
      </c>
      <c r="G3" s="7">
        <v>1</v>
      </c>
      <c r="U3" s="8"/>
    </row>
    <row r="4" spans="2:21" s="11" customFormat="1" x14ac:dyDescent="0.25">
      <c r="B4" s="9" t="s">
        <v>29</v>
      </c>
      <c r="C4" s="10">
        <v>2800</v>
      </c>
      <c r="U4" s="12"/>
    </row>
    <row r="5" spans="2:21" s="11" customFormat="1" x14ac:dyDescent="0.25">
      <c r="B5" s="9"/>
      <c r="C5" s="10"/>
      <c r="U5" s="12"/>
    </row>
    <row r="6" spans="2:21" x14ac:dyDescent="0.2">
      <c r="D6" s="4"/>
      <c r="E6" s="4"/>
      <c r="F6" s="4"/>
      <c r="G6" s="4"/>
      <c r="H6" s="4"/>
      <c r="I6" s="4"/>
      <c r="J6" s="4"/>
    </row>
    <row r="7" spans="2:21" x14ac:dyDescent="0.2">
      <c r="B7" s="13" t="s">
        <v>31</v>
      </c>
      <c r="C7" s="4"/>
      <c r="D7" s="4"/>
      <c r="E7" s="4"/>
      <c r="F7" s="4"/>
      <c r="G7" s="4"/>
      <c r="H7" s="14" t="s">
        <v>1</v>
      </c>
      <c r="I7" s="15">
        <f>50000*1.18</f>
        <v>59000</v>
      </c>
      <c r="J7" s="15"/>
      <c r="U7" s="16"/>
    </row>
    <row r="8" spans="2:21" x14ac:dyDescent="0.2">
      <c r="D8" s="4"/>
      <c r="E8" s="4"/>
      <c r="F8" s="4"/>
      <c r="G8" s="4"/>
      <c r="H8" s="14" t="s">
        <v>2</v>
      </c>
      <c r="I8" s="15">
        <v>0</v>
      </c>
      <c r="J8" s="15"/>
      <c r="U8" s="16"/>
    </row>
    <row r="9" spans="2:21" s="20" customFormat="1" ht="25.5" x14ac:dyDescent="0.25"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7" t="s">
        <v>8</v>
      </c>
      <c r="H9" s="17" t="s">
        <v>9</v>
      </c>
      <c r="I9" s="17" t="s">
        <v>10</v>
      </c>
      <c r="J9" s="18"/>
      <c r="K9" s="3"/>
      <c r="U9" s="19"/>
    </row>
    <row r="10" spans="2:21" s="24" customFormat="1" x14ac:dyDescent="0.25">
      <c r="B10" s="21">
        <v>1</v>
      </c>
      <c r="C10" s="21">
        <v>2</v>
      </c>
      <c r="D10" s="21">
        <v>3</v>
      </c>
      <c r="E10" s="21">
        <v>4</v>
      </c>
      <c r="F10" s="21">
        <v>5</v>
      </c>
      <c r="G10" s="21">
        <v>6</v>
      </c>
      <c r="H10" s="21">
        <v>7</v>
      </c>
      <c r="I10" s="21">
        <v>8</v>
      </c>
      <c r="J10" s="22"/>
      <c r="K10" s="3"/>
      <c r="U10" s="23"/>
    </row>
    <row r="11" spans="2:21" x14ac:dyDescent="0.2">
      <c r="B11" s="25" t="s">
        <v>31</v>
      </c>
      <c r="C11" s="26" t="s">
        <v>12</v>
      </c>
      <c r="D11" s="27">
        <v>1</v>
      </c>
      <c r="E11" s="26"/>
      <c r="F11" s="28"/>
      <c r="G11" s="28"/>
      <c r="H11" s="28"/>
      <c r="I11" s="28"/>
      <c r="J11" s="29"/>
      <c r="U11" s="30"/>
    </row>
    <row r="12" spans="2:21" s="35" customFormat="1" x14ac:dyDescent="0.2">
      <c r="B12" s="31" t="s">
        <v>11</v>
      </c>
      <c r="C12" s="32"/>
      <c r="D12" s="32"/>
      <c r="E12" s="32"/>
      <c r="F12" s="33"/>
      <c r="G12" s="33"/>
      <c r="H12" s="33"/>
      <c r="I12" s="32">
        <f>SUM(I13:I16)</f>
        <v>320.93599999999998</v>
      </c>
      <c r="J12" s="32">
        <f>SUM(J13:J16)</f>
        <v>0</v>
      </c>
      <c r="K12" s="8"/>
      <c r="U12" s="34"/>
    </row>
    <row r="13" spans="2:21" s="4" customFormat="1" x14ac:dyDescent="0.2">
      <c r="B13" s="56" t="str">
        <f>B4</f>
        <v>Асфальт М2Б</v>
      </c>
      <c r="C13" s="57" t="s">
        <v>21</v>
      </c>
      <c r="D13" s="57">
        <f>99.2/1000</f>
        <v>9.9199999999999997E-2</v>
      </c>
      <c r="E13" s="57">
        <v>1</v>
      </c>
      <c r="F13" s="58">
        <f>D13*E13</f>
        <v>9.9199999999999997E-2</v>
      </c>
      <c r="G13" s="58"/>
      <c r="H13" s="59">
        <f>C4</f>
        <v>2800</v>
      </c>
      <c r="I13" s="57">
        <f>F13*H13</f>
        <v>277.76</v>
      </c>
      <c r="J13" s="60"/>
      <c r="K13" s="8"/>
      <c r="M13" s="4" t="s">
        <v>34</v>
      </c>
      <c r="U13" s="38"/>
    </row>
    <row r="14" spans="2:21" s="4" customFormat="1" hidden="1" x14ac:dyDescent="0.2">
      <c r="B14" s="56"/>
      <c r="C14" s="57"/>
      <c r="D14" s="61"/>
      <c r="E14" s="57"/>
      <c r="F14" s="58"/>
      <c r="G14" s="58"/>
      <c r="H14" s="59"/>
      <c r="I14" s="57">
        <f>F14*H14</f>
        <v>0</v>
      </c>
      <c r="J14" s="60"/>
      <c r="K14" s="8"/>
      <c r="U14" s="38"/>
    </row>
    <row r="15" spans="2:21" s="4" customFormat="1" ht="25.5" x14ac:dyDescent="0.2">
      <c r="B15" s="62" t="s">
        <v>33</v>
      </c>
      <c r="C15" s="57" t="s">
        <v>21</v>
      </c>
      <c r="D15" s="63">
        <v>1E-3</v>
      </c>
      <c r="E15" s="63">
        <v>1E-3</v>
      </c>
      <c r="F15" s="58">
        <v>1E-3</v>
      </c>
      <c r="G15" s="58"/>
      <c r="H15" s="57">
        <v>14000</v>
      </c>
      <c r="I15" s="57">
        <f>F15*H15</f>
        <v>14</v>
      </c>
      <c r="J15" s="64"/>
      <c r="K15" s="8"/>
      <c r="M15" s="4" t="s">
        <v>34</v>
      </c>
      <c r="U15" s="38"/>
    </row>
    <row r="16" spans="2:21" s="4" customFormat="1" x14ac:dyDescent="0.2">
      <c r="B16" s="62" t="s">
        <v>13</v>
      </c>
      <c r="C16" s="57" t="s">
        <v>14</v>
      </c>
      <c r="D16" s="65">
        <v>0.1</v>
      </c>
      <c r="E16" s="63"/>
      <c r="F16" s="58"/>
      <c r="G16" s="58"/>
      <c r="H16" s="57"/>
      <c r="I16" s="57">
        <f>(I13+I14+I15)*D16</f>
        <v>29.176000000000002</v>
      </c>
      <c r="J16" s="64"/>
      <c r="K16" s="8"/>
      <c r="U16" s="38"/>
    </row>
    <row r="17" spans="2:21" s="35" customFormat="1" x14ac:dyDescent="0.2">
      <c r="B17" s="66" t="s">
        <v>15</v>
      </c>
      <c r="C17" s="67"/>
      <c r="D17" s="67"/>
      <c r="E17" s="67"/>
      <c r="F17" s="68"/>
      <c r="G17" s="68"/>
      <c r="H17" s="67"/>
      <c r="I17" s="67">
        <f>SUM(I18:I23)</f>
        <v>29.284474999999997</v>
      </c>
      <c r="J17" s="67"/>
      <c r="K17" s="8"/>
      <c r="U17" s="34"/>
    </row>
    <row r="18" spans="2:21" s="4" customFormat="1" ht="25.5" x14ac:dyDescent="0.2">
      <c r="B18" s="62" t="s">
        <v>46</v>
      </c>
      <c r="C18" s="57" t="s">
        <v>16</v>
      </c>
      <c r="D18" s="63">
        <f>0.33/1000</f>
        <v>3.3E-4</v>
      </c>
      <c r="E18" s="63"/>
      <c r="F18" s="58"/>
      <c r="G18" s="58"/>
      <c r="H18" s="57">
        <v>1500</v>
      </c>
      <c r="I18" s="57">
        <f>H18*D18</f>
        <v>0.495</v>
      </c>
      <c r="J18" s="69"/>
      <c r="K18" s="8"/>
      <c r="M18" s="4" t="s">
        <v>34</v>
      </c>
      <c r="U18" s="38"/>
    </row>
    <row r="19" spans="2:21" s="4" customFormat="1" ht="16.5" customHeight="1" x14ac:dyDescent="0.25">
      <c r="B19" s="62" t="s">
        <v>36</v>
      </c>
      <c r="C19" s="57" t="s">
        <v>16</v>
      </c>
      <c r="D19" s="63">
        <f>3.65/1000</f>
        <v>3.65E-3</v>
      </c>
      <c r="E19" s="63"/>
      <c r="F19" s="58"/>
      <c r="G19" s="58"/>
      <c r="H19" s="57">
        <v>2300</v>
      </c>
      <c r="I19" s="57">
        <f>H19*D19</f>
        <v>8.3949999999999996</v>
      </c>
      <c r="J19" s="69"/>
      <c r="K19" s="8"/>
      <c r="M19" s="53" t="s">
        <v>35</v>
      </c>
      <c r="U19" s="38"/>
    </row>
    <row r="20" spans="2:21" s="4" customFormat="1" ht="26.25" x14ac:dyDescent="0.25">
      <c r="B20" s="62" t="s">
        <v>37</v>
      </c>
      <c r="C20" s="57" t="s">
        <v>16</v>
      </c>
      <c r="D20" s="63">
        <f>1.42/1000</f>
        <v>1.4199999999999998E-3</v>
      </c>
      <c r="E20" s="63"/>
      <c r="F20" s="58"/>
      <c r="G20" s="58"/>
      <c r="H20" s="57">
        <f>81500/8</f>
        <v>10187.5</v>
      </c>
      <c r="I20" s="57">
        <f>H20*D20</f>
        <v>14.466249999999999</v>
      </c>
      <c r="J20" s="69"/>
      <c r="K20" s="8"/>
      <c r="M20" s="53" t="s">
        <v>38</v>
      </c>
      <c r="U20" s="38"/>
    </row>
    <row r="21" spans="2:21" s="4" customFormat="1" ht="15" x14ac:dyDescent="0.25">
      <c r="B21" s="62" t="s">
        <v>40</v>
      </c>
      <c r="C21" s="57" t="s">
        <v>16</v>
      </c>
      <c r="D21" s="63">
        <f>0.71/1000</f>
        <v>7.0999999999999991E-4</v>
      </c>
      <c r="E21" s="57"/>
      <c r="F21" s="58"/>
      <c r="G21" s="58"/>
      <c r="H21" s="57">
        <v>1000</v>
      </c>
      <c r="I21" s="57">
        <f>H21*D21</f>
        <v>0.71</v>
      </c>
      <c r="J21" s="69"/>
      <c r="K21" s="8"/>
      <c r="M21" s="53" t="s">
        <v>39</v>
      </c>
      <c r="U21" s="38"/>
    </row>
    <row r="22" spans="2:21" s="4" customFormat="1" ht="15" x14ac:dyDescent="0.25">
      <c r="B22" s="62" t="s">
        <v>42</v>
      </c>
      <c r="C22" s="57" t="s">
        <v>16</v>
      </c>
      <c r="D22" s="63">
        <f>1.42/1000</f>
        <v>1.4199999999999998E-3</v>
      </c>
      <c r="E22" s="57"/>
      <c r="F22" s="58"/>
      <c r="G22" s="58"/>
      <c r="H22" s="57">
        <v>1800</v>
      </c>
      <c r="I22" s="57">
        <f>H22*D22</f>
        <v>2.5559999999999996</v>
      </c>
      <c r="J22" s="69"/>
      <c r="K22" s="8"/>
      <c r="M22" s="53" t="s">
        <v>41</v>
      </c>
      <c r="U22" s="38"/>
    </row>
    <row r="23" spans="2:21" s="8" customFormat="1" ht="25.5" x14ac:dyDescent="0.25">
      <c r="B23" s="70" t="s">
        <v>17</v>
      </c>
      <c r="C23" s="60" t="s">
        <v>14</v>
      </c>
      <c r="D23" s="71">
        <v>10</v>
      </c>
      <c r="E23" s="72"/>
      <c r="F23" s="73"/>
      <c r="G23" s="73"/>
      <c r="H23" s="60"/>
      <c r="I23" s="60">
        <f>SUM(I18:I22)*0.1</f>
        <v>2.6622249999999998</v>
      </c>
      <c r="J23" s="64"/>
      <c r="U23" s="42"/>
    </row>
    <row r="24" spans="2:21" s="4" customFormat="1" x14ac:dyDescent="0.2">
      <c r="B24" s="66" t="s">
        <v>18</v>
      </c>
      <c r="C24" s="57"/>
      <c r="D24" s="57"/>
      <c r="E24" s="57"/>
      <c r="F24" s="58"/>
      <c r="G24" s="58"/>
      <c r="H24" s="57"/>
      <c r="I24" s="67">
        <f>SUM(I25:I27)</f>
        <v>12.889253977272727</v>
      </c>
      <c r="J24" s="67"/>
      <c r="K24" s="8"/>
      <c r="U24" s="34"/>
    </row>
    <row r="25" spans="2:21" s="4" customFormat="1" x14ac:dyDescent="0.2">
      <c r="B25" s="56" t="s">
        <v>43</v>
      </c>
      <c r="C25" s="57" t="s">
        <v>2</v>
      </c>
      <c r="D25" s="74">
        <f>24.49/1000</f>
        <v>2.4489999999999998E-2</v>
      </c>
      <c r="E25" s="57"/>
      <c r="F25" s="58"/>
      <c r="G25" s="58"/>
      <c r="H25" s="59">
        <f>I7/22/8</f>
        <v>335.22727272727275</v>
      </c>
      <c r="I25" s="57">
        <f>H25*D25</f>
        <v>8.2097159090909084</v>
      </c>
      <c r="J25" s="69"/>
      <c r="K25" s="8"/>
      <c r="U25" s="38"/>
    </row>
    <row r="26" spans="2:21" s="44" customFormat="1" x14ac:dyDescent="0.2">
      <c r="B26" s="75" t="s">
        <v>19</v>
      </c>
      <c r="C26" s="76" t="s">
        <v>14</v>
      </c>
      <c r="D26" s="77">
        <f>45%+12%</f>
        <v>0.57000000000000006</v>
      </c>
      <c r="E26" s="76"/>
      <c r="F26" s="78"/>
      <c r="G26" s="78"/>
      <c r="H26" s="59">
        <f>H25*D26</f>
        <v>191.0795454545455</v>
      </c>
      <c r="I26" s="57">
        <f>H26*D25</f>
        <v>4.6795380681818184</v>
      </c>
      <c r="J26" s="79"/>
      <c r="K26" s="12"/>
      <c r="U26" s="43"/>
    </row>
    <row r="27" spans="2:21" s="4" customFormat="1" hidden="1" x14ac:dyDescent="0.2">
      <c r="B27" s="56" t="s">
        <v>20</v>
      </c>
      <c r="C27" s="57" t="s">
        <v>21</v>
      </c>
      <c r="D27" s="63">
        <f>D14</f>
        <v>0</v>
      </c>
      <c r="E27" s="57"/>
      <c r="F27" s="58"/>
      <c r="G27" s="58"/>
      <c r="H27" s="57"/>
      <c r="I27" s="57">
        <f t="shared" ref="I27" si="0">H27*D27</f>
        <v>0</v>
      </c>
      <c r="J27" s="69"/>
      <c r="K27" s="8"/>
      <c r="U27" s="38"/>
    </row>
    <row r="28" spans="2:21" s="4" customFormat="1" hidden="1" x14ac:dyDescent="0.2">
      <c r="B28" s="66" t="s">
        <v>22</v>
      </c>
      <c r="C28" s="57" t="s">
        <v>14</v>
      </c>
      <c r="D28" s="80">
        <v>0</v>
      </c>
      <c r="E28" s="58"/>
      <c r="F28" s="58"/>
      <c r="G28" s="58"/>
      <c r="H28" s="57"/>
      <c r="I28" s="67">
        <f>I17*D28</f>
        <v>0</v>
      </c>
      <c r="J28" s="69"/>
      <c r="K28" s="8"/>
      <c r="U28" s="34"/>
    </row>
    <row r="29" spans="2:21" s="4" customFormat="1" x14ac:dyDescent="0.2">
      <c r="B29" s="66" t="s">
        <v>23</v>
      </c>
      <c r="C29" s="57" t="s">
        <v>14</v>
      </c>
      <c r="D29" s="65">
        <v>0.1</v>
      </c>
      <c r="E29" s="58"/>
      <c r="F29" s="58"/>
      <c r="G29" s="58"/>
      <c r="H29" s="57"/>
      <c r="I29" s="67">
        <f>(I12+I17+I24+I28*1.0166)*D29</f>
        <v>36.310972897727275</v>
      </c>
      <c r="J29" s="67"/>
      <c r="K29" s="8"/>
      <c r="U29" s="34"/>
    </row>
    <row r="30" spans="2:21" s="4" customFormat="1" x14ac:dyDescent="0.2">
      <c r="B30" s="66" t="s">
        <v>24</v>
      </c>
      <c r="C30" s="58"/>
      <c r="D30" s="57"/>
      <c r="E30" s="58"/>
      <c r="F30" s="58"/>
      <c r="G30" s="58"/>
      <c r="H30" s="57"/>
      <c r="I30" s="67">
        <f>I12+I17+I24+I28+I29</f>
        <v>399.42070187499996</v>
      </c>
      <c r="J30" s="69"/>
      <c r="K30" s="8"/>
      <c r="U30" s="34"/>
    </row>
    <row r="31" spans="2:21" s="35" customFormat="1" x14ac:dyDescent="0.2">
      <c r="B31" s="66" t="s">
        <v>25</v>
      </c>
      <c r="C31" s="57" t="s">
        <v>14</v>
      </c>
      <c r="D31" s="65">
        <v>0.1</v>
      </c>
      <c r="E31" s="58"/>
      <c r="F31" s="58"/>
      <c r="G31" s="58"/>
      <c r="H31" s="57"/>
      <c r="I31" s="67">
        <f>I30*D31</f>
        <v>39.942070187500001</v>
      </c>
      <c r="J31" s="67"/>
      <c r="K31" s="8"/>
      <c r="U31" s="34"/>
    </row>
    <row r="32" spans="2:21" s="3" customFormat="1" x14ac:dyDescent="0.25">
      <c r="B32" s="81" t="s">
        <v>26</v>
      </c>
      <c r="C32" s="82"/>
      <c r="D32" s="83"/>
      <c r="E32" s="82"/>
      <c r="F32" s="82"/>
      <c r="G32" s="82"/>
      <c r="H32" s="83"/>
      <c r="I32" s="83">
        <f>I30+I31</f>
        <v>439.36277206249997</v>
      </c>
      <c r="J32" s="83">
        <f>J12+J17+J24+J29+J31</f>
        <v>0</v>
      </c>
      <c r="U32" s="49"/>
    </row>
    <row r="33" spans="2:21" s="3" customFormat="1" x14ac:dyDescent="0.25">
      <c r="B33" s="81"/>
      <c r="C33" s="82"/>
      <c r="D33" s="83"/>
      <c r="E33" s="82"/>
      <c r="F33" s="82"/>
      <c r="G33" s="82"/>
      <c r="H33" s="83"/>
      <c r="I33" s="83">
        <f>I32*$G$3</f>
        <v>439.36277206249997</v>
      </c>
      <c r="J33" s="83"/>
      <c r="U33" s="49"/>
    </row>
    <row r="34" spans="2:21" s="50" customFormat="1" x14ac:dyDescent="0.2">
      <c r="B34" s="84" t="s">
        <v>27</v>
      </c>
      <c r="C34" s="84"/>
      <c r="D34" s="84"/>
      <c r="E34" s="84"/>
      <c r="F34" s="84"/>
      <c r="G34" s="84">
        <f>I32/I26</f>
        <v>93.890201481619613</v>
      </c>
      <c r="H34" s="85">
        <f>I34/I32</f>
        <v>0.73045788220388042</v>
      </c>
      <c r="I34" s="86">
        <f>I12</f>
        <v>320.93599999999998</v>
      </c>
      <c r="J34" s="86">
        <f>I34*$G$3</f>
        <v>320.93599999999998</v>
      </c>
      <c r="K34" s="3"/>
      <c r="U34" s="52"/>
    </row>
    <row r="35" spans="2:21" s="50" customFormat="1" x14ac:dyDescent="0.2">
      <c r="B35" s="84" t="s">
        <v>28</v>
      </c>
      <c r="C35" s="84"/>
      <c r="D35" s="84"/>
      <c r="E35" s="84"/>
      <c r="F35" s="84"/>
      <c r="G35" s="84"/>
      <c r="H35" s="85">
        <f>I35/I32</f>
        <v>0.26954211779611953</v>
      </c>
      <c r="I35" s="86">
        <f>I17+I24+I28+I29+I31</f>
        <v>118.42677206249999</v>
      </c>
      <c r="J35" s="86">
        <f>I35*$G$3</f>
        <v>118.42677206249999</v>
      </c>
      <c r="K35" s="3"/>
      <c r="U35" s="52"/>
    </row>
    <row r="36" spans="2:21" x14ac:dyDescent="0.2">
      <c r="B36" s="87"/>
      <c r="C36" s="87"/>
      <c r="D36" s="87"/>
      <c r="E36" s="87"/>
      <c r="F36" s="87"/>
      <c r="G36" s="87"/>
      <c r="H36" s="87"/>
      <c r="I36" s="87"/>
      <c r="J36" s="87"/>
    </row>
    <row r="37" spans="2:21" x14ac:dyDescent="0.2">
      <c r="B37" s="87"/>
      <c r="C37" s="87"/>
      <c r="D37" s="87"/>
      <c r="E37" s="87"/>
      <c r="F37" s="87"/>
      <c r="G37" s="87"/>
      <c r="H37" s="87"/>
      <c r="I37" s="87"/>
      <c r="J37" s="87"/>
    </row>
    <row r="38" spans="2:21" x14ac:dyDescent="0.2">
      <c r="B38" s="81" t="s">
        <v>45</v>
      </c>
      <c r="C38" s="87"/>
      <c r="D38" s="87"/>
      <c r="E38" s="87"/>
      <c r="F38" s="87"/>
      <c r="G38" s="87"/>
      <c r="H38" s="88" t="s">
        <v>1</v>
      </c>
      <c r="I38" s="89">
        <f>I7</f>
        <v>59000</v>
      </c>
      <c r="J38" s="89"/>
      <c r="U38" s="16"/>
    </row>
    <row r="39" spans="2:21" x14ac:dyDescent="0.2">
      <c r="B39" s="87"/>
      <c r="C39" s="87"/>
      <c r="D39" s="87"/>
      <c r="E39" s="87"/>
      <c r="F39" s="87"/>
      <c r="G39" s="87"/>
      <c r="H39" s="88" t="s">
        <v>2</v>
      </c>
      <c r="I39" s="89">
        <v>0</v>
      </c>
      <c r="J39" s="89"/>
      <c r="U39" s="16"/>
    </row>
    <row r="40" spans="2:21" s="20" customFormat="1" ht="25.5" x14ac:dyDescent="0.25">
      <c r="B40" s="90" t="s">
        <v>3</v>
      </c>
      <c r="C40" s="90" t="s">
        <v>4</v>
      </c>
      <c r="D40" s="90" t="s">
        <v>5</v>
      </c>
      <c r="E40" s="90" t="s">
        <v>6</v>
      </c>
      <c r="F40" s="90" t="s">
        <v>7</v>
      </c>
      <c r="G40" s="90" t="s">
        <v>8</v>
      </c>
      <c r="H40" s="90" t="s">
        <v>9</v>
      </c>
      <c r="I40" s="90" t="s">
        <v>10</v>
      </c>
      <c r="J40" s="91"/>
      <c r="K40" s="3"/>
      <c r="U40" s="19"/>
    </row>
    <row r="41" spans="2:21" s="24" customFormat="1" x14ac:dyDescent="0.25">
      <c r="B41" s="82">
        <v>1</v>
      </c>
      <c r="C41" s="82">
        <v>2</v>
      </c>
      <c r="D41" s="82">
        <v>3</v>
      </c>
      <c r="E41" s="82">
        <v>4</v>
      </c>
      <c r="F41" s="82">
        <v>5</v>
      </c>
      <c r="G41" s="82">
        <v>6</v>
      </c>
      <c r="H41" s="82">
        <v>7</v>
      </c>
      <c r="I41" s="82">
        <v>8</v>
      </c>
      <c r="J41" s="83"/>
      <c r="K41" s="3"/>
      <c r="U41" s="23"/>
    </row>
    <row r="42" spans="2:21" x14ac:dyDescent="0.2">
      <c r="B42" s="92" t="s">
        <v>45</v>
      </c>
      <c r="C42" s="57" t="s">
        <v>12</v>
      </c>
      <c r="D42" s="57">
        <v>1</v>
      </c>
      <c r="E42" s="57"/>
      <c r="F42" s="58"/>
      <c r="G42" s="58"/>
      <c r="H42" s="58"/>
      <c r="I42" s="58"/>
      <c r="J42" s="69"/>
      <c r="U42" s="30"/>
    </row>
    <row r="43" spans="2:21" s="35" customFormat="1" x14ac:dyDescent="0.2">
      <c r="B43" s="66" t="s">
        <v>11</v>
      </c>
      <c r="C43" s="67"/>
      <c r="D43" s="67"/>
      <c r="E43" s="67"/>
      <c r="F43" s="68"/>
      <c r="G43" s="68"/>
      <c r="H43" s="68"/>
      <c r="I43" s="67">
        <f>SUM(I44:I47)</f>
        <v>785.4</v>
      </c>
      <c r="J43" s="67">
        <f>SUM(J44:J47)</f>
        <v>0</v>
      </c>
      <c r="K43" s="8"/>
      <c r="U43" s="34"/>
    </row>
    <row r="44" spans="2:21" s="4" customFormat="1" x14ac:dyDescent="0.2">
      <c r="B44" s="56" t="str">
        <f>B4</f>
        <v>Асфальт М2Б</v>
      </c>
      <c r="C44" s="57" t="s">
        <v>21</v>
      </c>
      <c r="D44" s="57">
        <f>25/1000*10</f>
        <v>0.25</v>
      </c>
      <c r="E44" s="57">
        <v>1</v>
      </c>
      <c r="F44" s="58">
        <f>D44*E44</f>
        <v>0.25</v>
      </c>
      <c r="G44" s="58"/>
      <c r="H44" s="59">
        <f>C4</f>
        <v>2800</v>
      </c>
      <c r="I44" s="57">
        <f>F44*H44</f>
        <v>700</v>
      </c>
      <c r="J44" s="60"/>
      <c r="K44" s="8"/>
      <c r="M44" s="4" t="s">
        <v>34</v>
      </c>
      <c r="U44" s="38"/>
    </row>
    <row r="45" spans="2:21" s="4" customFormat="1" hidden="1" x14ac:dyDescent="0.2">
      <c r="B45" s="56"/>
      <c r="C45" s="57"/>
      <c r="D45" s="61"/>
      <c r="E45" s="57"/>
      <c r="F45" s="58"/>
      <c r="G45" s="58"/>
      <c r="H45" s="59"/>
      <c r="I45" s="57">
        <f>F45*H45</f>
        <v>0</v>
      </c>
      <c r="J45" s="60"/>
      <c r="K45" s="8"/>
      <c r="U45" s="38"/>
    </row>
    <row r="46" spans="2:21" s="4" customFormat="1" ht="25.5" x14ac:dyDescent="0.2">
      <c r="B46" s="62" t="s">
        <v>33</v>
      </c>
      <c r="C46" s="57" t="s">
        <v>21</v>
      </c>
      <c r="D46" s="63">
        <v>1E-3</v>
      </c>
      <c r="E46" s="63">
        <v>1E-3</v>
      </c>
      <c r="F46" s="58">
        <v>1E-3</v>
      </c>
      <c r="G46" s="58"/>
      <c r="H46" s="57">
        <v>14000</v>
      </c>
      <c r="I46" s="57">
        <f>F46*H46</f>
        <v>14</v>
      </c>
      <c r="J46" s="64"/>
      <c r="K46" s="8"/>
      <c r="M46" s="4" t="s">
        <v>34</v>
      </c>
      <c r="U46" s="38"/>
    </row>
    <row r="47" spans="2:21" s="4" customFormat="1" x14ac:dyDescent="0.2">
      <c r="B47" s="62" t="s">
        <v>13</v>
      </c>
      <c r="C47" s="57" t="s">
        <v>14</v>
      </c>
      <c r="D47" s="65">
        <v>0.1</v>
      </c>
      <c r="E47" s="63"/>
      <c r="F47" s="58"/>
      <c r="G47" s="58"/>
      <c r="H47" s="57"/>
      <c r="I47" s="57">
        <f>(I44+I45+I46)*D47</f>
        <v>71.400000000000006</v>
      </c>
      <c r="J47" s="64"/>
      <c r="K47" s="8"/>
      <c r="U47" s="38"/>
    </row>
    <row r="48" spans="2:21" s="35" customFormat="1" x14ac:dyDescent="0.2">
      <c r="B48" s="66" t="s">
        <v>15</v>
      </c>
      <c r="C48" s="67"/>
      <c r="D48" s="67"/>
      <c r="E48" s="67"/>
      <c r="F48" s="68"/>
      <c r="G48" s="68"/>
      <c r="H48" s="67"/>
      <c r="I48" s="67">
        <f>SUM(I49:I54)</f>
        <v>27.169999999999998</v>
      </c>
      <c r="J48" s="67"/>
      <c r="K48" s="8"/>
      <c r="U48" s="34"/>
    </row>
    <row r="49" spans="2:21" s="4" customFormat="1" x14ac:dyDescent="0.2">
      <c r="B49" s="62" t="s">
        <v>32</v>
      </c>
      <c r="C49" s="57" t="s">
        <v>16</v>
      </c>
      <c r="D49" s="63">
        <v>0</v>
      </c>
      <c r="E49" s="63"/>
      <c r="F49" s="58"/>
      <c r="G49" s="58"/>
      <c r="H49" s="57">
        <v>1500</v>
      </c>
      <c r="I49" s="57">
        <f>H49*D49</f>
        <v>0</v>
      </c>
      <c r="J49" s="69"/>
      <c r="K49" s="8"/>
      <c r="M49" s="4" t="s">
        <v>34</v>
      </c>
      <c r="U49" s="38"/>
    </row>
    <row r="50" spans="2:21" s="4" customFormat="1" ht="16.5" customHeight="1" x14ac:dyDescent="0.25">
      <c r="B50" s="62" t="s">
        <v>36</v>
      </c>
      <c r="C50" s="57" t="s">
        <v>16</v>
      </c>
      <c r="D50" s="63">
        <f>2.4/1000</f>
        <v>2.3999999999999998E-3</v>
      </c>
      <c r="E50" s="63"/>
      <c r="F50" s="58"/>
      <c r="G50" s="58"/>
      <c r="H50" s="57">
        <v>2300</v>
      </c>
      <c r="I50" s="57">
        <f>H50*D50</f>
        <v>5.52</v>
      </c>
      <c r="J50" s="69"/>
      <c r="K50" s="8"/>
      <c r="M50" s="53" t="s">
        <v>35</v>
      </c>
      <c r="U50" s="38"/>
    </row>
    <row r="51" spans="2:21" s="4" customFormat="1" ht="26.25" x14ac:dyDescent="0.25">
      <c r="B51" s="62" t="s">
        <v>37</v>
      </c>
      <c r="C51" s="57" t="s">
        <v>16</v>
      </c>
      <c r="D51" s="63">
        <f>1.6/1000</f>
        <v>1.6000000000000001E-3</v>
      </c>
      <c r="E51" s="63"/>
      <c r="F51" s="58"/>
      <c r="G51" s="58"/>
      <c r="H51" s="57">
        <f>81500/8</f>
        <v>10187.5</v>
      </c>
      <c r="I51" s="57">
        <f>H51*D51</f>
        <v>16.3</v>
      </c>
      <c r="J51" s="69"/>
      <c r="K51" s="8"/>
      <c r="M51" s="53" t="s">
        <v>38</v>
      </c>
      <c r="U51" s="38"/>
    </row>
    <row r="52" spans="2:21" s="4" customFormat="1" ht="15" x14ac:dyDescent="0.25">
      <c r="B52" s="62" t="s">
        <v>40</v>
      </c>
      <c r="C52" s="57" t="s">
        <v>16</v>
      </c>
      <c r="D52" s="63">
        <v>0</v>
      </c>
      <c r="E52" s="57"/>
      <c r="F52" s="58"/>
      <c r="G52" s="58"/>
      <c r="H52" s="57">
        <v>1000</v>
      </c>
      <c r="I52" s="57">
        <f>H52*D52</f>
        <v>0</v>
      </c>
      <c r="J52" s="69"/>
      <c r="K52" s="8"/>
      <c r="M52" s="53" t="s">
        <v>39</v>
      </c>
      <c r="U52" s="38"/>
    </row>
    <row r="53" spans="2:21" s="4" customFormat="1" ht="15" x14ac:dyDescent="0.25">
      <c r="B53" s="62" t="s">
        <v>42</v>
      </c>
      <c r="C53" s="57" t="s">
        <v>16</v>
      </c>
      <c r="D53" s="63">
        <f>1.6/1000</f>
        <v>1.6000000000000001E-3</v>
      </c>
      <c r="E53" s="57"/>
      <c r="F53" s="58"/>
      <c r="G53" s="58"/>
      <c r="H53" s="57">
        <v>1800</v>
      </c>
      <c r="I53" s="57">
        <f>H53*D53</f>
        <v>2.8800000000000003</v>
      </c>
      <c r="J53" s="69"/>
      <c r="K53" s="8"/>
      <c r="M53" s="53" t="s">
        <v>41</v>
      </c>
      <c r="U53" s="38"/>
    </row>
    <row r="54" spans="2:21" s="8" customFormat="1" ht="25.5" x14ac:dyDescent="0.25">
      <c r="B54" s="70" t="s">
        <v>17</v>
      </c>
      <c r="C54" s="60" t="s">
        <v>14</v>
      </c>
      <c r="D54" s="71">
        <v>10</v>
      </c>
      <c r="E54" s="72"/>
      <c r="F54" s="73"/>
      <c r="G54" s="73"/>
      <c r="H54" s="60"/>
      <c r="I54" s="60">
        <f>SUM(I49:I53)*0.1</f>
        <v>2.4700000000000002</v>
      </c>
      <c r="J54" s="64"/>
      <c r="U54" s="42"/>
    </row>
    <row r="55" spans="2:21" s="4" customFormat="1" x14ac:dyDescent="0.2">
      <c r="B55" s="66" t="s">
        <v>18</v>
      </c>
      <c r="C55" s="57"/>
      <c r="D55" s="57"/>
      <c r="E55" s="57"/>
      <c r="F55" s="58"/>
      <c r="G55" s="58"/>
      <c r="H55" s="57"/>
      <c r="I55" s="67">
        <f>SUM(I56:I58)</f>
        <v>10.420875000000002</v>
      </c>
      <c r="J55" s="67"/>
      <c r="K55" s="8"/>
      <c r="U55" s="34"/>
    </row>
    <row r="56" spans="2:21" s="4" customFormat="1" x14ac:dyDescent="0.2">
      <c r="B56" s="56" t="s">
        <v>43</v>
      </c>
      <c r="C56" s="57" t="s">
        <v>2</v>
      </c>
      <c r="D56" s="74">
        <f>19.8/1000</f>
        <v>1.9800000000000002E-2</v>
      </c>
      <c r="E56" s="57"/>
      <c r="F56" s="58"/>
      <c r="G56" s="58"/>
      <c r="H56" s="59">
        <f>I38/22/8</f>
        <v>335.22727272727275</v>
      </c>
      <c r="I56" s="57">
        <f>H56*D56</f>
        <v>6.6375000000000011</v>
      </c>
      <c r="J56" s="69"/>
      <c r="K56" s="8"/>
      <c r="U56" s="38"/>
    </row>
    <row r="57" spans="2:21" s="44" customFormat="1" x14ac:dyDescent="0.2">
      <c r="B57" s="75" t="s">
        <v>19</v>
      </c>
      <c r="C57" s="76" t="s">
        <v>14</v>
      </c>
      <c r="D57" s="77">
        <f>45%+12%</f>
        <v>0.57000000000000006</v>
      </c>
      <c r="E57" s="76"/>
      <c r="F57" s="78"/>
      <c r="G57" s="78"/>
      <c r="H57" s="59">
        <f>H56*D57</f>
        <v>191.0795454545455</v>
      </c>
      <c r="I57" s="57">
        <f>H57*D56</f>
        <v>3.7833750000000013</v>
      </c>
      <c r="J57" s="79"/>
      <c r="K57" s="12"/>
      <c r="U57" s="43"/>
    </row>
    <row r="58" spans="2:21" s="4" customFormat="1" hidden="1" x14ac:dyDescent="0.2">
      <c r="B58" s="36" t="s">
        <v>20</v>
      </c>
      <c r="C58" s="27" t="s">
        <v>21</v>
      </c>
      <c r="D58" s="39">
        <f>D45</f>
        <v>0</v>
      </c>
      <c r="E58" s="27"/>
      <c r="F58" s="37"/>
      <c r="G58" s="37"/>
      <c r="H58" s="27"/>
      <c r="I58" s="27">
        <f t="shared" ref="I58" si="1">H58*D58</f>
        <v>0</v>
      </c>
      <c r="J58" s="41"/>
      <c r="K58" s="8"/>
      <c r="U58" s="38"/>
    </row>
    <row r="59" spans="2:21" s="4" customFormat="1" hidden="1" x14ac:dyDescent="0.2">
      <c r="B59" s="31" t="s">
        <v>22</v>
      </c>
      <c r="C59" s="27" t="s">
        <v>14</v>
      </c>
      <c r="D59" s="45">
        <v>0</v>
      </c>
      <c r="E59" s="37"/>
      <c r="F59" s="37"/>
      <c r="G59" s="37"/>
      <c r="H59" s="27"/>
      <c r="I59" s="32">
        <f>I48*D59</f>
        <v>0</v>
      </c>
      <c r="J59" s="41"/>
      <c r="K59" s="8"/>
      <c r="U59" s="34"/>
    </row>
    <row r="60" spans="2:21" s="4" customFormat="1" x14ac:dyDescent="0.2">
      <c r="B60" s="31" t="s">
        <v>23</v>
      </c>
      <c r="C60" s="27" t="s">
        <v>14</v>
      </c>
      <c r="D60" s="40">
        <v>0.1</v>
      </c>
      <c r="E60" s="37"/>
      <c r="F60" s="37"/>
      <c r="G60" s="37"/>
      <c r="H60" s="27"/>
      <c r="I60" s="32">
        <f>(I43+I48+I55+I59*1.0166)*D60</f>
        <v>82.299087499999999</v>
      </c>
      <c r="J60" s="32"/>
      <c r="K60" s="8"/>
      <c r="U60" s="34"/>
    </row>
    <row r="61" spans="2:21" s="4" customFormat="1" x14ac:dyDescent="0.2">
      <c r="B61" s="31" t="s">
        <v>24</v>
      </c>
      <c r="C61" s="37"/>
      <c r="D61" s="27"/>
      <c r="E61" s="37"/>
      <c r="F61" s="37"/>
      <c r="G61" s="37"/>
      <c r="H61" s="27"/>
      <c r="I61" s="32">
        <f>I43+I48+I55+I59+I60</f>
        <v>905.2899625</v>
      </c>
      <c r="J61" s="41"/>
      <c r="K61" s="8"/>
      <c r="U61" s="34"/>
    </row>
    <row r="62" spans="2:21" s="35" customFormat="1" x14ac:dyDescent="0.2">
      <c r="B62" s="31" t="s">
        <v>25</v>
      </c>
      <c r="C62" s="27" t="s">
        <v>14</v>
      </c>
      <c r="D62" s="40">
        <v>0.1</v>
      </c>
      <c r="E62" s="37"/>
      <c r="F62" s="37"/>
      <c r="G62" s="37"/>
      <c r="H62" s="27"/>
      <c r="I62" s="32">
        <f>I61*D62</f>
        <v>90.528996250000006</v>
      </c>
      <c r="J62" s="32"/>
      <c r="K62" s="8"/>
      <c r="U62" s="34"/>
    </row>
    <row r="63" spans="2:21" s="3" customFormat="1" x14ac:dyDescent="0.25">
      <c r="B63" s="13" t="s">
        <v>26</v>
      </c>
      <c r="C63" s="46"/>
      <c r="D63" s="47"/>
      <c r="E63" s="46"/>
      <c r="F63" s="46"/>
      <c r="G63" s="46"/>
      <c r="H63" s="47"/>
      <c r="I63" s="48">
        <f>I61+I62</f>
        <v>995.81895874999998</v>
      </c>
      <c r="J63" s="47">
        <f>J43+J48+J55+J60+J62</f>
        <v>0</v>
      </c>
      <c r="U63" s="49"/>
    </row>
    <row r="64" spans="2:21" s="3" customFormat="1" x14ac:dyDescent="0.25">
      <c r="B64" s="13"/>
      <c r="C64" s="46"/>
      <c r="D64" s="47"/>
      <c r="E64" s="46"/>
      <c r="F64" s="46"/>
      <c r="G64" s="46"/>
      <c r="H64" s="47"/>
      <c r="I64" s="48">
        <f>I63*$G$3</f>
        <v>995.81895874999998</v>
      </c>
      <c r="J64" s="47"/>
      <c r="U64" s="49"/>
    </row>
    <row r="65" spans="2:21" s="50" customFormat="1" x14ac:dyDescent="0.2">
      <c r="B65" s="50" t="s">
        <v>27</v>
      </c>
      <c r="G65" s="50">
        <f>I63/I57</f>
        <v>263.20916080219371</v>
      </c>
      <c r="H65" s="51">
        <f>I65/I63</f>
        <v>0.78869757710364541</v>
      </c>
      <c r="I65" s="52">
        <f>I43</f>
        <v>785.4</v>
      </c>
      <c r="J65" s="52">
        <f>I65*$G$3</f>
        <v>785.4</v>
      </c>
      <c r="K65" s="3"/>
      <c r="U65" s="52"/>
    </row>
    <row r="66" spans="2:21" s="50" customFormat="1" x14ac:dyDescent="0.2">
      <c r="B66" s="50" t="s">
        <v>28</v>
      </c>
      <c r="H66" s="51">
        <f>I66/I63</f>
        <v>0.21130242289635462</v>
      </c>
      <c r="I66" s="52">
        <f>I48+I55+I59+I60+I62</f>
        <v>210.41895875</v>
      </c>
      <c r="J66" s="52">
        <f>I66*$G$3</f>
        <v>210.41895875</v>
      </c>
      <c r="K66" s="3"/>
      <c r="U66" s="52"/>
    </row>
    <row r="69" spans="2:21" x14ac:dyDescent="0.2">
      <c r="H69" s="54" t="s">
        <v>47</v>
      </c>
      <c r="I69" s="55">
        <f>I63+I33</f>
        <v>1435.1817308125001</v>
      </c>
    </row>
    <row r="71" spans="2:21" x14ac:dyDescent="0.2">
      <c r="E71" s="1" t="s">
        <v>48</v>
      </c>
      <c r="H71" s="1" t="s">
        <v>48</v>
      </c>
      <c r="J71" s="1" t="s">
        <v>49</v>
      </c>
    </row>
  </sheetData>
  <hyperlinks>
    <hyperlink ref="M19" r:id="rId1"/>
    <hyperlink ref="M20" r:id="rId2"/>
    <hyperlink ref="M21" r:id="rId3"/>
    <hyperlink ref="M22" r:id="rId4"/>
    <hyperlink ref="M50" r:id="rId5"/>
    <hyperlink ref="M51" r:id="rId6"/>
    <hyperlink ref="M52" r:id="rId7"/>
    <hyperlink ref="M53" r:id="rId8"/>
  </hyperlinks>
  <pageMargins left="0.7" right="0.7" top="0.75" bottom="0.75" header="0.3" footer="0.3"/>
  <pageSetup paperSize="9" scale="70" orientation="portrait" r:id="rId9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</vt:lpstr>
      <vt:lpstr>АБ!Область_печати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Чернов Андрей Николаевич</dc:creator>
  <cp:lastModifiedBy>Чернов Андрей Николаевич</cp:lastModifiedBy>
  <cp:lastPrinted>2018-02-26T15:43:53Z</cp:lastPrinted>
  <dcterms:created xsi:type="dcterms:W3CDTF">2018-02-26T14:28:49Z</dcterms:created>
  <dcterms:modified xsi:type="dcterms:W3CDTF">2018-02-28T07:42:22Z</dcterms:modified>
</cp:coreProperties>
</file>