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Смета по Лидер (2)" sheetId="1" r:id="rId1"/>
    <sheet name="Лист1" sheetId="2" state="hidden" r:id="rId2"/>
    <sheet name="Лист2" sheetId="3" state="hidden" r:id="rId3"/>
    <sheet name="КС2№1 (3)" sheetId="4" state="hidden" r:id="rId4"/>
  </sheets>
  <definedNames>
    <definedName name="_xlnm._FilterDatabase" localSheetId="0" hidden="1">'Смета по Лидер (2)'!$B$7:$H$7</definedName>
    <definedName name="Constr" localSheetId="3">#REF!</definedName>
    <definedName name="FOT" localSheetId="3">#REF!</definedName>
    <definedName name="Ind" localSheetId="3">#REF!</definedName>
    <definedName name="Obj" localSheetId="3">#REF!</definedName>
    <definedName name="Obosn" localSheetId="3">#REF!</definedName>
    <definedName name="RGN_HEADSHEET" localSheetId="3">#REF!</definedName>
    <definedName name="RGN_HEADSHEET">#REF!</definedName>
    <definedName name="RGN_RPTSHEET" localSheetId="3">#REF!</definedName>
    <definedName name="RGN_RPTSHEET">#REF!</definedName>
    <definedName name="SmPr" localSheetId="3">#REF!</definedName>
    <definedName name="Колличество" localSheetId="3">#REF!</definedName>
    <definedName name="Колличество">#REF!</definedName>
    <definedName name="_xlnm.Print_Area" localSheetId="0">'Смета по Лидер (2)'!$A$1:$AZ$246</definedName>
    <definedName name="Поставщик" localSheetId="3">#REF!</definedName>
    <definedName name="Поставщик">#REF!</definedName>
    <definedName name="Признак" localSheetId="3">#REF!</definedName>
    <definedName name="Признак">#REF!</definedName>
    <definedName name="ЦенаЗаЕдиницу" localSheetId="3">#REF!</definedName>
    <definedName name="ЦенаЗаЕдиницу">#REF!</definedName>
    <definedName name="ЦенаМЗМО" localSheetId="3">#REF!</definedName>
    <definedName name="ЦенаМЗМО">#REF!</definedName>
  </definedNames>
  <calcPr calcId="145621"/>
</workbook>
</file>

<file path=xl/calcChain.xml><?xml version="1.0" encoding="utf-8"?>
<calcChain xmlns="http://schemas.openxmlformats.org/spreadsheetml/2006/main">
  <c r="AX229" i="1" l="1"/>
  <c r="AX228" i="1"/>
  <c r="H31" i="1" l="1"/>
  <c r="L31" i="1"/>
  <c r="P31" i="1"/>
  <c r="S31" i="1"/>
  <c r="U31" i="1"/>
  <c r="W31" i="1"/>
  <c r="H58" i="1"/>
  <c r="L58" i="1"/>
  <c r="S58" i="1"/>
  <c r="U58" i="1"/>
  <c r="W58" i="1" s="1"/>
  <c r="H86" i="1"/>
  <c r="L86" i="1"/>
  <c r="P86" i="1"/>
  <c r="S86" i="1"/>
  <c r="U86" i="1"/>
  <c r="W86" i="1"/>
  <c r="H108" i="1"/>
  <c r="L108" i="1"/>
  <c r="P108" i="1"/>
  <c r="S108" i="1"/>
  <c r="U108" i="1"/>
  <c r="W108" i="1"/>
  <c r="H132" i="1"/>
  <c r="L132" i="1"/>
  <c r="P132" i="1"/>
  <c r="S132" i="1"/>
  <c r="U132" i="1"/>
  <c r="W132" i="1"/>
  <c r="H155" i="1"/>
  <c r="L155" i="1"/>
  <c r="P155" i="1"/>
  <c r="S155" i="1"/>
  <c r="U155" i="1"/>
  <c r="W155" i="1"/>
  <c r="H176" i="1"/>
  <c r="L176" i="1"/>
  <c r="P176" i="1"/>
  <c r="U176" i="1"/>
  <c r="W176" i="1" s="1"/>
  <c r="H197" i="1"/>
  <c r="L197" i="1"/>
  <c r="P197" i="1"/>
  <c r="U197" i="1"/>
  <c r="W197" i="1" s="1"/>
  <c r="H219" i="1"/>
  <c r="L219" i="1"/>
  <c r="H218" i="1"/>
  <c r="L218" i="1"/>
  <c r="P218" i="1"/>
  <c r="U218" i="1"/>
  <c r="W218" i="1" s="1"/>
  <c r="L208" i="1"/>
  <c r="P208" i="1"/>
  <c r="S219" i="1" l="1"/>
  <c r="P219" i="1"/>
  <c r="W219" i="1"/>
  <c r="U219" i="1"/>
  <c r="P246" i="1"/>
  <c r="P233" i="1"/>
  <c r="P234" i="1"/>
  <c r="P235" i="1" s="1"/>
  <c r="P236" i="1" s="1"/>
  <c r="P238" i="1" l="1"/>
  <c r="P240" i="1" s="1"/>
  <c r="AO233" i="1" l="1"/>
  <c r="AW233" i="1" s="1"/>
  <c r="AW226" i="1" l="1"/>
  <c r="K548" i="4" l="1"/>
  <c r="H547" i="4"/>
  <c r="K547" i="4" s="1"/>
  <c r="K546" i="4"/>
  <c r="H546" i="4"/>
  <c r="I545" i="4"/>
  <c r="K545" i="4" s="1"/>
  <c r="K544" i="4"/>
  <c r="I544" i="4"/>
  <c r="I543" i="4"/>
  <c r="K543" i="4" s="1"/>
  <c r="K542" i="4"/>
  <c r="I542" i="4"/>
  <c r="I541" i="4"/>
  <c r="K541" i="4" s="1"/>
  <c r="K540" i="4"/>
  <c r="I540" i="4"/>
  <c r="I539" i="4"/>
  <c r="K539" i="4" s="1"/>
  <c r="K538" i="4"/>
  <c r="K537" i="4"/>
  <c r="K536" i="4"/>
  <c r="K535" i="4"/>
  <c r="I535" i="4"/>
  <c r="I534" i="4"/>
  <c r="K534" i="4" s="1"/>
  <c r="I533" i="4"/>
  <c r="K533" i="4" s="1"/>
  <c r="I532" i="4"/>
  <c r="K532" i="4" s="1"/>
  <c r="K531" i="4"/>
  <c r="I531" i="4"/>
  <c r="I530" i="4"/>
  <c r="K530" i="4" s="1"/>
  <c r="K529" i="4"/>
  <c r="I529" i="4"/>
  <c r="I528" i="4"/>
  <c r="K528" i="4" s="1"/>
  <c r="I527" i="4"/>
  <c r="K527" i="4" s="1"/>
  <c r="I526" i="4"/>
  <c r="K526" i="4" s="1"/>
  <c r="I525" i="4"/>
  <c r="K525" i="4" s="1"/>
  <c r="K524" i="4"/>
  <c r="K523" i="4"/>
  <c r="I523" i="4"/>
  <c r="K522" i="4"/>
  <c r="I522" i="4"/>
  <c r="K521" i="4"/>
  <c r="I521" i="4"/>
  <c r="K520" i="4"/>
  <c r="I520" i="4"/>
  <c r="K519" i="4"/>
  <c r="I519" i="4"/>
  <c r="K518" i="4"/>
  <c r="I518" i="4"/>
  <c r="K517" i="4"/>
  <c r="I517" i="4"/>
  <c r="K516" i="4"/>
  <c r="I516" i="4"/>
  <c r="K515" i="4"/>
  <c r="I514" i="4"/>
  <c r="K514" i="4" s="1"/>
  <c r="I513" i="4"/>
  <c r="K513" i="4" s="1"/>
  <c r="K512" i="4"/>
  <c r="K511" i="4"/>
  <c r="I510" i="4"/>
  <c r="K510" i="4" s="1"/>
  <c r="K509" i="4"/>
  <c r="K508" i="4"/>
  <c r="I508" i="4"/>
  <c r="I507" i="4"/>
  <c r="K507" i="4" s="1"/>
  <c r="K506" i="4"/>
  <c r="I506" i="4"/>
  <c r="I505" i="4"/>
  <c r="K505" i="4" s="1"/>
  <c r="K504" i="4"/>
  <c r="I504" i="4"/>
  <c r="I503" i="4"/>
  <c r="K503" i="4" s="1"/>
  <c r="K502" i="4"/>
  <c r="I502" i="4"/>
  <c r="I501" i="4"/>
  <c r="K501" i="4" s="1"/>
  <c r="K500" i="4"/>
  <c r="I500" i="4"/>
  <c r="I499" i="4"/>
  <c r="K499" i="4" s="1"/>
  <c r="K498" i="4"/>
  <c r="I497" i="4"/>
  <c r="K497" i="4" s="1"/>
  <c r="I496" i="4"/>
  <c r="K496" i="4" s="1"/>
  <c r="I495" i="4"/>
  <c r="K495" i="4" s="1"/>
  <c r="I494" i="4"/>
  <c r="K494" i="4" s="1"/>
  <c r="I493" i="4"/>
  <c r="K493" i="4" s="1"/>
  <c r="K492" i="4"/>
  <c r="I492" i="4"/>
  <c r="I491" i="4"/>
  <c r="K491" i="4" s="1"/>
  <c r="I490" i="4"/>
  <c r="K490" i="4" s="1"/>
  <c r="I489" i="4"/>
  <c r="K489" i="4" s="1"/>
  <c r="K488" i="4"/>
  <c r="K487" i="4"/>
  <c r="I487" i="4"/>
  <c r="I486" i="4"/>
  <c r="K486" i="4" s="1"/>
  <c r="K485" i="4"/>
  <c r="K484" i="4"/>
  <c r="I483" i="4"/>
  <c r="K483" i="4" s="1"/>
  <c r="K482" i="4"/>
  <c r="I481" i="4"/>
  <c r="K481" i="4" s="1"/>
  <c r="I480" i="4"/>
  <c r="K480" i="4" s="1"/>
  <c r="I479" i="4"/>
  <c r="K479" i="4" s="1"/>
  <c r="K478" i="4"/>
  <c r="I478" i="4"/>
  <c r="I477" i="4"/>
  <c r="K477" i="4" s="1"/>
  <c r="I476" i="4"/>
  <c r="K476" i="4" s="1"/>
  <c r="I475" i="4"/>
  <c r="K475" i="4" s="1"/>
  <c r="I474" i="4"/>
  <c r="K474" i="4" s="1"/>
  <c r="I473" i="4"/>
  <c r="K473" i="4" s="1"/>
  <c r="I472" i="4"/>
  <c r="K472" i="4" s="1"/>
  <c r="H472" i="4"/>
  <c r="K471" i="4"/>
  <c r="I471" i="4"/>
  <c r="K470" i="4"/>
  <c r="I470" i="4"/>
  <c r="K469" i="4"/>
  <c r="I468" i="4"/>
  <c r="K468" i="4" s="1"/>
  <c r="I467" i="4"/>
  <c r="K467" i="4" s="1"/>
  <c r="H467" i="4"/>
  <c r="H466" i="4"/>
  <c r="I466" i="4" s="1"/>
  <c r="K466" i="4" s="1"/>
  <c r="K465" i="4"/>
  <c r="I465" i="4"/>
  <c r="I464" i="4"/>
  <c r="K464" i="4" s="1"/>
  <c r="I463" i="4"/>
  <c r="K463" i="4" s="1"/>
  <c r="I462" i="4"/>
  <c r="K462" i="4" s="1"/>
  <c r="I461" i="4"/>
  <c r="K461" i="4" s="1"/>
  <c r="I460" i="4"/>
  <c r="K460" i="4" s="1"/>
  <c r="K459" i="4"/>
  <c r="K458" i="4"/>
  <c r="I458" i="4"/>
  <c r="I457" i="4"/>
  <c r="K457" i="4" s="1"/>
  <c r="K456" i="4"/>
  <c r="I455" i="4"/>
  <c r="K455" i="4" s="1"/>
  <c r="K454" i="4"/>
  <c r="K453" i="4"/>
  <c r="I453" i="4"/>
  <c r="I452" i="4"/>
  <c r="K452" i="4" s="1"/>
  <c r="K451" i="4"/>
  <c r="I450" i="4"/>
  <c r="K450" i="4" s="1"/>
  <c r="I449" i="4"/>
  <c r="K449" i="4" s="1"/>
  <c r="I448" i="4"/>
  <c r="K448" i="4" s="1"/>
  <c r="I447" i="4"/>
  <c r="K447" i="4" s="1"/>
  <c r="I446" i="4"/>
  <c r="K446" i="4" s="1"/>
  <c r="K445" i="4"/>
  <c r="I445" i="4"/>
  <c r="I444" i="4"/>
  <c r="K444" i="4" s="1"/>
  <c r="I443" i="4"/>
  <c r="K443" i="4" s="1"/>
  <c r="I442" i="4"/>
  <c r="K442" i="4" s="1"/>
  <c r="K441" i="4"/>
  <c r="I441" i="4"/>
  <c r="H441" i="4"/>
  <c r="I440" i="4"/>
  <c r="K440" i="4" s="1"/>
  <c r="K439" i="4"/>
  <c r="I439" i="4"/>
  <c r="K438" i="4"/>
  <c r="I437" i="4"/>
  <c r="K437" i="4" s="1"/>
  <c r="I436" i="4"/>
  <c r="K436" i="4" s="1"/>
  <c r="H436" i="4"/>
  <c r="H435" i="4"/>
  <c r="I435" i="4" s="1"/>
  <c r="K435" i="4" s="1"/>
  <c r="K434" i="4"/>
  <c r="I434" i="4"/>
  <c r="I433" i="4"/>
  <c r="K433" i="4" s="1"/>
  <c r="K432" i="4"/>
  <c r="I432" i="4"/>
  <c r="I431" i="4"/>
  <c r="K431" i="4" s="1"/>
  <c r="I430" i="4"/>
  <c r="K430" i="4" s="1"/>
  <c r="I429" i="4"/>
  <c r="K429" i="4" s="1"/>
  <c r="K428" i="4"/>
  <c r="K427" i="4"/>
  <c r="I427" i="4"/>
  <c r="K426" i="4"/>
  <c r="I426" i="4"/>
  <c r="K425" i="4"/>
  <c r="I424" i="4"/>
  <c r="K424" i="4" s="1"/>
  <c r="K423" i="4"/>
  <c r="I423" i="4"/>
  <c r="K422" i="4"/>
  <c r="K421" i="4"/>
  <c r="I421" i="4"/>
  <c r="K420" i="4"/>
  <c r="I420" i="4"/>
  <c r="K419" i="4"/>
  <c r="K418" i="4"/>
  <c r="I418" i="4"/>
  <c r="I417" i="4"/>
  <c r="K417" i="4" s="1"/>
  <c r="K416" i="4"/>
  <c r="I416" i="4"/>
  <c r="I415" i="4"/>
  <c r="K415" i="4" s="1"/>
  <c r="I414" i="4"/>
  <c r="K414" i="4" s="1"/>
  <c r="I413" i="4"/>
  <c r="K413" i="4" s="1"/>
  <c r="I412" i="4"/>
  <c r="K412" i="4" s="1"/>
  <c r="I411" i="4"/>
  <c r="K411" i="4" s="1"/>
  <c r="K410" i="4"/>
  <c r="K409" i="4"/>
  <c r="I409" i="4"/>
  <c r="I408" i="4"/>
  <c r="K408" i="4" s="1"/>
  <c r="H407" i="4"/>
  <c r="I407" i="4" s="1"/>
  <c r="K407" i="4" s="1"/>
  <c r="I406" i="4"/>
  <c r="K406" i="4" s="1"/>
  <c r="I405" i="4"/>
  <c r="K405" i="4" s="1"/>
  <c r="I404" i="4"/>
  <c r="K404" i="4" s="1"/>
  <c r="I403" i="4"/>
  <c r="K403" i="4" s="1"/>
  <c r="I402" i="4"/>
  <c r="K402" i="4" s="1"/>
  <c r="I401" i="4"/>
  <c r="K401" i="4" s="1"/>
  <c r="K400" i="4"/>
  <c r="I400" i="4"/>
  <c r="I399" i="4"/>
  <c r="K399" i="4" s="1"/>
  <c r="H399" i="4"/>
  <c r="K398" i="4"/>
  <c r="I397" i="4"/>
  <c r="K397" i="4" s="1"/>
  <c r="K396" i="4"/>
  <c r="K395" i="4"/>
  <c r="I395" i="4"/>
  <c r="I394" i="4"/>
  <c r="K394" i="4" s="1"/>
  <c r="K393" i="4"/>
  <c r="I392" i="4"/>
  <c r="K392" i="4" s="1"/>
  <c r="I391" i="4"/>
  <c r="K391" i="4" s="1"/>
  <c r="K390" i="4"/>
  <c r="K389" i="4"/>
  <c r="I389" i="4"/>
  <c r="K388" i="4"/>
  <c r="I388" i="4"/>
  <c r="K387" i="4"/>
  <c r="I387" i="4"/>
  <c r="K386" i="4"/>
  <c r="I386" i="4"/>
  <c r="K385" i="4"/>
  <c r="I385" i="4"/>
  <c r="K384" i="4"/>
  <c r="I384" i="4"/>
  <c r="K383" i="4"/>
  <c r="I383" i="4"/>
  <c r="E382" i="4"/>
  <c r="I382" i="4" s="1"/>
  <c r="K382" i="4" s="1"/>
  <c r="K381" i="4"/>
  <c r="I381" i="4"/>
  <c r="I380" i="4"/>
  <c r="K380" i="4" s="1"/>
  <c r="K379" i="4"/>
  <c r="H379" i="4"/>
  <c r="I378" i="4"/>
  <c r="K378" i="4" s="1"/>
  <c r="I377" i="4"/>
  <c r="K377" i="4" s="1"/>
  <c r="K376" i="4"/>
  <c r="I375" i="4"/>
  <c r="K375" i="4" s="1"/>
  <c r="H374" i="4"/>
  <c r="I374" i="4" s="1"/>
  <c r="K374" i="4" s="1"/>
  <c r="I373" i="4"/>
  <c r="K373" i="4" s="1"/>
  <c r="I372" i="4"/>
  <c r="K372" i="4" s="1"/>
  <c r="K371" i="4"/>
  <c r="I371" i="4"/>
  <c r="H371" i="4"/>
  <c r="I370" i="4"/>
  <c r="K370" i="4" s="1"/>
  <c r="K369" i="4"/>
  <c r="I369" i="4"/>
  <c r="I368" i="4"/>
  <c r="K368" i="4" s="1"/>
  <c r="K367" i="4"/>
  <c r="I367" i="4"/>
  <c r="I366" i="4"/>
  <c r="K366" i="4" s="1"/>
  <c r="K365" i="4"/>
  <c r="I365" i="4"/>
  <c r="K364" i="4"/>
  <c r="K363" i="4"/>
  <c r="I363" i="4"/>
  <c r="I362" i="4"/>
  <c r="K362" i="4" s="1"/>
  <c r="K361" i="4"/>
  <c r="K360" i="4"/>
  <c r="I360" i="4"/>
  <c r="K359" i="4"/>
  <c r="I359" i="4"/>
  <c r="K358" i="4"/>
  <c r="I357" i="4"/>
  <c r="K357" i="4" s="1"/>
  <c r="K356" i="4"/>
  <c r="I356" i="4"/>
  <c r="K355" i="4"/>
  <c r="I354" i="4"/>
  <c r="K354" i="4" s="1"/>
  <c r="K353" i="4"/>
  <c r="I353" i="4"/>
  <c r="I352" i="4"/>
  <c r="K352" i="4" s="1"/>
  <c r="K351" i="4"/>
  <c r="I351" i="4"/>
  <c r="I350" i="4"/>
  <c r="K350" i="4" s="1"/>
  <c r="K349" i="4"/>
  <c r="I349" i="4"/>
  <c r="I348" i="4"/>
  <c r="K348" i="4" s="1"/>
  <c r="K347" i="4"/>
  <c r="I347" i="4"/>
  <c r="K346" i="4"/>
  <c r="K345" i="4"/>
  <c r="I345" i="4"/>
  <c r="I344" i="4"/>
  <c r="K344" i="4" s="1"/>
  <c r="I343" i="4"/>
  <c r="K343" i="4" s="1"/>
  <c r="H343" i="4"/>
  <c r="K342" i="4"/>
  <c r="I342" i="4"/>
  <c r="K341" i="4"/>
  <c r="I341" i="4"/>
  <c r="K340" i="4"/>
  <c r="I340" i="4"/>
  <c r="K339" i="4"/>
  <c r="I339" i="4"/>
  <c r="K338" i="4"/>
  <c r="I338" i="4"/>
  <c r="K337" i="4"/>
  <c r="I337" i="4"/>
  <c r="K336" i="4"/>
  <c r="I336" i="4"/>
  <c r="H335" i="4"/>
  <c r="I335" i="4" s="1"/>
  <c r="K335" i="4" s="1"/>
  <c r="K334" i="4"/>
  <c r="K333" i="4"/>
  <c r="I333" i="4"/>
  <c r="K332" i="4"/>
  <c r="K331" i="4"/>
  <c r="K330" i="4"/>
  <c r="I329" i="4"/>
  <c r="K329" i="4" s="1"/>
  <c r="K328" i="4"/>
  <c r="I328" i="4"/>
  <c r="I327" i="4"/>
  <c r="K327" i="4" s="1"/>
  <c r="I326" i="4"/>
  <c r="K326" i="4" s="1"/>
  <c r="I325" i="4"/>
  <c r="K325" i="4" s="1"/>
  <c r="I324" i="4"/>
  <c r="K324" i="4" s="1"/>
  <c r="I323" i="4"/>
  <c r="K323" i="4" s="1"/>
  <c r="K322" i="4"/>
  <c r="I322" i="4"/>
  <c r="E322" i="4"/>
  <c r="I321" i="4"/>
  <c r="K321" i="4" s="1"/>
  <c r="K320" i="4"/>
  <c r="I320" i="4"/>
  <c r="H319" i="4"/>
  <c r="K319" i="4" s="1"/>
  <c r="K318" i="4"/>
  <c r="I318" i="4"/>
  <c r="I317" i="4"/>
  <c r="K317" i="4" s="1"/>
  <c r="K316" i="4"/>
  <c r="I315" i="4"/>
  <c r="K315" i="4" s="1"/>
  <c r="I314" i="4"/>
  <c r="K314" i="4" s="1"/>
  <c r="H314" i="4"/>
  <c r="H313" i="4"/>
  <c r="I313" i="4" s="1"/>
  <c r="K313" i="4" s="1"/>
  <c r="I312" i="4"/>
  <c r="K312" i="4" s="1"/>
  <c r="I311" i="4"/>
  <c r="K311" i="4" s="1"/>
  <c r="H311" i="4"/>
  <c r="I310" i="4"/>
  <c r="K310" i="4" s="1"/>
  <c r="K309" i="4"/>
  <c r="I309" i="4"/>
  <c r="I308" i="4"/>
  <c r="K308" i="4" s="1"/>
  <c r="K307" i="4"/>
  <c r="I307" i="4"/>
  <c r="I306" i="4"/>
  <c r="K306" i="4" s="1"/>
  <c r="K305" i="4"/>
  <c r="I305" i="4"/>
  <c r="K304" i="4"/>
  <c r="I303" i="4"/>
  <c r="K303" i="4" s="1"/>
  <c r="I302" i="4"/>
  <c r="K302" i="4" s="1"/>
  <c r="I301" i="4"/>
  <c r="K301" i="4" s="1"/>
  <c r="I300" i="4"/>
  <c r="K300" i="4" s="1"/>
  <c r="K299" i="4"/>
  <c r="I299" i="4"/>
  <c r="I298" i="4"/>
  <c r="K298" i="4" s="1"/>
  <c r="I297" i="4"/>
  <c r="K297" i="4" s="1"/>
  <c r="I296" i="4"/>
  <c r="K296" i="4" s="1"/>
  <c r="I295" i="4"/>
  <c r="K295" i="4" s="1"/>
  <c r="I294" i="4"/>
  <c r="K294" i="4" s="1"/>
  <c r="K293" i="4"/>
  <c r="K292" i="4"/>
  <c r="I292" i="4"/>
  <c r="K291" i="4"/>
  <c r="I291" i="4"/>
  <c r="K290" i="4"/>
  <c r="I290" i="4"/>
  <c r="K289" i="4"/>
  <c r="I289" i="4"/>
  <c r="K288" i="4"/>
  <c r="I288" i="4"/>
  <c r="K287" i="4"/>
  <c r="I287" i="4"/>
  <c r="K286" i="4"/>
  <c r="I286" i="4"/>
  <c r="K285" i="4"/>
  <c r="I285" i="4"/>
  <c r="K284" i="4"/>
  <c r="I284" i="4"/>
  <c r="K283" i="4"/>
  <c r="I283" i="4"/>
  <c r="K282" i="4"/>
  <c r="I282" i="4"/>
  <c r="K281" i="4"/>
  <c r="I280" i="4"/>
  <c r="K280" i="4" s="1"/>
  <c r="I279" i="4"/>
  <c r="K279" i="4" s="1"/>
  <c r="K278" i="4"/>
  <c r="I278" i="4"/>
  <c r="I277" i="4"/>
  <c r="K277" i="4" s="1"/>
  <c r="I276" i="4"/>
  <c r="K276" i="4" s="1"/>
  <c r="I275" i="4"/>
  <c r="K275" i="4" s="1"/>
  <c r="I274" i="4"/>
  <c r="K274" i="4" s="1"/>
  <c r="I273" i="4"/>
  <c r="K273" i="4" s="1"/>
  <c r="I272" i="4"/>
  <c r="K272" i="4" s="1"/>
  <c r="I271" i="4"/>
  <c r="K271" i="4" s="1"/>
  <c r="K270" i="4"/>
  <c r="I270" i="4"/>
  <c r="I269" i="4"/>
  <c r="K269" i="4" s="1"/>
  <c r="I268" i="4"/>
  <c r="K268" i="4" s="1"/>
  <c r="I267" i="4"/>
  <c r="K267" i="4" s="1"/>
  <c r="K266" i="4"/>
  <c r="K265" i="4"/>
  <c r="I265" i="4"/>
  <c r="I264" i="4"/>
  <c r="K264" i="4" s="1"/>
  <c r="K263" i="4"/>
  <c r="I263" i="4"/>
  <c r="I262" i="4"/>
  <c r="K262" i="4" s="1"/>
  <c r="K261" i="4"/>
  <c r="I261" i="4"/>
  <c r="I260" i="4"/>
  <c r="K260" i="4" s="1"/>
  <c r="K259" i="4"/>
  <c r="I259" i="4"/>
  <c r="I258" i="4"/>
  <c r="K258" i="4" s="1"/>
  <c r="K257" i="4"/>
  <c r="I256" i="4"/>
  <c r="K256" i="4" s="1"/>
  <c r="K255" i="4"/>
  <c r="K254" i="4"/>
  <c r="I254" i="4"/>
  <c r="K253" i="4"/>
  <c r="I253" i="4"/>
  <c r="K252" i="4"/>
  <c r="I251" i="4"/>
  <c r="K251" i="4" s="1"/>
  <c r="K250" i="4"/>
  <c r="I250" i="4"/>
  <c r="K249" i="4"/>
  <c r="I248" i="4"/>
  <c r="K248" i="4" s="1"/>
  <c r="K247" i="4"/>
  <c r="I247" i="4"/>
  <c r="I246" i="4"/>
  <c r="K246" i="4" s="1"/>
  <c r="K245" i="4"/>
  <c r="I245" i="4"/>
  <c r="I244" i="4"/>
  <c r="K244" i="4" s="1"/>
  <c r="E243" i="4"/>
  <c r="I243" i="4" s="1"/>
  <c r="K243" i="4" s="1"/>
  <c r="K242" i="4"/>
  <c r="I242" i="4"/>
  <c r="E241" i="4"/>
  <c r="I241" i="4" s="1"/>
  <c r="K241" i="4" s="1"/>
  <c r="K240" i="4"/>
  <c r="I240" i="4"/>
  <c r="K239" i="4"/>
  <c r="I238" i="4"/>
  <c r="K238" i="4" s="1"/>
  <c r="I237" i="4"/>
  <c r="K237" i="4" s="1"/>
  <c r="I236" i="4"/>
  <c r="K236" i="4" s="1"/>
  <c r="H236" i="4"/>
  <c r="K235" i="4"/>
  <c r="I235" i="4"/>
  <c r="K234" i="4"/>
  <c r="I234" i="4"/>
  <c r="K233" i="4"/>
  <c r="I233" i="4"/>
  <c r="H232" i="4"/>
  <c r="I232" i="4" s="1"/>
  <c r="K232" i="4" s="1"/>
  <c r="K231" i="4"/>
  <c r="I231" i="4"/>
  <c r="I230" i="4"/>
  <c r="K230" i="4" s="1"/>
  <c r="I229" i="4"/>
  <c r="K229" i="4" s="1"/>
  <c r="I228" i="4"/>
  <c r="K228" i="4" s="1"/>
  <c r="K227" i="4"/>
  <c r="K226" i="4"/>
  <c r="I226" i="4"/>
  <c r="I225" i="4"/>
  <c r="K225" i="4" s="1"/>
  <c r="K224" i="4"/>
  <c r="K223" i="4"/>
  <c r="K222" i="4"/>
  <c r="K221" i="4"/>
  <c r="I221" i="4"/>
  <c r="I220" i="4"/>
  <c r="K220" i="4" s="1"/>
  <c r="I219" i="4"/>
  <c r="K219" i="4" s="1"/>
  <c r="I218" i="4"/>
  <c r="K218" i="4" s="1"/>
  <c r="K217" i="4"/>
  <c r="I217" i="4"/>
  <c r="E216" i="4"/>
  <c r="I216" i="4" s="1"/>
  <c r="K216" i="4" s="1"/>
  <c r="K215" i="4"/>
  <c r="I215" i="4"/>
  <c r="I214" i="4"/>
  <c r="K214" i="4" s="1"/>
  <c r="E214" i="4"/>
  <c r="I213" i="4"/>
  <c r="K213" i="4" s="1"/>
  <c r="K212" i="4"/>
  <c r="K211" i="4"/>
  <c r="I211" i="4"/>
  <c r="I210" i="4"/>
  <c r="K210" i="4" s="1"/>
  <c r="I209" i="4"/>
  <c r="K209" i="4" s="1"/>
  <c r="H209" i="4"/>
  <c r="I208" i="4"/>
  <c r="K208" i="4" s="1"/>
  <c r="K207" i="4"/>
  <c r="I207" i="4"/>
  <c r="I206" i="4"/>
  <c r="K206" i="4" s="1"/>
  <c r="K205" i="4"/>
  <c r="H205" i="4"/>
  <c r="I205" i="4" s="1"/>
  <c r="I204" i="4"/>
  <c r="K204" i="4" s="1"/>
  <c r="I203" i="4"/>
  <c r="K203" i="4" s="1"/>
  <c r="I202" i="4"/>
  <c r="K202" i="4" s="1"/>
  <c r="I201" i="4"/>
  <c r="K201" i="4" s="1"/>
  <c r="K200" i="4"/>
  <c r="K199" i="4"/>
  <c r="I199" i="4"/>
  <c r="K198" i="4"/>
  <c r="K197" i="4"/>
  <c r="I197" i="4"/>
  <c r="I196" i="4"/>
  <c r="K196" i="4" s="1"/>
  <c r="K195" i="4"/>
  <c r="K194" i="4"/>
  <c r="I194" i="4"/>
  <c r="I193" i="4"/>
  <c r="K193" i="4" s="1"/>
  <c r="K192" i="4"/>
  <c r="I191" i="4"/>
  <c r="K191" i="4" s="1"/>
  <c r="I190" i="4"/>
  <c r="K190" i="4" s="1"/>
  <c r="I189" i="4"/>
  <c r="K189" i="4" s="1"/>
  <c r="I188" i="4"/>
  <c r="K188" i="4" s="1"/>
  <c r="I187" i="4"/>
  <c r="K187" i="4" s="1"/>
  <c r="K186" i="4"/>
  <c r="I186" i="4"/>
  <c r="I185" i="4"/>
  <c r="K185" i="4" s="1"/>
  <c r="K184" i="4"/>
  <c r="I184" i="4"/>
  <c r="I183" i="4"/>
  <c r="K183" i="4" s="1"/>
  <c r="K182" i="4"/>
  <c r="K181" i="4"/>
  <c r="I181" i="4"/>
  <c r="I180" i="4"/>
  <c r="K180" i="4" s="1"/>
  <c r="H179" i="4"/>
  <c r="I179" i="4" s="1"/>
  <c r="K179" i="4" s="1"/>
  <c r="I178" i="4"/>
  <c r="K178" i="4" s="1"/>
  <c r="I177" i="4"/>
  <c r="K177" i="4" s="1"/>
  <c r="K176" i="4"/>
  <c r="I176" i="4"/>
  <c r="I175" i="4"/>
  <c r="K175" i="4" s="1"/>
  <c r="I174" i="4"/>
  <c r="K174" i="4" s="1"/>
  <c r="I173" i="4"/>
  <c r="K173" i="4" s="1"/>
  <c r="I172" i="4"/>
  <c r="K172" i="4" s="1"/>
  <c r="I171" i="4"/>
  <c r="K171" i="4" s="1"/>
  <c r="K170" i="4"/>
  <c r="K169" i="4"/>
  <c r="I169" i="4"/>
  <c r="K168" i="4"/>
  <c r="I168" i="4"/>
  <c r="K167" i="4"/>
  <c r="I167" i="4"/>
  <c r="K166" i="4"/>
  <c r="K165" i="4"/>
  <c r="K164" i="4"/>
  <c r="I163" i="4"/>
  <c r="K163" i="4" s="1"/>
  <c r="K162" i="4"/>
  <c r="I162" i="4"/>
  <c r="I161" i="4"/>
  <c r="K161" i="4" s="1"/>
  <c r="I160" i="4"/>
  <c r="K160" i="4" s="1"/>
  <c r="I159" i="4"/>
  <c r="K159" i="4" s="1"/>
  <c r="I158" i="4"/>
  <c r="K158" i="4" s="1"/>
  <c r="I157" i="4"/>
  <c r="K157" i="4" s="1"/>
  <c r="I156" i="4"/>
  <c r="K156" i="4" s="1"/>
  <c r="I155" i="4"/>
  <c r="K155" i="4" s="1"/>
  <c r="K154" i="4"/>
  <c r="K153" i="4"/>
  <c r="I153" i="4"/>
  <c r="I152" i="4"/>
  <c r="K152" i="4" s="1"/>
  <c r="H152" i="4"/>
  <c r="H151" i="4"/>
  <c r="I151" i="4" s="1"/>
  <c r="K151" i="4" s="1"/>
  <c r="K150" i="4"/>
  <c r="I150" i="4"/>
  <c r="I149" i="4"/>
  <c r="K149" i="4" s="1"/>
  <c r="K148" i="4"/>
  <c r="I148" i="4"/>
  <c r="I147" i="4"/>
  <c r="K147" i="4" s="1"/>
  <c r="K146" i="4"/>
  <c r="I146" i="4"/>
  <c r="I145" i="4"/>
  <c r="K145" i="4" s="1"/>
  <c r="K144" i="4"/>
  <c r="I144" i="4"/>
  <c r="I143" i="4"/>
  <c r="K143" i="4" s="1"/>
  <c r="K142" i="4"/>
  <c r="I141" i="4"/>
  <c r="K141" i="4" s="1"/>
  <c r="I140" i="4"/>
  <c r="K140" i="4" s="1"/>
  <c r="I139" i="4"/>
  <c r="K139" i="4" s="1"/>
  <c r="I138" i="4"/>
  <c r="K138" i="4" s="1"/>
  <c r="K137" i="4"/>
  <c r="K136" i="4"/>
  <c r="I135" i="4"/>
  <c r="K135" i="4" s="1"/>
  <c r="K134" i="4"/>
  <c r="K133" i="4"/>
  <c r="I133" i="4"/>
  <c r="K132" i="4"/>
  <c r="I132" i="4"/>
  <c r="K131" i="4"/>
  <c r="I131" i="4"/>
  <c r="K130" i="4"/>
  <c r="I130" i="4"/>
  <c r="K129" i="4"/>
  <c r="I129" i="4"/>
  <c r="K128" i="4"/>
  <c r="I128" i="4"/>
  <c r="K127" i="4"/>
  <c r="I127" i="4"/>
  <c r="K126" i="4"/>
  <c r="I126" i="4"/>
  <c r="K125" i="4"/>
  <c r="I125" i="4"/>
  <c r="K124" i="4"/>
  <c r="I124" i="4"/>
  <c r="K123" i="4"/>
  <c r="H123" i="4"/>
  <c r="I123" i="4" s="1"/>
  <c r="K122" i="4"/>
  <c r="K121" i="4"/>
  <c r="I121" i="4"/>
  <c r="K120" i="4"/>
  <c r="I120" i="4"/>
  <c r="K119" i="4"/>
  <c r="I119" i="4"/>
  <c r="K118" i="4"/>
  <c r="I118" i="4"/>
  <c r="K117" i="4"/>
  <c r="I117" i="4"/>
  <c r="K116" i="4"/>
  <c r="I116" i="4"/>
  <c r="K115" i="4"/>
  <c r="I115" i="4"/>
  <c r="K114" i="4"/>
  <c r="I114" i="4"/>
  <c r="K113" i="4"/>
  <c r="I113" i="4"/>
  <c r="K112" i="4"/>
  <c r="I111" i="4"/>
  <c r="K111" i="4" s="1"/>
  <c r="K109" i="4"/>
  <c r="I109" i="4"/>
  <c r="K108" i="4"/>
  <c r="K107" i="4"/>
  <c r="K106" i="4"/>
  <c r="K105" i="4"/>
  <c r="I105" i="4"/>
  <c r="K104" i="4"/>
  <c r="K103" i="4"/>
  <c r="I103" i="4"/>
  <c r="I102" i="4"/>
  <c r="K102" i="4" s="1"/>
  <c r="I101" i="4"/>
  <c r="K101" i="4" s="1"/>
  <c r="I100" i="4"/>
  <c r="K100" i="4" s="1"/>
  <c r="I99" i="4"/>
  <c r="K99" i="4" s="1"/>
  <c r="I98" i="4"/>
  <c r="K98" i="4" s="1"/>
  <c r="I97" i="4"/>
  <c r="K97" i="4" s="1"/>
  <c r="I96" i="4"/>
  <c r="K96" i="4" s="1"/>
  <c r="K95" i="4"/>
  <c r="I95" i="4"/>
  <c r="I94" i="4"/>
  <c r="K94" i="4" s="1"/>
  <c r="K93" i="4"/>
  <c r="I93" i="4"/>
  <c r="H92" i="4"/>
  <c r="I92" i="4" s="1"/>
  <c r="K92" i="4" s="1"/>
  <c r="K91" i="4"/>
  <c r="I91" i="4"/>
  <c r="H90" i="4"/>
  <c r="I90" i="4" s="1"/>
  <c r="K90" i="4" s="1"/>
  <c r="I89" i="4"/>
  <c r="K89" i="4" s="1"/>
  <c r="I88" i="4"/>
  <c r="K88" i="4" s="1"/>
  <c r="I87" i="4"/>
  <c r="K87" i="4" s="1"/>
  <c r="K86" i="4"/>
  <c r="I86" i="4"/>
  <c r="K85" i="4"/>
  <c r="K84" i="4"/>
  <c r="I84" i="4"/>
  <c r="K83" i="4"/>
  <c r="I83" i="4"/>
  <c r="K82" i="4"/>
  <c r="I82" i="4"/>
  <c r="K81" i="4"/>
  <c r="I81" i="4"/>
  <c r="K80" i="4"/>
  <c r="I80" i="4"/>
  <c r="K79" i="4"/>
  <c r="I79" i="4"/>
  <c r="K78" i="4"/>
  <c r="I78" i="4"/>
  <c r="K77" i="4"/>
  <c r="I77" i="4"/>
  <c r="K76" i="4"/>
  <c r="I76" i="4"/>
  <c r="K75" i="4"/>
  <c r="I75" i="4"/>
  <c r="K74" i="4"/>
  <c r="I74" i="4"/>
  <c r="K73" i="4"/>
  <c r="I73" i="4"/>
  <c r="K72" i="4"/>
  <c r="I72" i="4"/>
  <c r="K71" i="4"/>
  <c r="I70" i="4"/>
  <c r="K70" i="4" s="1"/>
  <c r="K69" i="4"/>
  <c r="K68" i="4"/>
  <c r="I68" i="4"/>
  <c r="I67" i="4"/>
  <c r="K67" i="4" s="1"/>
  <c r="K66" i="4"/>
  <c r="I66" i="4"/>
  <c r="I65" i="4"/>
  <c r="K65" i="4" s="1"/>
  <c r="K64" i="4"/>
  <c r="I64" i="4"/>
  <c r="I63" i="4"/>
  <c r="K63" i="4" s="1"/>
  <c r="K62" i="4"/>
  <c r="I62" i="4"/>
  <c r="I61" i="4"/>
  <c r="K61" i="4" s="1"/>
  <c r="K60" i="4"/>
  <c r="I60" i="4"/>
  <c r="K59" i="4"/>
  <c r="K58" i="4"/>
  <c r="I58" i="4"/>
  <c r="I57" i="4"/>
  <c r="K57" i="4" s="1"/>
  <c r="I56" i="4"/>
  <c r="K56" i="4" s="1"/>
  <c r="I55" i="4"/>
  <c r="K55" i="4" s="1"/>
  <c r="I54" i="4"/>
  <c r="K54" i="4" s="1"/>
  <c r="I53" i="4"/>
  <c r="K53" i="4" s="1"/>
  <c r="K52" i="4"/>
  <c r="I52" i="4"/>
  <c r="I51" i="4"/>
  <c r="K51" i="4" s="1"/>
  <c r="I50" i="4"/>
  <c r="K50" i="4" s="1"/>
  <c r="I49" i="4"/>
  <c r="K49" i="4" s="1"/>
  <c r="I48" i="4"/>
  <c r="K48" i="4" s="1"/>
  <c r="I47" i="4"/>
  <c r="K47" i="4" s="1"/>
  <c r="I46" i="4"/>
  <c r="K46" i="4" s="1"/>
  <c r="I45" i="4"/>
  <c r="K45" i="4" s="1"/>
  <c r="K44" i="4"/>
  <c r="I44" i="4"/>
  <c r="I43" i="4"/>
  <c r="K43" i="4" s="1"/>
  <c r="K42" i="4"/>
  <c r="I42" i="4"/>
  <c r="I41" i="4"/>
  <c r="K41" i="4" s="1"/>
  <c r="K40" i="4"/>
  <c r="I40" i="4"/>
  <c r="I39" i="4"/>
  <c r="K39" i="4" s="1"/>
  <c r="I38" i="4"/>
  <c r="K38" i="4" s="1"/>
  <c r="I37" i="4"/>
  <c r="K37" i="4" s="1"/>
  <c r="K36" i="4"/>
  <c r="I36" i="4"/>
  <c r="I35" i="4"/>
  <c r="K35" i="4" s="1"/>
  <c r="I34" i="4"/>
  <c r="K34" i="4" s="1"/>
  <c r="I33" i="4"/>
  <c r="K33" i="4" s="1"/>
  <c r="I32" i="4"/>
  <c r="K32" i="4" s="1"/>
  <c r="I31" i="4"/>
  <c r="K30" i="4"/>
  <c r="K29" i="4"/>
  <c r="I29" i="4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6" i="3"/>
  <c r="F215" i="3"/>
  <c r="F214" i="3"/>
  <c r="F213" i="3"/>
  <c r="F212" i="3"/>
  <c r="F211" i="3"/>
  <c r="F210" i="3"/>
  <c r="F209" i="3"/>
  <c r="F208" i="3"/>
  <c r="F207" i="3"/>
  <c r="F205" i="3"/>
  <c r="F204" i="3"/>
  <c r="F203" i="3"/>
  <c r="F202" i="3"/>
  <c r="F201" i="3"/>
  <c r="F200" i="3"/>
  <c r="F198" i="3"/>
  <c r="F197" i="3"/>
  <c r="F196" i="3"/>
  <c r="F194" i="3"/>
  <c r="F193" i="3"/>
  <c r="F192" i="3"/>
  <c r="F190" i="3"/>
  <c r="F189" i="3"/>
  <c r="F188" i="3"/>
  <c r="F186" i="3"/>
  <c r="F185" i="3"/>
  <c r="F184" i="3"/>
  <c r="F182" i="3"/>
  <c r="F181" i="3"/>
  <c r="F180" i="3"/>
  <c r="F178" i="3"/>
  <c r="F177" i="3"/>
  <c r="F176" i="3"/>
  <c r="F174" i="3"/>
  <c r="F173" i="3"/>
  <c r="F172" i="3"/>
  <c r="F170" i="3"/>
  <c r="F169" i="3"/>
  <c r="F168" i="3"/>
  <c r="F166" i="3"/>
  <c r="F165" i="3"/>
  <c r="F164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1" i="3"/>
  <c r="F130" i="3"/>
  <c r="F129" i="3"/>
  <c r="F127" i="3"/>
  <c r="F126" i="3"/>
  <c r="F125" i="3"/>
  <c r="F123" i="3"/>
  <c r="F122" i="3"/>
  <c r="F121" i="3"/>
  <c r="F119" i="3"/>
  <c r="F118" i="3"/>
  <c r="F117" i="3"/>
  <c r="F115" i="3"/>
  <c r="F114" i="3"/>
  <c r="F113" i="3"/>
  <c r="F112" i="3"/>
  <c r="F111" i="3"/>
  <c r="F110" i="3"/>
  <c r="F109" i="3"/>
  <c r="F107" i="3"/>
  <c r="F105" i="3"/>
  <c r="F104" i="3"/>
  <c r="F102" i="3"/>
  <c r="F101" i="3"/>
  <c r="F100" i="3"/>
  <c r="F99" i="3"/>
  <c r="F98" i="3"/>
  <c r="F97" i="3"/>
  <c r="F96" i="3"/>
  <c r="F95" i="3"/>
  <c r="F94" i="3"/>
  <c r="F93" i="3"/>
  <c r="F92" i="3"/>
  <c r="F91" i="3"/>
  <c r="F88" i="3"/>
  <c r="F87" i="3"/>
  <c r="F86" i="3"/>
  <c r="F85" i="3"/>
  <c r="F84" i="3"/>
  <c r="F83" i="3"/>
  <c r="F80" i="3"/>
  <c r="F79" i="3"/>
  <c r="F78" i="3"/>
  <c r="F77" i="3"/>
  <c r="F76" i="3"/>
  <c r="F75" i="3"/>
  <c r="F72" i="3"/>
  <c r="F71" i="3"/>
  <c r="F70" i="3"/>
  <c r="F69" i="3"/>
  <c r="F68" i="3"/>
  <c r="F67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4" i="3"/>
  <c r="F43" i="3"/>
  <c r="F42" i="3"/>
  <c r="F41" i="3"/>
  <c r="F39" i="3"/>
  <c r="F38" i="3"/>
  <c r="F37" i="3"/>
  <c r="F36" i="3"/>
  <c r="F34" i="3"/>
  <c r="F33" i="3"/>
  <c r="F32" i="3"/>
  <c r="F30" i="3"/>
  <c r="F29" i="3"/>
  <c r="F28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17" i="2" s="1"/>
  <c r="R2" i="2"/>
  <c r="L230" i="1"/>
  <c r="C2" i="1" s="1"/>
  <c r="T221" i="1"/>
  <c r="R221" i="1"/>
  <c r="G221" i="1"/>
  <c r="H221" i="1" s="1"/>
  <c r="T217" i="1"/>
  <c r="U217" i="1" s="1"/>
  <c r="W217" i="1" s="1"/>
  <c r="R217" i="1"/>
  <c r="O217" i="1"/>
  <c r="P217" i="1" s="1"/>
  <c r="K217" i="1"/>
  <c r="L217" i="1" s="1"/>
  <c r="H217" i="1"/>
  <c r="T216" i="1"/>
  <c r="R216" i="1"/>
  <c r="G216" i="1"/>
  <c r="H216" i="1" s="1"/>
  <c r="R215" i="1"/>
  <c r="O215" i="1"/>
  <c r="P215" i="1" s="1"/>
  <c r="K215" i="1"/>
  <c r="L215" i="1" s="1"/>
  <c r="F215" i="1"/>
  <c r="T214" i="1"/>
  <c r="U214" i="1" s="1"/>
  <c r="W214" i="1" s="1"/>
  <c r="R214" i="1"/>
  <c r="O214" i="1"/>
  <c r="P214" i="1" s="1"/>
  <c r="K214" i="1"/>
  <c r="L214" i="1" s="1"/>
  <c r="H214" i="1"/>
  <c r="R213" i="1"/>
  <c r="O213" i="1"/>
  <c r="P213" i="1" s="1"/>
  <c r="K213" i="1"/>
  <c r="L213" i="1" s="1"/>
  <c r="F213" i="1"/>
  <c r="R212" i="1"/>
  <c r="O212" i="1"/>
  <c r="P212" i="1" s="1"/>
  <c r="K212" i="1"/>
  <c r="L212" i="1" s="1"/>
  <c r="F212" i="1"/>
  <c r="T207" i="1"/>
  <c r="U207" i="1" s="1"/>
  <c r="W207" i="1" s="1"/>
  <c r="R207" i="1"/>
  <c r="O207" i="1"/>
  <c r="P207" i="1" s="1"/>
  <c r="K207" i="1"/>
  <c r="L207" i="1" s="1"/>
  <c r="H207" i="1"/>
  <c r="T206" i="1"/>
  <c r="U206" i="1" s="1"/>
  <c r="W206" i="1" s="1"/>
  <c r="R206" i="1"/>
  <c r="O206" i="1"/>
  <c r="P206" i="1" s="1"/>
  <c r="K206" i="1"/>
  <c r="L206" i="1" s="1"/>
  <c r="H206" i="1"/>
  <c r="T205" i="1"/>
  <c r="U205" i="1" s="1"/>
  <c r="R205" i="1"/>
  <c r="O205" i="1"/>
  <c r="P205" i="1" s="1"/>
  <c r="K205" i="1"/>
  <c r="L205" i="1" s="1"/>
  <c r="H205" i="1"/>
  <c r="H208" i="1" s="1"/>
  <c r="T204" i="1"/>
  <c r="U204" i="1" s="1"/>
  <c r="R204" i="1"/>
  <c r="O204" i="1"/>
  <c r="P204" i="1" s="1"/>
  <c r="K204" i="1"/>
  <c r="L204" i="1" s="1"/>
  <c r="H204" i="1"/>
  <c r="R203" i="1"/>
  <c r="O203" i="1"/>
  <c r="P203" i="1" s="1"/>
  <c r="K203" i="1"/>
  <c r="L203" i="1" s="1"/>
  <c r="F203" i="1"/>
  <c r="T203" i="1" s="1"/>
  <c r="U203" i="1" s="1"/>
  <c r="W203" i="1" s="1"/>
  <c r="R202" i="1"/>
  <c r="O202" i="1"/>
  <c r="P202" i="1" s="1"/>
  <c r="K202" i="1"/>
  <c r="L202" i="1" s="1"/>
  <c r="F202" i="1"/>
  <c r="R201" i="1"/>
  <c r="O201" i="1"/>
  <c r="P201" i="1" s="1"/>
  <c r="K201" i="1"/>
  <c r="L201" i="1" s="1"/>
  <c r="F201" i="1"/>
  <c r="T201" i="1" s="1"/>
  <c r="U201" i="1" s="1"/>
  <c r="W201" i="1" s="1"/>
  <c r="T196" i="1"/>
  <c r="U196" i="1" s="1"/>
  <c r="W196" i="1" s="1"/>
  <c r="R196" i="1"/>
  <c r="O196" i="1"/>
  <c r="P196" i="1" s="1"/>
  <c r="K196" i="1"/>
  <c r="L196" i="1" s="1"/>
  <c r="T195" i="1"/>
  <c r="U195" i="1" s="1"/>
  <c r="W195" i="1" s="1"/>
  <c r="R195" i="1"/>
  <c r="O195" i="1"/>
  <c r="P195" i="1" s="1"/>
  <c r="K195" i="1"/>
  <c r="L195" i="1" s="1"/>
  <c r="T194" i="1"/>
  <c r="U194" i="1" s="1"/>
  <c r="W194" i="1" s="1"/>
  <c r="R194" i="1"/>
  <c r="O194" i="1"/>
  <c r="P194" i="1" s="1"/>
  <c r="K194" i="1"/>
  <c r="L194" i="1" s="1"/>
  <c r="T193" i="1"/>
  <c r="U193" i="1" s="1"/>
  <c r="W193" i="1" s="1"/>
  <c r="R193" i="1"/>
  <c r="O193" i="1"/>
  <c r="P193" i="1" s="1"/>
  <c r="K193" i="1"/>
  <c r="L193" i="1" s="1"/>
  <c r="T192" i="1"/>
  <c r="U192" i="1" s="1"/>
  <c r="W192" i="1" s="1"/>
  <c r="R192" i="1"/>
  <c r="O192" i="1"/>
  <c r="P192" i="1" s="1"/>
  <c r="K192" i="1"/>
  <c r="L192" i="1" s="1"/>
  <c r="R191" i="1"/>
  <c r="O191" i="1"/>
  <c r="P191" i="1" s="1"/>
  <c r="K191" i="1"/>
  <c r="L191" i="1" s="1"/>
  <c r="F191" i="1"/>
  <c r="T191" i="1" s="1"/>
  <c r="U191" i="1" s="1"/>
  <c r="W191" i="1" s="1"/>
  <c r="T190" i="1"/>
  <c r="U190" i="1" s="1"/>
  <c r="W190" i="1" s="1"/>
  <c r="R190" i="1"/>
  <c r="O190" i="1"/>
  <c r="P190" i="1" s="1"/>
  <c r="K190" i="1"/>
  <c r="L190" i="1" s="1"/>
  <c r="H190" i="1"/>
  <c r="T189" i="1"/>
  <c r="U189" i="1" s="1"/>
  <c r="W189" i="1" s="1"/>
  <c r="R189" i="1"/>
  <c r="O189" i="1"/>
  <c r="P189" i="1" s="1"/>
  <c r="K189" i="1"/>
  <c r="L189" i="1" s="1"/>
  <c r="R188" i="1"/>
  <c r="O188" i="1"/>
  <c r="P188" i="1" s="1"/>
  <c r="K188" i="1"/>
  <c r="L188" i="1" s="1"/>
  <c r="F188" i="1"/>
  <c r="R187" i="1"/>
  <c r="O187" i="1"/>
  <c r="P187" i="1" s="1"/>
  <c r="K187" i="1"/>
  <c r="L187" i="1" s="1"/>
  <c r="F187" i="1"/>
  <c r="T187" i="1" s="1"/>
  <c r="U187" i="1" s="1"/>
  <c r="W187" i="1" s="1"/>
  <c r="T186" i="1"/>
  <c r="U186" i="1" s="1"/>
  <c r="W186" i="1" s="1"/>
  <c r="R186" i="1"/>
  <c r="O186" i="1"/>
  <c r="P186" i="1" s="1"/>
  <c r="K186" i="1"/>
  <c r="L186" i="1" s="1"/>
  <c r="H186" i="1"/>
  <c r="T185" i="1"/>
  <c r="U185" i="1" s="1"/>
  <c r="W185" i="1" s="1"/>
  <c r="R185" i="1"/>
  <c r="O185" i="1"/>
  <c r="P185" i="1" s="1"/>
  <c r="K185" i="1"/>
  <c r="L185" i="1" s="1"/>
  <c r="H185" i="1"/>
  <c r="T184" i="1"/>
  <c r="U184" i="1" s="1"/>
  <c r="W184" i="1" s="1"/>
  <c r="R184" i="1"/>
  <c r="O184" i="1"/>
  <c r="P184" i="1" s="1"/>
  <c r="K184" i="1"/>
  <c r="L184" i="1" s="1"/>
  <c r="H184" i="1"/>
  <c r="T183" i="1"/>
  <c r="U183" i="1" s="1"/>
  <c r="W183" i="1" s="1"/>
  <c r="R183" i="1"/>
  <c r="O183" i="1"/>
  <c r="P183" i="1" s="1"/>
  <c r="K183" i="1"/>
  <c r="L183" i="1" s="1"/>
  <c r="H183" i="1"/>
  <c r="T182" i="1"/>
  <c r="U182" i="1" s="1"/>
  <c r="W182" i="1" s="1"/>
  <c r="R182" i="1"/>
  <c r="O182" i="1"/>
  <c r="P182" i="1" s="1"/>
  <c r="K182" i="1"/>
  <c r="L182" i="1" s="1"/>
  <c r="H182" i="1"/>
  <c r="T181" i="1"/>
  <c r="U181" i="1" s="1"/>
  <c r="W181" i="1" s="1"/>
  <c r="R181" i="1"/>
  <c r="O181" i="1"/>
  <c r="P181" i="1" s="1"/>
  <c r="K181" i="1"/>
  <c r="L181" i="1" s="1"/>
  <c r="H181" i="1"/>
  <c r="T180" i="1"/>
  <c r="U180" i="1" s="1"/>
  <c r="R180" i="1"/>
  <c r="O180" i="1"/>
  <c r="P180" i="1" s="1"/>
  <c r="K180" i="1"/>
  <c r="L180" i="1" s="1"/>
  <c r="H180" i="1"/>
  <c r="T175" i="1"/>
  <c r="R175" i="1"/>
  <c r="O175" i="1"/>
  <c r="P175" i="1" s="1"/>
  <c r="K175" i="1"/>
  <c r="L175" i="1" s="1"/>
  <c r="T174" i="1"/>
  <c r="R174" i="1"/>
  <c r="O174" i="1"/>
  <c r="P174" i="1" s="1"/>
  <c r="K174" i="1"/>
  <c r="L174" i="1" s="1"/>
  <c r="T173" i="1"/>
  <c r="R173" i="1"/>
  <c r="O173" i="1"/>
  <c r="P173" i="1" s="1"/>
  <c r="K173" i="1"/>
  <c r="L173" i="1" s="1"/>
  <c r="T172" i="1"/>
  <c r="R172" i="1"/>
  <c r="O172" i="1"/>
  <c r="P172" i="1" s="1"/>
  <c r="K172" i="1"/>
  <c r="L172" i="1" s="1"/>
  <c r="T171" i="1"/>
  <c r="R171" i="1"/>
  <c r="O171" i="1"/>
  <c r="P171" i="1" s="1"/>
  <c r="K171" i="1"/>
  <c r="L171" i="1" s="1"/>
  <c r="R170" i="1"/>
  <c r="O170" i="1"/>
  <c r="P170" i="1" s="1"/>
  <c r="K170" i="1"/>
  <c r="L170" i="1" s="1"/>
  <c r="F170" i="1"/>
  <c r="T170" i="1" s="1"/>
  <c r="T169" i="1"/>
  <c r="R169" i="1"/>
  <c r="O169" i="1"/>
  <c r="P169" i="1" s="1"/>
  <c r="K169" i="1"/>
  <c r="L169" i="1" s="1"/>
  <c r="H169" i="1"/>
  <c r="R168" i="1"/>
  <c r="O168" i="1"/>
  <c r="P168" i="1" s="1"/>
  <c r="K168" i="1"/>
  <c r="L168" i="1" s="1"/>
  <c r="F168" i="1"/>
  <c r="T168" i="1" s="1"/>
  <c r="R167" i="1"/>
  <c r="O167" i="1"/>
  <c r="P167" i="1" s="1"/>
  <c r="K167" i="1"/>
  <c r="L167" i="1" s="1"/>
  <c r="F167" i="1"/>
  <c r="T166" i="1"/>
  <c r="R166" i="1"/>
  <c r="O166" i="1"/>
  <c r="P166" i="1" s="1"/>
  <c r="K166" i="1"/>
  <c r="L166" i="1" s="1"/>
  <c r="H166" i="1"/>
  <c r="T165" i="1"/>
  <c r="R165" i="1"/>
  <c r="O165" i="1"/>
  <c r="P165" i="1" s="1"/>
  <c r="K165" i="1"/>
  <c r="L165" i="1" s="1"/>
  <c r="T164" i="1"/>
  <c r="R164" i="1"/>
  <c r="O164" i="1"/>
  <c r="P164" i="1" s="1"/>
  <c r="K164" i="1"/>
  <c r="L164" i="1" s="1"/>
  <c r="H164" i="1"/>
  <c r="T163" i="1"/>
  <c r="R163" i="1"/>
  <c r="O163" i="1"/>
  <c r="P163" i="1" s="1"/>
  <c r="K163" i="1"/>
  <c r="L163" i="1" s="1"/>
  <c r="H163" i="1"/>
  <c r="T162" i="1"/>
  <c r="R162" i="1"/>
  <c r="O162" i="1"/>
  <c r="P162" i="1" s="1"/>
  <c r="K162" i="1"/>
  <c r="L162" i="1" s="1"/>
  <c r="H162" i="1"/>
  <c r="T161" i="1"/>
  <c r="R161" i="1"/>
  <c r="O161" i="1"/>
  <c r="P161" i="1" s="1"/>
  <c r="K161" i="1"/>
  <c r="L161" i="1" s="1"/>
  <c r="H161" i="1"/>
  <c r="T160" i="1"/>
  <c r="R160" i="1"/>
  <c r="O160" i="1"/>
  <c r="P160" i="1" s="1"/>
  <c r="K160" i="1"/>
  <c r="L160" i="1" s="1"/>
  <c r="H160" i="1"/>
  <c r="T159" i="1"/>
  <c r="R159" i="1"/>
  <c r="O159" i="1"/>
  <c r="P159" i="1" s="1"/>
  <c r="K159" i="1"/>
  <c r="L159" i="1" s="1"/>
  <c r="H159" i="1"/>
  <c r="T158" i="1"/>
  <c r="U158" i="1" s="1"/>
  <c r="W158" i="1" s="1"/>
  <c r="R158" i="1"/>
  <c r="O158" i="1"/>
  <c r="P158" i="1" s="1"/>
  <c r="K158" i="1"/>
  <c r="L158" i="1" s="1"/>
  <c r="T157" i="1"/>
  <c r="U157" i="1" s="1"/>
  <c r="R157" i="1"/>
  <c r="O157" i="1"/>
  <c r="P157" i="1" s="1"/>
  <c r="K157" i="1"/>
  <c r="L157" i="1" s="1"/>
  <c r="T154" i="1"/>
  <c r="U154" i="1" s="1"/>
  <c r="W154" i="1" s="1"/>
  <c r="R154" i="1"/>
  <c r="O154" i="1"/>
  <c r="P154" i="1" s="1"/>
  <c r="K154" i="1"/>
  <c r="L154" i="1" s="1"/>
  <c r="H154" i="1"/>
  <c r="T153" i="1"/>
  <c r="U153" i="1" s="1"/>
  <c r="W153" i="1" s="1"/>
  <c r="R153" i="1"/>
  <c r="O153" i="1"/>
  <c r="P153" i="1" s="1"/>
  <c r="K153" i="1"/>
  <c r="L153" i="1" s="1"/>
  <c r="H153" i="1"/>
  <c r="T152" i="1"/>
  <c r="U152" i="1" s="1"/>
  <c r="W152" i="1" s="1"/>
  <c r="R152" i="1"/>
  <c r="O152" i="1"/>
  <c r="P152" i="1" s="1"/>
  <c r="K152" i="1"/>
  <c r="L152" i="1" s="1"/>
  <c r="H152" i="1"/>
  <c r="T151" i="1"/>
  <c r="U151" i="1" s="1"/>
  <c r="W151" i="1" s="1"/>
  <c r="R151" i="1"/>
  <c r="O151" i="1"/>
  <c r="P151" i="1" s="1"/>
  <c r="K151" i="1"/>
  <c r="L151" i="1" s="1"/>
  <c r="H151" i="1"/>
  <c r="T150" i="1"/>
  <c r="U150" i="1" s="1"/>
  <c r="W150" i="1" s="1"/>
  <c r="R150" i="1"/>
  <c r="O150" i="1"/>
  <c r="P150" i="1" s="1"/>
  <c r="K150" i="1"/>
  <c r="L150" i="1" s="1"/>
  <c r="H150" i="1"/>
  <c r="T149" i="1"/>
  <c r="U149" i="1" s="1"/>
  <c r="W149" i="1" s="1"/>
  <c r="R149" i="1"/>
  <c r="O149" i="1"/>
  <c r="P149" i="1" s="1"/>
  <c r="K149" i="1"/>
  <c r="L149" i="1" s="1"/>
  <c r="R148" i="1"/>
  <c r="O148" i="1"/>
  <c r="P148" i="1" s="1"/>
  <c r="K148" i="1"/>
  <c r="L148" i="1" s="1"/>
  <c r="F148" i="1"/>
  <c r="H148" i="1" s="1"/>
  <c r="T147" i="1"/>
  <c r="U147" i="1" s="1"/>
  <c r="W147" i="1" s="1"/>
  <c r="R147" i="1"/>
  <c r="O147" i="1"/>
  <c r="P147" i="1" s="1"/>
  <c r="K147" i="1"/>
  <c r="L147" i="1" s="1"/>
  <c r="H147" i="1"/>
  <c r="K146" i="1"/>
  <c r="T145" i="1"/>
  <c r="U145" i="1" s="1"/>
  <c r="W145" i="1" s="1"/>
  <c r="R145" i="1"/>
  <c r="O145" i="1"/>
  <c r="P145" i="1" s="1"/>
  <c r="K145" i="1"/>
  <c r="L145" i="1" s="1"/>
  <c r="H145" i="1"/>
  <c r="T144" i="1"/>
  <c r="U144" i="1" s="1"/>
  <c r="W144" i="1" s="1"/>
  <c r="R144" i="1"/>
  <c r="O144" i="1"/>
  <c r="P144" i="1" s="1"/>
  <c r="K144" i="1"/>
  <c r="L144" i="1" s="1"/>
  <c r="H144" i="1"/>
  <c r="T142" i="1"/>
  <c r="U142" i="1" s="1"/>
  <c r="W142" i="1" s="1"/>
  <c r="R142" i="1"/>
  <c r="O142" i="1"/>
  <c r="P142" i="1" s="1"/>
  <c r="K142" i="1"/>
  <c r="L142" i="1" s="1"/>
  <c r="H142" i="1"/>
  <c r="T141" i="1"/>
  <c r="U141" i="1" s="1"/>
  <c r="W141" i="1" s="1"/>
  <c r="R141" i="1"/>
  <c r="O141" i="1"/>
  <c r="P141" i="1" s="1"/>
  <c r="K141" i="1"/>
  <c r="L141" i="1" s="1"/>
  <c r="H141" i="1"/>
  <c r="T140" i="1"/>
  <c r="U140" i="1" s="1"/>
  <c r="W140" i="1" s="1"/>
  <c r="R140" i="1"/>
  <c r="O140" i="1"/>
  <c r="P140" i="1" s="1"/>
  <c r="K140" i="1"/>
  <c r="L140" i="1" s="1"/>
  <c r="H140" i="1"/>
  <c r="T139" i="1"/>
  <c r="U139" i="1" s="1"/>
  <c r="W139" i="1" s="1"/>
  <c r="R139" i="1"/>
  <c r="O139" i="1"/>
  <c r="P139" i="1" s="1"/>
  <c r="K139" i="1"/>
  <c r="L139" i="1" s="1"/>
  <c r="H139" i="1"/>
  <c r="T138" i="1"/>
  <c r="U138" i="1" s="1"/>
  <c r="W138" i="1" s="1"/>
  <c r="R138" i="1"/>
  <c r="O138" i="1"/>
  <c r="P138" i="1" s="1"/>
  <c r="K138" i="1"/>
  <c r="L138" i="1" s="1"/>
  <c r="H138" i="1"/>
  <c r="T137" i="1"/>
  <c r="U137" i="1" s="1"/>
  <c r="R137" i="1"/>
  <c r="O137" i="1"/>
  <c r="P137" i="1" s="1"/>
  <c r="K137" i="1"/>
  <c r="L137" i="1" s="1"/>
  <c r="H137" i="1"/>
  <c r="T131" i="1"/>
  <c r="U131" i="1" s="1"/>
  <c r="W131" i="1" s="1"/>
  <c r="R131" i="1"/>
  <c r="O131" i="1"/>
  <c r="P131" i="1" s="1"/>
  <c r="K131" i="1"/>
  <c r="L131" i="1" s="1"/>
  <c r="H131" i="1"/>
  <c r="T130" i="1"/>
  <c r="U130" i="1" s="1"/>
  <c r="W130" i="1" s="1"/>
  <c r="R130" i="1"/>
  <c r="O130" i="1"/>
  <c r="P130" i="1" s="1"/>
  <c r="K130" i="1"/>
  <c r="L130" i="1" s="1"/>
  <c r="H130" i="1"/>
  <c r="T129" i="1"/>
  <c r="U129" i="1" s="1"/>
  <c r="W129" i="1" s="1"/>
  <c r="R129" i="1"/>
  <c r="O129" i="1"/>
  <c r="P129" i="1" s="1"/>
  <c r="K129" i="1"/>
  <c r="L129" i="1" s="1"/>
  <c r="H129" i="1"/>
  <c r="T128" i="1"/>
  <c r="U128" i="1" s="1"/>
  <c r="W128" i="1" s="1"/>
  <c r="R128" i="1"/>
  <c r="O128" i="1"/>
  <c r="P128" i="1" s="1"/>
  <c r="K128" i="1"/>
  <c r="L128" i="1" s="1"/>
  <c r="H128" i="1"/>
  <c r="T127" i="1"/>
  <c r="U127" i="1" s="1"/>
  <c r="W127" i="1" s="1"/>
  <c r="R127" i="1"/>
  <c r="O127" i="1"/>
  <c r="P127" i="1" s="1"/>
  <c r="K127" i="1"/>
  <c r="L127" i="1" s="1"/>
  <c r="H127" i="1"/>
  <c r="T126" i="1"/>
  <c r="U126" i="1" s="1"/>
  <c r="W126" i="1" s="1"/>
  <c r="R126" i="1"/>
  <c r="O126" i="1"/>
  <c r="P126" i="1" s="1"/>
  <c r="K126" i="1"/>
  <c r="L126" i="1" s="1"/>
  <c r="R125" i="1"/>
  <c r="O125" i="1"/>
  <c r="P125" i="1" s="1"/>
  <c r="K125" i="1"/>
  <c r="L125" i="1" s="1"/>
  <c r="F125" i="1"/>
  <c r="T124" i="1"/>
  <c r="U124" i="1" s="1"/>
  <c r="W124" i="1" s="1"/>
  <c r="R124" i="1"/>
  <c r="O124" i="1"/>
  <c r="P124" i="1" s="1"/>
  <c r="K124" i="1"/>
  <c r="L124" i="1" s="1"/>
  <c r="H124" i="1"/>
  <c r="T123" i="1"/>
  <c r="U123" i="1" s="1"/>
  <c r="W123" i="1" s="1"/>
  <c r="R123" i="1"/>
  <c r="O123" i="1"/>
  <c r="P123" i="1" s="1"/>
  <c r="K123" i="1"/>
  <c r="L123" i="1" s="1"/>
  <c r="T122" i="1"/>
  <c r="U122" i="1" s="1"/>
  <c r="R122" i="1"/>
  <c r="P122" i="1"/>
  <c r="S122" i="1" s="1"/>
  <c r="H122" i="1"/>
  <c r="R121" i="1"/>
  <c r="O121" i="1"/>
  <c r="P121" i="1" s="1"/>
  <c r="K121" i="1"/>
  <c r="L121" i="1" s="1"/>
  <c r="F121" i="1"/>
  <c r="H121" i="1" s="1"/>
  <c r="T120" i="1"/>
  <c r="U120" i="1" s="1"/>
  <c r="W120" i="1" s="1"/>
  <c r="R120" i="1"/>
  <c r="O120" i="1"/>
  <c r="P120" i="1" s="1"/>
  <c r="K120" i="1"/>
  <c r="L120" i="1" s="1"/>
  <c r="H120" i="1"/>
  <c r="R119" i="1"/>
  <c r="O119" i="1"/>
  <c r="P119" i="1" s="1"/>
  <c r="K119" i="1"/>
  <c r="L119" i="1" s="1"/>
  <c r="F119" i="1"/>
  <c r="H119" i="1" s="1"/>
  <c r="T118" i="1"/>
  <c r="U118" i="1" s="1"/>
  <c r="W118" i="1" s="1"/>
  <c r="R118" i="1"/>
  <c r="O118" i="1"/>
  <c r="P118" i="1" s="1"/>
  <c r="K118" i="1"/>
  <c r="L118" i="1" s="1"/>
  <c r="H118" i="1"/>
  <c r="T117" i="1"/>
  <c r="U117" i="1" s="1"/>
  <c r="W117" i="1" s="1"/>
  <c r="R117" i="1"/>
  <c r="O117" i="1"/>
  <c r="P117" i="1" s="1"/>
  <c r="K117" i="1"/>
  <c r="L117" i="1" s="1"/>
  <c r="H117" i="1"/>
  <c r="T116" i="1"/>
  <c r="U116" i="1" s="1"/>
  <c r="W116" i="1" s="1"/>
  <c r="R116" i="1"/>
  <c r="O116" i="1"/>
  <c r="P116" i="1" s="1"/>
  <c r="K116" i="1"/>
  <c r="L116" i="1" s="1"/>
  <c r="H116" i="1"/>
  <c r="T115" i="1"/>
  <c r="U115" i="1" s="1"/>
  <c r="W115" i="1" s="1"/>
  <c r="R115" i="1"/>
  <c r="O115" i="1"/>
  <c r="P115" i="1" s="1"/>
  <c r="K115" i="1"/>
  <c r="L115" i="1" s="1"/>
  <c r="H115" i="1"/>
  <c r="T114" i="1"/>
  <c r="U114" i="1" s="1"/>
  <c r="W114" i="1" s="1"/>
  <c r="R114" i="1"/>
  <c r="O114" i="1"/>
  <c r="P114" i="1" s="1"/>
  <c r="K114" i="1"/>
  <c r="L114" i="1" s="1"/>
  <c r="H114" i="1"/>
  <c r="T113" i="1"/>
  <c r="U113" i="1" s="1"/>
  <c r="R113" i="1"/>
  <c r="O113" i="1"/>
  <c r="P113" i="1" s="1"/>
  <c r="K113" i="1"/>
  <c r="L113" i="1" s="1"/>
  <c r="H113" i="1"/>
  <c r="T107" i="1"/>
  <c r="U107" i="1" s="1"/>
  <c r="W107" i="1" s="1"/>
  <c r="R107" i="1"/>
  <c r="O107" i="1"/>
  <c r="P107" i="1" s="1"/>
  <c r="K107" i="1"/>
  <c r="L107" i="1" s="1"/>
  <c r="H107" i="1"/>
  <c r="T106" i="1"/>
  <c r="U106" i="1" s="1"/>
  <c r="W106" i="1" s="1"/>
  <c r="R106" i="1"/>
  <c r="O106" i="1"/>
  <c r="P106" i="1" s="1"/>
  <c r="K106" i="1"/>
  <c r="L106" i="1" s="1"/>
  <c r="H106" i="1"/>
  <c r="T105" i="1"/>
  <c r="U105" i="1" s="1"/>
  <c r="W105" i="1" s="1"/>
  <c r="R105" i="1"/>
  <c r="O105" i="1"/>
  <c r="P105" i="1" s="1"/>
  <c r="K105" i="1"/>
  <c r="L105" i="1" s="1"/>
  <c r="H105" i="1"/>
  <c r="T104" i="1"/>
  <c r="U104" i="1" s="1"/>
  <c r="W104" i="1" s="1"/>
  <c r="R104" i="1"/>
  <c r="O104" i="1"/>
  <c r="P104" i="1" s="1"/>
  <c r="K104" i="1"/>
  <c r="L104" i="1" s="1"/>
  <c r="H104" i="1"/>
  <c r="T103" i="1"/>
  <c r="U103" i="1" s="1"/>
  <c r="W103" i="1" s="1"/>
  <c r="R103" i="1"/>
  <c r="O103" i="1"/>
  <c r="P103" i="1" s="1"/>
  <c r="K103" i="1"/>
  <c r="L103" i="1" s="1"/>
  <c r="H103" i="1"/>
  <c r="T102" i="1"/>
  <c r="U102" i="1" s="1"/>
  <c r="W102" i="1" s="1"/>
  <c r="R102" i="1"/>
  <c r="O102" i="1"/>
  <c r="P102" i="1" s="1"/>
  <c r="K102" i="1"/>
  <c r="L102" i="1" s="1"/>
  <c r="R101" i="1"/>
  <c r="O101" i="1"/>
  <c r="P101" i="1" s="1"/>
  <c r="K101" i="1"/>
  <c r="L101" i="1" s="1"/>
  <c r="F101" i="1"/>
  <c r="H101" i="1" s="1"/>
  <c r="T100" i="1"/>
  <c r="U100" i="1" s="1"/>
  <c r="W100" i="1" s="1"/>
  <c r="R100" i="1"/>
  <c r="O100" i="1"/>
  <c r="P100" i="1" s="1"/>
  <c r="K100" i="1"/>
  <c r="L100" i="1" s="1"/>
  <c r="H100" i="1"/>
  <c r="T99" i="1"/>
  <c r="U99" i="1" s="1"/>
  <c r="W99" i="1" s="1"/>
  <c r="R99" i="1"/>
  <c r="O99" i="1"/>
  <c r="P99" i="1" s="1"/>
  <c r="K99" i="1"/>
  <c r="L99" i="1" s="1"/>
  <c r="H99" i="1"/>
  <c r="T98" i="1"/>
  <c r="U98" i="1" s="1"/>
  <c r="W98" i="1" s="1"/>
  <c r="R98" i="1"/>
  <c r="O98" i="1"/>
  <c r="P98" i="1" s="1"/>
  <c r="K98" i="1"/>
  <c r="L98" i="1" s="1"/>
  <c r="T97" i="1"/>
  <c r="U97" i="1" s="1"/>
  <c r="W97" i="1" s="1"/>
  <c r="R97" i="1"/>
  <c r="O97" i="1"/>
  <c r="P97" i="1" s="1"/>
  <c r="K97" i="1"/>
  <c r="L97" i="1" s="1"/>
  <c r="H97" i="1"/>
  <c r="T96" i="1"/>
  <c r="U96" i="1" s="1"/>
  <c r="W96" i="1" s="1"/>
  <c r="R96" i="1"/>
  <c r="O96" i="1"/>
  <c r="P96" i="1" s="1"/>
  <c r="K96" i="1"/>
  <c r="L96" i="1" s="1"/>
  <c r="H96" i="1"/>
  <c r="T95" i="1"/>
  <c r="U95" i="1" s="1"/>
  <c r="W95" i="1" s="1"/>
  <c r="R95" i="1"/>
  <c r="O95" i="1"/>
  <c r="P95" i="1" s="1"/>
  <c r="K95" i="1"/>
  <c r="L95" i="1" s="1"/>
  <c r="H95" i="1"/>
  <c r="T94" i="1"/>
  <c r="U94" i="1" s="1"/>
  <c r="W94" i="1" s="1"/>
  <c r="R94" i="1"/>
  <c r="O94" i="1"/>
  <c r="P94" i="1" s="1"/>
  <c r="K94" i="1"/>
  <c r="L94" i="1" s="1"/>
  <c r="H94" i="1"/>
  <c r="T93" i="1"/>
  <c r="U93" i="1" s="1"/>
  <c r="W93" i="1" s="1"/>
  <c r="R93" i="1"/>
  <c r="O93" i="1"/>
  <c r="P93" i="1" s="1"/>
  <c r="K93" i="1"/>
  <c r="L93" i="1" s="1"/>
  <c r="H93" i="1"/>
  <c r="T92" i="1"/>
  <c r="U92" i="1" s="1"/>
  <c r="R92" i="1"/>
  <c r="O92" i="1"/>
  <c r="P92" i="1" s="1"/>
  <c r="K92" i="1"/>
  <c r="L92" i="1" s="1"/>
  <c r="H92" i="1"/>
  <c r="T85" i="1"/>
  <c r="U85" i="1" s="1"/>
  <c r="W85" i="1" s="1"/>
  <c r="R85" i="1"/>
  <c r="O85" i="1"/>
  <c r="P85" i="1" s="1"/>
  <c r="K85" i="1"/>
  <c r="L85" i="1" s="1"/>
  <c r="H85" i="1"/>
  <c r="T84" i="1"/>
  <c r="U84" i="1" s="1"/>
  <c r="W84" i="1" s="1"/>
  <c r="R84" i="1"/>
  <c r="O84" i="1"/>
  <c r="P84" i="1" s="1"/>
  <c r="K84" i="1"/>
  <c r="L84" i="1" s="1"/>
  <c r="H84" i="1"/>
  <c r="T83" i="1"/>
  <c r="U83" i="1" s="1"/>
  <c r="W83" i="1" s="1"/>
  <c r="R83" i="1"/>
  <c r="O83" i="1"/>
  <c r="P83" i="1" s="1"/>
  <c r="K83" i="1"/>
  <c r="L83" i="1" s="1"/>
  <c r="H83" i="1"/>
  <c r="T82" i="1"/>
  <c r="U82" i="1" s="1"/>
  <c r="W82" i="1" s="1"/>
  <c r="R82" i="1"/>
  <c r="O82" i="1"/>
  <c r="P82" i="1" s="1"/>
  <c r="K82" i="1"/>
  <c r="L82" i="1" s="1"/>
  <c r="H82" i="1"/>
  <c r="T81" i="1"/>
  <c r="U81" i="1" s="1"/>
  <c r="W81" i="1" s="1"/>
  <c r="R81" i="1"/>
  <c r="O81" i="1"/>
  <c r="P81" i="1" s="1"/>
  <c r="K81" i="1"/>
  <c r="L81" i="1" s="1"/>
  <c r="H81" i="1"/>
  <c r="T80" i="1"/>
  <c r="U80" i="1" s="1"/>
  <c r="W80" i="1" s="1"/>
  <c r="R80" i="1"/>
  <c r="O80" i="1"/>
  <c r="P80" i="1" s="1"/>
  <c r="K80" i="1"/>
  <c r="L80" i="1" s="1"/>
  <c r="O79" i="1"/>
  <c r="P79" i="1" s="1"/>
  <c r="K79" i="1"/>
  <c r="J79" i="1"/>
  <c r="F79" i="1"/>
  <c r="H79" i="1" s="1"/>
  <c r="T78" i="1"/>
  <c r="U78" i="1" s="1"/>
  <c r="W78" i="1" s="1"/>
  <c r="R78" i="1"/>
  <c r="O78" i="1"/>
  <c r="P78" i="1" s="1"/>
  <c r="K78" i="1"/>
  <c r="L78" i="1" s="1"/>
  <c r="H78" i="1"/>
  <c r="R77" i="1"/>
  <c r="O77" i="1"/>
  <c r="P77" i="1" s="1"/>
  <c r="K77" i="1"/>
  <c r="L77" i="1" s="1"/>
  <c r="F77" i="1"/>
  <c r="H77" i="1" s="1"/>
  <c r="T76" i="1"/>
  <c r="U76" i="1" s="1"/>
  <c r="W76" i="1" s="1"/>
  <c r="R76" i="1"/>
  <c r="O76" i="1"/>
  <c r="P76" i="1" s="1"/>
  <c r="K76" i="1"/>
  <c r="L76" i="1" s="1"/>
  <c r="H76" i="1"/>
  <c r="T75" i="1"/>
  <c r="U75" i="1" s="1"/>
  <c r="W75" i="1" s="1"/>
  <c r="R75" i="1"/>
  <c r="O75" i="1"/>
  <c r="P75" i="1" s="1"/>
  <c r="K75" i="1"/>
  <c r="L75" i="1" s="1"/>
  <c r="H75" i="1"/>
  <c r="T74" i="1"/>
  <c r="U74" i="1" s="1"/>
  <c r="W74" i="1" s="1"/>
  <c r="R74" i="1"/>
  <c r="O74" i="1"/>
  <c r="P74" i="1" s="1"/>
  <c r="K74" i="1"/>
  <c r="L74" i="1" s="1"/>
  <c r="H74" i="1"/>
  <c r="T73" i="1"/>
  <c r="U73" i="1" s="1"/>
  <c r="W73" i="1" s="1"/>
  <c r="R73" i="1"/>
  <c r="O73" i="1"/>
  <c r="P73" i="1" s="1"/>
  <c r="K73" i="1"/>
  <c r="L73" i="1" s="1"/>
  <c r="H73" i="1"/>
  <c r="T72" i="1"/>
  <c r="U72" i="1" s="1"/>
  <c r="W72" i="1" s="1"/>
  <c r="R72" i="1"/>
  <c r="O72" i="1"/>
  <c r="P72" i="1" s="1"/>
  <c r="K72" i="1"/>
  <c r="L72" i="1" s="1"/>
  <c r="H72" i="1"/>
  <c r="O71" i="1"/>
  <c r="P71" i="1" s="1"/>
  <c r="K71" i="1"/>
  <c r="J71" i="1"/>
  <c r="R71" i="1" s="1"/>
  <c r="H71" i="1"/>
  <c r="T70" i="1"/>
  <c r="U70" i="1" s="1"/>
  <c r="W70" i="1" s="1"/>
  <c r="R70" i="1"/>
  <c r="O70" i="1"/>
  <c r="P70" i="1" s="1"/>
  <c r="K70" i="1"/>
  <c r="L70" i="1" s="1"/>
  <c r="T69" i="1"/>
  <c r="U69" i="1" s="1"/>
  <c r="W69" i="1" s="1"/>
  <c r="R69" i="1"/>
  <c r="O69" i="1"/>
  <c r="P69" i="1" s="1"/>
  <c r="K69" i="1"/>
  <c r="L69" i="1" s="1"/>
  <c r="H69" i="1"/>
  <c r="O68" i="1"/>
  <c r="P68" i="1" s="1"/>
  <c r="K68" i="1"/>
  <c r="J68" i="1"/>
  <c r="T68" i="1" s="1"/>
  <c r="U68" i="1" s="1"/>
  <c r="W68" i="1" s="1"/>
  <c r="H68" i="1"/>
  <c r="T67" i="1"/>
  <c r="U67" i="1" s="1"/>
  <c r="W67" i="1" s="1"/>
  <c r="R67" i="1"/>
  <c r="O67" i="1"/>
  <c r="P67" i="1" s="1"/>
  <c r="K67" i="1"/>
  <c r="L67" i="1" s="1"/>
  <c r="H67" i="1"/>
  <c r="T66" i="1"/>
  <c r="U66" i="1" s="1"/>
  <c r="W66" i="1" s="1"/>
  <c r="R66" i="1"/>
  <c r="O66" i="1"/>
  <c r="P66" i="1" s="1"/>
  <c r="K66" i="1"/>
  <c r="L66" i="1" s="1"/>
  <c r="H66" i="1"/>
  <c r="T65" i="1"/>
  <c r="U65" i="1" s="1"/>
  <c r="W65" i="1" s="1"/>
  <c r="R65" i="1"/>
  <c r="O65" i="1"/>
  <c r="P65" i="1" s="1"/>
  <c r="K65" i="1"/>
  <c r="L65" i="1" s="1"/>
  <c r="H65" i="1"/>
  <c r="T64" i="1"/>
  <c r="U64" i="1" s="1"/>
  <c r="W64" i="1" s="1"/>
  <c r="R64" i="1"/>
  <c r="O64" i="1"/>
  <c r="P64" i="1" s="1"/>
  <c r="K64" i="1"/>
  <c r="L64" i="1" s="1"/>
  <c r="H64" i="1"/>
  <c r="T63" i="1"/>
  <c r="U63" i="1" s="1"/>
  <c r="R63" i="1"/>
  <c r="O63" i="1"/>
  <c r="P63" i="1" s="1"/>
  <c r="K63" i="1"/>
  <c r="L63" i="1" s="1"/>
  <c r="H63" i="1"/>
  <c r="T62" i="1"/>
  <c r="U62" i="1" s="1"/>
  <c r="W62" i="1" s="1"/>
  <c r="R62" i="1"/>
  <c r="O62" i="1"/>
  <c r="P62" i="1" s="1"/>
  <c r="K62" i="1"/>
  <c r="L62" i="1" s="1"/>
  <c r="H62" i="1"/>
  <c r="T57" i="1"/>
  <c r="U57" i="1" s="1"/>
  <c r="W57" i="1" s="1"/>
  <c r="R57" i="1"/>
  <c r="O57" i="1"/>
  <c r="P57" i="1" s="1"/>
  <c r="K57" i="1"/>
  <c r="L57" i="1" s="1"/>
  <c r="H57" i="1"/>
  <c r="T56" i="1"/>
  <c r="U56" i="1" s="1"/>
  <c r="W56" i="1" s="1"/>
  <c r="R56" i="1"/>
  <c r="O56" i="1"/>
  <c r="P56" i="1" s="1"/>
  <c r="K56" i="1"/>
  <c r="L56" i="1" s="1"/>
  <c r="H56" i="1"/>
  <c r="T55" i="1"/>
  <c r="U55" i="1" s="1"/>
  <c r="W55" i="1" s="1"/>
  <c r="R55" i="1"/>
  <c r="O55" i="1"/>
  <c r="P55" i="1" s="1"/>
  <c r="K55" i="1"/>
  <c r="L55" i="1" s="1"/>
  <c r="H55" i="1"/>
  <c r="T54" i="1"/>
  <c r="U54" i="1" s="1"/>
  <c r="W54" i="1" s="1"/>
  <c r="R54" i="1"/>
  <c r="O54" i="1"/>
  <c r="P54" i="1" s="1"/>
  <c r="K54" i="1"/>
  <c r="L54" i="1" s="1"/>
  <c r="H54" i="1"/>
  <c r="T53" i="1"/>
  <c r="U53" i="1" s="1"/>
  <c r="W53" i="1" s="1"/>
  <c r="R53" i="1"/>
  <c r="O53" i="1"/>
  <c r="P53" i="1" s="1"/>
  <c r="K53" i="1"/>
  <c r="L53" i="1" s="1"/>
  <c r="H53" i="1"/>
  <c r="T52" i="1"/>
  <c r="U52" i="1" s="1"/>
  <c r="W52" i="1" s="1"/>
  <c r="R52" i="1"/>
  <c r="O52" i="1"/>
  <c r="P52" i="1" s="1"/>
  <c r="K52" i="1"/>
  <c r="L52" i="1" s="1"/>
  <c r="R51" i="1"/>
  <c r="O51" i="1"/>
  <c r="P51" i="1" s="1"/>
  <c r="K51" i="1"/>
  <c r="L51" i="1" s="1"/>
  <c r="F51" i="1"/>
  <c r="T50" i="1"/>
  <c r="U50" i="1" s="1"/>
  <c r="W50" i="1" s="1"/>
  <c r="R50" i="1"/>
  <c r="O50" i="1"/>
  <c r="P50" i="1" s="1"/>
  <c r="K50" i="1"/>
  <c r="L50" i="1" s="1"/>
  <c r="H50" i="1"/>
  <c r="T49" i="1"/>
  <c r="U49" i="1" s="1"/>
  <c r="W49" i="1" s="1"/>
  <c r="R49" i="1"/>
  <c r="O49" i="1"/>
  <c r="P49" i="1" s="1"/>
  <c r="K49" i="1"/>
  <c r="L49" i="1" s="1"/>
  <c r="H49" i="1"/>
  <c r="T48" i="1"/>
  <c r="U48" i="1" s="1"/>
  <c r="W48" i="1" s="1"/>
  <c r="R48" i="1"/>
  <c r="O48" i="1"/>
  <c r="P48" i="1" s="1"/>
  <c r="K48" i="1"/>
  <c r="L48" i="1" s="1"/>
  <c r="H48" i="1"/>
  <c r="O47" i="1"/>
  <c r="P47" i="1" s="1"/>
  <c r="K47" i="1"/>
  <c r="J47" i="1"/>
  <c r="R47" i="1" s="1"/>
  <c r="F47" i="1"/>
  <c r="T46" i="1"/>
  <c r="U46" i="1" s="1"/>
  <c r="W46" i="1" s="1"/>
  <c r="R46" i="1"/>
  <c r="O46" i="1"/>
  <c r="P46" i="1" s="1"/>
  <c r="K46" i="1"/>
  <c r="L46" i="1" s="1"/>
  <c r="H46" i="1"/>
  <c r="T45" i="1"/>
  <c r="U45" i="1" s="1"/>
  <c r="W45" i="1" s="1"/>
  <c r="R45" i="1"/>
  <c r="O45" i="1"/>
  <c r="P45" i="1" s="1"/>
  <c r="K45" i="1"/>
  <c r="L45" i="1" s="1"/>
  <c r="H45" i="1"/>
  <c r="T44" i="1"/>
  <c r="U44" i="1" s="1"/>
  <c r="W44" i="1" s="1"/>
  <c r="R44" i="1"/>
  <c r="O44" i="1"/>
  <c r="P44" i="1" s="1"/>
  <c r="K44" i="1"/>
  <c r="L44" i="1" s="1"/>
  <c r="H44" i="1"/>
  <c r="T43" i="1"/>
  <c r="U43" i="1" s="1"/>
  <c r="W43" i="1" s="1"/>
  <c r="R43" i="1"/>
  <c r="O43" i="1"/>
  <c r="P43" i="1" s="1"/>
  <c r="K43" i="1"/>
  <c r="L43" i="1" s="1"/>
  <c r="T42" i="1"/>
  <c r="U42" i="1" s="1"/>
  <c r="W42" i="1" s="1"/>
  <c r="R42" i="1"/>
  <c r="O42" i="1"/>
  <c r="P42" i="1" s="1"/>
  <c r="K42" i="1"/>
  <c r="L42" i="1" s="1"/>
  <c r="H42" i="1"/>
  <c r="O41" i="1"/>
  <c r="P41" i="1" s="1"/>
  <c r="K41" i="1"/>
  <c r="J41" i="1"/>
  <c r="T41" i="1" s="1"/>
  <c r="U41" i="1" s="1"/>
  <c r="W41" i="1" s="1"/>
  <c r="H41" i="1"/>
  <c r="T40" i="1"/>
  <c r="U40" i="1" s="1"/>
  <c r="W40" i="1" s="1"/>
  <c r="R40" i="1"/>
  <c r="O40" i="1"/>
  <c r="P40" i="1" s="1"/>
  <c r="K40" i="1"/>
  <c r="L40" i="1" s="1"/>
  <c r="H40" i="1"/>
  <c r="T39" i="1"/>
  <c r="U39" i="1" s="1"/>
  <c r="W39" i="1" s="1"/>
  <c r="R39" i="1"/>
  <c r="O39" i="1"/>
  <c r="P39" i="1" s="1"/>
  <c r="K39" i="1"/>
  <c r="L39" i="1" s="1"/>
  <c r="H39" i="1"/>
  <c r="T38" i="1"/>
  <c r="U38" i="1" s="1"/>
  <c r="W38" i="1" s="1"/>
  <c r="R38" i="1"/>
  <c r="O38" i="1"/>
  <c r="P38" i="1" s="1"/>
  <c r="K38" i="1"/>
  <c r="L38" i="1" s="1"/>
  <c r="H38" i="1"/>
  <c r="T37" i="1"/>
  <c r="U37" i="1" s="1"/>
  <c r="W37" i="1" s="1"/>
  <c r="R37" i="1"/>
  <c r="O37" i="1"/>
  <c r="P37" i="1" s="1"/>
  <c r="K37" i="1"/>
  <c r="L37" i="1" s="1"/>
  <c r="H37" i="1"/>
  <c r="T36" i="1"/>
  <c r="U36" i="1" s="1"/>
  <c r="W36" i="1" s="1"/>
  <c r="R36" i="1"/>
  <c r="O36" i="1"/>
  <c r="P36" i="1" s="1"/>
  <c r="K36" i="1"/>
  <c r="L36" i="1" s="1"/>
  <c r="H36" i="1"/>
  <c r="T35" i="1"/>
  <c r="U35" i="1" s="1"/>
  <c r="R35" i="1"/>
  <c r="O35" i="1"/>
  <c r="P35" i="1" s="1"/>
  <c r="K35" i="1"/>
  <c r="L35" i="1" s="1"/>
  <c r="H35" i="1"/>
  <c r="T30" i="1"/>
  <c r="R30" i="1"/>
  <c r="G30" i="1"/>
  <c r="K30" i="1" s="1"/>
  <c r="L30" i="1" s="1"/>
  <c r="T29" i="1"/>
  <c r="U29" i="1" s="1"/>
  <c r="W29" i="1" s="1"/>
  <c r="R29" i="1"/>
  <c r="O29" i="1"/>
  <c r="P29" i="1" s="1"/>
  <c r="K29" i="1"/>
  <c r="L29" i="1" s="1"/>
  <c r="H29" i="1"/>
  <c r="T28" i="1"/>
  <c r="U28" i="1" s="1"/>
  <c r="W28" i="1" s="1"/>
  <c r="R28" i="1"/>
  <c r="O28" i="1"/>
  <c r="P28" i="1" s="1"/>
  <c r="K28" i="1"/>
  <c r="L28" i="1" s="1"/>
  <c r="H28" i="1"/>
  <c r="T27" i="1"/>
  <c r="U27" i="1" s="1"/>
  <c r="W27" i="1" s="1"/>
  <c r="R27" i="1"/>
  <c r="O27" i="1"/>
  <c r="P27" i="1" s="1"/>
  <c r="K27" i="1"/>
  <c r="L27" i="1" s="1"/>
  <c r="H27" i="1"/>
  <c r="T26" i="1"/>
  <c r="U26" i="1" s="1"/>
  <c r="R26" i="1"/>
  <c r="O26" i="1"/>
  <c r="P26" i="1" s="1"/>
  <c r="K26" i="1"/>
  <c r="L26" i="1" s="1"/>
  <c r="H26" i="1"/>
  <c r="R24" i="1"/>
  <c r="O24" i="1"/>
  <c r="P24" i="1" s="1"/>
  <c r="K24" i="1"/>
  <c r="L24" i="1" s="1"/>
  <c r="F24" i="1"/>
  <c r="H24" i="1" s="1"/>
  <c r="T23" i="1"/>
  <c r="U23" i="1" s="1"/>
  <c r="W23" i="1" s="1"/>
  <c r="R23" i="1"/>
  <c r="O23" i="1"/>
  <c r="P23" i="1" s="1"/>
  <c r="K23" i="1"/>
  <c r="L23" i="1" s="1"/>
  <c r="H23" i="1"/>
  <c r="T22" i="1"/>
  <c r="U22" i="1" s="1"/>
  <c r="W22" i="1" s="1"/>
  <c r="R22" i="1"/>
  <c r="O22" i="1"/>
  <c r="P22" i="1" s="1"/>
  <c r="K22" i="1"/>
  <c r="L22" i="1" s="1"/>
  <c r="H22" i="1"/>
  <c r="T21" i="1"/>
  <c r="U21" i="1" s="1"/>
  <c r="W21" i="1" s="1"/>
  <c r="R21" i="1"/>
  <c r="O21" i="1"/>
  <c r="P21" i="1" s="1"/>
  <c r="K21" i="1"/>
  <c r="L21" i="1" s="1"/>
  <c r="H21" i="1"/>
  <c r="T20" i="1"/>
  <c r="U20" i="1" s="1"/>
  <c r="W20" i="1" s="1"/>
  <c r="R20" i="1"/>
  <c r="O20" i="1"/>
  <c r="P20" i="1" s="1"/>
  <c r="K20" i="1"/>
  <c r="L20" i="1" s="1"/>
  <c r="H20" i="1"/>
  <c r="R19" i="1"/>
  <c r="O19" i="1"/>
  <c r="P19" i="1" s="1"/>
  <c r="K19" i="1"/>
  <c r="L19" i="1" s="1"/>
  <c r="F19" i="1"/>
  <c r="T18" i="1"/>
  <c r="U18" i="1" s="1"/>
  <c r="W18" i="1" s="1"/>
  <c r="R18" i="1"/>
  <c r="O18" i="1"/>
  <c r="P18" i="1" s="1"/>
  <c r="K18" i="1"/>
  <c r="L18" i="1" s="1"/>
  <c r="H18" i="1"/>
  <c r="T17" i="1"/>
  <c r="U17" i="1" s="1"/>
  <c r="W17" i="1" s="1"/>
  <c r="R17" i="1"/>
  <c r="O17" i="1"/>
  <c r="P17" i="1" s="1"/>
  <c r="K17" i="1"/>
  <c r="L17" i="1" s="1"/>
  <c r="T16" i="1"/>
  <c r="U16" i="1" s="1"/>
  <c r="W16" i="1" s="1"/>
  <c r="R16" i="1"/>
  <c r="O16" i="1"/>
  <c r="P16" i="1" s="1"/>
  <c r="K16" i="1"/>
  <c r="L16" i="1" s="1"/>
  <c r="H16" i="1"/>
  <c r="T15" i="1"/>
  <c r="U15" i="1" s="1"/>
  <c r="W15" i="1" s="1"/>
  <c r="R15" i="1"/>
  <c r="O15" i="1"/>
  <c r="P15" i="1" s="1"/>
  <c r="K15" i="1"/>
  <c r="L15" i="1" s="1"/>
  <c r="H15" i="1"/>
  <c r="T14" i="1"/>
  <c r="U14" i="1" s="1"/>
  <c r="W14" i="1" s="1"/>
  <c r="R14" i="1"/>
  <c r="O14" i="1"/>
  <c r="P14" i="1" s="1"/>
  <c r="K14" i="1"/>
  <c r="L14" i="1" s="1"/>
  <c r="H14" i="1"/>
  <c r="T13" i="1"/>
  <c r="U13" i="1" s="1"/>
  <c r="W13" i="1" s="1"/>
  <c r="R13" i="1"/>
  <c r="O13" i="1"/>
  <c r="P13" i="1" s="1"/>
  <c r="K13" i="1"/>
  <c r="L13" i="1" s="1"/>
  <c r="H13" i="1"/>
  <c r="T12" i="1"/>
  <c r="U12" i="1" s="1"/>
  <c r="W12" i="1" s="1"/>
  <c r="R12" i="1"/>
  <c r="O12" i="1"/>
  <c r="P12" i="1" s="1"/>
  <c r="K12" i="1"/>
  <c r="L12" i="1" s="1"/>
  <c r="H12" i="1"/>
  <c r="T11" i="1"/>
  <c r="U11" i="1" s="1"/>
  <c r="W11" i="1" s="1"/>
  <c r="R11" i="1"/>
  <c r="O11" i="1"/>
  <c r="P11" i="1" s="1"/>
  <c r="K11" i="1"/>
  <c r="L11" i="1" s="1"/>
  <c r="H11" i="1"/>
  <c r="W205" i="1" l="1"/>
  <c r="U208" i="1"/>
  <c r="W208" i="1" s="1"/>
  <c r="S37" i="1"/>
  <c r="S43" i="1"/>
  <c r="S125" i="1"/>
  <c r="S170" i="1"/>
  <c r="S191" i="1"/>
  <c r="S204" i="1"/>
  <c r="S213" i="1"/>
  <c r="S214" i="1"/>
  <c r="S56" i="1"/>
  <c r="W26" i="1"/>
  <c r="W204" i="1"/>
  <c r="S230" i="1"/>
  <c r="S17" i="1"/>
  <c r="S44" i="1"/>
  <c r="S83" i="1"/>
  <c r="S101" i="1"/>
  <c r="S193" i="1"/>
  <c r="S46" i="1"/>
  <c r="S64" i="1"/>
  <c r="S100" i="1"/>
  <c r="S102" i="1"/>
  <c r="S106" i="1"/>
  <c r="S119" i="1"/>
  <c r="S120" i="1"/>
  <c r="S129" i="1"/>
  <c r="S147" i="1"/>
  <c r="S149" i="1"/>
  <c r="S153" i="1"/>
  <c r="S161" i="1"/>
  <c r="S166" i="1"/>
  <c r="S186" i="1"/>
  <c r="U162" i="1"/>
  <c r="W162" i="1" s="1"/>
  <c r="U168" i="1"/>
  <c r="W168" i="1" s="1"/>
  <c r="U169" i="1"/>
  <c r="W169" i="1" s="1"/>
  <c r="U171" i="1"/>
  <c r="W171" i="1" s="1"/>
  <c r="U172" i="1"/>
  <c r="W172" i="1" s="1"/>
  <c r="U173" i="1"/>
  <c r="W173" i="1" s="1"/>
  <c r="U174" i="1"/>
  <c r="W174" i="1" s="1"/>
  <c r="U175" i="1"/>
  <c r="W175" i="1" s="1"/>
  <c r="U159" i="1"/>
  <c r="W159" i="1" s="1"/>
  <c r="U163" i="1"/>
  <c r="W163" i="1" s="1"/>
  <c r="U170" i="1"/>
  <c r="W170" i="1" s="1"/>
  <c r="U160" i="1"/>
  <c r="W160" i="1" s="1"/>
  <c r="U164" i="1"/>
  <c r="W164" i="1" s="1"/>
  <c r="U165" i="1"/>
  <c r="U161" i="1"/>
  <c r="W161" i="1" s="1"/>
  <c r="U166" i="1"/>
  <c r="W166" i="1" s="1"/>
  <c r="S29" i="1"/>
  <c r="S14" i="1"/>
  <c r="R41" i="1"/>
  <c r="S52" i="1"/>
  <c r="L79" i="1"/>
  <c r="S79" i="1" s="1"/>
  <c r="S118" i="1"/>
  <c r="S164" i="1"/>
  <c r="S15" i="1"/>
  <c r="S20" i="1"/>
  <c r="S48" i="1"/>
  <c r="S66" i="1"/>
  <c r="S73" i="1"/>
  <c r="S94" i="1"/>
  <c r="S97" i="1"/>
  <c r="S98" i="1"/>
  <c r="S104" i="1"/>
  <c r="S116" i="1"/>
  <c r="S124" i="1"/>
  <c r="S148" i="1"/>
  <c r="S162" i="1"/>
  <c r="S168" i="1"/>
  <c r="S169" i="1"/>
  <c r="S173" i="1"/>
  <c r="S175" i="1"/>
  <c r="S183" i="1"/>
  <c r="S75" i="1"/>
  <c r="S144" i="1"/>
  <c r="S194" i="1"/>
  <c r="S53" i="1"/>
  <c r="S55" i="1"/>
  <c r="S80" i="1"/>
  <c r="O216" i="1"/>
  <c r="P216" i="1" s="1"/>
  <c r="L47" i="1"/>
  <c r="S47" i="1" s="1"/>
  <c r="T121" i="1"/>
  <c r="U121" i="1" s="1"/>
  <c r="W121" i="1" s="1"/>
  <c r="S12" i="1"/>
  <c r="S24" i="1"/>
  <c r="S77" i="1"/>
  <c r="S84" i="1"/>
  <c r="S114" i="1"/>
  <c r="S121" i="1"/>
  <c r="S131" i="1"/>
  <c r="S139" i="1"/>
  <c r="S159" i="1"/>
  <c r="H168" i="1"/>
  <c r="S180" i="1"/>
  <c r="S184" i="1"/>
  <c r="H201" i="1"/>
  <c r="U216" i="1"/>
  <c r="W216" i="1" s="1"/>
  <c r="S19" i="1"/>
  <c r="S23" i="1"/>
  <c r="S38" i="1"/>
  <c r="S39" i="1"/>
  <c r="T71" i="1"/>
  <c r="U71" i="1" s="1"/>
  <c r="W71" i="1" s="1"/>
  <c r="T77" i="1"/>
  <c r="U77" i="1" s="1"/>
  <c r="W77" i="1" s="1"/>
  <c r="H125" i="1"/>
  <c r="T125" i="1"/>
  <c r="U125" i="1" s="1"/>
  <c r="W125" i="1" s="1"/>
  <c r="T212" i="1"/>
  <c r="U212" i="1" s="1"/>
  <c r="H212" i="1"/>
  <c r="S16" i="1"/>
  <c r="H187" i="1"/>
  <c r="L41" i="1"/>
  <c r="S41" i="1" s="1"/>
  <c r="S57" i="1"/>
  <c r="L71" i="1"/>
  <c r="S72" i="1"/>
  <c r="S74" i="1"/>
  <c r="H170" i="1"/>
  <c r="H203" i="1"/>
  <c r="T215" i="1"/>
  <c r="U215" i="1" s="1"/>
  <c r="W215" i="1" s="1"/>
  <c r="H215" i="1"/>
  <c r="S13" i="1"/>
  <c r="T19" i="1"/>
  <c r="U19" i="1" s="1"/>
  <c r="W19" i="1" s="1"/>
  <c r="H19" i="1"/>
  <c r="S45" i="1"/>
  <c r="T51" i="1"/>
  <c r="U51" i="1" s="1"/>
  <c r="W51" i="1" s="1"/>
  <c r="H51" i="1"/>
  <c r="S70" i="1"/>
  <c r="S76" i="1"/>
  <c r="S81" i="1"/>
  <c r="S93" i="1"/>
  <c r="S96" i="1"/>
  <c r="S123" i="1"/>
  <c r="S130" i="1"/>
  <c r="S142" i="1"/>
  <c r="S145" i="1"/>
  <c r="T167" i="1"/>
  <c r="H167" i="1"/>
  <c r="S171" i="1"/>
  <c r="S172" i="1"/>
  <c r="S196" i="1"/>
  <c r="S85" i="1"/>
  <c r="S138" i="1"/>
  <c r="S140" i="1"/>
  <c r="S187" i="1"/>
  <c r="S192" i="1"/>
  <c r="S203" i="1"/>
  <c r="S21" i="1"/>
  <c r="S27" i="1"/>
  <c r="S36" i="1"/>
  <c r="S40" i="1"/>
  <c r="S49" i="1"/>
  <c r="S71" i="1"/>
  <c r="S126" i="1"/>
  <c r="S128" i="1"/>
  <c r="S151" i="1"/>
  <c r="S157" i="1"/>
  <c r="S174" i="1"/>
  <c r="S185" i="1"/>
  <c r="S188" i="1"/>
  <c r="S190" i="1"/>
  <c r="H191" i="1"/>
  <c r="S195" i="1"/>
  <c r="S206" i="1"/>
  <c r="S207" i="1"/>
  <c r="S212" i="1"/>
  <c r="W180" i="1"/>
  <c r="S11" i="1"/>
  <c r="S62" i="1"/>
  <c r="W63" i="1"/>
  <c r="S92" i="1"/>
  <c r="S22" i="1"/>
  <c r="W35" i="1"/>
  <c r="S50" i="1"/>
  <c r="S54" i="1"/>
  <c r="S69" i="1"/>
  <c r="S82" i="1"/>
  <c r="S95" i="1"/>
  <c r="S127" i="1"/>
  <c r="W137" i="1"/>
  <c r="S141" i="1"/>
  <c r="S181" i="1"/>
  <c r="U30" i="1"/>
  <c r="W30" i="1" s="1"/>
  <c r="S35" i="1"/>
  <c r="S78" i="1"/>
  <c r="T148" i="1"/>
  <c r="U148" i="1" s="1"/>
  <c r="W148" i="1" s="1"/>
  <c r="S152" i="1"/>
  <c r="S18" i="1"/>
  <c r="S26" i="1"/>
  <c r="S28" i="1"/>
  <c r="H30" i="1"/>
  <c r="S42" i="1"/>
  <c r="T47" i="1"/>
  <c r="U47" i="1" s="1"/>
  <c r="W47" i="1" s="1"/>
  <c r="H47" i="1"/>
  <c r="S51" i="1"/>
  <c r="S63" i="1"/>
  <c r="S65" i="1"/>
  <c r="S67" i="1"/>
  <c r="R79" i="1"/>
  <c r="T101" i="1"/>
  <c r="U101" i="1" s="1"/>
  <c r="W101" i="1" s="1"/>
  <c r="W113" i="1"/>
  <c r="S137" i="1"/>
  <c r="S150" i="1"/>
  <c r="H188" i="1"/>
  <c r="T188" i="1"/>
  <c r="U188" i="1" s="1"/>
  <c r="W188" i="1" s="1"/>
  <c r="K31" i="4"/>
  <c r="I549" i="4"/>
  <c r="T24" i="1"/>
  <c r="U24" i="1" s="1"/>
  <c r="W24" i="1" s="1"/>
  <c r="R68" i="1"/>
  <c r="T79" i="1"/>
  <c r="U79" i="1" s="1"/>
  <c r="W79" i="1" s="1"/>
  <c r="W92" i="1"/>
  <c r="S99" i="1"/>
  <c r="T119" i="1"/>
  <c r="U119" i="1" s="1"/>
  <c r="W119" i="1" s="1"/>
  <c r="W157" i="1"/>
  <c r="S160" i="1"/>
  <c r="S189" i="1"/>
  <c r="H213" i="1"/>
  <c r="T213" i="1"/>
  <c r="U213" i="1" s="1"/>
  <c r="W213" i="1" s="1"/>
  <c r="S215" i="1"/>
  <c r="O30" i="1"/>
  <c r="P30" i="1" s="1"/>
  <c r="L68" i="1"/>
  <c r="S68" i="1" s="1"/>
  <c r="S103" i="1"/>
  <c r="S105" i="1"/>
  <c r="S107" i="1"/>
  <c r="S113" i="1"/>
  <c r="S115" i="1"/>
  <c r="S117" i="1"/>
  <c r="S154" i="1"/>
  <c r="S158" i="1"/>
  <c r="S165" i="1"/>
  <c r="S167" i="1"/>
  <c r="S182" i="1"/>
  <c r="T202" i="1"/>
  <c r="U202" i="1" s="1"/>
  <c r="H202" i="1"/>
  <c r="S205" i="1"/>
  <c r="K549" i="4"/>
  <c r="S163" i="1"/>
  <c r="S201" i="1"/>
  <c r="S202" i="1"/>
  <c r="K216" i="1"/>
  <c r="L216" i="1" s="1"/>
  <c r="S217" i="1"/>
  <c r="AO223" i="1" l="1"/>
  <c r="AX224" i="1" s="1"/>
  <c r="Y223" i="1"/>
  <c r="AV224" i="1" s="1"/>
  <c r="W165" i="1"/>
  <c r="W212" i="1"/>
  <c r="U167" i="1"/>
  <c r="W167" i="1" s="1"/>
  <c r="S216" i="1"/>
  <c r="K550" i="4"/>
  <c r="K551" i="4" s="1"/>
  <c r="D22" i="4" s="1"/>
  <c r="W202" i="1"/>
  <c r="S30" i="1"/>
  <c r="AG223" i="1" l="1"/>
  <c r="AW224" i="1" s="1"/>
  <c r="AX225" i="1"/>
  <c r="AX227" i="1" s="1"/>
  <c r="H222" i="1"/>
  <c r="H225" i="1" s="1"/>
  <c r="H226" i="1" s="1"/>
  <c r="G226" i="1" s="1"/>
  <c r="L231" i="1"/>
  <c r="P231" i="1" s="1"/>
  <c r="S231" i="1" s="1"/>
  <c r="AX226" i="1" l="1"/>
  <c r="AO224" i="1"/>
  <c r="AO232" i="1" s="1"/>
  <c r="G227" i="1"/>
  <c r="H227" i="1" s="1"/>
  <c r="H228" i="1" s="1"/>
  <c r="U221" i="1"/>
  <c r="U222" i="1" s="1"/>
  <c r="K221" i="1" l="1"/>
  <c r="AG225" i="1"/>
  <c r="AG227" i="1" s="1"/>
  <c r="Y225" i="1"/>
  <c r="Y227" i="1" s="1"/>
  <c r="W221" i="1"/>
  <c r="L221" i="1"/>
  <c r="O221" i="1"/>
  <c r="P221" i="1" s="1"/>
  <c r="AO225" i="1" l="1"/>
  <c r="S221" i="1"/>
  <c r="AO226" i="1" l="1"/>
  <c r="AV234" i="1" s="1"/>
  <c r="AO234" i="1" s="1"/>
  <c r="AO227" i="1"/>
  <c r="AO228" i="1" s="1"/>
  <c r="AO235" i="1" s="1"/>
  <c r="AX233" i="1" l="1"/>
  <c r="AX237" i="1" s="1"/>
  <c r="G3" i="1" s="1"/>
  <c r="AX236" i="1"/>
  <c r="AO229" i="1"/>
  <c r="AO230" i="1"/>
  <c r="AO231" i="1" l="1"/>
  <c r="AP2" i="1"/>
  <c r="G2" i="1"/>
  <c r="C3" i="1"/>
</calcChain>
</file>

<file path=xl/sharedStrings.xml><?xml version="1.0" encoding="utf-8"?>
<sst xmlns="http://schemas.openxmlformats.org/spreadsheetml/2006/main" count="2906" uniqueCount="490">
  <si>
    <t>1 805 245,00</t>
  </si>
  <si>
    <t>Договор</t>
  </si>
  <si>
    <t>Выполнение</t>
  </si>
  <si>
    <t>Итоги</t>
  </si>
  <si>
    <t>№№ п/п</t>
  </si>
  <si>
    <t>Наименование и техническая характеристика</t>
  </si>
  <si>
    <t>Размер</t>
  </si>
  <si>
    <t>Ед.Изм.</t>
  </si>
  <si>
    <t>Кол-во</t>
  </si>
  <si>
    <t>Работы
За Ед.Изм.</t>
  </si>
  <si>
    <t>Работы
СУММА</t>
  </si>
  <si>
    <t>25.05.2020</t>
  </si>
  <si>
    <t>01.06.2020</t>
  </si>
  <si>
    <t>Выпонено всего</t>
  </si>
  <si>
    <t>Сумма</t>
  </si>
  <si>
    <t>К выполнению</t>
  </si>
  <si>
    <t>Выплачено</t>
  </si>
  <si>
    <t>Итого по договору</t>
  </si>
  <si>
    <t>объем</t>
  </si>
  <si>
    <t>цена</t>
  </si>
  <si>
    <t>стоимость</t>
  </si>
  <si>
    <t>1й этаж</t>
  </si>
  <si>
    <t>Монтаж извещателей(тепловых, дымовых)</t>
  </si>
  <si>
    <t>шт</t>
  </si>
  <si>
    <t>Монтаж ИПР</t>
  </si>
  <si>
    <t xml:space="preserve">шт </t>
  </si>
  <si>
    <t>Подключение КДУ, ОЗК</t>
  </si>
  <si>
    <t>Монтаж БРИЗ</t>
  </si>
  <si>
    <t>Монтаж громкоговорителей</t>
  </si>
  <si>
    <t>Монтаж панелей обратной связи МЕТА</t>
  </si>
  <si>
    <t>2-17 этажи</t>
  </si>
  <si>
    <t>Прокладка трубы гофрированной</t>
  </si>
  <si>
    <t>м</t>
  </si>
  <si>
    <t>Затягивания кабеля в трубу</t>
  </si>
  <si>
    <t>Монтаж С2000АР2</t>
  </si>
  <si>
    <t>Машинное помещение</t>
  </si>
  <si>
    <t>Монтаж извещателей (тепловых, дымовых)</t>
  </si>
  <si>
    <t>Проверка целостности кабельных линий, маркировка</t>
  </si>
  <si>
    <t>Итого секция 1</t>
  </si>
  <si>
    <t>Секция 2</t>
  </si>
  <si>
    <t>Подключение КДУ</t>
  </si>
  <si>
    <t>доп</t>
  </si>
  <si>
    <t>Прокладка трубы гофрированной(линии дплс интерфейса и оповещ от СС стояка в комнату консьержа 18 *12м</t>
  </si>
  <si>
    <t>Расключение АР2</t>
  </si>
  <si>
    <t>Итого секция 2</t>
  </si>
  <si>
    <t>Секция 3</t>
  </si>
  <si>
    <t>1 этаж</t>
  </si>
  <si>
    <t>Монтаж АР2</t>
  </si>
  <si>
    <t>Подключение С2000АР2</t>
  </si>
  <si>
    <t>Итого секция 3</t>
  </si>
  <si>
    <t>Секция 4</t>
  </si>
  <si>
    <t>Итого секция 4</t>
  </si>
  <si>
    <t>Секция 5</t>
  </si>
  <si>
    <t xml:space="preserve">Прокладка трубы гофрированной(линии дплс интерфейса и оповещ от СС стояка в комнату консьержа 19 *12м, </t>
  </si>
  <si>
    <t>Прокладка кабель канала</t>
  </si>
  <si>
    <t>Затягивания кабеля в трубу,прокладка в канале(шлейфа по 1 этажу, интерфейс, кабель связи с лифтовой)</t>
  </si>
  <si>
    <t>Пробивка отверстий 40мм в ж/б стене</t>
  </si>
  <si>
    <t>Итого секция 5</t>
  </si>
  <si>
    <t>Секция 6</t>
  </si>
  <si>
    <t>Итого секция 6</t>
  </si>
  <si>
    <t>Секция 7</t>
  </si>
  <si>
    <t>Монтаж кабель канала</t>
  </si>
  <si>
    <t>Затягивания кабеля в трубу, укладка в кабель канал</t>
  </si>
  <si>
    <t>Итого секция 7</t>
  </si>
  <si>
    <t>Секция 8</t>
  </si>
  <si>
    <t>Итого секция 8</t>
  </si>
  <si>
    <t>1этажи арендная часть</t>
  </si>
  <si>
    <t>Монтаж извещателей(дымовых, тепловых)</t>
  </si>
  <si>
    <t>Монтаж оконечных элементов</t>
  </si>
  <si>
    <t>Монтаж РИП</t>
  </si>
  <si>
    <t>Монтаж С2000-КДЛ</t>
  </si>
  <si>
    <t>Монтаж С2000-М</t>
  </si>
  <si>
    <t>Итого 1 этажи арендная часть</t>
  </si>
  <si>
    <t>Парковка</t>
  </si>
  <si>
    <t>Монтаж извещателей(тепловых, дымовых, магнитоконтактных)</t>
  </si>
  <si>
    <t>Перемонтаж гофротрубы после окраски</t>
  </si>
  <si>
    <t>Итого парковка</t>
  </si>
  <si>
    <t>Итого монтажные работы</t>
  </si>
  <si>
    <t>ПНР</t>
  </si>
  <si>
    <t>компл.</t>
  </si>
  <si>
    <t>Всего без НДС:</t>
  </si>
  <si>
    <t>Сумма по КП</t>
  </si>
  <si>
    <t>Переплата</t>
  </si>
  <si>
    <t>Сумма компенсации с ПНР</t>
  </si>
  <si>
    <t>компл</t>
  </si>
  <si>
    <t>ПНР с учётом компенсации.</t>
  </si>
  <si>
    <t>Всего по договору</t>
  </si>
  <si>
    <t>Расчеты:</t>
  </si>
  <si>
    <t>К оплате</t>
  </si>
  <si>
    <t>Наименование системы/Располложение</t>
  </si>
  <si>
    <t>300х200</t>
  </si>
  <si>
    <t>300х200-250х200</t>
  </si>
  <si>
    <t>250х200</t>
  </si>
  <si>
    <t>250х200-200х200</t>
  </si>
  <si>
    <t>200х200</t>
  </si>
  <si>
    <t>200х200-200х150</t>
  </si>
  <si>
    <t>200х150</t>
  </si>
  <si>
    <t>200х150-150х150</t>
  </si>
  <si>
    <t>150х150</t>
  </si>
  <si>
    <t>150х150-150х125</t>
  </si>
  <si>
    <t>150х125</t>
  </si>
  <si>
    <t>врезка</t>
  </si>
  <si>
    <t>отвод</t>
  </si>
  <si>
    <t>заглушка</t>
  </si>
  <si>
    <t>тройник</t>
  </si>
  <si>
    <t>Итого</t>
  </si>
  <si>
    <t>клапан пп</t>
  </si>
  <si>
    <t>дз</t>
  </si>
  <si>
    <t>решетка</t>
  </si>
  <si>
    <t>В2.1</t>
  </si>
  <si>
    <t>В9.1</t>
  </si>
  <si>
    <t>П 2.2</t>
  </si>
  <si>
    <t>П 2.1</t>
  </si>
  <si>
    <t>П 9.2</t>
  </si>
  <si>
    <t>П 9.1</t>
  </si>
  <si>
    <t>В 9.2</t>
  </si>
  <si>
    <t>В 2.2</t>
  </si>
  <si>
    <t>В 3,2</t>
  </si>
  <si>
    <t>В 3.1</t>
  </si>
  <si>
    <t>П 3.2</t>
  </si>
  <si>
    <t>П 8.1</t>
  </si>
  <si>
    <t>В 8,1</t>
  </si>
  <si>
    <t>0.88</t>
  </si>
  <si>
    <t>В 8,2</t>
  </si>
  <si>
    <t>П 8.2</t>
  </si>
  <si>
    <t>2,3,4,5,</t>
  </si>
  <si>
    <t>СТОЯКИ</t>
  </si>
  <si>
    <t>Кровля</t>
  </si>
  <si>
    <t>длина</t>
  </si>
  <si>
    <t>площадь</t>
  </si>
  <si>
    <t>кол-во</t>
  </si>
  <si>
    <t>Общая пл-дь</t>
  </si>
  <si>
    <t>ДК</t>
  </si>
  <si>
    <t>Клапаны ПП</t>
  </si>
  <si>
    <t>1200Х500</t>
  </si>
  <si>
    <t>отвод 1200х500 90</t>
  </si>
  <si>
    <t>1350х400</t>
  </si>
  <si>
    <t>отвод 1350х400 90</t>
  </si>
  <si>
    <t>1200х400</t>
  </si>
  <si>
    <t>отвод 1200х400</t>
  </si>
  <si>
    <t>1000х400</t>
  </si>
  <si>
    <t>отвод 1000х400</t>
  </si>
  <si>
    <t>1300х400</t>
  </si>
  <si>
    <t>отвод 1300х400</t>
  </si>
  <si>
    <t>1000х500</t>
  </si>
  <si>
    <t>отвод 1000х500</t>
  </si>
  <si>
    <t>КР</t>
  </si>
  <si>
    <t>10а</t>
  </si>
  <si>
    <t>Клапан 1200х450</t>
  </si>
  <si>
    <t>1200х450</t>
  </si>
  <si>
    <t>Переход1200х450-1200х500</t>
  </si>
  <si>
    <t>1200х500</t>
  </si>
  <si>
    <t>Клапан 1300х400</t>
  </si>
  <si>
    <t>Переход1300х400-1350х400</t>
  </si>
  <si>
    <t>Клапан1200х400</t>
  </si>
  <si>
    <t>900х400</t>
  </si>
  <si>
    <t>Переход 900х400-1000х400</t>
  </si>
  <si>
    <t>Клапан 1250х400</t>
  </si>
  <si>
    <t>1250х400</t>
  </si>
  <si>
    <t>Переход 1250х400-1300х400</t>
  </si>
  <si>
    <t>Клапан1000х400</t>
  </si>
  <si>
    <t>Клапан900х400</t>
  </si>
  <si>
    <t>Переход900х400-1000х400</t>
  </si>
  <si>
    <t>900х500</t>
  </si>
  <si>
    <t>Переход 900х500-1000х500</t>
  </si>
  <si>
    <t>400х250</t>
  </si>
  <si>
    <t>200х300</t>
  </si>
  <si>
    <t>900х500-1000х500</t>
  </si>
  <si>
    <t>500х300</t>
  </si>
  <si>
    <t>9а</t>
  </si>
  <si>
    <t>Клапан 1200х400</t>
  </si>
  <si>
    <t>Переход1200х400-1200450</t>
  </si>
  <si>
    <t>1300х350</t>
  </si>
  <si>
    <t>Переход 1300х350-1300х400</t>
  </si>
  <si>
    <t>Клапан  1300х350</t>
  </si>
  <si>
    <t>Клапан 1200х350</t>
  </si>
  <si>
    <t>1200х350</t>
  </si>
  <si>
    <t>Переход1200х350-1200х400</t>
  </si>
  <si>
    <t>800х400</t>
  </si>
  <si>
    <t>Переход800х400-900х400</t>
  </si>
  <si>
    <t>Клапан 800х400</t>
  </si>
  <si>
    <t>Переход</t>
  </si>
  <si>
    <t>1000х350</t>
  </si>
  <si>
    <t>Переход1000х350-1000х400</t>
  </si>
  <si>
    <t>Клапан 1000х350</t>
  </si>
  <si>
    <t>Клапан 900х350</t>
  </si>
  <si>
    <t>900х350</t>
  </si>
  <si>
    <t>Переход900х350-900х400</t>
  </si>
  <si>
    <t>900х450</t>
  </si>
  <si>
    <t>Переход900х450-900х500</t>
  </si>
  <si>
    <t>900х300</t>
  </si>
  <si>
    <t>4а</t>
  </si>
  <si>
    <t>600х350 с самодельной утко</t>
  </si>
  <si>
    <t>Переход600х350-400х350</t>
  </si>
  <si>
    <t>клапан 600х350</t>
  </si>
  <si>
    <t>400х350</t>
  </si>
  <si>
    <t>Клапан 400х350</t>
  </si>
  <si>
    <t>600х300</t>
  </si>
  <si>
    <t>500х250</t>
  </si>
  <si>
    <t>Переход 600х300-500х250</t>
  </si>
  <si>
    <t>переход400х350-300х300</t>
  </si>
  <si>
    <t>300х300</t>
  </si>
  <si>
    <t>переход600х300-400х300</t>
  </si>
  <si>
    <t>400х300</t>
  </si>
  <si>
    <t>Клапан 400х300</t>
  </si>
  <si>
    <t>переход 500х300-350х300</t>
  </si>
  <si>
    <t>350х300</t>
  </si>
  <si>
    <t>Клапан 350х300</t>
  </si>
  <si>
    <t>550х250</t>
  </si>
  <si>
    <t>переход 550х250-400х250</t>
  </si>
  <si>
    <t>Клапан 400х250</t>
  </si>
  <si>
    <t>переход 400х350-300х300</t>
  </si>
  <si>
    <t>Клапан 300х300</t>
  </si>
  <si>
    <t>6400х300</t>
  </si>
  <si>
    <t>переход 600х300-400х300</t>
  </si>
  <si>
    <t>400х750</t>
  </si>
  <si>
    <t>600х350</t>
  </si>
  <si>
    <t>переход 600х350-400х350</t>
  </si>
  <si>
    <t>клапан400х350</t>
  </si>
  <si>
    <t>3а</t>
  </si>
  <si>
    <t>5а</t>
  </si>
  <si>
    <t>750х350</t>
  </si>
  <si>
    <t>переход 600х300-750х350</t>
  </si>
  <si>
    <t>клапан600х350</t>
  </si>
  <si>
    <t>переход 600х350-750х350</t>
  </si>
  <si>
    <t>800х300</t>
  </si>
  <si>
    <t>переход 600х300-800х300</t>
  </si>
  <si>
    <t>500х400</t>
  </si>
  <si>
    <t>клапан500х350</t>
  </si>
  <si>
    <t>650х300</t>
  </si>
  <si>
    <t>переход 500х300-650х300</t>
  </si>
  <si>
    <t>клапан500х300</t>
  </si>
  <si>
    <t>750х250</t>
  </si>
  <si>
    <t>переход 550х250-750х250</t>
  </si>
  <si>
    <t>клапан550х250</t>
  </si>
  <si>
    <t>800х350</t>
  </si>
  <si>
    <t>переход 600х350-800х350</t>
  </si>
  <si>
    <t>6а</t>
  </si>
  <si>
    <t>клапан 750х350</t>
  </si>
  <si>
    <t>950х350</t>
  </si>
  <si>
    <t>переход 750х350-950х350</t>
  </si>
  <si>
    <t>клапан800х300</t>
  </si>
  <si>
    <t>1000х300</t>
  </si>
  <si>
    <t>переход 800х300-1000х300</t>
  </si>
  <si>
    <t>600х400</t>
  </si>
  <si>
    <t>клапан500х400</t>
  </si>
  <si>
    <t>клапан 800х300</t>
  </si>
  <si>
    <t>переход 650х300-800х300</t>
  </si>
  <si>
    <t>клапан 650х300</t>
  </si>
  <si>
    <t>переход 750х250-800х250</t>
  </si>
  <si>
    <t>клапан650х300</t>
  </si>
  <si>
    <t>клапан 750х250</t>
  </si>
  <si>
    <t>800х250</t>
  </si>
  <si>
    <t>клапан 600х300</t>
  </si>
  <si>
    <t>750х300</t>
  </si>
  <si>
    <t>переход 600х300-750х300</t>
  </si>
  <si>
    <t>переход 800х350-800х400</t>
  </si>
  <si>
    <t>переход 800х300-800х400</t>
  </si>
  <si>
    <t>7а</t>
  </si>
  <si>
    <t>клапан950х350</t>
  </si>
  <si>
    <t>1100х350</t>
  </si>
  <si>
    <t>переход 950х350-1100х350</t>
  </si>
  <si>
    <t>клапан 1000х300</t>
  </si>
  <si>
    <t>1200х300</t>
  </si>
  <si>
    <t>переход 1000х300-1200х300</t>
  </si>
  <si>
    <t>клапан600х400</t>
  </si>
  <si>
    <t>700х400</t>
  </si>
  <si>
    <t>переход 600х400-700х400</t>
  </si>
  <si>
    <t>клапан 10002х300</t>
  </si>
  <si>
    <t>клапан 900х250</t>
  </si>
  <si>
    <t>900х250</t>
  </si>
  <si>
    <t>переход 900х250-900х300</t>
  </si>
  <si>
    <t>клапан 750х300</t>
  </si>
  <si>
    <t>переход 750х300-900х300</t>
  </si>
  <si>
    <t>утка 800х400</t>
  </si>
  <si>
    <t>100% стоимости работ за изготовление</t>
  </si>
  <si>
    <t>800х450</t>
  </si>
  <si>
    <t>переход 800х400-800х450</t>
  </si>
  <si>
    <t>8а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</si>
  <si>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</si>
  <si>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</si>
  <si>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</si>
  <si>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</si>
  <si>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0322005</t>
  </si>
  <si>
    <t xml:space="preserve">Инвестор - </t>
  </si>
  <si>
    <t>по ОКПО</t>
  </si>
  <si>
    <t xml:space="preserve">Заказчик (Генподрядчик) - АО "Автокомбинат №5" 105094, г.Москва, ул.Золотая д.11, стр.2
</t>
  </si>
  <si>
    <t xml:space="preserve">Подрядчик (Субподрядчик) - Общество с ограниченной ответственностью «БС-Строй»,125373,г.Москва, Походный проезд, д.4, корп.1, этаж мансардный, пом.7, оф.802/7 , Тел/факс   8(495) 961-49-79
</t>
  </si>
  <si>
    <t>Стройка -г.Москва, ул. Золотая д.11</t>
  </si>
  <si>
    <t xml:space="preserve"> </t>
  </si>
  <si>
    <t>Объект -г.Москва, ул.Золотая д.11</t>
  </si>
  <si>
    <t>Вид деятельности по ОКДП</t>
  </si>
  <si>
    <t>номер</t>
  </si>
  <si>
    <t>06-05/АК</t>
  </si>
  <si>
    <t>дата</t>
  </si>
  <si>
    <t>06.05.2019</t>
  </si>
  <si>
    <t>Вид операции</t>
  </si>
  <si>
    <t>Номер документа</t>
  </si>
  <si>
    <t>Дата составления</t>
  </si>
  <si>
    <t>Отчетный период</t>
  </si>
  <si>
    <t>АКТ</t>
  </si>
  <si>
    <t>с</t>
  </si>
  <si>
    <t>по</t>
  </si>
  <si>
    <t xml:space="preserve">                                                    О ПРИЕМКЕ ВЫПОЛНЕННЫХ РАБОТ</t>
  </si>
  <si>
    <t>1</t>
  </si>
  <si>
    <t>30.07.2019</t>
  </si>
  <si>
    <t>Основание Ведомость дефектов</t>
  </si>
  <si>
    <t xml:space="preserve">Сметная (договорная) стоимость в соответствии с договором подряда (субподряда): </t>
  </si>
  <si>
    <t>тыс. 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</si>
  <si>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</si>
  <si>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_______________________________________________________________________________________________-1,455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</si>
  <si>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</si>
  <si>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_______________________________________________________________________________________________-153,2</t>
  </si>
  <si>
    <t>Номер</t>
  </si>
  <si>
    <t>Наименование изделия</t>
  </si>
  <si>
    <t>Тип/марка</t>
  </si>
  <si>
    <t>м2/ед.изд</t>
  </si>
  <si>
    <t>Система</t>
  </si>
  <si>
    <t>Ед.изм</t>
  </si>
  <si>
    <t>м2</t>
  </si>
  <si>
    <t>Цена за ед./м2</t>
  </si>
  <si>
    <t>Стоимость</t>
  </si>
  <si>
    <t>по порядку</t>
  </si>
  <si>
    <t>позиции по смете</t>
  </si>
  <si>
    <t>Врезка</t>
  </si>
  <si>
    <t xml:space="preserve"> (В2.1)</t>
  </si>
  <si>
    <t>Дроссель</t>
  </si>
  <si>
    <t>Воздуховод</t>
  </si>
  <si>
    <t>150х150-125х150</t>
  </si>
  <si>
    <t>125х150</t>
  </si>
  <si>
    <t>Заглушка</t>
  </si>
  <si>
    <t>Отвод 90 гр.</t>
  </si>
  <si>
    <t>500х1000</t>
  </si>
  <si>
    <t>1000х500-900х500</t>
  </si>
  <si>
    <t>900х500-900х450</t>
  </si>
  <si>
    <t>900х450-800х450</t>
  </si>
  <si>
    <t>800х450-800х400</t>
  </si>
  <si>
    <t>800х400-800х300</t>
  </si>
  <si>
    <t>800х300-600х300</t>
  </si>
  <si>
    <t>(В9.1)</t>
  </si>
  <si>
    <t xml:space="preserve"> (В2.2)</t>
  </si>
  <si>
    <t>400х1200</t>
  </si>
  <si>
    <t>1200х400-1200х350</t>
  </si>
  <si>
    <t>1200х350-1200х300</t>
  </si>
  <si>
    <t>1200х300-1000х300</t>
  </si>
  <si>
    <t>Клапан противопож.</t>
  </si>
  <si>
    <t xml:space="preserve"> UVS 60MH-1000-300</t>
  </si>
  <si>
    <t>1000х300-800х300</t>
  </si>
  <si>
    <t xml:space="preserve"> UVS 60MH-800-300</t>
  </si>
  <si>
    <t xml:space="preserve"> UVS 60MH-600-300</t>
  </si>
  <si>
    <t xml:space="preserve"> UVS 60MH-500-250</t>
  </si>
  <si>
    <t>250х250</t>
  </si>
  <si>
    <t xml:space="preserve"> (В9.2)</t>
  </si>
  <si>
    <t>(П2.1)</t>
  </si>
  <si>
    <t>500х1200</t>
  </si>
  <si>
    <t>1200х500-1200х450</t>
  </si>
  <si>
    <t>1200х450-1200х400</t>
  </si>
  <si>
    <t>1200х400-1100х350</t>
  </si>
  <si>
    <t>1100х350-950х350</t>
  </si>
  <si>
    <t xml:space="preserve"> UVS 60MH-950-350</t>
  </si>
  <si>
    <t xml:space="preserve"> UVS 60MH-800-350</t>
  </si>
  <si>
    <t xml:space="preserve"> UVS 60MH-600-350</t>
  </si>
  <si>
    <t>(П9.1)</t>
  </si>
  <si>
    <r>
      <t>950х350-</t>
    </r>
    <r>
      <rPr>
        <sz val="10"/>
        <rFont val="Times New Roman"/>
        <family val="1"/>
        <charset val="204"/>
      </rPr>
      <t>800х350</t>
    </r>
  </si>
  <si>
    <r>
      <t>800х350-</t>
    </r>
    <r>
      <rPr>
        <sz val="10"/>
        <rFont val="Times New Roman"/>
        <family val="1"/>
        <charset val="204"/>
      </rPr>
      <t>600х350</t>
    </r>
  </si>
  <si>
    <t>(П2.2)</t>
  </si>
  <si>
    <t>400х1350</t>
  </si>
  <si>
    <t>1350х400-1300х400</t>
  </si>
  <si>
    <t>1300х400-1300х350</t>
  </si>
  <si>
    <t>1300х350-1100х350</t>
  </si>
  <si>
    <t xml:space="preserve"> UVS 60MH-750-350</t>
  </si>
  <si>
    <t>300х250</t>
  </si>
  <si>
    <t>(П9.2)</t>
  </si>
  <si>
    <t>950х350-750х350</t>
  </si>
  <si>
    <t>750х350-600х350</t>
  </si>
  <si>
    <t>(В14)</t>
  </si>
  <si>
    <t>Тройник</t>
  </si>
  <si>
    <t>125-125</t>
  </si>
  <si>
    <t>350х300-350х250</t>
  </si>
  <si>
    <t>350х250</t>
  </si>
  <si>
    <t>350х250-300х250</t>
  </si>
  <si>
    <t xml:space="preserve"> UVS 60MH-125</t>
  </si>
  <si>
    <t>300х250-300х200</t>
  </si>
  <si>
    <t>(В16)</t>
  </si>
  <si>
    <t>125-200х100</t>
  </si>
  <si>
    <t>400х300-400х250</t>
  </si>
  <si>
    <t>400х250-350х250</t>
  </si>
  <si>
    <t>200х200-150х150</t>
  </si>
  <si>
    <t>150х150-125</t>
  </si>
  <si>
    <t>(П3.1)</t>
  </si>
  <si>
    <t>400х1300</t>
  </si>
  <si>
    <t>1300х400-1250х400</t>
  </si>
  <si>
    <t>1250х400-1200х350</t>
  </si>
  <si>
    <t>(П3.2)</t>
  </si>
  <si>
    <t>400х1000</t>
  </si>
  <si>
    <t>1000х400-1000х350</t>
  </si>
  <si>
    <t>1000х350-1000х300</t>
  </si>
  <si>
    <t>800х300-650х300</t>
  </si>
  <si>
    <t xml:space="preserve"> UVS 60MH-650-300</t>
  </si>
  <si>
    <t>650х300-500х300</t>
  </si>
  <si>
    <t xml:space="preserve"> UVS 60MH-500-300</t>
  </si>
  <si>
    <t>500х300-350х300</t>
  </si>
  <si>
    <t>(П8.1)</t>
  </si>
  <si>
    <t>(П8.2)</t>
  </si>
  <si>
    <t>(В3.1)</t>
  </si>
  <si>
    <t>125х150-125х150</t>
  </si>
  <si>
    <t>Полуотвод 45 гр.</t>
  </si>
  <si>
    <t>1000х400-900х400</t>
  </si>
  <si>
    <t>900х400-800х400</t>
  </si>
  <si>
    <t>800х400-700х400</t>
  </si>
  <si>
    <t>700х400-600х400</t>
  </si>
  <si>
    <t xml:space="preserve"> UVS 60MH-600-400</t>
  </si>
  <si>
    <t>600х400-500х400</t>
  </si>
  <si>
    <t xml:space="preserve"> UVS 60MH-500-400</t>
  </si>
  <si>
    <t xml:space="preserve"> UVS 60MH-350-400</t>
  </si>
  <si>
    <t>(В8.1)</t>
  </si>
  <si>
    <t>(В3.2)</t>
  </si>
  <si>
    <t>900х400-900х350</t>
  </si>
  <si>
    <t>900х350-900х300</t>
  </si>
  <si>
    <t>900х300-900х250</t>
  </si>
  <si>
    <t xml:space="preserve"> UVS 60MH-900-250</t>
  </si>
  <si>
    <t xml:space="preserve"> UVS 60MH-750-250</t>
  </si>
  <si>
    <t xml:space="preserve"> UVS 60MH-550-250</t>
  </si>
  <si>
    <t>200х250</t>
  </si>
  <si>
    <t>(В8.2)</t>
  </si>
  <si>
    <t>900х300-750х300</t>
  </si>
  <si>
    <t xml:space="preserve"> UVS 60MH-750-300</t>
  </si>
  <si>
    <t xml:space="preserve"> UVS 60MH-450-300</t>
  </si>
  <si>
    <t>(В10)</t>
  </si>
  <si>
    <t>(В1)</t>
  </si>
  <si>
    <t>(ВЕ3)</t>
  </si>
  <si>
    <t>Нипель</t>
  </si>
  <si>
    <t>(ВЕ2)</t>
  </si>
  <si>
    <t>Решетка регулируемая приточно- вытяжная SGO200х100</t>
  </si>
  <si>
    <t>шт.</t>
  </si>
  <si>
    <t>Решетка регулируемая приточно- вытяжная SGO300х100</t>
  </si>
  <si>
    <t>Огнезащита Е130</t>
  </si>
  <si>
    <t>Итого:</t>
  </si>
  <si>
    <t>В том числе НДС 20%</t>
  </si>
  <si>
    <t>Итого без НДС</t>
  </si>
  <si>
    <t>Сдал:</t>
  </si>
  <si>
    <t>Генеральный директор ООО «БС-Строй»                                                                                /Суханов К.В./</t>
  </si>
  <si>
    <t>(должность, подпись, расшифровка)</t>
  </si>
  <si>
    <t>м.п.</t>
  </si>
  <si>
    <t xml:space="preserve">Принял: </t>
  </si>
  <si>
    <t>Генеральный директор АО "Автокомбинат №5"</t>
  </si>
  <si>
    <t>/Самойлович М.А./</t>
  </si>
  <si>
    <t>ИЮНЬ</t>
  </si>
  <si>
    <t>График</t>
  </si>
  <si>
    <t>МОНТАЖ</t>
  </si>
  <si>
    <t>ВСЕГО</t>
  </si>
  <si>
    <t>СУММЫ ПО ГРАФИКУ: МОНТАЖ</t>
  </si>
  <si>
    <t>СУММЫ ПО ГРАФИКУ: ПНР</t>
  </si>
  <si>
    <t>=</t>
  </si>
  <si>
    <t>ЗП ГРАФИК</t>
  </si>
  <si>
    <t>КОЛ-ВО</t>
  </si>
  <si>
    <t>К=</t>
  </si>
  <si>
    <t>ДЕЛЬТА</t>
  </si>
  <si>
    <t>КС</t>
  </si>
  <si>
    <t>СУММЫ ПО ГРАФИКУ. ОБЩ.</t>
  </si>
  <si>
    <t>ЗП</t>
  </si>
  <si>
    <t>СУММА</t>
  </si>
  <si>
    <t>ИТОГО</t>
  </si>
  <si>
    <t>ФАКТИЧ</t>
  </si>
  <si>
    <t>ДНИ</t>
  </si>
  <si>
    <t>В ДЕНЬ</t>
  </si>
  <si>
    <t>КОНТРОЛЬНЫЙ ЛИСТ</t>
  </si>
  <si>
    <t>ФАКТИЧ КОЛ_ВО КОНТР.ЛИСТА</t>
  </si>
  <si>
    <t>БРИГАДА</t>
  </si>
  <si>
    <t>ФОТ В ПЕРИОД</t>
  </si>
  <si>
    <t>МАКС</t>
  </si>
  <si>
    <t>МИН</t>
  </si>
  <si>
    <t>ОСТ</t>
  </si>
  <si>
    <t>МАКСИМУМ</t>
  </si>
  <si>
    <t>МИНИМУМ</t>
  </si>
  <si>
    <t>ВЫПЛАЧЕНО</t>
  </si>
  <si>
    <t>ПОДПИСЬ</t>
  </si>
  <si>
    <t>РЕЗЕРЕВ</t>
  </si>
  <si>
    <t>КОНТРОЛЬНАЯ СУММА</t>
  </si>
  <si>
    <t>СУММА К КОНТРОЛЬНОЙ ПО ВСЕГО</t>
  </si>
  <si>
    <t>ДОХОДНОСТЬ</t>
  </si>
  <si>
    <t>Подпись</t>
  </si>
  <si>
    <t>Секция 1</t>
  </si>
  <si>
    <t>ПО ФОРМЕ</t>
  </si>
  <si>
    <t>ФОРМА</t>
  </si>
  <si>
    <t>ДЕЛЬТА с Ф</t>
  </si>
  <si>
    <t>ДОГ</t>
  </si>
  <si>
    <t>резерв</t>
  </si>
  <si>
    <t>5469380039876800</t>
  </si>
  <si>
    <t>ФОТ КОНТР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</si>
</sst>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"/>
    <numFmt numFmtId="165" formatCode="0.0%"/>
  </numFmts>
  <fonts count="39" x14ac:knownFonts="1">
    <font>
      <sz val="8"/>
      <color rgb="FF00000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rgb="FF000000"/>
      <name val="Traditional Arabic"/>
      <family val="1"/>
    </font>
    <font>
      <b/>
      <sz val="11"/>
      <color rgb="FF000000"/>
      <name val="Traditional Arabic"/>
      <family val="1"/>
    </font>
    <font>
      <b/>
      <sz val="12"/>
      <color rgb="FF00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76923C"/>
        <bgColor rgb="FF76923C"/>
      </patternFill>
    </fill>
    <fill>
      <patternFill patternType="solid">
        <fgColor rgb="FFB7B7B7"/>
        <bgColor rgb="FFB7B7B7"/>
      </patternFill>
    </fill>
    <fill>
      <patternFill patternType="solid">
        <fgColor rgb="FFF9CB9C"/>
        <bgColor rgb="FFF9CB9C"/>
      </patternFill>
    </fill>
    <fill>
      <patternFill patternType="solid">
        <fgColor rgb="FFFFFF00"/>
        <bgColor rgb="FFFFFF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26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1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0" fontId="6" fillId="0" borderId="5" xfId="0" applyFont="1" applyBorder="1"/>
    <xf numFmtId="0" fontId="6" fillId="0" borderId="1" xfId="0" applyFont="1" applyBorder="1"/>
    <xf numFmtId="0" fontId="3" fillId="4" borderId="6" xfId="0" applyFont="1" applyFill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vertical="center" wrapText="1"/>
    </xf>
    <xf numFmtId="0" fontId="1" fillId="4" borderId="6" xfId="0" applyFont="1" applyFill="1" applyBorder="1" applyAlignment="1">
      <alignment horizontal="left" vertical="center" wrapText="1"/>
    </xf>
    <xf numFmtId="3" fontId="6" fillId="0" borderId="5" xfId="0" applyNumberFormat="1" applyFont="1" applyBorder="1"/>
    <xf numFmtId="0" fontId="1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3" fillId="5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1" fillId="5" borderId="5" xfId="0" applyNumberFormat="1" applyFont="1" applyFill="1" applyBorder="1" applyAlignment="1">
      <alignment vertical="center" wrapText="1"/>
    </xf>
    <xf numFmtId="4" fontId="1" fillId="5" borderId="16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0" fontId="7" fillId="4" borderId="6" xfId="0" applyFont="1" applyFill="1" applyBorder="1" applyAlignment="1">
      <alignment horizontal="left" vertical="center" wrapText="1"/>
    </xf>
    <xf numFmtId="3" fontId="8" fillId="0" borderId="5" xfId="0" applyNumberFormat="1" applyFont="1" applyBorder="1"/>
    <xf numFmtId="0" fontId="5" fillId="4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5" borderId="16" xfId="0" applyFont="1" applyFill="1" applyBorder="1" applyAlignment="1">
      <alignment vertic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4" fontId="1" fillId="0" borderId="14" xfId="0" applyNumberFormat="1" applyFont="1" applyBorder="1"/>
    <xf numFmtId="0" fontId="6" fillId="0" borderId="9" xfId="0" applyFont="1" applyBorder="1"/>
    <xf numFmtId="0" fontId="6" fillId="0" borderId="14" xfId="0" applyFont="1" applyBorder="1"/>
    <xf numFmtId="0" fontId="9" fillId="6" borderId="5" xfId="0" applyFont="1" applyFill="1" applyBorder="1" applyAlignment="1">
      <alignment horizontal="left" vertical="center"/>
    </xf>
    <xf numFmtId="4" fontId="10" fillId="6" borderId="5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1" fillId="6" borderId="5" xfId="0" applyFont="1" applyFill="1" applyBorder="1" applyAlignment="1">
      <alignment vertical="center" wrapText="1"/>
    </xf>
    <xf numFmtId="0" fontId="2" fillId="6" borderId="5" xfId="0" applyFont="1" applyFill="1" applyBorder="1"/>
    <xf numFmtId="0" fontId="2" fillId="2" borderId="5" xfId="0" applyFont="1" applyFill="1" applyBorder="1"/>
    <xf numFmtId="0" fontId="4" fillId="6" borderId="5" xfId="0" applyFont="1" applyFill="1" applyBorder="1"/>
    <xf numFmtId="0" fontId="0" fillId="6" borderId="5" xfId="0" applyFont="1" applyFill="1" applyBorder="1"/>
    <xf numFmtId="0" fontId="11" fillId="6" borderId="5" xfId="0" applyFont="1" applyFill="1" applyBorder="1"/>
    <xf numFmtId="0" fontId="9" fillId="7" borderId="5" xfId="0" applyFont="1" applyFill="1" applyBorder="1" applyAlignment="1">
      <alignment horizontal="left" vertical="center"/>
    </xf>
    <xf numFmtId="4" fontId="10" fillId="7" borderId="5" xfId="0" applyNumberFormat="1" applyFont="1" applyFill="1" applyBorder="1" applyAlignment="1">
      <alignment horizontal="center" vertical="center"/>
    </xf>
    <xf numFmtId="0" fontId="0" fillId="7" borderId="5" xfId="0" applyFont="1" applyFill="1" applyBorder="1"/>
    <xf numFmtId="0" fontId="1" fillId="7" borderId="5" xfId="0" applyFont="1" applyFill="1" applyBorder="1" applyAlignment="1">
      <alignment vertical="center" wrapText="1"/>
    </xf>
    <xf numFmtId="0" fontId="2" fillId="7" borderId="5" xfId="0" applyFont="1" applyFill="1" applyBorder="1"/>
    <xf numFmtId="0" fontId="4" fillId="7" borderId="5" xfId="0" applyFont="1" applyFill="1" applyBorder="1"/>
    <xf numFmtId="0" fontId="11" fillId="7" borderId="5" xfId="0" applyFont="1" applyFill="1" applyBorder="1"/>
    <xf numFmtId="0" fontId="12" fillId="2" borderId="5" xfId="0" applyFont="1" applyFill="1" applyBorder="1"/>
    <xf numFmtId="0" fontId="3" fillId="6" borderId="5" xfId="0" applyFont="1" applyFill="1" applyBorder="1" applyAlignment="1">
      <alignment vertical="center" wrapText="1"/>
    </xf>
    <xf numFmtId="0" fontId="11" fillId="2" borderId="5" xfId="0" applyFont="1" applyFill="1" applyBorder="1"/>
    <xf numFmtId="0" fontId="13" fillId="6" borderId="5" xfId="0" applyFont="1" applyFill="1" applyBorder="1"/>
    <xf numFmtId="0" fontId="12" fillId="6" borderId="5" xfId="0" applyFont="1" applyFill="1" applyBorder="1"/>
    <xf numFmtId="0" fontId="3" fillId="0" borderId="0" xfId="0" applyFont="1" applyAlignment="1">
      <alignment horizontal="right" vertical="center" wrapText="1"/>
    </xf>
    <xf numFmtId="1" fontId="6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2" fontId="15" fillId="0" borderId="0" xfId="0" applyNumberFormat="1" applyFont="1"/>
    <xf numFmtId="0" fontId="15" fillId="0" borderId="1" xfId="0" applyFont="1" applyBorder="1"/>
    <xf numFmtId="0" fontId="15" fillId="0" borderId="5" xfId="0" applyFont="1" applyBorder="1"/>
    <xf numFmtId="2" fontId="15" fillId="0" borderId="5" xfId="0" applyNumberFormat="1" applyFont="1" applyBorder="1"/>
    <xf numFmtId="0" fontId="15" fillId="0" borderId="3" xfId="0" applyFont="1" applyBorder="1"/>
    <xf numFmtId="0" fontId="15" fillId="0" borderId="17" xfId="0" applyFont="1" applyBorder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16" fillId="0" borderId="0" xfId="0" applyFont="1"/>
    <xf numFmtId="49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horizontal="right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right" wrapText="1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9" fontId="2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top"/>
    </xf>
    <xf numFmtId="49" fontId="9" fillId="0" borderId="5" xfId="0" applyNumberFormat="1" applyFont="1" applyBorder="1" applyAlignment="1">
      <alignment horizontal="right" vertical="top"/>
    </xf>
    <xf numFmtId="49" fontId="18" fillId="0" borderId="5" xfId="0" applyNumberFormat="1" applyFont="1" applyBorder="1" applyAlignment="1">
      <alignment horizontal="right" vertical="top"/>
    </xf>
    <xf numFmtId="0" fontId="19" fillId="0" borderId="5" xfId="0" applyFont="1" applyBorder="1" applyAlignment="1">
      <alignment horizontal="center"/>
    </xf>
    <xf numFmtId="0" fontId="19" fillId="0" borderId="5" xfId="0" applyFont="1" applyBorder="1"/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/>
    </xf>
    <xf numFmtId="0" fontId="19" fillId="8" borderId="5" xfId="0" applyFont="1" applyFill="1" applyBorder="1" applyAlignment="1">
      <alignment horizontal="center"/>
    </xf>
    <xf numFmtId="0" fontId="19" fillId="8" borderId="5" xfId="0" applyFont="1" applyFill="1" applyBorder="1"/>
    <xf numFmtId="0" fontId="19" fillId="8" borderId="5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right"/>
    </xf>
    <xf numFmtId="0" fontId="15" fillId="8" borderId="19" xfId="0" applyFont="1" applyFill="1" applyBorder="1"/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/>
    </xf>
    <xf numFmtId="0" fontId="20" fillId="0" borderId="5" xfId="0" applyFont="1" applyBorder="1"/>
    <xf numFmtId="0" fontId="20" fillId="0" borderId="5" xfId="0" applyFont="1" applyBorder="1" applyAlignment="1">
      <alignment horizontal="right"/>
    </xf>
    <xf numFmtId="0" fontId="21" fillId="0" borderId="0" xfId="0" applyFont="1"/>
    <xf numFmtId="2" fontId="19" fillId="0" borderId="5" xfId="0" applyNumberFormat="1" applyFont="1" applyBorder="1" applyAlignment="1">
      <alignment horizontal="center"/>
    </xf>
    <xf numFmtId="2" fontId="19" fillId="0" borderId="5" xfId="0" applyNumberFormat="1" applyFont="1" applyBorder="1"/>
    <xf numFmtId="4" fontId="19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center" wrapText="1"/>
    </xf>
    <xf numFmtId="0" fontId="19" fillId="4" borderId="5" xfId="0" applyFont="1" applyFill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1" fontId="18" fillId="0" borderId="5" xfId="0" applyNumberFormat="1" applyFont="1" applyBorder="1" applyAlignment="1">
      <alignment horizontal="right" vertical="top"/>
    </xf>
    <xf numFmtId="0" fontId="18" fillId="0" borderId="5" xfId="0" applyFont="1" applyBorder="1" applyAlignment="1">
      <alignment horizontal="right"/>
    </xf>
    <xf numFmtId="164" fontId="18" fillId="0" borderId="5" xfId="0" applyNumberFormat="1" applyFont="1" applyBorder="1" applyAlignment="1">
      <alignment horizontal="right"/>
    </xf>
    <xf numFmtId="1" fontId="15" fillId="0" borderId="0" xfId="0" applyNumberFormat="1" applyFont="1" applyAlignment="1">
      <alignment horizontal="center" vertical="top"/>
    </xf>
    <xf numFmtId="1" fontId="18" fillId="0" borderId="5" xfId="0" applyNumberFormat="1" applyFont="1" applyBorder="1" applyAlignment="1">
      <alignment horizontal="center" vertical="top"/>
    </xf>
    <xf numFmtId="0" fontId="18" fillId="0" borderId="5" xfId="0" applyFont="1" applyBorder="1"/>
    <xf numFmtId="0" fontId="22" fillId="0" borderId="5" xfId="0" applyFont="1" applyBorder="1"/>
    <xf numFmtId="0" fontId="18" fillId="0" borderId="5" xfId="0" applyFont="1" applyBorder="1" applyAlignment="1">
      <alignment horizontal="right" vertical="center"/>
    </xf>
    <xf numFmtId="0" fontId="23" fillId="0" borderId="0" xfId="0" applyFont="1"/>
    <xf numFmtId="0" fontId="18" fillId="0" borderId="0" xfId="0" applyFont="1" applyAlignment="1">
      <alignment horizontal="center" vertical="top"/>
    </xf>
    <xf numFmtId="0" fontId="22" fillId="0" borderId="0" xfId="0" applyFont="1" applyAlignment="1">
      <alignment horizontal="right" vertical="top"/>
    </xf>
    <xf numFmtId="4" fontId="22" fillId="0" borderId="12" xfId="0" applyNumberFormat="1" applyFont="1" applyBorder="1"/>
    <xf numFmtId="4" fontId="22" fillId="0" borderId="20" xfId="0" applyNumberFormat="1" applyFont="1" applyBorder="1"/>
    <xf numFmtId="4" fontId="22" fillId="0" borderId="12" xfId="0" applyNumberFormat="1" applyFont="1" applyBorder="1" applyAlignment="1">
      <alignment horizontal="right"/>
    </xf>
    <xf numFmtId="2" fontId="22" fillId="0" borderId="5" xfId="0" applyNumberFormat="1" applyFont="1" applyBorder="1" applyAlignment="1">
      <alignment horizontal="right"/>
    </xf>
    <xf numFmtId="4" fontId="22" fillId="0" borderId="5" xfId="0" applyNumberFormat="1" applyFont="1" applyBorder="1" applyAlignment="1">
      <alignment horizontal="right"/>
    </xf>
    <xf numFmtId="4" fontId="18" fillId="0" borderId="0" xfId="0" applyNumberFormat="1" applyFont="1"/>
    <xf numFmtId="0" fontId="9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wrapText="1"/>
    </xf>
    <xf numFmtId="49" fontId="9" fillId="0" borderId="0" xfId="0" applyNumberFormat="1" applyFont="1" applyAlignment="1">
      <alignment horizontal="left" vertical="top"/>
    </xf>
    <xf numFmtId="0" fontId="25" fillId="0" borderId="21" xfId="0" applyFont="1" applyBorder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49" fontId="18" fillId="0" borderId="0" xfId="0" applyNumberFormat="1" applyFont="1" applyAlignment="1">
      <alignment horizontal="center" vertical="top"/>
    </xf>
    <xf numFmtId="4" fontId="18" fillId="0" borderId="0" xfId="0" applyNumberFormat="1" applyFont="1" applyAlignment="1">
      <alignment horizontal="right"/>
    </xf>
    <xf numFmtId="0" fontId="1" fillId="0" borderId="23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center" vertical="center" wrapText="1"/>
    </xf>
    <xf numFmtId="0" fontId="1" fillId="10" borderId="34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4" fontId="0" fillId="0" borderId="0" xfId="0" applyNumberFormat="1" applyFont="1" applyAlignment="1"/>
    <xf numFmtId="0" fontId="1" fillId="13" borderId="36" xfId="0" applyFont="1" applyFill="1" applyBorder="1" applyAlignment="1">
      <alignment horizontal="center" vertical="center" wrapText="1"/>
    </xf>
    <xf numFmtId="0" fontId="1" fillId="13" borderId="23" xfId="0" applyFont="1" applyFill="1" applyBorder="1" applyAlignment="1">
      <alignment horizontal="center" vertical="center" wrapText="1"/>
    </xf>
    <xf numFmtId="0" fontId="1" fillId="13" borderId="37" xfId="0" applyFont="1" applyFill="1" applyBorder="1" applyAlignment="1">
      <alignment horizontal="center" vertical="center" wrapText="1"/>
    </xf>
    <xf numFmtId="0" fontId="1" fillId="13" borderId="4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left" vertical="center"/>
    </xf>
    <xf numFmtId="4" fontId="10" fillId="6" borderId="12" xfId="0" applyNumberFormat="1" applyFont="1" applyFill="1" applyBorder="1" applyAlignment="1">
      <alignment horizontal="center" vertical="center"/>
    </xf>
    <xf numFmtId="4" fontId="9" fillId="6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/>
    <xf numFmtId="0" fontId="1" fillId="6" borderId="12" xfId="0" applyFont="1" applyFill="1" applyBorder="1" applyAlignment="1">
      <alignment vertical="center" wrapText="1"/>
    </xf>
    <xf numFmtId="0" fontId="2" fillId="6" borderId="12" xfId="0" applyFont="1" applyFill="1" applyBorder="1"/>
    <xf numFmtId="0" fontId="2" fillId="2" borderId="12" xfId="0" applyFont="1" applyFill="1" applyBorder="1"/>
    <xf numFmtId="0" fontId="4" fillId="6" borderId="12" xfId="0" applyFont="1" applyFill="1" applyBorder="1"/>
    <xf numFmtId="0" fontId="0" fillId="13" borderId="0" xfId="0" applyFont="1" applyFill="1" applyAlignment="1"/>
    <xf numFmtId="0" fontId="3" fillId="2" borderId="54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1" fillId="13" borderId="34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1" fillId="10" borderId="41" xfId="0" applyFont="1" applyFill="1" applyBorder="1" applyAlignment="1">
      <alignment horizontal="center" vertical="center" wrapText="1"/>
    </xf>
    <xf numFmtId="0" fontId="3" fillId="12" borderId="47" xfId="0" applyFont="1" applyFill="1" applyBorder="1" applyAlignment="1">
      <alignment horizontal="right" vertical="center" wrapText="1"/>
    </xf>
    <xf numFmtId="0" fontId="3" fillId="12" borderId="48" xfId="0" applyFont="1" applyFill="1" applyBorder="1" applyAlignment="1">
      <alignment horizontal="right" vertical="center" wrapText="1"/>
    </xf>
    <xf numFmtId="0" fontId="3" fillId="12" borderId="49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right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3" borderId="40" xfId="0" applyFont="1" applyFill="1" applyBorder="1" applyAlignment="1">
      <alignment horizontal="center" vertical="center" wrapText="1"/>
    </xf>
    <xf numFmtId="0" fontId="1" fillId="13" borderId="42" xfId="0" applyFont="1" applyFill="1" applyBorder="1" applyAlignment="1">
      <alignment horizontal="center" vertical="center" wrapText="1"/>
    </xf>
    <xf numFmtId="0" fontId="1" fillId="14" borderId="35" xfId="0" applyFont="1" applyFill="1" applyBorder="1" applyAlignment="1">
      <alignment horizontal="center" vertical="center" wrapText="1"/>
    </xf>
    <xf numFmtId="0" fontId="1" fillId="14" borderId="33" xfId="0" applyFont="1" applyFill="1" applyBorder="1" applyAlignment="1">
      <alignment horizontal="center" vertical="center" wrapText="1"/>
    </xf>
    <xf numFmtId="3" fontId="6" fillId="5" borderId="9" xfId="0" applyNumberFormat="1" applyFont="1" applyFill="1" applyBorder="1"/>
    <xf numFmtId="0" fontId="6" fillId="5" borderId="9" xfId="0" applyFont="1" applyFill="1" applyBorder="1"/>
    <xf numFmtId="0" fontId="2" fillId="6" borderId="46" xfId="0" applyFont="1" applyFill="1" applyBorder="1"/>
    <xf numFmtId="3" fontId="6" fillId="0" borderId="56" xfId="0" applyNumberFormat="1" applyFont="1" applyBorder="1"/>
    <xf numFmtId="4" fontId="5" fillId="0" borderId="57" xfId="0" applyNumberFormat="1" applyFont="1" applyBorder="1"/>
    <xf numFmtId="0" fontId="26" fillId="13" borderId="31" xfId="0" applyFont="1" applyFill="1" applyBorder="1" applyAlignment="1">
      <alignment horizontal="right"/>
    </xf>
    <xf numFmtId="4" fontId="28" fillId="17" borderId="31" xfId="0" applyNumberFormat="1" applyFont="1" applyFill="1" applyBorder="1" applyAlignment="1"/>
    <xf numFmtId="4" fontId="28" fillId="16" borderId="31" xfId="0" applyNumberFormat="1" applyFont="1" applyFill="1" applyBorder="1" applyAlignment="1"/>
    <xf numFmtId="4" fontId="26" fillId="13" borderId="55" xfId="0" applyNumberFormat="1" applyFont="1" applyFill="1" applyBorder="1" applyAlignment="1"/>
    <xf numFmtId="2" fontId="26" fillId="16" borderId="31" xfId="0" applyNumberFormat="1" applyFont="1" applyFill="1" applyBorder="1" applyAlignment="1"/>
    <xf numFmtId="2" fontId="26" fillId="16" borderId="48" xfId="0" applyNumberFormat="1" applyFont="1" applyFill="1" applyBorder="1" applyAlignment="1"/>
    <xf numFmtId="0" fontId="26" fillId="16" borderId="31" xfId="0" applyFont="1" applyFill="1" applyBorder="1" applyAlignment="1">
      <alignment horizontal="center"/>
    </xf>
    <xf numFmtId="4" fontId="5" fillId="17" borderId="31" xfId="0" applyNumberFormat="1" applyFont="1" applyFill="1" applyBorder="1" applyAlignment="1"/>
    <xf numFmtId="0" fontId="0" fillId="0" borderId="0" xfId="0" applyFont="1" applyAlignment="1"/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50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2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vertical="center" wrapText="1"/>
    </xf>
    <xf numFmtId="4" fontId="11" fillId="6" borderId="9" xfId="0" applyNumberFormat="1" applyFont="1" applyFill="1" applyBorder="1"/>
    <xf numFmtId="0" fontId="1" fillId="0" borderId="67" xfId="0" applyFont="1" applyBorder="1" applyAlignment="1">
      <alignment vertical="center" wrapText="1"/>
    </xf>
    <xf numFmtId="0" fontId="2" fillId="0" borderId="31" xfId="0" applyFont="1" applyBorder="1"/>
    <xf numFmtId="0" fontId="2" fillId="0" borderId="19" xfId="0" applyFont="1" applyBorder="1"/>
    <xf numFmtId="0" fontId="4" fillId="0" borderId="19" xfId="0" applyFont="1" applyBorder="1"/>
    <xf numFmtId="0" fontId="0" fillId="0" borderId="19" xfId="0" applyFont="1" applyBorder="1" applyAlignment="1"/>
    <xf numFmtId="0" fontId="1" fillId="0" borderId="31" xfId="0" applyFont="1" applyBorder="1" applyAlignment="1">
      <alignment vertical="center" wrapText="1"/>
    </xf>
    <xf numFmtId="0" fontId="11" fillId="2" borderId="9" xfId="0" applyFont="1" applyFill="1" applyBorder="1"/>
    <xf numFmtId="0" fontId="13" fillId="6" borderId="9" xfId="0" applyFont="1" applyFill="1" applyBorder="1"/>
    <xf numFmtId="0" fontId="11" fillId="6" borderId="9" xfId="0" applyFont="1" applyFill="1" applyBorder="1"/>
    <xf numFmtId="0" fontId="12" fillId="6" borderId="9" xfId="0" applyFont="1" applyFill="1" applyBorder="1"/>
    <xf numFmtId="0" fontId="3" fillId="2" borderId="67" xfId="0" applyFont="1" applyFill="1" applyBorder="1" applyAlignment="1">
      <alignment horizontal="right" vertical="center" wrapText="1"/>
    </xf>
    <xf numFmtId="0" fontId="0" fillId="0" borderId="19" xfId="0" applyFont="1" applyBorder="1"/>
    <xf numFmtId="0" fontId="3" fillId="0" borderId="31" xfId="0" applyFont="1" applyBorder="1" applyAlignment="1">
      <alignment vertical="center" wrapText="1"/>
    </xf>
    <xf numFmtId="0" fontId="11" fillId="0" borderId="48" xfId="0" applyFont="1" applyBorder="1"/>
    <xf numFmtId="0" fontId="13" fillId="0" borderId="48" xfId="0" applyFont="1" applyBorder="1"/>
    <xf numFmtId="0" fontId="12" fillId="0" borderId="48" xfId="0" applyFont="1" applyBorder="1"/>
    <xf numFmtId="0" fontId="3" fillId="2" borderId="31" xfId="0" applyFont="1" applyFill="1" applyBorder="1" applyAlignment="1">
      <alignment horizontal="right" vertical="center" wrapText="1"/>
    </xf>
    <xf numFmtId="0" fontId="0" fillId="0" borderId="31" xfId="0" applyFont="1" applyBorder="1" applyAlignment="1"/>
    <xf numFmtId="0" fontId="3" fillId="16" borderId="31" xfId="0" applyFont="1" applyFill="1" applyBorder="1" applyAlignment="1">
      <alignment vertical="center" wrapText="1"/>
    </xf>
    <xf numFmtId="0" fontId="1" fillId="16" borderId="67" xfId="0" applyFont="1" applyFill="1" applyBorder="1" applyAlignment="1">
      <alignment vertical="center" wrapText="1"/>
    </xf>
    <xf numFmtId="0" fontId="1" fillId="16" borderId="31" xfId="0" applyFont="1" applyFill="1" applyBorder="1" applyAlignment="1">
      <alignment vertical="center" wrapText="1"/>
    </xf>
    <xf numFmtId="0" fontId="1" fillId="16" borderId="54" xfId="0" applyFont="1" applyFill="1" applyBorder="1" applyAlignment="1">
      <alignment vertical="center" wrapText="1"/>
    </xf>
    <xf numFmtId="0" fontId="1" fillId="17" borderId="32" xfId="0" applyFont="1" applyFill="1" applyBorder="1" applyAlignment="1">
      <alignment vertical="center" wrapText="1"/>
    </xf>
    <xf numFmtId="0" fontId="1" fillId="19" borderId="32" xfId="0" applyFont="1" applyFill="1" applyBorder="1" applyAlignment="1">
      <alignment vertical="center" wrapText="1"/>
    </xf>
    <xf numFmtId="0" fontId="1" fillId="19" borderId="68" xfId="0" applyFont="1" applyFill="1" applyBorder="1" applyAlignment="1">
      <alignment vertical="center" wrapText="1"/>
    </xf>
    <xf numFmtId="0" fontId="3" fillId="19" borderId="32" xfId="0" applyFont="1" applyFill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15" borderId="31" xfId="0" applyFont="1" applyFill="1" applyBorder="1" applyAlignment="1">
      <alignment vertical="center" wrapText="1"/>
    </xf>
    <xf numFmtId="0" fontId="1" fillId="15" borderId="67" xfId="0" applyFont="1" applyFill="1" applyBorder="1" applyAlignment="1">
      <alignment vertical="center" wrapText="1"/>
    </xf>
    <xf numFmtId="0" fontId="3" fillId="19" borderId="34" xfId="0" applyFont="1" applyFill="1" applyBorder="1"/>
    <xf numFmtId="0" fontId="1" fillId="19" borderId="34" xfId="0" applyFont="1" applyFill="1" applyBorder="1"/>
    <xf numFmtId="0" fontId="1" fillId="19" borderId="69" xfId="0" applyFont="1" applyFill="1" applyBorder="1"/>
    <xf numFmtId="0" fontId="1" fillId="15" borderId="31" xfId="0" applyFont="1" applyFill="1" applyBorder="1"/>
    <xf numFmtId="0" fontId="1" fillId="15" borderId="55" xfId="0" applyFont="1" applyFill="1" applyBorder="1"/>
    <xf numFmtId="0" fontId="1" fillId="18" borderId="65" xfId="0" applyFont="1" applyFill="1" applyBorder="1" applyAlignment="1">
      <alignment vertical="center" wrapText="1"/>
    </xf>
    <xf numFmtId="0" fontId="1" fillId="18" borderId="66" xfId="0" applyFont="1" applyFill="1" applyBorder="1"/>
    <xf numFmtId="0" fontId="1" fillId="18" borderId="38" xfId="0" applyFont="1" applyFill="1" applyBorder="1" applyAlignment="1">
      <alignment vertical="center" wrapText="1"/>
    </xf>
    <xf numFmtId="1" fontId="1" fillId="18" borderId="39" xfId="0" applyNumberFormat="1" applyFont="1" applyFill="1" applyBorder="1"/>
    <xf numFmtId="0" fontId="1" fillId="13" borderId="71" xfId="0" applyFont="1" applyFill="1" applyBorder="1" applyAlignment="1">
      <alignment vertical="center" wrapText="1"/>
    </xf>
    <xf numFmtId="0" fontId="1" fillId="13" borderId="72" xfId="0" applyFont="1" applyFill="1" applyBorder="1"/>
    <xf numFmtId="0" fontId="1" fillId="17" borderId="34" xfId="0" applyFont="1" applyFill="1" applyBorder="1"/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0" fillId="13" borderId="55" xfId="0" applyFont="1" applyFill="1" applyBorder="1" applyAlignment="1"/>
    <xf numFmtId="0" fontId="0" fillId="0" borderId="54" xfId="0" applyFont="1" applyBorder="1" applyAlignment="1"/>
    <xf numFmtId="0" fontId="29" fillId="0" borderId="31" xfId="0" applyFont="1" applyBorder="1" applyAlignment="1"/>
    <xf numFmtId="4" fontId="30" fillId="17" borderId="31" xfId="0" applyNumberFormat="1" applyFont="1" applyFill="1" applyBorder="1" applyAlignment="1">
      <alignment horizontal="right"/>
    </xf>
    <xf numFmtId="0" fontId="27" fillId="15" borderId="48" xfId="0" applyFont="1" applyFill="1" applyBorder="1" applyAlignment="1"/>
    <xf numFmtId="0" fontId="27" fillId="15" borderId="47" xfId="0" applyFont="1" applyFill="1" applyBorder="1" applyAlignment="1"/>
    <xf numFmtId="0" fontId="32" fillId="15" borderId="31" xfId="0" applyFont="1" applyFill="1" applyBorder="1" applyAlignment="1"/>
    <xf numFmtId="4" fontId="27" fillId="13" borderId="31" xfId="0" applyNumberFormat="1" applyFont="1" applyFill="1" applyBorder="1" applyAlignment="1"/>
    <xf numFmtId="1" fontId="5" fillId="6" borderId="9" xfId="0" applyNumberFormat="1" applyFont="1" applyFill="1" applyBorder="1" applyAlignment="1">
      <alignment horizontal="left" vertical="top"/>
    </xf>
    <xf numFmtId="0" fontId="12" fillId="2" borderId="9" xfId="0" applyFont="1" applyFill="1" applyBorder="1"/>
    <xf numFmtId="1" fontId="5" fillId="0" borderId="61" xfId="0" applyNumberFormat="1" applyFont="1" applyBorder="1" applyAlignment="1">
      <alignment horizontal="center" vertical="top"/>
    </xf>
    <xf numFmtId="0" fontId="11" fillId="0" borderId="62" xfId="0" applyFont="1" applyBorder="1"/>
    <xf numFmtId="1" fontId="6" fillId="0" borderId="19" xfId="0" applyNumberFormat="1" applyFont="1" applyBorder="1" applyAlignment="1">
      <alignment horizontal="center" vertical="top"/>
    </xf>
    <xf numFmtId="0" fontId="2" fillId="0" borderId="64" xfId="0" applyFont="1" applyBorder="1"/>
    <xf numFmtId="1" fontId="6" fillId="0" borderId="74" xfId="0" applyNumberFormat="1" applyFont="1" applyBorder="1" applyAlignment="1">
      <alignment horizontal="center" vertical="top"/>
    </xf>
    <xf numFmtId="0" fontId="2" fillId="0" borderId="70" xfId="0" applyFont="1" applyBorder="1"/>
    <xf numFmtId="0" fontId="2" fillId="0" borderId="67" xfId="0" applyFont="1" applyBorder="1"/>
    <xf numFmtId="0" fontId="2" fillId="0" borderId="54" xfId="0" applyFont="1" applyBorder="1"/>
    <xf numFmtId="0" fontId="12" fillId="0" borderId="60" xfId="0" applyFont="1" applyBorder="1"/>
    <xf numFmtId="0" fontId="0" fillId="0" borderId="73" xfId="0" applyFont="1" applyBorder="1"/>
    <xf numFmtId="0" fontId="1" fillId="0" borderId="64" xfId="0" applyFont="1" applyBorder="1" applyAlignment="1">
      <alignment vertical="center" wrapText="1"/>
    </xf>
    <xf numFmtId="0" fontId="0" fillId="0" borderId="53" xfId="0" applyFont="1" applyBorder="1"/>
    <xf numFmtId="0" fontId="1" fillId="0" borderId="70" xfId="0" applyFont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0" borderId="61" xfId="0" applyFont="1" applyBorder="1" applyAlignment="1"/>
    <xf numFmtId="0" fontId="0" fillId="20" borderId="47" xfId="0" applyFont="1" applyFill="1" applyBorder="1" applyAlignment="1"/>
    <xf numFmtId="0" fontId="0" fillId="20" borderId="48" xfId="0" applyFont="1" applyFill="1" applyBorder="1" applyAlignment="1"/>
    <xf numFmtId="0" fontId="0" fillId="20" borderId="49" xfId="0" applyFont="1" applyFill="1" applyBorder="1" applyAlignment="1"/>
    <xf numFmtId="0" fontId="3" fillId="0" borderId="61" xfId="0" applyFont="1" applyBorder="1" applyAlignment="1">
      <alignment horizontal="center" vertical="center" wrapText="1"/>
    </xf>
    <xf numFmtId="0" fontId="11" fillId="0" borderId="31" xfId="0" applyFont="1" applyBorder="1"/>
    <xf numFmtId="0" fontId="1" fillId="0" borderId="49" xfId="0" applyFont="1" applyBorder="1" applyAlignment="1">
      <alignment vertical="center" wrapText="1"/>
    </xf>
    <xf numFmtId="0" fontId="2" fillId="0" borderId="61" xfId="0" applyFont="1" applyBorder="1"/>
    <xf numFmtId="0" fontId="2" fillId="0" borderId="47" xfId="0" applyFont="1" applyBorder="1"/>
    <xf numFmtId="0" fontId="0" fillId="0" borderId="0" xfId="0" applyFont="1" applyAlignment="1">
      <alignment horizontal="right"/>
    </xf>
    <xf numFmtId="0" fontId="3" fillId="6" borderId="16" xfId="0" applyFont="1" applyFill="1" applyBorder="1" applyAlignment="1">
      <alignment vertical="center" wrapText="1"/>
    </xf>
    <xf numFmtId="0" fontId="11" fillId="2" borderId="3" xfId="0" applyFont="1" applyFill="1" applyBorder="1"/>
    <xf numFmtId="0" fontId="2" fillId="7" borderId="9" xfId="0" applyFont="1" applyFill="1" applyBorder="1"/>
    <xf numFmtId="4" fontId="11" fillId="6" borderId="17" xfId="0" applyNumberFormat="1" applyFont="1" applyFill="1" applyBorder="1"/>
    <xf numFmtId="0" fontId="11" fillId="6" borderId="31" xfId="0" applyFont="1" applyFill="1" applyBorder="1"/>
    <xf numFmtId="0" fontId="3" fillId="2" borderId="18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6" borderId="19" xfId="0" applyFont="1" applyFill="1" applyBorder="1" applyAlignment="1">
      <alignment horizontal="right" vertical="center" wrapText="1"/>
    </xf>
    <xf numFmtId="0" fontId="3" fillId="7" borderId="19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0" fontId="3" fillId="0" borderId="6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74" xfId="0" applyFont="1" applyBorder="1" applyAlignment="1">
      <alignment horizontal="right" vertical="center" wrapText="1"/>
    </xf>
    <xf numFmtId="0" fontId="0" fillId="0" borderId="23" xfId="0" applyFont="1" applyBorder="1" applyAlignment="1"/>
    <xf numFmtId="0" fontId="3" fillId="2" borderId="12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29" xfId="0" applyFont="1" applyBorder="1" applyAlignment="1"/>
    <xf numFmtId="0" fontId="3" fillId="0" borderId="82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12" fillId="0" borderId="47" xfId="0" applyFont="1" applyBorder="1" applyAlignment="1"/>
    <xf numFmtId="0" fontId="12" fillId="0" borderId="48" xfId="0" applyFont="1" applyBorder="1" applyAlignment="1"/>
    <xf numFmtId="0" fontId="12" fillId="0" borderId="49" xfId="0" applyFont="1" applyBorder="1" applyAlignment="1"/>
    <xf numFmtId="0" fontId="3" fillId="0" borderId="8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right" vertical="center" wrapText="1"/>
    </xf>
    <xf numFmtId="3" fontId="6" fillId="0" borderId="9" xfId="0" applyNumberFormat="1" applyFont="1" applyBorder="1"/>
    <xf numFmtId="0" fontId="3" fillId="0" borderId="86" xfId="0" applyFont="1" applyBorder="1" applyAlignment="1">
      <alignment horizontal="center" vertical="center" wrapText="1"/>
    </xf>
    <xf numFmtId="0" fontId="9" fillId="6" borderId="46" xfId="0" applyFont="1" applyFill="1" applyBorder="1" applyAlignment="1">
      <alignment horizontal="left" vertical="center"/>
    </xf>
    <xf numFmtId="4" fontId="10" fillId="6" borderId="46" xfId="0" applyNumberFormat="1" applyFont="1" applyFill="1" applyBorder="1" applyAlignment="1">
      <alignment horizontal="center" vertical="center"/>
    </xf>
    <xf numFmtId="4" fontId="9" fillId="6" borderId="46" xfId="0" applyNumberFormat="1" applyFont="1" applyFill="1" applyBorder="1" applyAlignment="1">
      <alignment horizontal="center" vertical="center"/>
    </xf>
    <xf numFmtId="0" fontId="0" fillId="2" borderId="46" xfId="0" applyFont="1" applyFill="1" applyBorder="1"/>
    <xf numFmtId="0" fontId="1" fillId="6" borderId="46" xfId="0" applyFont="1" applyFill="1" applyBorder="1" applyAlignment="1">
      <alignment vertical="center" wrapText="1"/>
    </xf>
    <xf numFmtId="0" fontId="2" fillId="2" borderId="46" xfId="0" applyFont="1" applyFill="1" applyBorder="1"/>
    <xf numFmtId="0" fontId="4" fillId="6" borderId="46" xfId="0" applyFont="1" applyFill="1" applyBorder="1"/>
    <xf numFmtId="0" fontId="0" fillId="6" borderId="19" xfId="0" applyFont="1" applyFill="1" applyBorder="1"/>
    <xf numFmtId="0" fontId="4" fillId="6" borderId="19" xfId="0" applyFont="1" applyFill="1" applyBorder="1"/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/>
    <xf numFmtId="0" fontId="6" fillId="0" borderId="87" xfId="0" applyFont="1" applyBorder="1"/>
    <xf numFmtId="0" fontId="6" fillId="5" borderId="87" xfId="0" applyFont="1" applyFill="1" applyBorder="1"/>
    <xf numFmtId="0" fontId="3" fillId="0" borderId="88" xfId="0" applyFont="1" applyBorder="1" applyAlignment="1">
      <alignment horizontal="right" vertical="center" wrapText="1"/>
    </xf>
    <xf numFmtId="0" fontId="3" fillId="0" borderId="89" xfId="0" applyFont="1" applyBorder="1" applyAlignment="1">
      <alignment vertical="center" wrapText="1"/>
    </xf>
    <xf numFmtId="0" fontId="1" fillId="0" borderId="89" xfId="0" applyFont="1" applyBorder="1" applyAlignment="1">
      <alignment horizontal="left" vertical="top" wrapText="1"/>
    </xf>
    <xf numFmtId="0" fontId="1" fillId="0" borderId="89" xfId="0" applyFont="1" applyBorder="1" applyAlignment="1">
      <alignment horizontal="center" vertical="center" wrapText="1"/>
    </xf>
    <xf numFmtId="0" fontId="1" fillId="0" borderId="89" xfId="0" applyFont="1" applyBorder="1" applyAlignment="1">
      <alignment vertical="center" wrapText="1"/>
    </xf>
    <xf numFmtId="4" fontId="3" fillId="0" borderId="90" xfId="0" applyNumberFormat="1" applyFont="1" applyBorder="1" applyAlignment="1">
      <alignment vertical="center" wrapText="1"/>
    </xf>
    <xf numFmtId="0" fontId="3" fillId="2" borderId="91" xfId="0" applyFont="1" applyFill="1" applyBorder="1" applyAlignment="1">
      <alignment vertical="center" wrapText="1"/>
    </xf>
    <xf numFmtId="4" fontId="1" fillId="0" borderId="89" xfId="0" applyNumberFormat="1" applyFont="1" applyBorder="1" applyAlignment="1">
      <alignment vertical="center" wrapText="1"/>
    </xf>
    <xf numFmtId="4" fontId="1" fillId="0" borderId="90" xfId="0" applyNumberFormat="1" applyFont="1" applyBorder="1"/>
    <xf numFmtId="0" fontId="3" fillId="2" borderId="89" xfId="0" applyFont="1" applyFill="1" applyBorder="1" applyAlignment="1">
      <alignment horizontal="center" vertical="center" wrapText="1"/>
    </xf>
    <xf numFmtId="0" fontId="6" fillId="0" borderId="89" xfId="0" applyFont="1" applyBorder="1"/>
    <xf numFmtId="0" fontId="6" fillId="0" borderId="90" xfId="0" applyFont="1" applyBorder="1"/>
    <xf numFmtId="0" fontId="6" fillId="0" borderId="88" xfId="0" applyFont="1" applyBorder="1"/>
    <xf numFmtId="0" fontId="6" fillId="0" borderId="92" xfId="0" applyFont="1" applyBorder="1"/>
    <xf numFmtId="0" fontId="3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4" fontId="1" fillId="0" borderId="13" xfId="0" applyNumberFormat="1" applyFont="1" applyBorder="1"/>
    <xf numFmtId="0" fontId="6" fillId="0" borderId="12" xfId="0" applyFont="1" applyBorder="1"/>
    <xf numFmtId="3" fontId="6" fillId="0" borderId="12" xfId="0" applyNumberFormat="1" applyFont="1" applyBorder="1"/>
    <xf numFmtId="0" fontId="6" fillId="0" borderId="13" xfId="0" applyFont="1" applyBorder="1"/>
    <xf numFmtId="0" fontId="3" fillId="2" borderId="13" xfId="0" applyFont="1" applyFill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6" fillId="4" borderId="13" xfId="0" applyNumberFormat="1" applyFont="1" applyFill="1" applyBorder="1" applyAlignment="1">
      <alignment horizontal="right" vertical="center" wrapText="1"/>
    </xf>
    <xf numFmtId="4" fontId="5" fillId="0" borderId="12" xfId="0" applyNumberFormat="1" applyFont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5" fillId="17" borderId="28" xfId="0" applyFont="1" applyFill="1" applyBorder="1" applyAlignment="1">
      <alignment vertical="center" wrapText="1"/>
    </xf>
    <xf numFmtId="4" fontId="35" fillId="17" borderId="23" xfId="0" applyNumberFormat="1" applyFont="1" applyFill="1" applyBorder="1" applyAlignment="1">
      <alignment horizontal="left" vertical="center" wrapText="1"/>
    </xf>
    <xf numFmtId="0" fontId="36" fillId="0" borderId="23" xfId="0" applyFont="1" applyBorder="1" applyAlignment="1">
      <alignment horizontal="center"/>
    </xf>
    <xf numFmtId="0" fontId="35" fillId="0" borderId="23" xfId="0" applyFont="1" applyBorder="1" applyAlignment="1">
      <alignment horizontal="center" vertical="center" wrapText="1"/>
    </xf>
    <xf numFmtId="0" fontId="35" fillId="15" borderId="80" xfId="0" applyFont="1" applyFill="1" applyBorder="1" applyAlignment="1">
      <alignment vertical="center" wrapText="1"/>
    </xf>
    <xf numFmtId="0" fontId="34" fillId="0" borderId="55" xfId="0" applyFont="1" applyBorder="1" applyAlignment="1">
      <alignment horizontal="right"/>
    </xf>
    <xf numFmtId="4" fontId="30" fillId="0" borderId="31" xfId="0" applyNumberFormat="1" applyFont="1" applyFill="1" applyBorder="1" applyAlignment="1">
      <alignment horizontal="right"/>
    </xf>
    <xf numFmtId="49" fontId="0" fillId="13" borderId="0" xfId="0" applyNumberFormat="1" applyFont="1" applyFill="1" applyAlignment="1"/>
    <xf numFmtId="4" fontId="12" fillId="0" borderId="47" xfId="0" applyNumberFormat="1" applyFont="1" applyBorder="1" applyAlignment="1">
      <alignment horizontal="center"/>
    </xf>
    <xf numFmtId="4" fontId="12" fillId="0" borderId="48" xfId="0" applyNumberFormat="1" applyFont="1" applyBorder="1" applyAlignment="1">
      <alignment horizontal="center"/>
    </xf>
    <xf numFmtId="4" fontId="12" fillId="0" borderId="49" xfId="0" applyNumberFormat="1" applyFont="1" applyBorder="1" applyAlignment="1">
      <alignment horizontal="center"/>
    </xf>
    <xf numFmtId="4" fontId="3" fillId="17" borderId="60" xfId="0" applyNumberFormat="1" applyFont="1" applyFill="1" applyBorder="1" applyAlignment="1">
      <alignment horizontal="right" vertical="center" wrapText="1"/>
    </xf>
    <xf numFmtId="4" fontId="3" fillId="17" borderId="61" xfId="0" applyNumberFormat="1" applyFont="1" applyFill="1" applyBorder="1" applyAlignment="1">
      <alignment horizontal="right" vertical="center" wrapText="1"/>
    </xf>
    <xf numFmtId="4" fontId="3" fillId="17" borderId="62" xfId="0" applyNumberFormat="1" applyFont="1" applyFill="1" applyBorder="1" applyAlignment="1">
      <alignment horizontal="right" vertical="center" wrapText="1"/>
    </xf>
    <xf numFmtId="0" fontId="3" fillId="11" borderId="80" xfId="0" applyFont="1" applyFill="1" applyBorder="1" applyAlignment="1">
      <alignment horizontal="right" vertical="center" wrapText="1"/>
    </xf>
    <xf numFmtId="0" fontId="3" fillId="11" borderId="61" xfId="0" applyFont="1" applyFill="1" applyBorder="1" applyAlignment="1">
      <alignment horizontal="right" vertical="center" wrapText="1"/>
    </xf>
    <xf numFmtId="0" fontId="3" fillId="11" borderId="62" xfId="0" applyFont="1" applyFill="1" applyBorder="1" applyAlignment="1">
      <alignment horizontal="right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24" xfId="0" applyFont="1" applyFill="1" applyBorder="1" applyAlignment="1">
      <alignment horizontal="center" vertical="center" wrapText="1"/>
    </xf>
    <xf numFmtId="0" fontId="3" fillId="11" borderId="79" xfId="0" applyFont="1" applyFill="1" applyBorder="1" applyAlignment="1">
      <alignment horizontal="center" vertical="center" wrapText="1"/>
    </xf>
    <xf numFmtId="0" fontId="3" fillId="11" borderId="58" xfId="0" applyFont="1" applyFill="1" applyBorder="1" applyAlignment="1">
      <alignment horizontal="center" vertical="center" wrapText="1"/>
    </xf>
    <xf numFmtId="0" fontId="3" fillId="11" borderId="52" xfId="0" applyFont="1" applyFill="1" applyBorder="1" applyAlignment="1">
      <alignment horizontal="center" vertical="center" wrapText="1"/>
    </xf>
    <xf numFmtId="0" fontId="3" fillId="11" borderId="59" xfId="0" applyFont="1" applyFill="1" applyBorder="1" applyAlignment="1">
      <alignment horizontal="center" vertical="center" wrapText="1"/>
    </xf>
    <xf numFmtId="4" fontId="3" fillId="11" borderId="30" xfId="0" applyNumberFormat="1" applyFont="1" applyFill="1" applyBorder="1" applyAlignment="1">
      <alignment horizontal="right" vertical="center" wrapText="1"/>
    </xf>
    <xf numFmtId="4" fontId="3" fillId="11" borderId="19" xfId="0" applyNumberFormat="1" applyFont="1" applyFill="1" applyBorder="1" applyAlignment="1">
      <alignment horizontal="right" vertical="center" wrapText="1"/>
    </xf>
    <xf numFmtId="4" fontId="3" fillId="11" borderId="64" xfId="0" applyNumberFormat="1" applyFont="1" applyFill="1" applyBorder="1" applyAlignment="1">
      <alignment horizontal="right" vertical="center" wrapText="1"/>
    </xf>
    <xf numFmtId="9" fontId="3" fillId="12" borderId="47" xfId="0" applyNumberFormat="1" applyFont="1" applyFill="1" applyBorder="1" applyAlignment="1">
      <alignment horizontal="right" vertical="center" wrapText="1"/>
    </xf>
    <xf numFmtId="0" fontId="3" fillId="12" borderId="48" xfId="0" applyFont="1" applyFill="1" applyBorder="1" applyAlignment="1">
      <alignment horizontal="right" vertical="center" wrapText="1"/>
    </xf>
    <xf numFmtId="0" fontId="3" fillId="12" borderId="49" xfId="0" applyFont="1" applyFill="1" applyBorder="1" applyAlignment="1">
      <alignment horizontal="right" vertical="center" wrapText="1"/>
    </xf>
    <xf numFmtId="4" fontId="3" fillId="12" borderId="47" xfId="0" applyNumberFormat="1" applyFont="1" applyFill="1" applyBorder="1" applyAlignment="1">
      <alignment horizontal="right" vertical="center" wrapText="1"/>
    </xf>
    <xf numFmtId="4" fontId="3" fillId="12" borderId="48" xfId="0" applyNumberFormat="1" applyFont="1" applyFill="1" applyBorder="1" applyAlignment="1">
      <alignment horizontal="right" vertical="center" wrapText="1"/>
    </xf>
    <xf numFmtId="4" fontId="3" fillId="12" borderId="49" xfId="0" applyNumberFormat="1" applyFont="1" applyFill="1" applyBorder="1" applyAlignment="1">
      <alignment horizontal="right" vertical="center" wrapText="1"/>
    </xf>
    <xf numFmtId="4" fontId="3" fillId="15" borderId="47" xfId="0" applyNumberFormat="1" applyFont="1" applyFill="1" applyBorder="1" applyAlignment="1">
      <alignment horizontal="right" vertical="center" wrapText="1"/>
    </xf>
    <xf numFmtId="4" fontId="3" fillId="15" borderId="48" xfId="0" applyNumberFormat="1" applyFont="1" applyFill="1" applyBorder="1" applyAlignment="1">
      <alignment horizontal="right" vertical="center" wrapText="1"/>
    </xf>
    <xf numFmtId="4" fontId="3" fillId="15" borderId="49" xfId="0" applyNumberFormat="1" applyFont="1" applyFill="1" applyBorder="1" applyAlignment="1">
      <alignment horizontal="right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right"/>
    </xf>
    <xf numFmtId="0" fontId="5" fillId="11" borderId="27" xfId="0" applyFont="1" applyFill="1" applyBorder="1" applyAlignment="1">
      <alignment horizontal="right"/>
    </xf>
    <xf numFmtId="0" fontId="5" fillId="11" borderId="28" xfId="0" applyFont="1" applyFill="1" applyBorder="1" applyAlignment="1">
      <alignment horizontal="right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>
      <alignment horizontal="center" vertical="center" wrapText="1"/>
    </xf>
    <xf numFmtId="165" fontId="3" fillId="11" borderId="27" xfId="0" applyNumberFormat="1" applyFont="1" applyFill="1" applyBorder="1" applyAlignment="1">
      <alignment horizontal="center" vertical="center" wrapText="1"/>
    </xf>
    <xf numFmtId="165" fontId="3" fillId="11" borderId="28" xfId="0" applyNumberFormat="1" applyFont="1" applyFill="1" applyBorder="1" applyAlignment="1">
      <alignment horizontal="center" vertical="center" wrapText="1"/>
    </xf>
    <xf numFmtId="0" fontId="3" fillId="12" borderId="47" xfId="0" applyFont="1" applyFill="1" applyBorder="1" applyAlignment="1">
      <alignment horizontal="right" vertical="center" wrapText="1"/>
    </xf>
    <xf numFmtId="4" fontId="3" fillId="15" borderId="32" xfId="0" applyNumberFormat="1" applyFont="1" applyFill="1" applyBorder="1" applyAlignment="1">
      <alignment horizontal="right" vertical="center" wrapText="1"/>
    </xf>
    <xf numFmtId="4" fontId="3" fillId="15" borderId="33" xfId="0" applyNumberFormat="1" applyFont="1" applyFill="1" applyBorder="1" applyAlignment="1">
      <alignment horizontal="right" vertical="center" wrapText="1"/>
    </xf>
    <xf numFmtId="4" fontId="3" fillId="15" borderId="34" xfId="0" applyNumberFormat="1" applyFont="1" applyFill="1" applyBorder="1" applyAlignment="1">
      <alignment horizontal="right" vertical="center" wrapText="1"/>
    </xf>
    <xf numFmtId="4" fontId="3" fillId="11" borderId="25" xfId="0" applyNumberFormat="1" applyFont="1" applyFill="1" applyBorder="1" applyAlignment="1">
      <alignment horizontal="right" vertical="center" wrapText="1"/>
    </xf>
    <xf numFmtId="4" fontId="3" fillId="11" borderId="24" xfId="0" applyNumberFormat="1" applyFont="1" applyFill="1" applyBorder="1" applyAlignment="1">
      <alignment horizontal="right" vertical="center" wrapText="1"/>
    </xf>
    <xf numFmtId="4" fontId="3" fillId="11" borderId="63" xfId="0" applyNumberFormat="1" applyFont="1" applyFill="1" applyBorder="1" applyAlignment="1">
      <alignment horizontal="right" vertical="center" wrapText="1"/>
    </xf>
    <xf numFmtId="0" fontId="7" fillId="11" borderId="51" xfId="0" applyFont="1" applyFill="1" applyBorder="1" applyAlignment="1">
      <alignment horizontal="center" vertical="center" wrapText="1"/>
    </xf>
    <xf numFmtId="4" fontId="3" fillId="11" borderId="26" xfId="0" applyNumberFormat="1" applyFont="1" applyFill="1" applyBorder="1" applyAlignment="1">
      <alignment horizontal="right" vertical="center" wrapText="1"/>
    </xf>
    <xf numFmtId="4" fontId="3" fillId="11" borderId="27" xfId="0" applyNumberFormat="1" applyFont="1" applyFill="1" applyBorder="1" applyAlignment="1">
      <alignment horizontal="right" vertical="center" wrapText="1"/>
    </xf>
    <xf numFmtId="4" fontId="3" fillId="11" borderId="47" xfId="0" applyNumberFormat="1" applyFont="1" applyFill="1" applyBorder="1" applyAlignment="1">
      <alignment horizontal="right" vertical="center" wrapText="1"/>
    </xf>
    <xf numFmtId="4" fontId="3" fillId="11" borderId="48" xfId="0" applyNumberFormat="1" applyFont="1" applyFill="1" applyBorder="1" applyAlignment="1">
      <alignment horizontal="right" vertical="center" wrapText="1"/>
    </xf>
    <xf numFmtId="4" fontId="3" fillId="11" borderId="49" xfId="0" applyNumberFormat="1" applyFont="1" applyFill="1" applyBorder="1" applyAlignment="1">
      <alignment horizontal="right" vertical="center" wrapText="1"/>
    </xf>
    <xf numFmtId="4" fontId="3" fillId="15" borderId="47" xfId="0" applyNumberFormat="1" applyFont="1" applyFill="1" applyBorder="1" applyAlignment="1">
      <alignment horizontal="center" vertical="center" wrapText="1"/>
    </xf>
    <xf numFmtId="0" fontId="3" fillId="15" borderId="4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1" fontId="1" fillId="0" borderId="5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50" xfId="0" applyNumberFormat="1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 wrapText="1"/>
    </xf>
    <xf numFmtId="0" fontId="3" fillId="11" borderId="48" xfId="0" applyFont="1" applyFill="1" applyBorder="1" applyAlignment="1">
      <alignment horizontal="center" vertical="center" wrapText="1"/>
    </xf>
    <xf numFmtId="0" fontId="3" fillId="11" borderId="49" xfId="0" applyFont="1" applyFill="1" applyBorder="1" applyAlignment="1">
      <alignment horizontal="center" vertical="center" wrapText="1"/>
    </xf>
    <xf numFmtId="0" fontId="3" fillId="11" borderId="76" xfId="0" applyFont="1" applyFill="1" applyBorder="1" applyAlignment="1">
      <alignment horizontal="center" vertical="center" wrapText="1"/>
    </xf>
    <xf numFmtId="0" fontId="3" fillId="11" borderId="77" xfId="0" applyFont="1" applyFill="1" applyBorder="1" applyAlignment="1">
      <alignment horizontal="center" vertical="center" wrapText="1"/>
    </xf>
    <xf numFmtId="0" fontId="3" fillId="11" borderId="78" xfId="0" applyFont="1" applyFill="1" applyBorder="1" applyAlignment="1">
      <alignment horizontal="center" vertical="center" wrapText="1"/>
    </xf>
    <xf numFmtId="4" fontId="7" fillId="11" borderId="47" xfId="0" applyNumberFormat="1" applyFont="1" applyFill="1" applyBorder="1" applyAlignment="1">
      <alignment horizontal="right" vertical="center" wrapText="1"/>
    </xf>
    <xf numFmtId="0" fontId="7" fillId="11" borderId="48" xfId="0" applyFont="1" applyFill="1" applyBorder="1" applyAlignment="1">
      <alignment horizontal="right" vertical="center" wrapText="1"/>
    </xf>
    <xf numFmtId="4" fontId="3" fillId="11" borderId="76" xfId="0" applyNumberFormat="1" applyFont="1" applyFill="1" applyBorder="1" applyAlignment="1">
      <alignment horizontal="right" vertical="center" wrapText="1"/>
    </xf>
    <xf numFmtId="4" fontId="3" fillId="11" borderId="77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3" xfId="0" applyFont="1" applyBorder="1"/>
    <xf numFmtId="0" fontId="15" fillId="0" borderId="0" xfId="0" applyFont="1" applyAlignment="1">
      <alignment horizontal="left" vertical="top" wrapText="1"/>
    </xf>
    <xf numFmtId="0" fontId="0" fillId="0" borderId="0" xfId="0" applyFont="1" applyAlignment="1"/>
    <xf numFmtId="0" fontId="3" fillId="21" borderId="47" xfId="0" applyFont="1" applyFill="1" applyBorder="1" applyAlignment="1">
      <alignment horizontal="center" vertical="center" wrapText="1"/>
    </xf>
    <xf numFmtId="0" fontId="3" fillId="21" borderId="48" xfId="0" applyFont="1" applyFill="1" applyBorder="1" applyAlignment="1">
      <alignment horizontal="center" vertical="center" wrapText="1"/>
    </xf>
    <xf numFmtId="0" fontId="3" fillId="21" borderId="49" xfId="0" applyFont="1" applyFill="1" applyBorder="1" applyAlignment="1">
      <alignment horizontal="center" vertical="center" wrapText="1"/>
    </xf>
    <xf numFmtId="0" fontId="3" fillId="15" borderId="47" xfId="0" applyFont="1" applyFill="1" applyBorder="1" applyAlignment="1">
      <alignment horizontal="center" vertical="center" wrapText="1"/>
    </xf>
    <xf numFmtId="0" fontId="3" fillId="15" borderId="48" xfId="0" applyFont="1" applyFill="1" applyBorder="1" applyAlignment="1">
      <alignment horizontal="center" vertical="center" wrapText="1"/>
    </xf>
    <xf numFmtId="0" fontId="15" fillId="0" borderId="53" xfId="0" applyFont="1" applyBorder="1" applyAlignment="1">
      <alignment horizontal="left" vertical="top" wrapText="1"/>
    </xf>
    <xf numFmtId="0" fontId="0" fillId="0" borderId="74" xfId="0" applyFont="1" applyBorder="1" applyAlignment="1"/>
    <xf numFmtId="0" fontId="0" fillId="0" borderId="70" xfId="0" applyFont="1" applyBorder="1" applyAlignment="1"/>
    <xf numFmtId="4" fontId="15" fillId="0" borderId="73" xfId="0" applyNumberFormat="1" applyFont="1" applyBorder="1" applyAlignment="1">
      <alignment horizontal="left" vertical="top" wrapText="1"/>
    </xf>
    <xf numFmtId="0" fontId="0" fillId="0" borderId="19" xfId="0" applyFont="1" applyBorder="1" applyAlignment="1"/>
    <xf numFmtId="0" fontId="0" fillId="0" borderId="64" xfId="0" applyFont="1" applyBorder="1" applyAlignment="1"/>
    <xf numFmtId="0" fontId="15" fillId="0" borderId="73" xfId="0" applyFont="1" applyBorder="1" applyAlignment="1">
      <alignment horizontal="left" vertical="top" wrapText="1"/>
    </xf>
    <xf numFmtId="4" fontId="10" fillId="6" borderId="1" xfId="0" applyNumberFormat="1" applyFont="1" applyFill="1" applyBorder="1" applyAlignment="1">
      <alignment horizontal="center" vertical="center"/>
    </xf>
    <xf numFmtId="4" fontId="14" fillId="0" borderId="60" xfId="0" applyNumberFormat="1" applyFont="1" applyBorder="1" applyAlignment="1">
      <alignment horizontal="left" vertical="top" wrapText="1"/>
    </xf>
    <xf numFmtId="0" fontId="0" fillId="0" borderId="61" xfId="0" applyFont="1" applyBorder="1" applyAlignment="1"/>
    <xf numFmtId="0" fontId="0" fillId="0" borderId="62" xfId="0" applyFont="1" applyBorder="1" applyAlignment="1"/>
    <xf numFmtId="0" fontId="14" fillId="6" borderId="14" xfId="0" applyFont="1" applyFill="1" applyBorder="1" applyAlignment="1">
      <alignment horizontal="left" vertical="top" wrapText="1"/>
    </xf>
    <xf numFmtId="0" fontId="4" fillId="0" borderId="22" xfId="0" applyFont="1" applyBorder="1"/>
    <xf numFmtId="0" fontId="4" fillId="0" borderId="8" xfId="0" applyFont="1" applyBorder="1"/>
    <xf numFmtId="4" fontId="33" fillId="15" borderId="47" xfId="0" applyNumberFormat="1" applyFont="1" applyFill="1" applyBorder="1" applyAlignment="1">
      <alignment horizontal="center" vertical="center" wrapText="1"/>
    </xf>
    <xf numFmtId="4" fontId="33" fillId="15" borderId="48" xfId="0" applyNumberFormat="1" applyFont="1" applyFill="1" applyBorder="1" applyAlignment="1">
      <alignment horizontal="center" vertical="center" wrapText="1"/>
    </xf>
    <xf numFmtId="4" fontId="33" fillId="15" borderId="49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5" fillId="13" borderId="48" xfId="0" applyFont="1" applyFill="1" applyBorder="1" applyAlignment="1">
      <alignment horizontal="center"/>
    </xf>
    <xf numFmtId="0" fontId="5" fillId="13" borderId="49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right" vertical="center" wrapText="1"/>
    </xf>
    <xf numFmtId="0" fontId="3" fillId="2" borderId="54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3" fillId="2" borderId="74" xfId="0" applyFont="1" applyFill="1" applyBorder="1" applyAlignment="1">
      <alignment horizontal="center" vertical="center" wrapText="1"/>
    </xf>
    <xf numFmtId="0" fontId="4" fillId="0" borderId="74" xfId="0" applyFont="1" applyBorder="1"/>
    <xf numFmtId="0" fontId="4" fillId="0" borderId="75" xfId="0" applyFont="1" applyBorder="1"/>
    <xf numFmtId="0" fontId="4" fillId="0" borderId="70" xfId="0" applyFont="1" applyBorder="1"/>
    <xf numFmtId="0" fontId="18" fillId="0" borderId="21" xfId="0" applyFont="1" applyBorder="1" applyAlignment="1">
      <alignment horizontal="left" wrapText="1"/>
    </xf>
    <xf numFmtId="0" fontId="4" fillId="0" borderId="21" xfId="0" applyFont="1" applyBorder="1"/>
    <xf numFmtId="0" fontId="24" fillId="0" borderId="22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2" fillId="0" borderId="0" xfId="0" applyFont="1" applyAlignment="1">
      <alignment horizontal="right"/>
    </xf>
    <xf numFmtId="0" fontId="4" fillId="0" borderId="18" xfId="0" applyFont="1" applyBorder="1"/>
    <xf numFmtId="0" fontId="18" fillId="0" borderId="21" xfId="0" applyFont="1" applyBorder="1" applyAlignment="1">
      <alignment horizontal="right" wrapText="1"/>
    </xf>
    <xf numFmtId="1" fontId="15" fillId="0" borderId="0" xfId="0" applyNumberFormat="1" applyFont="1" applyAlignment="1">
      <alignment horizontal="center" vertical="top"/>
    </xf>
    <xf numFmtId="0" fontId="18" fillId="0" borderId="9" xfId="0" applyFont="1" applyBorder="1" applyAlignment="1">
      <alignment horizontal="center" vertical="center"/>
    </xf>
    <xf numFmtId="0" fontId="4" fillId="0" borderId="17" xfId="0" applyFont="1" applyBorder="1"/>
    <xf numFmtId="0" fontId="18" fillId="0" borderId="9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49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/>
    </xf>
    <xf numFmtId="49" fontId="1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9" fillId="0" borderId="48" xfId="0" applyFont="1" applyBorder="1" applyAlignment="1"/>
    <xf numFmtId="0" fontId="26" fillId="21" borderId="47" xfId="0" applyFont="1" applyFill="1" applyBorder="1" applyAlignment="1"/>
    <xf numFmtId="0" fontId="26" fillId="21" borderId="48" xfId="0" applyFont="1" applyFill="1" applyBorder="1" applyAlignment="1"/>
    <xf numFmtId="0" fontId="26" fillId="21" borderId="49" xfId="0" applyFont="1" applyFill="1" applyBorder="1" applyAlignment="1"/>
    <xf numFmtId="0" fontId="27" fillId="13" borderId="47" xfId="0" applyFont="1" applyFill="1" applyBorder="1" applyAlignment="1"/>
    <xf numFmtId="0" fontId="27" fillId="13" borderId="48" xfId="0" applyFont="1" applyFill="1" applyBorder="1" applyAlignment="1"/>
    <xf numFmtId="0" fontId="27" fillId="13" borderId="49" xfId="0" applyFont="1" applyFill="1" applyBorder="1" applyAlignment="1"/>
    <xf numFmtId="0" fontId="31" fillId="0" borderId="62" xfId="0" applyFont="1" applyBorder="1" applyAlignment="1"/>
    <xf numFmtId="0" fontId="31" fillId="0" borderId="49" xfId="0" applyFont="1" applyBorder="1" applyAlignment="1"/>
    <xf numFmtId="0" fontId="0" fillId="0" borderId="19" xfId="0" applyFont="1" applyFill="1" applyBorder="1" applyAlignment="1"/>
    <xf numFmtId="0" fontId="0" fillId="0" borderId="49" xfId="0" applyFont="1" applyBorder="1" applyAlignment="1"/>
    <xf numFmtId="0" fontId="5" fillId="13" borderId="53" xfId="0" applyFont="1" applyFill="1" applyBorder="1" applyAlignment="1">
      <alignment horizontal="center"/>
    </xf>
    <xf numFmtId="0" fontId="5" fillId="13" borderId="74" xfId="0" applyFont="1" applyFill="1" applyBorder="1" applyAlignment="1">
      <alignment horizontal="center"/>
    </xf>
    <xf numFmtId="0" fontId="5" fillId="13" borderId="70" xfId="0" applyFont="1" applyFill="1" applyBorder="1" applyAlignment="1">
      <alignment horizontal="center"/>
    </xf>
    <xf numFmtId="0" fontId="0" fillId="13" borderId="23" xfId="0" applyFont="1" applyFill="1" applyBorder="1" applyAlignment="1"/>
    <xf numFmtId="0" fontId="5" fillId="0" borderId="60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4" fontId="5" fillId="0" borderId="55" xfId="0" applyNumberFormat="1" applyFont="1" applyBorder="1" applyAlignment="1">
      <alignment vertical="center"/>
    </xf>
    <xf numFmtId="0" fontId="5" fillId="15" borderId="53" xfId="0" applyFont="1" applyFill="1" applyBorder="1" applyAlignment="1">
      <alignment horizontal="right"/>
    </xf>
    <xf numFmtId="0" fontId="5" fillId="15" borderId="31" xfId="0" applyFont="1" applyFill="1" applyBorder="1" applyAlignment="1">
      <alignment horizontal="center"/>
    </xf>
    <xf numFmtId="4" fontId="5" fillId="15" borderId="49" xfId="0" applyNumberFormat="1" applyFont="1" applyFill="1" applyBorder="1" applyAlignment="1"/>
    <xf numFmtId="0" fontId="27" fillId="16" borderId="54" xfId="0" applyFont="1" applyFill="1" applyBorder="1" applyAlignment="1">
      <alignment horizontal="center"/>
    </xf>
    <xf numFmtId="0" fontId="37" fillId="0" borderId="23" xfId="0" applyFont="1" applyFill="1" applyBorder="1" applyAlignment="1"/>
    <xf numFmtId="0" fontId="0" fillId="0" borderId="23" xfId="0" applyFont="1" applyFill="1" applyBorder="1" applyAlignment="1"/>
    <xf numFmtId="0" fontId="38" fillId="0" borderId="23" xfId="0" applyFont="1" applyFill="1" applyBorder="1" applyAlignment="1">
      <alignment horizontal="center"/>
    </xf>
    <xf numFmtId="4" fontId="0" fillId="13" borderId="23" xfId="0" applyNumberFormat="1" applyFont="1" applyFill="1" applyBorder="1" applyAlignment="1"/>
    <xf numFmtId="0" fontId="0" fillId="0" borderId="47" xfId="0" applyFont="1" applyBorder="1" applyAlignment="1"/>
    <xf numFmtId="0" fontId="0" fillId="0" borderId="48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Z248"/>
  <sheetViews>
    <sheetView tabSelected="1" topLeftCell="I1" zoomScale="70" zoomScaleNormal="70" workbookViewId="0">
      <pane ySplit="1" topLeftCell="A2" activePane="bottomLeft" state="frozen"/>
      <selection activeCell="D1" sqref="D1"/>
      <selection pane="bottomLeft" activeCell="Y4" sqref="Y4:AU4"/>
    </sheetView>
  </sheetViews>
  <sheetFormatPr defaultColWidth="14.5" defaultRowHeight="15" customHeight="1" outlineLevelRow="1" x14ac:dyDescent="0.2"/>
  <cols>
    <col min="1" max="1" width="8" style="262" customWidth="1"/>
    <col min="2" max="2" width="9.33203125" customWidth="1"/>
    <col min="3" max="3" width="43.1640625" customWidth="1"/>
    <col min="4" max="4" width="11.6640625" customWidth="1"/>
    <col min="5" max="5" width="9.83203125" customWidth="1"/>
    <col min="6" max="6" width="10.83203125" customWidth="1"/>
    <col min="7" max="8" width="14" customWidth="1"/>
    <col min="9" max="9" width="3.83203125" customWidth="1"/>
    <col min="10" max="10" width="10.83203125" customWidth="1"/>
    <col min="11" max="11" width="13.83203125" customWidth="1"/>
    <col min="12" max="12" width="13.5" customWidth="1"/>
    <col min="13" max="13" width="3.33203125" customWidth="1"/>
    <col min="14" max="14" width="10.83203125" customWidth="1"/>
    <col min="15" max="15" width="13.83203125" customWidth="1"/>
    <col min="16" max="16" width="12.1640625" customWidth="1"/>
    <col min="17" max="17" width="3.33203125" customWidth="1"/>
    <col min="20" max="20" width="13.1640625" customWidth="1"/>
    <col min="21" max="21" width="15.6640625" customWidth="1"/>
    <col min="22" max="22" width="14.5" hidden="1" customWidth="1"/>
    <col min="23" max="23" width="14.5" customWidth="1"/>
    <col min="24" max="24" width="26.1640625" customWidth="1"/>
    <col min="25" max="33" width="2.6640625" bestFit="1" customWidth="1"/>
    <col min="34" max="39" width="3.83203125" bestFit="1" customWidth="1"/>
    <col min="40" max="40" width="4.6640625" bestFit="1" customWidth="1"/>
    <col min="41" max="41" width="3.5" customWidth="1"/>
    <col min="42" max="47" width="3.83203125" bestFit="1" customWidth="1"/>
    <col min="50" max="50" width="15" customWidth="1"/>
    <col min="51" max="51" width="6.6640625" hidden="1" customWidth="1"/>
    <col min="52" max="52" width="6.33203125" hidden="1" customWidth="1"/>
  </cols>
  <sheetData>
    <row r="1" spans="1:48" ht="19.5" customHeight="1" thickBot="1" x14ac:dyDescent="0.5">
      <c r="A1" s="371"/>
      <c r="B1" s="453" t="s">
        <v>486</v>
      </c>
      <c r="C1" s="455" t="s">
        <v>0</v>
      </c>
      <c r="D1" s="343" t="s">
        <v>481</v>
      </c>
      <c r="E1" s="560" t="s">
        <v>480</v>
      </c>
      <c r="F1" s="561"/>
      <c r="G1" s="561"/>
      <c r="H1" s="562"/>
      <c r="I1" s="281"/>
      <c r="J1" s="2"/>
      <c r="K1" s="2"/>
      <c r="L1" s="3"/>
      <c r="M1" s="3"/>
      <c r="N1" s="2"/>
      <c r="O1" s="2"/>
      <c r="P1" s="3"/>
      <c r="Q1" s="3"/>
      <c r="V1" s="1"/>
      <c r="AG1" s="230"/>
      <c r="AO1" s="458" t="s">
        <v>488</v>
      </c>
      <c r="AU1" s="230"/>
    </row>
    <row r="2" spans="1:48" ht="13.5" customHeight="1" thickBot="1" x14ac:dyDescent="0.25">
      <c r="A2" s="371"/>
      <c r="B2" s="454" t="s">
        <v>475</v>
      </c>
      <c r="C2" s="449">
        <f>L230+P230</f>
        <v>145000</v>
      </c>
      <c r="D2" s="450"/>
      <c r="E2" s="566" t="s">
        <v>473</v>
      </c>
      <c r="F2" s="567"/>
      <c r="G2" s="513">
        <f>AX236</f>
        <v>546025</v>
      </c>
      <c r="H2" s="514"/>
      <c r="I2" s="281"/>
      <c r="J2" s="2"/>
      <c r="K2" s="2"/>
      <c r="L2" s="3"/>
      <c r="M2" s="3"/>
      <c r="N2" s="2"/>
      <c r="O2" s="2"/>
      <c r="P2" s="3"/>
      <c r="Q2" s="3"/>
      <c r="V2" s="1"/>
      <c r="AG2" s="624"/>
      <c r="AH2" s="625"/>
      <c r="AI2" s="625"/>
      <c r="AJ2" s="625"/>
      <c r="AK2" s="625"/>
      <c r="AL2" s="608"/>
      <c r="AM2" s="378" t="s">
        <v>483</v>
      </c>
      <c r="AN2" s="379"/>
      <c r="AO2" s="380"/>
      <c r="AP2" s="459">
        <f>AO230</f>
        <v>8818.5500000000011</v>
      </c>
      <c r="AQ2" s="460"/>
      <c r="AR2" s="460"/>
      <c r="AS2" s="460"/>
      <c r="AT2" s="460"/>
      <c r="AU2" s="461"/>
      <c r="AV2" s="287"/>
    </row>
    <row r="3" spans="1:48" ht="16.5" thickBot="1" x14ac:dyDescent="0.25">
      <c r="A3" s="371"/>
      <c r="B3" s="454" t="s">
        <v>472</v>
      </c>
      <c r="C3" s="452">
        <f>AX236+AW233+AX227</f>
        <v>1763710</v>
      </c>
      <c r="D3" s="451"/>
      <c r="E3" s="566" t="s">
        <v>474</v>
      </c>
      <c r="F3" s="567"/>
      <c r="G3" s="513">
        <f>AX237</f>
        <v>296025</v>
      </c>
      <c r="H3" s="514"/>
      <c r="I3" s="281"/>
      <c r="J3" s="2"/>
      <c r="K3" s="2"/>
      <c r="L3" s="3"/>
      <c r="M3" s="3"/>
      <c r="N3" s="2"/>
      <c r="O3" s="2"/>
      <c r="P3" s="3"/>
      <c r="Q3" s="3"/>
      <c r="V3" s="1"/>
    </row>
    <row r="4" spans="1:48" ht="28.5" customHeight="1" thickBot="1" x14ac:dyDescent="0.25">
      <c r="A4" s="563" t="s">
        <v>4</v>
      </c>
      <c r="B4" s="572" t="s">
        <v>1</v>
      </c>
      <c r="C4" s="573"/>
      <c r="D4" s="573"/>
      <c r="E4" s="574"/>
      <c r="F4" s="574"/>
      <c r="G4" s="573"/>
      <c r="H4" s="575"/>
      <c r="I4" s="336"/>
      <c r="J4" s="534" t="s">
        <v>2</v>
      </c>
      <c r="K4" s="535"/>
      <c r="L4" s="535"/>
      <c r="M4" s="5"/>
      <c r="N4" s="534" t="s">
        <v>2</v>
      </c>
      <c r="O4" s="535"/>
      <c r="P4" s="535"/>
      <c r="Q4" s="5"/>
      <c r="R4" s="534" t="s">
        <v>3</v>
      </c>
      <c r="S4" s="535"/>
      <c r="T4" s="535"/>
      <c r="U4" s="535"/>
      <c r="V4" s="535"/>
      <c r="W4" s="535"/>
      <c r="X4" s="5"/>
      <c r="Y4" s="515" t="s">
        <v>448</v>
      </c>
      <c r="Z4" s="516"/>
      <c r="AA4" s="516"/>
      <c r="AB4" s="516"/>
      <c r="AC4" s="516"/>
      <c r="AD4" s="516"/>
      <c r="AE4" s="516"/>
      <c r="AF4" s="516"/>
      <c r="AG4" s="516"/>
      <c r="AH4" s="516"/>
      <c r="AI4" s="516"/>
      <c r="AJ4" s="516"/>
      <c r="AK4" s="516"/>
      <c r="AL4" s="516"/>
      <c r="AM4" s="516"/>
      <c r="AN4" s="516"/>
      <c r="AO4" s="516"/>
      <c r="AP4" s="516"/>
      <c r="AQ4" s="516"/>
      <c r="AR4" s="516"/>
      <c r="AS4" s="516"/>
      <c r="AT4" s="516"/>
      <c r="AU4" s="517"/>
    </row>
    <row r="5" spans="1:48" ht="28.5" customHeight="1" x14ac:dyDescent="0.2">
      <c r="A5" s="564"/>
      <c r="B5" s="354" t="s">
        <v>4</v>
      </c>
      <c r="C5" s="337" t="s">
        <v>5</v>
      </c>
      <c r="D5" s="338" t="s">
        <v>6</v>
      </c>
      <c r="E5" s="337" t="s">
        <v>7</v>
      </c>
      <c r="F5" s="337" t="s">
        <v>8</v>
      </c>
      <c r="G5" s="337" t="s">
        <v>9</v>
      </c>
      <c r="H5" s="337" t="s">
        <v>10</v>
      </c>
      <c r="I5" s="4"/>
      <c r="J5" s="534" t="s">
        <v>11</v>
      </c>
      <c r="K5" s="535"/>
      <c r="L5" s="538"/>
      <c r="M5" s="7"/>
      <c r="N5" s="534" t="s">
        <v>12</v>
      </c>
      <c r="O5" s="535"/>
      <c r="P5" s="538"/>
      <c r="Q5" s="7"/>
      <c r="R5" s="536" t="s">
        <v>13</v>
      </c>
      <c r="S5" s="532" t="s">
        <v>14</v>
      </c>
      <c r="T5" s="532" t="s">
        <v>15</v>
      </c>
      <c r="U5" s="532" t="s">
        <v>14</v>
      </c>
      <c r="V5" s="532" t="s">
        <v>16</v>
      </c>
      <c r="W5" s="570" t="s">
        <v>17</v>
      </c>
      <c r="X5" s="532"/>
      <c r="Y5" s="515">
        <v>2020</v>
      </c>
      <c r="Z5" s="516"/>
      <c r="AA5" s="516"/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  <c r="AN5" s="516"/>
      <c r="AO5" s="516"/>
      <c r="AP5" s="516"/>
      <c r="AQ5" s="516"/>
      <c r="AR5" s="516"/>
      <c r="AS5" s="516"/>
      <c r="AT5" s="516"/>
      <c r="AU5" s="517"/>
    </row>
    <row r="6" spans="1:48" x14ac:dyDescent="0.25">
      <c r="A6" s="565"/>
      <c r="B6" s="355"/>
      <c r="C6" s="8"/>
      <c r="D6" s="9"/>
      <c r="E6" s="8"/>
      <c r="F6" s="8"/>
      <c r="G6" s="8"/>
      <c r="H6" s="8"/>
      <c r="I6" s="8"/>
      <c r="J6" s="10" t="s">
        <v>18</v>
      </c>
      <c r="K6" s="11" t="s">
        <v>19</v>
      </c>
      <c r="L6" s="12" t="s">
        <v>20</v>
      </c>
      <c r="M6" s="6"/>
      <c r="N6" s="10" t="s">
        <v>18</v>
      </c>
      <c r="O6" s="11" t="s">
        <v>19</v>
      </c>
      <c r="P6" s="12" t="s">
        <v>20</v>
      </c>
      <c r="Q6" s="6"/>
      <c r="R6" s="537"/>
      <c r="S6" s="533"/>
      <c r="T6" s="533"/>
      <c r="U6" s="533"/>
      <c r="V6" s="533"/>
      <c r="W6" s="571"/>
      <c r="X6" s="571"/>
      <c r="Y6" s="492" t="s">
        <v>447</v>
      </c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4"/>
    </row>
    <row r="7" spans="1:48" ht="19.5" customHeight="1" thickBot="1" x14ac:dyDescent="0.25">
      <c r="A7" s="374"/>
      <c r="B7" s="356">
        <v>1</v>
      </c>
      <c r="C7" s="13">
        <v>4</v>
      </c>
      <c r="D7" s="13">
        <v>5</v>
      </c>
      <c r="E7" s="13">
        <v>8</v>
      </c>
      <c r="F7" s="13">
        <v>9</v>
      </c>
      <c r="G7" s="13">
        <v>11</v>
      </c>
      <c r="H7" s="14">
        <v>13</v>
      </c>
      <c r="I7" s="8"/>
      <c r="J7" s="447">
        <v>22</v>
      </c>
      <c r="K7" s="10">
        <v>23</v>
      </c>
      <c r="L7" s="16">
        <v>24</v>
      </c>
      <c r="M7" s="6"/>
      <c r="N7" s="15">
        <v>22</v>
      </c>
      <c r="O7" s="10">
        <v>23</v>
      </c>
      <c r="P7" s="16">
        <v>24</v>
      </c>
      <c r="Q7" s="6"/>
      <c r="R7" s="17">
        <v>15</v>
      </c>
      <c r="S7" s="18">
        <v>16</v>
      </c>
      <c r="T7" s="18">
        <v>17</v>
      </c>
      <c r="U7" s="18">
        <v>18</v>
      </c>
      <c r="V7" s="10">
        <v>19</v>
      </c>
      <c r="W7" s="10">
        <v>21</v>
      </c>
      <c r="X7" s="201"/>
      <c r="Y7" s="519">
        <v>19</v>
      </c>
      <c r="Z7" s="520"/>
      <c r="AA7" s="520"/>
      <c r="AB7" s="520"/>
      <c r="AC7" s="520"/>
      <c r="AD7" s="520"/>
      <c r="AE7" s="520"/>
      <c r="AF7" s="521"/>
      <c r="AG7" s="519">
        <v>20</v>
      </c>
      <c r="AH7" s="520"/>
      <c r="AI7" s="520"/>
      <c r="AJ7" s="520"/>
      <c r="AK7" s="520"/>
      <c r="AL7" s="520"/>
      <c r="AM7" s="520"/>
      <c r="AN7" s="521"/>
      <c r="AO7" s="519">
        <v>21</v>
      </c>
      <c r="AP7" s="520"/>
      <c r="AQ7" s="520"/>
      <c r="AR7" s="520"/>
      <c r="AS7" s="520"/>
      <c r="AT7" s="520"/>
      <c r="AU7" s="521"/>
    </row>
    <row r="8" spans="1:48" s="266" customFormat="1" ht="19.5" customHeight="1" x14ac:dyDescent="0.2">
      <c r="A8" s="375">
        <v>1</v>
      </c>
      <c r="B8" s="356"/>
      <c r="C8" s="13" t="s">
        <v>482</v>
      </c>
      <c r="D8" s="13"/>
      <c r="E8" s="13"/>
      <c r="F8" s="13"/>
      <c r="G8" s="13"/>
      <c r="H8" s="14"/>
      <c r="I8" s="423"/>
      <c r="J8" s="448"/>
      <c r="K8" s="33"/>
      <c r="L8" s="373"/>
      <c r="M8" s="6"/>
      <c r="N8" s="18"/>
      <c r="O8" s="18"/>
      <c r="P8" s="373"/>
      <c r="Q8" s="6"/>
      <c r="R8" s="33"/>
      <c r="S8" s="18"/>
      <c r="T8" s="18"/>
      <c r="U8" s="18"/>
      <c r="V8" s="18"/>
      <c r="W8" s="373"/>
      <c r="X8" s="201"/>
      <c r="Y8" s="263"/>
      <c r="Z8" s="264"/>
      <c r="AA8" s="264"/>
      <c r="AB8" s="264"/>
      <c r="AC8" s="264"/>
      <c r="AD8" s="264"/>
      <c r="AE8" s="264"/>
      <c r="AF8" s="265"/>
      <c r="AG8" s="263"/>
      <c r="AH8" s="264"/>
      <c r="AI8" s="264"/>
      <c r="AJ8" s="264"/>
      <c r="AK8" s="264"/>
      <c r="AL8" s="264"/>
      <c r="AM8" s="264"/>
      <c r="AN8" s="265"/>
      <c r="AO8" s="263"/>
      <c r="AP8" s="264"/>
      <c r="AQ8" s="264"/>
      <c r="AR8" s="264"/>
      <c r="AS8" s="264"/>
      <c r="AT8" s="264"/>
      <c r="AU8" s="265"/>
    </row>
    <row r="9" spans="1:48" s="266" customFormat="1" ht="19.5" customHeight="1" x14ac:dyDescent="0.2">
      <c r="A9" s="376">
        <v>2</v>
      </c>
      <c r="B9" s="356"/>
      <c r="C9" s="13" t="s">
        <v>46</v>
      </c>
      <c r="D9" s="13"/>
      <c r="E9" s="13"/>
      <c r="F9" s="13"/>
      <c r="G9" s="13"/>
      <c r="H9" s="14"/>
      <c r="I9" s="372"/>
      <c r="J9" s="448"/>
      <c r="K9" s="18"/>
      <c r="L9" s="373"/>
      <c r="M9" s="6"/>
      <c r="N9" s="18"/>
      <c r="O9" s="18"/>
      <c r="P9" s="373"/>
      <c r="Q9" s="6"/>
      <c r="R9" s="33"/>
      <c r="S9" s="18"/>
      <c r="T9" s="18"/>
      <c r="U9" s="18"/>
      <c r="V9" s="18"/>
      <c r="W9" s="373"/>
      <c r="X9" s="201"/>
      <c r="Y9" s="263"/>
      <c r="Z9" s="264"/>
      <c r="AA9" s="264"/>
      <c r="AB9" s="264"/>
      <c r="AC9" s="264"/>
      <c r="AD9" s="264"/>
      <c r="AE9" s="264"/>
      <c r="AF9" s="265"/>
      <c r="AG9" s="263"/>
      <c r="AH9" s="264"/>
      <c r="AI9" s="264"/>
      <c r="AJ9" s="264"/>
      <c r="AK9" s="264"/>
      <c r="AL9" s="264"/>
      <c r="AM9" s="264"/>
      <c r="AN9" s="265"/>
      <c r="AO9" s="263"/>
      <c r="AP9" s="264"/>
      <c r="AQ9" s="264"/>
      <c r="AR9" s="264"/>
      <c r="AS9" s="264"/>
      <c r="AT9" s="264"/>
      <c r="AU9" s="265"/>
    </row>
    <row r="10" spans="1:48" x14ac:dyDescent="0.25">
      <c r="A10" s="376">
        <v>3</v>
      </c>
      <c r="B10" s="357"/>
      <c r="C10" s="19"/>
      <c r="D10" s="19"/>
      <c r="E10" s="20"/>
      <c r="F10" s="21"/>
      <c r="G10" s="22"/>
      <c r="H10" s="23"/>
      <c r="I10" s="8"/>
      <c r="J10" s="448"/>
      <c r="K10" s="24"/>
      <c r="L10" s="25"/>
      <c r="M10" s="6"/>
      <c r="N10" s="18"/>
      <c r="O10" s="24"/>
      <c r="P10" s="25"/>
      <c r="Q10" s="6"/>
      <c r="R10" s="26"/>
      <c r="S10" s="26"/>
      <c r="T10" s="26"/>
      <c r="U10" s="26"/>
      <c r="V10" s="26"/>
      <c r="W10" s="27"/>
      <c r="X10" s="201"/>
      <c r="Y10" s="209"/>
      <c r="Z10" s="198"/>
      <c r="AA10" s="198"/>
      <c r="AB10" s="198"/>
      <c r="AC10" s="198"/>
      <c r="AD10" s="198"/>
      <c r="AE10" s="198"/>
      <c r="AF10" s="210"/>
      <c r="AG10" s="209"/>
      <c r="AH10" s="198"/>
      <c r="AI10" s="198"/>
      <c r="AJ10" s="198"/>
      <c r="AK10" s="198"/>
      <c r="AL10" s="198"/>
      <c r="AM10" s="198"/>
      <c r="AN10" s="210"/>
      <c r="AO10" s="209"/>
      <c r="AP10" s="198"/>
      <c r="AQ10" s="198"/>
      <c r="AR10" s="198"/>
      <c r="AS10" s="198"/>
      <c r="AT10" s="198"/>
      <c r="AU10" s="210"/>
    </row>
    <row r="11" spans="1:48" ht="30" outlineLevel="1" x14ac:dyDescent="0.25">
      <c r="A11" s="376">
        <v>4</v>
      </c>
      <c r="B11" s="358"/>
      <c r="C11" s="36" t="s">
        <v>22</v>
      </c>
      <c r="D11" s="33"/>
      <c r="E11" s="10" t="s">
        <v>23</v>
      </c>
      <c r="F11" s="29">
        <v>16</v>
      </c>
      <c r="G11" s="30">
        <v>200</v>
      </c>
      <c r="H11" s="34">
        <f t="shared" ref="H11:H16" si="0">F11*G11</f>
        <v>3200</v>
      </c>
      <c r="I11" s="8"/>
      <c r="J11" s="35"/>
      <c r="K11" s="35">
        <f t="shared" ref="K11:K24" si="1">$G11</f>
        <v>200</v>
      </c>
      <c r="L11" s="25">
        <f t="shared" ref="L11:L24" si="2">J11*K11</f>
        <v>0</v>
      </c>
      <c r="M11" s="6"/>
      <c r="N11" s="35"/>
      <c r="O11" s="35">
        <f t="shared" ref="O11:O24" si="3">$G11</f>
        <v>200</v>
      </c>
      <c r="P11" s="25">
        <f t="shared" ref="P11:P24" si="4">N11*O11</f>
        <v>0</v>
      </c>
      <c r="Q11" s="6"/>
      <c r="R11" s="26">
        <f t="shared" ref="R11:R24" si="5">(SUMIF($7:$7,22,11:11))</f>
        <v>0</v>
      </c>
      <c r="S11" s="26">
        <f t="shared" ref="S11:S24" si="6">(SUMIF($7:$7,24,11:11))</f>
        <v>0</v>
      </c>
      <c r="T11" s="37">
        <f t="shared" ref="T11:T24" si="7">F11-(SUMIF($7:$7,22,11:11))</f>
        <v>16</v>
      </c>
      <c r="U11" s="26">
        <f t="shared" ref="U11:U24" si="8">T11*G11</f>
        <v>3200</v>
      </c>
      <c r="V11" s="26"/>
      <c r="W11" s="27">
        <f t="shared" ref="W11:W24" si="9">U11-V11</f>
        <v>3200</v>
      </c>
      <c r="X11" s="201"/>
      <c r="Y11" s="209">
        <v>1</v>
      </c>
      <c r="Z11" s="198">
        <v>2</v>
      </c>
      <c r="AA11" s="198">
        <v>3</v>
      </c>
      <c r="AB11" s="198">
        <v>4</v>
      </c>
      <c r="AC11" s="198">
        <v>5</v>
      </c>
      <c r="AD11" s="198">
        <v>6</v>
      </c>
      <c r="AE11" s="200">
        <v>7</v>
      </c>
      <c r="AF11" s="234">
        <v>8</v>
      </c>
      <c r="AG11" s="218">
        <v>9</v>
      </c>
      <c r="AH11" s="198">
        <v>10</v>
      </c>
      <c r="AI11" s="198">
        <v>11</v>
      </c>
      <c r="AJ11" s="219">
        <v>12</v>
      </c>
      <c r="AK11" s="198">
        <v>13</v>
      </c>
      <c r="AL11" s="200">
        <v>14</v>
      </c>
      <c r="AM11" s="200">
        <v>15</v>
      </c>
      <c r="AN11" s="210">
        <v>16</v>
      </c>
      <c r="AO11" s="209">
        <v>17</v>
      </c>
      <c r="AP11" s="198">
        <v>18</v>
      </c>
      <c r="AQ11" s="198">
        <v>19</v>
      </c>
      <c r="AR11" s="198">
        <v>20</v>
      </c>
      <c r="AS11" s="200">
        <v>21</v>
      </c>
      <c r="AT11" s="200">
        <v>22</v>
      </c>
      <c r="AU11" s="210">
        <v>23</v>
      </c>
    </row>
    <row r="12" spans="1:48" outlineLevel="1" x14ac:dyDescent="0.25">
      <c r="A12" s="376">
        <v>5</v>
      </c>
      <c r="B12" s="358"/>
      <c r="C12" s="36" t="s">
        <v>24</v>
      </c>
      <c r="D12" s="33">
        <v>15</v>
      </c>
      <c r="E12" s="10" t="s">
        <v>25</v>
      </c>
      <c r="F12" s="29">
        <v>9</v>
      </c>
      <c r="G12" s="30">
        <v>200</v>
      </c>
      <c r="H12" s="34">
        <f t="shared" si="0"/>
        <v>1800</v>
      </c>
      <c r="I12" s="8"/>
      <c r="J12" s="32"/>
      <c r="K12" s="35">
        <f t="shared" si="1"/>
        <v>200</v>
      </c>
      <c r="L12" s="25">
        <f t="shared" si="2"/>
        <v>0</v>
      </c>
      <c r="M12" s="6"/>
      <c r="N12" s="32"/>
      <c r="O12" s="35">
        <f t="shared" si="3"/>
        <v>200</v>
      </c>
      <c r="P12" s="25">
        <f t="shared" si="4"/>
        <v>0</v>
      </c>
      <c r="Q12" s="6"/>
      <c r="R12" s="26">
        <f t="shared" si="5"/>
        <v>0</v>
      </c>
      <c r="S12" s="26">
        <f t="shared" si="6"/>
        <v>0</v>
      </c>
      <c r="T12" s="37">
        <f t="shared" si="7"/>
        <v>9</v>
      </c>
      <c r="U12" s="26">
        <f t="shared" si="8"/>
        <v>1800</v>
      </c>
      <c r="V12" s="26"/>
      <c r="W12" s="27">
        <f t="shared" si="9"/>
        <v>1800</v>
      </c>
      <c r="X12" s="201"/>
      <c r="Y12" s="209">
        <v>1</v>
      </c>
      <c r="Z12" s="198">
        <v>2</v>
      </c>
      <c r="AA12" s="198">
        <v>3</v>
      </c>
      <c r="AB12" s="198">
        <v>4</v>
      </c>
      <c r="AC12" s="198">
        <v>5</v>
      </c>
      <c r="AD12" s="198">
        <v>6</v>
      </c>
      <c r="AE12" s="200">
        <v>7</v>
      </c>
      <c r="AF12" s="234">
        <v>8</v>
      </c>
      <c r="AG12" s="218">
        <v>9</v>
      </c>
      <c r="AH12" s="198">
        <v>10</v>
      </c>
      <c r="AI12" s="198">
        <v>11</v>
      </c>
      <c r="AJ12" s="219">
        <v>12</v>
      </c>
      <c r="AK12" s="198">
        <v>13</v>
      </c>
      <c r="AL12" s="200">
        <v>14</v>
      </c>
      <c r="AM12" s="200">
        <v>15</v>
      </c>
      <c r="AN12" s="210">
        <v>16</v>
      </c>
      <c r="AO12" s="209">
        <v>17</v>
      </c>
      <c r="AP12" s="198">
        <v>18</v>
      </c>
      <c r="AQ12" s="198">
        <v>19</v>
      </c>
      <c r="AR12" s="198">
        <v>20</v>
      </c>
      <c r="AS12" s="200">
        <v>21</v>
      </c>
      <c r="AT12" s="200">
        <v>22</v>
      </c>
      <c r="AU12" s="210">
        <v>23</v>
      </c>
    </row>
    <row r="13" spans="1:48" outlineLevel="1" x14ac:dyDescent="0.25">
      <c r="A13" s="376">
        <v>6</v>
      </c>
      <c r="B13" s="358"/>
      <c r="C13" s="36" t="s">
        <v>26</v>
      </c>
      <c r="D13" s="33"/>
      <c r="E13" s="10" t="s">
        <v>23</v>
      </c>
      <c r="F13" s="29">
        <v>11</v>
      </c>
      <c r="G13" s="30">
        <v>300</v>
      </c>
      <c r="H13" s="34">
        <f t="shared" si="0"/>
        <v>3300</v>
      </c>
      <c r="I13" s="8"/>
      <c r="J13" s="35"/>
      <c r="K13" s="35">
        <f t="shared" si="1"/>
        <v>300</v>
      </c>
      <c r="L13" s="25">
        <f t="shared" si="2"/>
        <v>0</v>
      </c>
      <c r="M13" s="6"/>
      <c r="N13" s="35"/>
      <c r="O13" s="35">
        <f t="shared" si="3"/>
        <v>300</v>
      </c>
      <c r="P13" s="25">
        <f t="shared" si="4"/>
        <v>0</v>
      </c>
      <c r="Q13" s="6"/>
      <c r="R13" s="26">
        <f t="shared" si="5"/>
        <v>0</v>
      </c>
      <c r="S13" s="26">
        <f t="shared" si="6"/>
        <v>0</v>
      </c>
      <c r="T13" s="37">
        <f t="shared" si="7"/>
        <v>11</v>
      </c>
      <c r="U13" s="26">
        <f t="shared" si="8"/>
        <v>3300</v>
      </c>
      <c r="V13" s="26"/>
      <c r="W13" s="27">
        <f t="shared" si="9"/>
        <v>3300</v>
      </c>
      <c r="X13" s="201"/>
      <c r="Y13" s="209">
        <v>1</v>
      </c>
      <c r="Z13" s="198">
        <v>2</v>
      </c>
      <c r="AA13" s="198">
        <v>3</v>
      </c>
      <c r="AB13" s="198">
        <v>4</v>
      </c>
      <c r="AC13" s="198">
        <v>5</v>
      </c>
      <c r="AD13" s="198">
        <v>6</v>
      </c>
      <c r="AE13" s="200">
        <v>7</v>
      </c>
      <c r="AF13" s="234">
        <v>8</v>
      </c>
      <c r="AG13" s="218">
        <v>9</v>
      </c>
      <c r="AH13" s="198">
        <v>10</v>
      </c>
      <c r="AI13" s="198">
        <v>11</v>
      </c>
      <c r="AJ13" s="219">
        <v>12</v>
      </c>
      <c r="AK13" s="198">
        <v>13</v>
      </c>
      <c r="AL13" s="200">
        <v>14</v>
      </c>
      <c r="AM13" s="200">
        <v>15</v>
      </c>
      <c r="AN13" s="210">
        <v>16</v>
      </c>
      <c r="AO13" s="209">
        <v>17</v>
      </c>
      <c r="AP13" s="198">
        <v>18</v>
      </c>
      <c r="AQ13" s="198">
        <v>19</v>
      </c>
      <c r="AR13" s="198">
        <v>20</v>
      </c>
      <c r="AS13" s="200">
        <v>21</v>
      </c>
      <c r="AT13" s="200">
        <v>22</v>
      </c>
      <c r="AU13" s="210">
        <v>23</v>
      </c>
    </row>
    <row r="14" spans="1:48" outlineLevel="1" x14ac:dyDescent="0.25">
      <c r="A14" s="376">
        <v>7</v>
      </c>
      <c r="B14" s="358"/>
      <c r="C14" s="36" t="s">
        <v>27</v>
      </c>
      <c r="D14" s="33">
        <v>25</v>
      </c>
      <c r="E14" s="10" t="s">
        <v>23</v>
      </c>
      <c r="F14" s="29">
        <v>4</v>
      </c>
      <c r="G14" s="30">
        <v>200</v>
      </c>
      <c r="H14" s="34">
        <f t="shared" si="0"/>
        <v>800</v>
      </c>
      <c r="I14" s="8"/>
      <c r="J14" s="35"/>
      <c r="K14" s="35">
        <f t="shared" si="1"/>
        <v>200</v>
      </c>
      <c r="L14" s="25">
        <f t="shared" si="2"/>
        <v>0</v>
      </c>
      <c r="M14" s="6"/>
      <c r="N14" s="35"/>
      <c r="O14" s="35">
        <f t="shared" si="3"/>
        <v>200</v>
      </c>
      <c r="P14" s="25">
        <f t="shared" si="4"/>
        <v>0</v>
      </c>
      <c r="Q14" s="6"/>
      <c r="R14" s="26">
        <f t="shared" si="5"/>
        <v>0</v>
      </c>
      <c r="S14" s="26">
        <f t="shared" si="6"/>
        <v>0</v>
      </c>
      <c r="T14" s="37">
        <f t="shared" si="7"/>
        <v>4</v>
      </c>
      <c r="U14" s="26">
        <f t="shared" si="8"/>
        <v>800</v>
      </c>
      <c r="V14" s="26"/>
      <c r="W14" s="27">
        <f t="shared" si="9"/>
        <v>800</v>
      </c>
      <c r="X14" s="201"/>
      <c r="Y14" s="209">
        <v>1</v>
      </c>
      <c r="Z14" s="198">
        <v>2</v>
      </c>
      <c r="AA14" s="198">
        <v>3</v>
      </c>
      <c r="AB14" s="198">
        <v>4</v>
      </c>
      <c r="AC14" s="198">
        <v>5</v>
      </c>
      <c r="AD14" s="198">
        <v>6</v>
      </c>
      <c r="AE14" s="200">
        <v>7</v>
      </c>
      <c r="AF14" s="234">
        <v>8</v>
      </c>
      <c r="AG14" s="218">
        <v>9</v>
      </c>
      <c r="AH14" s="198">
        <v>10</v>
      </c>
      <c r="AI14" s="198">
        <v>11</v>
      </c>
      <c r="AJ14" s="219">
        <v>12</v>
      </c>
      <c r="AK14" s="198">
        <v>13</v>
      </c>
      <c r="AL14" s="200">
        <v>14</v>
      </c>
      <c r="AM14" s="200">
        <v>15</v>
      </c>
      <c r="AN14" s="210">
        <v>16</v>
      </c>
      <c r="AO14" s="209">
        <v>17</v>
      </c>
      <c r="AP14" s="198">
        <v>18</v>
      </c>
      <c r="AQ14" s="198">
        <v>19</v>
      </c>
      <c r="AR14" s="198">
        <v>20</v>
      </c>
      <c r="AS14" s="200">
        <v>21</v>
      </c>
      <c r="AT14" s="200">
        <v>22</v>
      </c>
      <c r="AU14" s="210">
        <v>23</v>
      </c>
    </row>
    <row r="15" spans="1:48" outlineLevel="1" x14ac:dyDescent="0.25">
      <c r="A15" s="376">
        <v>8</v>
      </c>
      <c r="B15" s="358"/>
      <c r="C15" s="36" t="s">
        <v>28</v>
      </c>
      <c r="D15" s="33"/>
      <c r="E15" s="10" t="s">
        <v>23</v>
      </c>
      <c r="F15" s="29">
        <v>3</v>
      </c>
      <c r="G15" s="30">
        <v>200</v>
      </c>
      <c r="H15" s="34">
        <f t="shared" si="0"/>
        <v>600</v>
      </c>
      <c r="I15" s="8"/>
      <c r="J15" s="35"/>
      <c r="K15" s="35">
        <f t="shared" si="1"/>
        <v>200</v>
      </c>
      <c r="L15" s="25">
        <f t="shared" si="2"/>
        <v>0</v>
      </c>
      <c r="M15" s="6"/>
      <c r="N15" s="35"/>
      <c r="O15" s="35">
        <f t="shared" si="3"/>
        <v>200</v>
      </c>
      <c r="P15" s="25">
        <f t="shared" si="4"/>
        <v>0</v>
      </c>
      <c r="Q15" s="6"/>
      <c r="R15" s="26">
        <f t="shared" si="5"/>
        <v>0</v>
      </c>
      <c r="S15" s="26">
        <f t="shared" si="6"/>
        <v>0</v>
      </c>
      <c r="T15" s="37">
        <f t="shared" si="7"/>
        <v>3</v>
      </c>
      <c r="U15" s="26">
        <f t="shared" si="8"/>
        <v>600</v>
      </c>
      <c r="V15" s="26"/>
      <c r="W15" s="27">
        <f t="shared" si="9"/>
        <v>600</v>
      </c>
      <c r="X15" s="201"/>
      <c r="Y15" s="209">
        <v>1</v>
      </c>
      <c r="Z15" s="198">
        <v>2</v>
      </c>
      <c r="AA15" s="198">
        <v>3</v>
      </c>
      <c r="AB15" s="198">
        <v>4</v>
      </c>
      <c r="AC15" s="198">
        <v>5</v>
      </c>
      <c r="AD15" s="198">
        <v>6</v>
      </c>
      <c r="AE15" s="200">
        <v>7</v>
      </c>
      <c r="AF15" s="234">
        <v>8</v>
      </c>
      <c r="AG15" s="218">
        <v>9</v>
      </c>
      <c r="AH15" s="198">
        <v>10</v>
      </c>
      <c r="AI15" s="198">
        <v>11</v>
      </c>
      <c r="AJ15" s="219">
        <v>12</v>
      </c>
      <c r="AK15" s="198">
        <v>13</v>
      </c>
      <c r="AL15" s="200">
        <v>14</v>
      </c>
      <c r="AM15" s="200">
        <v>15</v>
      </c>
      <c r="AN15" s="210">
        <v>16</v>
      </c>
      <c r="AO15" s="209">
        <v>17</v>
      </c>
      <c r="AP15" s="198">
        <v>18</v>
      </c>
      <c r="AQ15" s="198">
        <v>19</v>
      </c>
      <c r="AR15" s="198">
        <v>20</v>
      </c>
      <c r="AS15" s="200">
        <v>21</v>
      </c>
      <c r="AT15" s="200">
        <v>22</v>
      </c>
      <c r="AU15" s="210">
        <v>23</v>
      </c>
    </row>
    <row r="16" spans="1:48" ht="30" outlineLevel="1" x14ac:dyDescent="0.25">
      <c r="A16" s="376">
        <v>9</v>
      </c>
      <c r="B16" s="358"/>
      <c r="C16" s="36" t="s">
        <v>29</v>
      </c>
      <c r="D16" s="33">
        <v>32</v>
      </c>
      <c r="E16" s="10" t="s">
        <v>23</v>
      </c>
      <c r="F16" s="29">
        <v>1</v>
      </c>
      <c r="G16" s="30">
        <v>400</v>
      </c>
      <c r="H16" s="34">
        <f t="shared" si="0"/>
        <v>400</v>
      </c>
      <c r="I16" s="8"/>
      <c r="J16" s="32"/>
      <c r="K16" s="35">
        <f t="shared" si="1"/>
        <v>400</v>
      </c>
      <c r="L16" s="25">
        <f t="shared" si="2"/>
        <v>0</v>
      </c>
      <c r="M16" s="6"/>
      <c r="N16" s="32"/>
      <c r="O16" s="35">
        <f t="shared" si="3"/>
        <v>400</v>
      </c>
      <c r="P16" s="25">
        <f t="shared" si="4"/>
        <v>0</v>
      </c>
      <c r="Q16" s="6"/>
      <c r="R16" s="26">
        <f t="shared" si="5"/>
        <v>0</v>
      </c>
      <c r="S16" s="26">
        <f t="shared" si="6"/>
        <v>0</v>
      </c>
      <c r="T16" s="37">
        <f t="shared" si="7"/>
        <v>1</v>
      </c>
      <c r="U16" s="26">
        <f t="shared" si="8"/>
        <v>400</v>
      </c>
      <c r="V16" s="26"/>
      <c r="W16" s="27">
        <f t="shared" si="9"/>
        <v>400</v>
      </c>
      <c r="X16" s="201"/>
      <c r="Y16" s="209">
        <v>1</v>
      </c>
      <c r="Z16" s="198">
        <v>2</v>
      </c>
      <c r="AA16" s="198">
        <v>3</v>
      </c>
      <c r="AB16" s="198">
        <v>4</v>
      </c>
      <c r="AC16" s="198">
        <v>5</v>
      </c>
      <c r="AD16" s="198">
        <v>6</v>
      </c>
      <c r="AE16" s="200">
        <v>7</v>
      </c>
      <c r="AF16" s="234">
        <v>8</v>
      </c>
      <c r="AG16" s="218">
        <v>9</v>
      </c>
      <c r="AH16" s="198">
        <v>10</v>
      </c>
      <c r="AI16" s="198">
        <v>11</v>
      </c>
      <c r="AJ16" s="219">
        <v>12</v>
      </c>
      <c r="AK16" s="198">
        <v>13</v>
      </c>
      <c r="AL16" s="200">
        <v>14</v>
      </c>
      <c r="AM16" s="200">
        <v>15</v>
      </c>
      <c r="AN16" s="210">
        <v>16</v>
      </c>
      <c r="AO16" s="209">
        <v>17</v>
      </c>
      <c r="AP16" s="198">
        <v>18</v>
      </c>
      <c r="AQ16" s="198">
        <v>19</v>
      </c>
      <c r="AR16" s="198">
        <v>20</v>
      </c>
      <c r="AS16" s="200">
        <v>21</v>
      </c>
      <c r="AT16" s="200">
        <v>22</v>
      </c>
      <c r="AU16" s="210">
        <v>23</v>
      </c>
    </row>
    <row r="17" spans="1:47" outlineLevel="1" x14ac:dyDescent="0.25">
      <c r="A17" s="376">
        <v>10</v>
      </c>
      <c r="B17" s="358"/>
      <c r="C17" s="28" t="s">
        <v>30</v>
      </c>
      <c r="D17" s="33"/>
      <c r="E17" s="10"/>
      <c r="F17" s="29"/>
      <c r="G17" s="30"/>
      <c r="H17" s="34"/>
      <c r="I17" s="8"/>
      <c r="J17" s="35"/>
      <c r="K17" s="35">
        <f t="shared" si="1"/>
        <v>0</v>
      </c>
      <c r="L17" s="25">
        <f t="shared" si="2"/>
        <v>0</v>
      </c>
      <c r="M17" s="6"/>
      <c r="N17" s="35"/>
      <c r="O17" s="35">
        <f t="shared" si="3"/>
        <v>0</v>
      </c>
      <c r="P17" s="25">
        <f t="shared" si="4"/>
        <v>0</v>
      </c>
      <c r="Q17" s="6"/>
      <c r="R17" s="26">
        <f t="shared" si="5"/>
        <v>0</v>
      </c>
      <c r="S17" s="26">
        <f t="shared" si="6"/>
        <v>0</v>
      </c>
      <c r="T17" s="37">
        <f t="shared" si="7"/>
        <v>0</v>
      </c>
      <c r="U17" s="26">
        <f t="shared" si="8"/>
        <v>0</v>
      </c>
      <c r="V17" s="26"/>
      <c r="W17" s="27">
        <f t="shared" si="9"/>
        <v>0</v>
      </c>
      <c r="X17" s="201"/>
      <c r="Y17" s="209">
        <v>1</v>
      </c>
      <c r="Z17" s="198">
        <v>2</v>
      </c>
      <c r="AA17" s="198">
        <v>3</v>
      </c>
      <c r="AB17" s="198">
        <v>4</v>
      </c>
      <c r="AC17" s="198">
        <v>5</v>
      </c>
      <c r="AD17" s="198">
        <v>6</v>
      </c>
      <c r="AE17" s="200">
        <v>7</v>
      </c>
      <c r="AF17" s="234">
        <v>8</v>
      </c>
      <c r="AG17" s="218">
        <v>9</v>
      </c>
      <c r="AH17" s="219">
        <v>10</v>
      </c>
      <c r="AI17" s="219">
        <v>11</v>
      </c>
      <c r="AJ17" s="219">
        <v>12</v>
      </c>
      <c r="AK17" s="198">
        <v>13</v>
      </c>
      <c r="AL17" s="200">
        <v>14</v>
      </c>
      <c r="AM17" s="200">
        <v>15</v>
      </c>
      <c r="AN17" s="210">
        <v>16</v>
      </c>
      <c r="AO17" s="209">
        <v>17</v>
      </c>
      <c r="AP17" s="198">
        <v>18</v>
      </c>
      <c r="AQ17" s="198">
        <v>19</v>
      </c>
      <c r="AR17" s="198">
        <v>20</v>
      </c>
      <c r="AS17" s="200">
        <v>21</v>
      </c>
      <c r="AT17" s="200">
        <v>22</v>
      </c>
      <c r="AU17" s="210">
        <v>23</v>
      </c>
    </row>
    <row r="18" spans="1:47" ht="18.75" customHeight="1" outlineLevel="1" x14ac:dyDescent="0.25">
      <c r="A18" s="376">
        <v>11</v>
      </c>
      <c r="B18" s="358"/>
      <c r="C18" s="36" t="s">
        <v>27</v>
      </c>
      <c r="D18" s="33">
        <v>40</v>
      </c>
      <c r="E18" s="10" t="s">
        <v>23</v>
      </c>
      <c r="F18" s="29">
        <v>35</v>
      </c>
      <c r="G18" s="30">
        <v>200</v>
      </c>
      <c r="H18" s="34">
        <f t="shared" ref="H18:H24" si="10">F18*G18</f>
        <v>7000</v>
      </c>
      <c r="I18" s="8"/>
      <c r="J18" s="32"/>
      <c r="K18" s="35">
        <f t="shared" si="1"/>
        <v>200</v>
      </c>
      <c r="L18" s="25">
        <f t="shared" si="2"/>
        <v>0</v>
      </c>
      <c r="M18" s="6"/>
      <c r="N18" s="32"/>
      <c r="O18" s="35">
        <f t="shared" si="3"/>
        <v>200</v>
      </c>
      <c r="P18" s="25">
        <f t="shared" si="4"/>
        <v>0</v>
      </c>
      <c r="Q18" s="6"/>
      <c r="R18" s="26">
        <f t="shared" si="5"/>
        <v>0</v>
      </c>
      <c r="S18" s="26">
        <f t="shared" si="6"/>
        <v>0</v>
      </c>
      <c r="T18" s="37">
        <f t="shared" si="7"/>
        <v>35</v>
      </c>
      <c r="U18" s="26">
        <f t="shared" si="8"/>
        <v>7000</v>
      </c>
      <c r="V18" s="26"/>
      <c r="W18" s="27">
        <f t="shared" si="9"/>
        <v>7000</v>
      </c>
      <c r="X18" s="201"/>
      <c r="Y18" s="209">
        <v>1</v>
      </c>
      <c r="Z18" s="198">
        <v>2</v>
      </c>
      <c r="AA18" s="198">
        <v>3</v>
      </c>
      <c r="AB18" s="198">
        <v>4</v>
      </c>
      <c r="AC18" s="198">
        <v>5</v>
      </c>
      <c r="AD18" s="198">
        <v>6</v>
      </c>
      <c r="AE18" s="200">
        <v>7</v>
      </c>
      <c r="AF18" s="234">
        <v>8</v>
      </c>
      <c r="AG18" s="218">
        <v>9</v>
      </c>
      <c r="AH18" s="198">
        <v>10</v>
      </c>
      <c r="AI18" s="198">
        <v>11</v>
      </c>
      <c r="AJ18" s="219">
        <v>12</v>
      </c>
      <c r="AK18" s="198">
        <v>13</v>
      </c>
      <c r="AL18" s="200">
        <v>14</v>
      </c>
      <c r="AM18" s="200">
        <v>15</v>
      </c>
      <c r="AN18" s="210">
        <v>16</v>
      </c>
      <c r="AO18" s="209">
        <v>17</v>
      </c>
      <c r="AP18" s="198">
        <v>18</v>
      </c>
      <c r="AQ18" s="198">
        <v>19</v>
      </c>
      <c r="AR18" s="198">
        <v>20</v>
      </c>
      <c r="AS18" s="200">
        <v>21</v>
      </c>
      <c r="AT18" s="200">
        <v>22</v>
      </c>
      <c r="AU18" s="210">
        <v>23</v>
      </c>
    </row>
    <row r="19" spans="1:47" ht="17.25" customHeight="1" outlineLevel="1" x14ac:dyDescent="0.25">
      <c r="A19" s="376">
        <v>12</v>
      </c>
      <c r="B19" s="358"/>
      <c r="C19" s="36" t="s">
        <v>31</v>
      </c>
      <c r="D19" s="33"/>
      <c r="E19" s="10" t="s">
        <v>32</v>
      </c>
      <c r="F19" s="29">
        <f>143</f>
        <v>143</v>
      </c>
      <c r="G19" s="30">
        <v>35</v>
      </c>
      <c r="H19" s="34">
        <f t="shared" si="10"/>
        <v>5005</v>
      </c>
      <c r="I19" s="8"/>
      <c r="J19" s="35"/>
      <c r="K19" s="35">
        <f t="shared" si="1"/>
        <v>35</v>
      </c>
      <c r="L19" s="25">
        <f t="shared" si="2"/>
        <v>0</v>
      </c>
      <c r="M19" s="6"/>
      <c r="N19" s="35"/>
      <c r="O19" s="35">
        <f t="shared" si="3"/>
        <v>35</v>
      </c>
      <c r="P19" s="25">
        <f t="shared" si="4"/>
        <v>0</v>
      </c>
      <c r="Q19" s="6"/>
      <c r="R19" s="26">
        <f t="shared" si="5"/>
        <v>0</v>
      </c>
      <c r="S19" s="26">
        <f t="shared" si="6"/>
        <v>0</v>
      </c>
      <c r="T19" s="37">
        <f t="shared" si="7"/>
        <v>143</v>
      </c>
      <c r="U19" s="26">
        <f t="shared" si="8"/>
        <v>5005</v>
      </c>
      <c r="V19" s="26"/>
      <c r="W19" s="27">
        <f t="shared" si="9"/>
        <v>5005</v>
      </c>
      <c r="X19" s="201"/>
      <c r="Y19" s="209">
        <v>1</v>
      </c>
      <c r="Z19" s="198">
        <v>2</v>
      </c>
      <c r="AA19" s="198">
        <v>3</v>
      </c>
      <c r="AB19" s="198">
        <v>4</v>
      </c>
      <c r="AC19" s="198">
        <v>5</v>
      </c>
      <c r="AD19" s="198">
        <v>6</v>
      </c>
      <c r="AE19" s="200">
        <v>7</v>
      </c>
      <c r="AF19" s="234">
        <v>8</v>
      </c>
      <c r="AG19" s="218">
        <v>9</v>
      </c>
      <c r="AH19" s="198">
        <v>10</v>
      </c>
      <c r="AI19" s="198">
        <v>11</v>
      </c>
      <c r="AJ19" s="219">
        <v>12</v>
      </c>
      <c r="AK19" s="198">
        <v>13</v>
      </c>
      <c r="AL19" s="200">
        <v>14</v>
      </c>
      <c r="AM19" s="200">
        <v>15</v>
      </c>
      <c r="AN19" s="210">
        <v>16</v>
      </c>
      <c r="AO19" s="209">
        <v>17</v>
      </c>
      <c r="AP19" s="198">
        <v>18</v>
      </c>
      <c r="AQ19" s="198">
        <v>19</v>
      </c>
      <c r="AR19" s="198">
        <v>20</v>
      </c>
      <c r="AS19" s="200">
        <v>21</v>
      </c>
      <c r="AT19" s="200">
        <v>22</v>
      </c>
      <c r="AU19" s="210">
        <v>23</v>
      </c>
    </row>
    <row r="20" spans="1:47" ht="15.75" customHeight="1" outlineLevel="1" x14ac:dyDescent="0.25">
      <c r="A20" s="376">
        <v>13</v>
      </c>
      <c r="B20" s="358"/>
      <c r="C20" s="36" t="s">
        <v>33</v>
      </c>
      <c r="D20" s="33">
        <v>50</v>
      </c>
      <c r="E20" s="10" t="s">
        <v>32</v>
      </c>
      <c r="F20" s="29">
        <v>143</v>
      </c>
      <c r="G20" s="30">
        <v>25</v>
      </c>
      <c r="H20" s="34">
        <f t="shared" si="10"/>
        <v>3575</v>
      </c>
      <c r="I20" s="8"/>
      <c r="J20" s="35"/>
      <c r="K20" s="35">
        <f t="shared" si="1"/>
        <v>25</v>
      </c>
      <c r="L20" s="25">
        <f t="shared" si="2"/>
        <v>0</v>
      </c>
      <c r="M20" s="6"/>
      <c r="N20" s="35"/>
      <c r="O20" s="35">
        <f t="shared" si="3"/>
        <v>25</v>
      </c>
      <c r="P20" s="25">
        <f t="shared" si="4"/>
        <v>0</v>
      </c>
      <c r="Q20" s="6"/>
      <c r="R20" s="26">
        <f t="shared" si="5"/>
        <v>0</v>
      </c>
      <c r="S20" s="26">
        <f t="shared" si="6"/>
        <v>0</v>
      </c>
      <c r="T20" s="37">
        <f t="shared" si="7"/>
        <v>143</v>
      </c>
      <c r="U20" s="26">
        <f t="shared" si="8"/>
        <v>3575</v>
      </c>
      <c r="V20" s="26"/>
      <c r="W20" s="27">
        <f t="shared" si="9"/>
        <v>3575</v>
      </c>
      <c r="X20" s="201"/>
      <c r="Y20" s="209">
        <v>1</v>
      </c>
      <c r="Z20" s="198">
        <v>2</v>
      </c>
      <c r="AA20" s="198">
        <v>3</v>
      </c>
      <c r="AB20" s="198">
        <v>4</v>
      </c>
      <c r="AC20" s="198">
        <v>5</v>
      </c>
      <c r="AD20" s="198">
        <v>6</v>
      </c>
      <c r="AE20" s="200">
        <v>7</v>
      </c>
      <c r="AF20" s="234">
        <v>8</v>
      </c>
      <c r="AG20" s="218">
        <v>9</v>
      </c>
      <c r="AH20" s="219">
        <v>10</v>
      </c>
      <c r="AI20" s="219">
        <v>11</v>
      </c>
      <c r="AJ20" s="219">
        <v>12</v>
      </c>
      <c r="AK20" s="198">
        <v>13</v>
      </c>
      <c r="AL20" s="200">
        <v>14</v>
      </c>
      <c r="AM20" s="200">
        <v>15</v>
      </c>
      <c r="AN20" s="210">
        <v>16</v>
      </c>
      <c r="AO20" s="209">
        <v>17</v>
      </c>
      <c r="AP20" s="198">
        <v>18</v>
      </c>
      <c r="AQ20" s="198">
        <v>19</v>
      </c>
      <c r="AR20" s="198">
        <v>20</v>
      </c>
      <c r="AS20" s="200">
        <v>21</v>
      </c>
      <c r="AT20" s="200">
        <v>22</v>
      </c>
      <c r="AU20" s="210">
        <v>23</v>
      </c>
    </row>
    <row r="21" spans="1:47" ht="18.75" customHeight="1" outlineLevel="1" x14ac:dyDescent="0.25">
      <c r="A21" s="376">
        <v>14</v>
      </c>
      <c r="B21" s="358"/>
      <c r="C21" s="36" t="s">
        <v>28</v>
      </c>
      <c r="D21" s="33"/>
      <c r="E21" s="10" t="s">
        <v>23</v>
      </c>
      <c r="F21" s="29">
        <v>17</v>
      </c>
      <c r="G21" s="30">
        <v>200</v>
      </c>
      <c r="H21" s="34">
        <f t="shared" si="10"/>
        <v>3400</v>
      </c>
      <c r="I21" s="8"/>
      <c r="J21" s="35"/>
      <c r="K21" s="35">
        <f t="shared" si="1"/>
        <v>200</v>
      </c>
      <c r="L21" s="25">
        <f t="shared" si="2"/>
        <v>0</v>
      </c>
      <c r="M21" s="6"/>
      <c r="N21" s="35"/>
      <c r="O21" s="35">
        <f t="shared" si="3"/>
        <v>200</v>
      </c>
      <c r="P21" s="25">
        <f t="shared" si="4"/>
        <v>0</v>
      </c>
      <c r="Q21" s="6"/>
      <c r="R21" s="26">
        <f t="shared" si="5"/>
        <v>0</v>
      </c>
      <c r="S21" s="26">
        <f t="shared" si="6"/>
        <v>0</v>
      </c>
      <c r="T21" s="37">
        <f t="shared" si="7"/>
        <v>17</v>
      </c>
      <c r="U21" s="26">
        <f t="shared" si="8"/>
        <v>3400</v>
      </c>
      <c r="V21" s="26"/>
      <c r="W21" s="27">
        <f t="shared" si="9"/>
        <v>3400</v>
      </c>
      <c r="X21" s="201"/>
      <c r="Y21" s="209">
        <v>1</v>
      </c>
      <c r="Z21" s="198">
        <v>2</v>
      </c>
      <c r="AA21" s="198">
        <v>3</v>
      </c>
      <c r="AB21" s="198">
        <v>4</v>
      </c>
      <c r="AC21" s="198">
        <v>5</v>
      </c>
      <c r="AD21" s="198">
        <v>6</v>
      </c>
      <c r="AE21" s="200">
        <v>7</v>
      </c>
      <c r="AF21" s="234">
        <v>8</v>
      </c>
      <c r="AG21" s="218">
        <v>9</v>
      </c>
      <c r="AH21" s="198">
        <v>10</v>
      </c>
      <c r="AI21" s="198">
        <v>11</v>
      </c>
      <c r="AJ21" s="219">
        <v>12</v>
      </c>
      <c r="AK21" s="198">
        <v>13</v>
      </c>
      <c r="AL21" s="200">
        <v>14</v>
      </c>
      <c r="AM21" s="200">
        <v>15</v>
      </c>
      <c r="AN21" s="210">
        <v>16</v>
      </c>
      <c r="AO21" s="209">
        <v>17</v>
      </c>
      <c r="AP21" s="198">
        <v>18</v>
      </c>
      <c r="AQ21" s="198">
        <v>19</v>
      </c>
      <c r="AR21" s="198">
        <v>20</v>
      </c>
      <c r="AS21" s="200">
        <v>21</v>
      </c>
      <c r="AT21" s="200">
        <v>22</v>
      </c>
      <c r="AU21" s="210">
        <v>23</v>
      </c>
    </row>
    <row r="22" spans="1:47" ht="15.75" customHeight="1" outlineLevel="1" x14ac:dyDescent="0.25">
      <c r="A22" s="376">
        <v>15</v>
      </c>
      <c r="B22" s="358"/>
      <c r="C22" s="36" t="s">
        <v>29</v>
      </c>
      <c r="D22" s="33">
        <v>32</v>
      </c>
      <c r="E22" s="10" t="s">
        <v>23</v>
      </c>
      <c r="F22" s="29">
        <v>1</v>
      </c>
      <c r="G22" s="30">
        <v>400</v>
      </c>
      <c r="H22" s="34">
        <f t="shared" si="10"/>
        <v>400</v>
      </c>
      <c r="I22" s="8"/>
      <c r="J22" s="32"/>
      <c r="K22" s="35">
        <f t="shared" si="1"/>
        <v>400</v>
      </c>
      <c r="L22" s="25">
        <f t="shared" si="2"/>
        <v>0</v>
      </c>
      <c r="M22" s="6"/>
      <c r="N22" s="32"/>
      <c r="O22" s="35">
        <f t="shared" si="3"/>
        <v>400</v>
      </c>
      <c r="P22" s="25">
        <f t="shared" si="4"/>
        <v>0</v>
      </c>
      <c r="Q22" s="6"/>
      <c r="R22" s="26">
        <f t="shared" si="5"/>
        <v>0</v>
      </c>
      <c r="S22" s="26">
        <f t="shared" si="6"/>
        <v>0</v>
      </c>
      <c r="T22" s="37">
        <f t="shared" si="7"/>
        <v>1</v>
      </c>
      <c r="U22" s="26">
        <f t="shared" si="8"/>
        <v>400</v>
      </c>
      <c r="V22" s="26"/>
      <c r="W22" s="27">
        <f t="shared" si="9"/>
        <v>400</v>
      </c>
      <c r="X22" s="201"/>
      <c r="Y22" s="209">
        <v>1</v>
      </c>
      <c r="Z22" s="198">
        <v>2</v>
      </c>
      <c r="AA22" s="198">
        <v>3</v>
      </c>
      <c r="AB22" s="198">
        <v>4</v>
      </c>
      <c r="AC22" s="198">
        <v>5</v>
      </c>
      <c r="AD22" s="198">
        <v>6</v>
      </c>
      <c r="AE22" s="200">
        <v>7</v>
      </c>
      <c r="AF22" s="234">
        <v>8</v>
      </c>
      <c r="AG22" s="218">
        <v>9</v>
      </c>
      <c r="AH22" s="198">
        <v>10</v>
      </c>
      <c r="AI22" s="198">
        <v>11</v>
      </c>
      <c r="AJ22" s="219">
        <v>12</v>
      </c>
      <c r="AK22" s="198">
        <v>13</v>
      </c>
      <c r="AL22" s="200">
        <v>14</v>
      </c>
      <c r="AM22" s="200">
        <v>15</v>
      </c>
      <c r="AN22" s="210">
        <v>16</v>
      </c>
      <c r="AO22" s="209">
        <v>17</v>
      </c>
      <c r="AP22" s="198">
        <v>18</v>
      </c>
      <c r="AQ22" s="198">
        <v>19</v>
      </c>
      <c r="AR22" s="198">
        <v>20</v>
      </c>
      <c r="AS22" s="200">
        <v>21</v>
      </c>
      <c r="AT22" s="200">
        <v>22</v>
      </c>
      <c r="AU22" s="210">
        <v>23</v>
      </c>
    </row>
    <row r="23" spans="1:47" ht="18.75" customHeight="1" outlineLevel="1" x14ac:dyDescent="0.25">
      <c r="A23" s="376">
        <v>16</v>
      </c>
      <c r="B23" s="358"/>
      <c r="C23" s="36" t="s">
        <v>34</v>
      </c>
      <c r="D23" s="33"/>
      <c r="E23" s="10" t="s">
        <v>23</v>
      </c>
      <c r="F23" s="29">
        <v>1</v>
      </c>
      <c r="G23" s="30">
        <v>200</v>
      </c>
      <c r="H23" s="34">
        <f t="shared" si="10"/>
        <v>200</v>
      </c>
      <c r="I23" s="8"/>
      <c r="J23" s="35"/>
      <c r="K23" s="35">
        <f t="shared" si="1"/>
        <v>200</v>
      </c>
      <c r="L23" s="25">
        <f t="shared" si="2"/>
        <v>0</v>
      </c>
      <c r="M23" s="6"/>
      <c r="N23" s="35"/>
      <c r="O23" s="35">
        <f t="shared" si="3"/>
        <v>200</v>
      </c>
      <c r="P23" s="25">
        <f t="shared" si="4"/>
        <v>0</v>
      </c>
      <c r="Q23" s="6"/>
      <c r="R23" s="26">
        <f t="shared" si="5"/>
        <v>0</v>
      </c>
      <c r="S23" s="26">
        <f t="shared" si="6"/>
        <v>0</v>
      </c>
      <c r="T23" s="37">
        <f t="shared" si="7"/>
        <v>1</v>
      </c>
      <c r="U23" s="26">
        <f t="shared" si="8"/>
        <v>200</v>
      </c>
      <c r="V23" s="26"/>
      <c r="W23" s="27">
        <f t="shared" si="9"/>
        <v>200</v>
      </c>
      <c r="X23" s="201"/>
      <c r="Y23" s="209">
        <v>1</v>
      </c>
      <c r="Z23" s="198">
        <v>2</v>
      </c>
      <c r="AA23" s="198">
        <v>3</v>
      </c>
      <c r="AB23" s="198">
        <v>4</v>
      </c>
      <c r="AC23" s="198">
        <v>5</v>
      </c>
      <c r="AD23" s="198">
        <v>6</v>
      </c>
      <c r="AE23" s="200">
        <v>7</v>
      </c>
      <c r="AF23" s="234">
        <v>8</v>
      </c>
      <c r="AG23" s="218">
        <v>9</v>
      </c>
      <c r="AH23" s="198">
        <v>10</v>
      </c>
      <c r="AI23" s="198">
        <v>11</v>
      </c>
      <c r="AJ23" s="219">
        <v>12</v>
      </c>
      <c r="AK23" s="198">
        <v>13</v>
      </c>
      <c r="AL23" s="200">
        <v>14</v>
      </c>
      <c r="AM23" s="200">
        <v>15</v>
      </c>
      <c r="AN23" s="210">
        <v>16</v>
      </c>
      <c r="AO23" s="209">
        <v>17</v>
      </c>
      <c r="AP23" s="198">
        <v>18</v>
      </c>
      <c r="AQ23" s="198">
        <v>19</v>
      </c>
      <c r="AR23" s="198">
        <v>20</v>
      </c>
      <c r="AS23" s="200">
        <v>21</v>
      </c>
      <c r="AT23" s="200">
        <v>22</v>
      </c>
      <c r="AU23" s="210">
        <v>23</v>
      </c>
    </row>
    <row r="24" spans="1:47" ht="15.75" customHeight="1" outlineLevel="1" x14ac:dyDescent="0.25">
      <c r="A24" s="376">
        <v>17</v>
      </c>
      <c r="B24" s="358"/>
      <c r="C24" s="36" t="s">
        <v>26</v>
      </c>
      <c r="D24" s="10">
        <v>15</v>
      </c>
      <c r="E24" s="10" t="s">
        <v>23</v>
      </c>
      <c r="F24" s="29">
        <f>32+16</f>
        <v>48</v>
      </c>
      <c r="G24" s="30">
        <v>300</v>
      </c>
      <c r="H24" s="34">
        <f t="shared" si="10"/>
        <v>14400</v>
      </c>
      <c r="I24" s="8"/>
      <c r="J24" s="35"/>
      <c r="K24" s="35">
        <f t="shared" si="1"/>
        <v>300</v>
      </c>
      <c r="L24" s="25">
        <f t="shared" si="2"/>
        <v>0</v>
      </c>
      <c r="M24" s="6"/>
      <c r="N24" s="35"/>
      <c r="O24" s="35">
        <f t="shared" si="3"/>
        <v>300</v>
      </c>
      <c r="P24" s="25">
        <f t="shared" si="4"/>
        <v>0</v>
      </c>
      <c r="Q24" s="6"/>
      <c r="R24" s="26">
        <f t="shared" si="5"/>
        <v>0</v>
      </c>
      <c r="S24" s="26">
        <f t="shared" si="6"/>
        <v>0</v>
      </c>
      <c r="T24" s="37">
        <f t="shared" si="7"/>
        <v>48</v>
      </c>
      <c r="U24" s="26">
        <f t="shared" si="8"/>
        <v>14400</v>
      </c>
      <c r="V24" s="26"/>
      <c r="W24" s="27">
        <f t="shared" si="9"/>
        <v>14400</v>
      </c>
      <c r="X24" s="201"/>
      <c r="Y24" s="209">
        <v>1</v>
      </c>
      <c r="Z24" s="198">
        <v>2</v>
      </c>
      <c r="AA24" s="198">
        <v>3</v>
      </c>
      <c r="AB24" s="198">
        <v>4</v>
      </c>
      <c r="AC24" s="198">
        <v>5</v>
      </c>
      <c r="AD24" s="198">
        <v>6</v>
      </c>
      <c r="AE24" s="200">
        <v>7</v>
      </c>
      <c r="AF24" s="234">
        <v>8</v>
      </c>
      <c r="AG24" s="218">
        <v>9</v>
      </c>
      <c r="AH24" s="198">
        <v>10</v>
      </c>
      <c r="AI24" s="198">
        <v>11</v>
      </c>
      <c r="AJ24" s="219">
        <v>12</v>
      </c>
      <c r="AK24" s="198">
        <v>13</v>
      </c>
      <c r="AL24" s="200">
        <v>14</v>
      </c>
      <c r="AM24" s="200">
        <v>15</v>
      </c>
      <c r="AN24" s="210">
        <v>16</v>
      </c>
      <c r="AO24" s="209">
        <v>17</v>
      </c>
      <c r="AP24" s="198">
        <v>18</v>
      </c>
      <c r="AQ24" s="198">
        <v>19</v>
      </c>
      <c r="AR24" s="198">
        <v>20</v>
      </c>
      <c r="AS24" s="200">
        <v>21</v>
      </c>
      <c r="AT24" s="200">
        <v>22</v>
      </c>
      <c r="AU24" s="210">
        <v>23</v>
      </c>
    </row>
    <row r="25" spans="1:47" ht="31.5" customHeight="1" outlineLevel="1" x14ac:dyDescent="0.25">
      <c r="A25" s="376">
        <v>18</v>
      </c>
      <c r="B25" s="358"/>
      <c r="C25" s="28" t="s">
        <v>35</v>
      </c>
      <c r="D25" s="10"/>
      <c r="E25" s="10"/>
      <c r="F25" s="29"/>
      <c r="G25" s="30"/>
      <c r="H25" s="34"/>
      <c r="I25" s="8"/>
      <c r="J25" s="35"/>
      <c r="K25" s="35"/>
      <c r="L25" s="25"/>
      <c r="M25" s="6"/>
      <c r="N25" s="35"/>
      <c r="O25" s="35"/>
      <c r="P25" s="25"/>
      <c r="Q25" s="6"/>
      <c r="R25" s="26"/>
      <c r="S25" s="26"/>
      <c r="T25" s="37"/>
      <c r="U25" s="26"/>
      <c r="V25" s="26"/>
      <c r="W25" s="27"/>
      <c r="X25" s="201"/>
      <c r="Y25" s="209">
        <v>1</v>
      </c>
      <c r="Z25" s="198">
        <v>2</v>
      </c>
      <c r="AA25" s="198">
        <v>3</v>
      </c>
      <c r="AB25" s="198">
        <v>4</v>
      </c>
      <c r="AC25" s="198">
        <v>5</v>
      </c>
      <c r="AD25" s="198">
        <v>6</v>
      </c>
      <c r="AE25" s="200">
        <v>7</v>
      </c>
      <c r="AF25" s="234">
        <v>8</v>
      </c>
      <c r="AG25" s="218">
        <v>9</v>
      </c>
      <c r="AH25" s="198">
        <v>10</v>
      </c>
      <c r="AI25" s="198">
        <v>11</v>
      </c>
      <c r="AJ25" s="219">
        <v>12</v>
      </c>
      <c r="AK25" s="198">
        <v>13</v>
      </c>
      <c r="AL25" s="200">
        <v>14</v>
      </c>
      <c r="AM25" s="200">
        <v>15</v>
      </c>
      <c r="AN25" s="210">
        <v>16</v>
      </c>
      <c r="AO25" s="209">
        <v>17</v>
      </c>
      <c r="AP25" s="198">
        <v>18</v>
      </c>
      <c r="AQ25" s="198">
        <v>19</v>
      </c>
      <c r="AR25" s="198">
        <v>20</v>
      </c>
      <c r="AS25" s="200">
        <v>21</v>
      </c>
      <c r="AT25" s="200">
        <v>22</v>
      </c>
      <c r="AU25" s="210">
        <v>23</v>
      </c>
    </row>
    <row r="26" spans="1:47" ht="31.5" customHeight="1" outlineLevel="1" x14ac:dyDescent="0.25">
      <c r="A26" s="376">
        <v>19</v>
      </c>
      <c r="B26" s="358"/>
      <c r="C26" s="36" t="s">
        <v>36</v>
      </c>
      <c r="D26" s="10"/>
      <c r="E26" s="10" t="s">
        <v>23</v>
      </c>
      <c r="F26" s="29">
        <v>2</v>
      </c>
      <c r="G26" s="30">
        <v>200</v>
      </c>
      <c r="H26" s="34">
        <f t="shared" ref="H26:H30" si="11">F26*G26</f>
        <v>400</v>
      </c>
      <c r="I26" s="8"/>
      <c r="J26" s="35"/>
      <c r="K26" s="35">
        <f>$G26</f>
        <v>200</v>
      </c>
      <c r="L26" s="25">
        <f t="shared" ref="L26:L30" si="12">J26*K26</f>
        <v>0</v>
      </c>
      <c r="M26" s="6"/>
      <c r="N26" s="35"/>
      <c r="O26" s="35">
        <f>$G26</f>
        <v>200</v>
      </c>
      <c r="P26" s="25">
        <f t="shared" ref="P26:P30" si="13">N26*O26</f>
        <v>0</v>
      </c>
      <c r="Q26" s="6"/>
      <c r="R26" s="26">
        <f>(SUMIF($7:$7,22,26:26))</f>
        <v>0</v>
      </c>
      <c r="S26" s="26">
        <f>(SUMIF($7:$7,24,26:26))</f>
        <v>0</v>
      </c>
      <c r="T26" s="37">
        <f>F26-(SUMIF($7:$7,22,26:26))</f>
        <v>2</v>
      </c>
      <c r="U26" s="26">
        <f t="shared" ref="U26:U30" si="14">T26*G26</f>
        <v>400</v>
      </c>
      <c r="V26" s="26"/>
      <c r="W26" s="27">
        <f t="shared" ref="W26:W31" si="15">U26-V26</f>
        <v>400</v>
      </c>
      <c r="X26" s="201"/>
      <c r="Y26" s="209">
        <v>1</v>
      </c>
      <c r="Z26" s="198">
        <v>2</v>
      </c>
      <c r="AA26" s="198">
        <v>3</v>
      </c>
      <c r="AB26" s="198">
        <v>4</v>
      </c>
      <c r="AC26" s="198">
        <v>5</v>
      </c>
      <c r="AD26" s="198">
        <v>6</v>
      </c>
      <c r="AE26" s="200">
        <v>7</v>
      </c>
      <c r="AF26" s="234">
        <v>8</v>
      </c>
      <c r="AG26" s="218">
        <v>9</v>
      </c>
      <c r="AH26" s="198">
        <v>10</v>
      </c>
      <c r="AI26" s="198">
        <v>11</v>
      </c>
      <c r="AJ26" s="219">
        <v>12</v>
      </c>
      <c r="AK26" s="198">
        <v>13</v>
      </c>
      <c r="AL26" s="200">
        <v>14</v>
      </c>
      <c r="AM26" s="200">
        <v>15</v>
      </c>
      <c r="AN26" s="210">
        <v>16</v>
      </c>
      <c r="AO26" s="209">
        <v>17</v>
      </c>
      <c r="AP26" s="198">
        <v>18</v>
      </c>
      <c r="AQ26" s="198">
        <v>19</v>
      </c>
      <c r="AR26" s="198">
        <v>20</v>
      </c>
      <c r="AS26" s="200">
        <v>21</v>
      </c>
      <c r="AT26" s="200">
        <v>22</v>
      </c>
      <c r="AU26" s="210">
        <v>23</v>
      </c>
    </row>
    <row r="27" spans="1:47" ht="18" customHeight="1" outlineLevel="1" x14ac:dyDescent="0.25">
      <c r="A27" s="376">
        <v>20</v>
      </c>
      <c r="B27" s="358"/>
      <c r="C27" s="36" t="s">
        <v>24</v>
      </c>
      <c r="D27" s="10"/>
      <c r="E27" s="10" t="s">
        <v>23</v>
      </c>
      <c r="F27" s="29">
        <v>1</v>
      </c>
      <c r="G27" s="30">
        <v>200</v>
      </c>
      <c r="H27" s="34">
        <f t="shared" si="11"/>
        <v>200</v>
      </c>
      <c r="I27" s="8"/>
      <c r="J27" s="35"/>
      <c r="K27" s="35">
        <f>$G27</f>
        <v>200</v>
      </c>
      <c r="L27" s="25">
        <f t="shared" si="12"/>
        <v>0</v>
      </c>
      <c r="M27" s="6"/>
      <c r="N27" s="35"/>
      <c r="O27" s="35">
        <f>$G27</f>
        <v>200</v>
      </c>
      <c r="P27" s="25">
        <f t="shared" si="13"/>
        <v>0</v>
      </c>
      <c r="Q27" s="6"/>
      <c r="R27" s="26">
        <f>(SUMIF($7:$7,22,27:27))</f>
        <v>0</v>
      </c>
      <c r="S27" s="26">
        <f>(SUMIF($7:$7,24,27:27))</f>
        <v>0</v>
      </c>
      <c r="T27" s="37">
        <f>F27-(SUMIF($7:$7,22,27:27))</f>
        <v>1</v>
      </c>
      <c r="U27" s="26">
        <f t="shared" si="14"/>
        <v>200</v>
      </c>
      <c r="V27" s="26"/>
      <c r="W27" s="27">
        <f t="shared" si="15"/>
        <v>200</v>
      </c>
      <c r="X27" s="201"/>
      <c r="Y27" s="209">
        <v>1</v>
      </c>
      <c r="Z27" s="198">
        <v>2</v>
      </c>
      <c r="AA27" s="198">
        <v>3</v>
      </c>
      <c r="AB27" s="198">
        <v>4</v>
      </c>
      <c r="AC27" s="198">
        <v>5</v>
      </c>
      <c r="AD27" s="198">
        <v>6</v>
      </c>
      <c r="AE27" s="200">
        <v>7</v>
      </c>
      <c r="AF27" s="234">
        <v>8</v>
      </c>
      <c r="AG27" s="218">
        <v>9</v>
      </c>
      <c r="AH27" s="198">
        <v>10</v>
      </c>
      <c r="AI27" s="198">
        <v>11</v>
      </c>
      <c r="AJ27" s="219">
        <v>12</v>
      </c>
      <c r="AK27" s="198">
        <v>13</v>
      </c>
      <c r="AL27" s="200">
        <v>14</v>
      </c>
      <c r="AM27" s="200">
        <v>15</v>
      </c>
      <c r="AN27" s="210">
        <v>16</v>
      </c>
      <c r="AO27" s="209">
        <v>17</v>
      </c>
      <c r="AP27" s="198">
        <v>18</v>
      </c>
      <c r="AQ27" s="198">
        <v>19</v>
      </c>
      <c r="AR27" s="198">
        <v>20</v>
      </c>
      <c r="AS27" s="200">
        <v>21</v>
      </c>
      <c r="AT27" s="200">
        <v>22</v>
      </c>
      <c r="AU27" s="210">
        <v>23</v>
      </c>
    </row>
    <row r="28" spans="1:47" ht="16.5" customHeight="1" outlineLevel="1" x14ac:dyDescent="0.25">
      <c r="A28" s="376">
        <v>21</v>
      </c>
      <c r="B28" s="358"/>
      <c r="C28" s="36" t="s">
        <v>27</v>
      </c>
      <c r="D28" s="10"/>
      <c r="E28" s="10" t="s">
        <v>23</v>
      </c>
      <c r="F28" s="29">
        <v>1</v>
      </c>
      <c r="G28" s="30">
        <v>200</v>
      </c>
      <c r="H28" s="34">
        <f t="shared" si="11"/>
        <v>200</v>
      </c>
      <c r="I28" s="8"/>
      <c r="J28" s="35"/>
      <c r="K28" s="35">
        <f>$G28</f>
        <v>200</v>
      </c>
      <c r="L28" s="25">
        <f t="shared" si="12"/>
        <v>0</v>
      </c>
      <c r="M28" s="6"/>
      <c r="N28" s="35"/>
      <c r="O28" s="35">
        <f>$G28</f>
        <v>200</v>
      </c>
      <c r="P28" s="25">
        <f t="shared" si="13"/>
        <v>0</v>
      </c>
      <c r="Q28" s="6"/>
      <c r="R28" s="26">
        <f>(SUMIF($7:$7,22,28:28))</f>
        <v>0</v>
      </c>
      <c r="S28" s="26">
        <f>(SUMIF($7:$7,24,28:28))</f>
        <v>0</v>
      </c>
      <c r="T28" s="37">
        <f>F28-(SUMIF($7:$7,22,28:28))</f>
        <v>1</v>
      </c>
      <c r="U28" s="26">
        <f t="shared" si="14"/>
        <v>200</v>
      </c>
      <c r="V28" s="26"/>
      <c r="W28" s="27">
        <f t="shared" si="15"/>
        <v>200</v>
      </c>
      <c r="X28" s="201"/>
      <c r="Y28" s="209">
        <v>1</v>
      </c>
      <c r="Z28" s="198">
        <v>2</v>
      </c>
      <c r="AA28" s="198">
        <v>3</v>
      </c>
      <c r="AB28" s="198">
        <v>4</v>
      </c>
      <c r="AC28" s="198">
        <v>5</v>
      </c>
      <c r="AD28" s="198">
        <v>6</v>
      </c>
      <c r="AE28" s="200">
        <v>7</v>
      </c>
      <c r="AF28" s="234">
        <v>8</v>
      </c>
      <c r="AG28" s="218">
        <v>9</v>
      </c>
      <c r="AH28" s="198">
        <v>10</v>
      </c>
      <c r="AI28" s="198">
        <v>11</v>
      </c>
      <c r="AJ28" s="219">
        <v>12</v>
      </c>
      <c r="AK28" s="198">
        <v>13</v>
      </c>
      <c r="AL28" s="200">
        <v>14</v>
      </c>
      <c r="AM28" s="200">
        <v>15</v>
      </c>
      <c r="AN28" s="210">
        <v>16</v>
      </c>
      <c r="AO28" s="209">
        <v>17</v>
      </c>
      <c r="AP28" s="198">
        <v>18</v>
      </c>
      <c r="AQ28" s="198">
        <v>19</v>
      </c>
      <c r="AR28" s="198">
        <v>20</v>
      </c>
      <c r="AS28" s="200">
        <v>21</v>
      </c>
      <c r="AT28" s="200">
        <v>22</v>
      </c>
      <c r="AU28" s="210">
        <v>23</v>
      </c>
    </row>
    <row r="29" spans="1:47" ht="16.5" customHeight="1" outlineLevel="1" x14ac:dyDescent="0.25">
      <c r="A29" s="376">
        <v>22</v>
      </c>
      <c r="B29" s="358"/>
      <c r="C29" s="36" t="s">
        <v>28</v>
      </c>
      <c r="D29" s="10"/>
      <c r="E29" s="10" t="s">
        <v>23</v>
      </c>
      <c r="F29" s="29">
        <v>1</v>
      </c>
      <c r="G29" s="30">
        <v>200</v>
      </c>
      <c r="H29" s="34">
        <f t="shared" si="11"/>
        <v>200</v>
      </c>
      <c r="I29" s="8"/>
      <c r="J29" s="35"/>
      <c r="K29" s="35">
        <f>$G29</f>
        <v>200</v>
      </c>
      <c r="L29" s="25">
        <f t="shared" si="12"/>
        <v>0</v>
      </c>
      <c r="M29" s="6"/>
      <c r="N29" s="35"/>
      <c r="O29" s="35">
        <f>$G29</f>
        <v>200</v>
      </c>
      <c r="P29" s="25">
        <f t="shared" si="13"/>
        <v>0</v>
      </c>
      <c r="Q29" s="6"/>
      <c r="R29" s="26">
        <f>(SUMIF($7:$7,22,29:29))</f>
        <v>0</v>
      </c>
      <c r="S29" s="26">
        <f>(SUMIF($7:$7,24,29:29))</f>
        <v>0</v>
      </c>
      <c r="T29" s="37">
        <f>F29-(SUMIF($7:$7,22,29:29))</f>
        <v>1</v>
      </c>
      <c r="U29" s="26">
        <f t="shared" si="14"/>
        <v>200</v>
      </c>
      <c r="V29" s="26"/>
      <c r="W29" s="27">
        <f t="shared" si="15"/>
        <v>200</v>
      </c>
      <c r="X29" s="201"/>
      <c r="Y29" s="209">
        <v>1</v>
      </c>
      <c r="Z29" s="198">
        <v>2</v>
      </c>
      <c r="AA29" s="198">
        <v>3</v>
      </c>
      <c r="AB29" s="198">
        <v>4</v>
      </c>
      <c r="AC29" s="198">
        <v>5</v>
      </c>
      <c r="AD29" s="198">
        <v>6</v>
      </c>
      <c r="AE29" s="200">
        <v>7</v>
      </c>
      <c r="AF29" s="234">
        <v>8</v>
      </c>
      <c r="AG29" s="218">
        <v>9</v>
      </c>
      <c r="AH29" s="198">
        <v>10</v>
      </c>
      <c r="AI29" s="198">
        <v>11</v>
      </c>
      <c r="AJ29" s="219">
        <v>12</v>
      </c>
      <c r="AK29" s="198">
        <v>13</v>
      </c>
      <c r="AL29" s="200">
        <v>14</v>
      </c>
      <c r="AM29" s="200">
        <v>15</v>
      </c>
      <c r="AN29" s="210">
        <v>16</v>
      </c>
      <c r="AO29" s="209">
        <v>17</v>
      </c>
      <c r="AP29" s="198">
        <v>18</v>
      </c>
      <c r="AQ29" s="198">
        <v>19</v>
      </c>
      <c r="AR29" s="198">
        <v>20</v>
      </c>
      <c r="AS29" s="200">
        <v>21</v>
      </c>
      <c r="AT29" s="200">
        <v>22</v>
      </c>
      <c r="AU29" s="210">
        <v>23</v>
      </c>
    </row>
    <row r="30" spans="1:47" ht="31.5" customHeight="1" outlineLevel="1" thickBot="1" x14ac:dyDescent="0.3">
      <c r="A30" s="381">
        <v>23</v>
      </c>
      <c r="B30" s="363"/>
      <c r="C30" s="435" t="s">
        <v>37</v>
      </c>
      <c r="D30" s="13"/>
      <c r="E30" s="13" t="s">
        <v>23</v>
      </c>
      <c r="F30" s="436">
        <v>17</v>
      </c>
      <c r="G30" s="426">
        <f>2000</f>
        <v>2000</v>
      </c>
      <c r="H30" s="437">
        <f t="shared" si="11"/>
        <v>34000</v>
      </c>
      <c r="I30" s="337"/>
      <c r="J30" s="81"/>
      <c r="K30" s="81">
        <f>$G30</f>
        <v>2000</v>
      </c>
      <c r="L30" s="82">
        <f t="shared" si="12"/>
        <v>0</v>
      </c>
      <c r="M30" s="267"/>
      <c r="N30" s="81"/>
      <c r="O30" s="81">
        <f>$G30</f>
        <v>2000</v>
      </c>
      <c r="P30" s="82">
        <f t="shared" si="13"/>
        <v>0</v>
      </c>
      <c r="Q30" s="267"/>
      <c r="R30" s="83">
        <f>(SUMIF($7:$7,22,30:30))</f>
        <v>0</v>
      </c>
      <c r="S30" s="83">
        <f>(SUMIF($7:$7,24,30:30))</f>
        <v>0</v>
      </c>
      <c r="T30" s="384">
        <f>F30-(SUMIF($7:$7,22,30:30))</f>
        <v>17</v>
      </c>
      <c r="U30" s="83">
        <f t="shared" si="14"/>
        <v>34000</v>
      </c>
      <c r="V30" s="83"/>
      <c r="W30" s="84">
        <f t="shared" si="15"/>
        <v>34000</v>
      </c>
      <c r="X30" s="201"/>
      <c r="Y30" s="209">
        <v>1</v>
      </c>
      <c r="Z30" s="198">
        <v>2</v>
      </c>
      <c r="AA30" s="198">
        <v>3</v>
      </c>
      <c r="AB30" s="198">
        <v>4</v>
      </c>
      <c r="AC30" s="198">
        <v>5</v>
      </c>
      <c r="AD30" s="198">
        <v>6</v>
      </c>
      <c r="AE30" s="200">
        <v>7</v>
      </c>
      <c r="AF30" s="234">
        <v>8</v>
      </c>
      <c r="AG30" s="218">
        <v>9</v>
      </c>
      <c r="AH30" s="198">
        <v>10</v>
      </c>
      <c r="AI30" s="198">
        <v>11</v>
      </c>
      <c r="AJ30" s="219">
        <v>12</v>
      </c>
      <c r="AK30" s="198">
        <v>13</v>
      </c>
      <c r="AL30" s="200">
        <v>14</v>
      </c>
      <c r="AM30" s="200">
        <v>15</v>
      </c>
      <c r="AN30" s="210">
        <v>16</v>
      </c>
      <c r="AO30" s="209">
        <v>17</v>
      </c>
      <c r="AP30" s="198">
        <v>18</v>
      </c>
      <c r="AQ30" s="198">
        <v>19</v>
      </c>
      <c r="AR30" s="198">
        <v>20</v>
      </c>
      <c r="AS30" s="200">
        <v>21</v>
      </c>
      <c r="AT30" s="200">
        <v>22</v>
      </c>
      <c r="AU30" s="210">
        <v>23</v>
      </c>
    </row>
    <row r="31" spans="1:47" ht="15.75" customHeight="1" outlineLevel="1" thickBot="1" x14ac:dyDescent="0.25">
      <c r="A31" s="444">
        <v>24</v>
      </c>
      <c r="B31" s="446"/>
      <c r="C31" s="446" t="s">
        <v>38</v>
      </c>
      <c r="D31" s="446"/>
      <c r="E31" s="446"/>
      <c r="F31" s="446"/>
      <c r="G31" s="446"/>
      <c r="H31" s="446">
        <f>SUM(H11:H30)</f>
        <v>79080</v>
      </c>
      <c r="I31" s="446"/>
      <c r="J31" s="446"/>
      <c r="K31" s="446"/>
      <c r="L31" s="446">
        <f>SUM(L11:L30)</f>
        <v>0</v>
      </c>
      <c r="M31" s="446"/>
      <c r="N31" s="446"/>
      <c r="O31" s="446"/>
      <c r="P31" s="446">
        <f>SUM(P11:P30)</f>
        <v>0</v>
      </c>
      <c r="Q31" s="446"/>
      <c r="R31" s="446"/>
      <c r="S31" s="446">
        <f>SUM(S10:S30)</f>
        <v>0</v>
      </c>
      <c r="T31" s="446"/>
      <c r="U31" s="446">
        <f>SUM(U11:U30)</f>
        <v>79080</v>
      </c>
      <c r="V31" s="446"/>
      <c r="W31" s="446">
        <f t="shared" si="15"/>
        <v>79080</v>
      </c>
      <c r="X31" s="446"/>
      <c r="Y31" s="446">
        <v>1</v>
      </c>
      <c r="Z31" s="446">
        <v>2</v>
      </c>
      <c r="AA31" s="446">
        <v>3</v>
      </c>
      <c r="AB31" s="446">
        <v>4</v>
      </c>
      <c r="AC31" s="446">
        <v>5</v>
      </c>
      <c r="AD31" s="446">
        <v>6</v>
      </c>
      <c r="AE31" s="446">
        <v>7</v>
      </c>
      <c r="AF31" s="446">
        <v>8</v>
      </c>
      <c r="AG31" s="446">
        <v>9</v>
      </c>
      <c r="AH31" s="446">
        <v>10</v>
      </c>
      <c r="AI31" s="446">
        <v>11</v>
      </c>
      <c r="AJ31" s="446">
        <v>12</v>
      </c>
      <c r="AK31" s="446">
        <v>13</v>
      </c>
      <c r="AL31" s="446">
        <v>14</v>
      </c>
      <c r="AM31" s="446">
        <v>15</v>
      </c>
      <c r="AN31" s="446">
        <v>16</v>
      </c>
      <c r="AO31" s="446">
        <v>17</v>
      </c>
      <c r="AP31" s="446">
        <v>18</v>
      </c>
      <c r="AQ31" s="446">
        <v>19</v>
      </c>
      <c r="AR31" s="446">
        <v>20</v>
      </c>
      <c r="AS31" s="446">
        <v>21</v>
      </c>
      <c r="AT31" s="446">
        <v>22</v>
      </c>
      <c r="AU31" s="446">
        <v>23</v>
      </c>
    </row>
    <row r="32" spans="1:47" ht="15.75" customHeight="1" outlineLevel="1" x14ac:dyDescent="0.25">
      <c r="A32" s="385">
        <v>25</v>
      </c>
      <c r="B32" s="428"/>
      <c r="C32" s="439"/>
      <c r="D32" s="415"/>
      <c r="E32" s="415"/>
      <c r="F32" s="441"/>
      <c r="G32" s="432"/>
      <c r="H32" s="442"/>
      <c r="I32" s="372"/>
      <c r="J32" s="418"/>
      <c r="K32" s="418"/>
      <c r="L32" s="419"/>
      <c r="M32" s="338"/>
      <c r="N32" s="418"/>
      <c r="O32" s="418"/>
      <c r="P32" s="419"/>
      <c r="Q32" s="338"/>
      <c r="R32" s="420"/>
      <c r="S32" s="420"/>
      <c r="T32" s="421"/>
      <c r="U32" s="420"/>
      <c r="V32" s="420"/>
      <c r="W32" s="422"/>
      <c r="X32" s="201"/>
      <c r="Y32" s="209"/>
      <c r="Z32" s="198"/>
      <c r="AA32" s="198"/>
      <c r="AB32" s="198"/>
      <c r="AC32" s="198"/>
      <c r="AD32" s="198"/>
      <c r="AE32" s="200"/>
      <c r="AF32" s="234"/>
      <c r="AG32" s="209"/>
      <c r="AH32" s="198"/>
      <c r="AI32" s="198"/>
      <c r="AJ32" s="198"/>
      <c r="AK32" s="198"/>
      <c r="AL32" s="200"/>
      <c r="AM32" s="200"/>
      <c r="AN32" s="210"/>
      <c r="AO32" s="209"/>
      <c r="AP32" s="198"/>
      <c r="AQ32" s="198"/>
      <c r="AR32" s="198"/>
      <c r="AS32" s="200"/>
      <c r="AT32" s="200"/>
      <c r="AU32" s="210"/>
    </row>
    <row r="33" spans="1:47" ht="18.75" customHeight="1" outlineLevel="1" x14ac:dyDescent="0.25">
      <c r="A33" s="376">
        <v>26</v>
      </c>
      <c r="B33" s="359"/>
      <c r="C33" s="28" t="s">
        <v>39</v>
      </c>
      <c r="D33" s="10"/>
      <c r="E33" s="10"/>
      <c r="F33" s="29"/>
      <c r="G33" s="30"/>
      <c r="H33" s="31"/>
      <c r="I33" s="8"/>
      <c r="J33" s="32"/>
      <c r="K33" s="35"/>
      <c r="L33" s="25"/>
      <c r="M33" s="6"/>
      <c r="N33" s="32"/>
      <c r="O33" s="35"/>
      <c r="P33" s="25"/>
      <c r="Q33" s="6"/>
      <c r="R33" s="26"/>
      <c r="S33" s="26"/>
      <c r="T33" s="37"/>
      <c r="U33" s="26"/>
      <c r="V33" s="26"/>
      <c r="W33" s="27"/>
      <c r="X33" s="201"/>
      <c r="Y33" s="209"/>
      <c r="Z33" s="198"/>
      <c r="AA33" s="198"/>
      <c r="AB33" s="198"/>
      <c r="AC33" s="198"/>
      <c r="AD33" s="198"/>
      <c r="AE33" s="200"/>
      <c r="AF33" s="234"/>
      <c r="AG33" s="209"/>
      <c r="AH33" s="198"/>
      <c r="AI33" s="198"/>
      <c r="AJ33" s="198"/>
      <c r="AK33" s="198"/>
      <c r="AL33" s="200"/>
      <c r="AM33" s="200"/>
      <c r="AN33" s="210"/>
      <c r="AO33" s="209"/>
      <c r="AP33" s="198"/>
      <c r="AQ33" s="198"/>
      <c r="AR33" s="198"/>
      <c r="AS33" s="200"/>
      <c r="AT33" s="200"/>
      <c r="AU33" s="210"/>
    </row>
    <row r="34" spans="1:47" ht="15.75" customHeight="1" outlineLevel="1" x14ac:dyDescent="0.25">
      <c r="A34" s="376">
        <v>27</v>
      </c>
      <c r="B34" s="358"/>
      <c r="C34" s="28" t="s">
        <v>21</v>
      </c>
      <c r="D34" s="33"/>
      <c r="E34" s="10"/>
      <c r="F34" s="29"/>
      <c r="G34" s="30"/>
      <c r="H34" s="34"/>
      <c r="I34" s="8"/>
      <c r="J34" s="35"/>
      <c r="K34" s="35"/>
      <c r="L34" s="25"/>
      <c r="M34" s="6"/>
      <c r="N34" s="35"/>
      <c r="O34" s="35"/>
      <c r="P34" s="25"/>
      <c r="Q34" s="6"/>
      <c r="R34" s="26"/>
      <c r="S34" s="26"/>
      <c r="T34" s="37"/>
      <c r="U34" s="26"/>
      <c r="V34" s="26"/>
      <c r="W34" s="27"/>
      <c r="X34" s="201"/>
      <c r="Y34" s="218">
        <v>1</v>
      </c>
      <c r="Z34" s="198">
        <v>2</v>
      </c>
      <c r="AA34" s="198">
        <v>3</v>
      </c>
      <c r="AB34" s="198">
        <v>4</v>
      </c>
      <c r="AC34" s="198">
        <v>5</v>
      </c>
      <c r="AD34" s="198">
        <v>6</v>
      </c>
      <c r="AE34" s="219">
        <v>7</v>
      </c>
      <c r="AF34" s="234">
        <v>8</v>
      </c>
      <c r="AG34" s="209">
        <v>9</v>
      </c>
      <c r="AH34" s="198">
        <v>10</v>
      </c>
      <c r="AI34" s="198">
        <v>11</v>
      </c>
      <c r="AJ34" s="198">
        <v>12</v>
      </c>
      <c r="AK34" s="198">
        <v>13</v>
      </c>
      <c r="AL34" s="200">
        <v>14</v>
      </c>
      <c r="AM34" s="200">
        <v>15</v>
      </c>
      <c r="AN34" s="210">
        <v>16</v>
      </c>
      <c r="AO34" s="209">
        <v>17</v>
      </c>
      <c r="AP34" s="198">
        <v>18</v>
      </c>
      <c r="AQ34" s="198">
        <v>19</v>
      </c>
      <c r="AR34" s="198">
        <v>20</v>
      </c>
      <c r="AS34" s="200">
        <v>21</v>
      </c>
      <c r="AT34" s="200">
        <v>22</v>
      </c>
      <c r="AU34" s="210">
        <v>23</v>
      </c>
    </row>
    <row r="35" spans="1:47" ht="27" customHeight="1" outlineLevel="1" x14ac:dyDescent="0.25">
      <c r="A35" s="376">
        <v>28</v>
      </c>
      <c r="B35" s="358"/>
      <c r="C35" s="36" t="s">
        <v>22</v>
      </c>
      <c r="D35" s="33"/>
      <c r="E35" s="10" t="s">
        <v>23</v>
      </c>
      <c r="F35" s="29">
        <v>16</v>
      </c>
      <c r="G35" s="30">
        <v>200</v>
      </c>
      <c r="H35" s="34">
        <f t="shared" ref="H35:H42" si="16">F35*G35</f>
        <v>3200</v>
      </c>
      <c r="I35" s="8"/>
      <c r="J35" s="35"/>
      <c r="K35" s="35">
        <f t="shared" ref="K35:K57" si="17">$G35</f>
        <v>200</v>
      </c>
      <c r="L35" s="25">
        <f t="shared" ref="L35:L57" si="18">J35*K35</f>
        <v>0</v>
      </c>
      <c r="M35" s="6"/>
      <c r="N35" s="35"/>
      <c r="O35" s="35">
        <f t="shared" ref="O35:O57" si="19">$G35</f>
        <v>200</v>
      </c>
      <c r="P35" s="25">
        <f t="shared" ref="P35:P57" si="20">N35*O35</f>
        <v>0</v>
      </c>
      <c r="Q35" s="6"/>
      <c r="R35" s="26">
        <f t="shared" ref="R35:R57" si="21">(SUMIF($7:$7,22,35:35))</f>
        <v>0</v>
      </c>
      <c r="S35" s="26">
        <f t="shared" ref="S35:S57" si="22">(SUMIF($7:$7,24,35:35))</f>
        <v>0</v>
      </c>
      <c r="T35" s="37">
        <f t="shared" ref="T35:T57" si="23">F35-(SUMIF($7:$7,22,35:35))</f>
        <v>16</v>
      </c>
      <c r="U35" s="26">
        <f t="shared" ref="U35:U57" si="24">T35*G35</f>
        <v>3200</v>
      </c>
      <c r="V35" s="26"/>
      <c r="W35" s="27">
        <f t="shared" ref="W35:W58" si="25">U35-V35</f>
        <v>3200</v>
      </c>
      <c r="X35" s="201"/>
      <c r="Y35" s="218">
        <v>1</v>
      </c>
      <c r="Z35" s="198">
        <v>2</v>
      </c>
      <c r="AA35" s="198">
        <v>3</v>
      </c>
      <c r="AB35" s="198">
        <v>4</v>
      </c>
      <c r="AC35" s="198">
        <v>5</v>
      </c>
      <c r="AD35" s="198">
        <v>6</v>
      </c>
      <c r="AE35" s="219">
        <v>7</v>
      </c>
      <c r="AF35" s="234">
        <v>8</v>
      </c>
      <c r="AG35" s="209">
        <v>9</v>
      </c>
      <c r="AH35" s="198">
        <v>10</v>
      </c>
      <c r="AI35" s="198">
        <v>11</v>
      </c>
      <c r="AJ35" s="198">
        <v>12</v>
      </c>
      <c r="AK35" s="198">
        <v>13</v>
      </c>
      <c r="AL35" s="200">
        <v>14</v>
      </c>
      <c r="AM35" s="200">
        <v>15</v>
      </c>
      <c r="AN35" s="210">
        <v>16</v>
      </c>
      <c r="AO35" s="209">
        <v>17</v>
      </c>
      <c r="AP35" s="198">
        <v>18</v>
      </c>
      <c r="AQ35" s="198">
        <v>19</v>
      </c>
      <c r="AR35" s="198">
        <v>20</v>
      </c>
      <c r="AS35" s="200">
        <v>21</v>
      </c>
      <c r="AT35" s="200">
        <v>22</v>
      </c>
      <c r="AU35" s="210">
        <v>23</v>
      </c>
    </row>
    <row r="36" spans="1:47" ht="18" customHeight="1" outlineLevel="1" x14ac:dyDescent="0.25">
      <c r="A36" s="376">
        <v>29</v>
      </c>
      <c r="B36" s="359"/>
      <c r="C36" s="36" t="s">
        <v>24</v>
      </c>
      <c r="D36" s="33">
        <v>15</v>
      </c>
      <c r="E36" s="10" t="s">
        <v>25</v>
      </c>
      <c r="F36" s="29">
        <v>9</v>
      </c>
      <c r="G36" s="30">
        <v>200</v>
      </c>
      <c r="H36" s="34">
        <f t="shared" si="16"/>
        <v>1800</v>
      </c>
      <c r="I36" s="8"/>
      <c r="J36" s="32"/>
      <c r="K36" s="35">
        <f t="shared" si="17"/>
        <v>200</v>
      </c>
      <c r="L36" s="25">
        <f t="shared" si="18"/>
        <v>0</v>
      </c>
      <c r="M36" s="6"/>
      <c r="N36" s="32"/>
      <c r="O36" s="35">
        <f t="shared" si="19"/>
        <v>200</v>
      </c>
      <c r="P36" s="25">
        <f t="shared" si="20"/>
        <v>0</v>
      </c>
      <c r="Q36" s="6"/>
      <c r="R36" s="26">
        <f t="shared" si="21"/>
        <v>0</v>
      </c>
      <c r="S36" s="26">
        <f t="shared" si="22"/>
        <v>0</v>
      </c>
      <c r="T36" s="37">
        <f t="shared" si="23"/>
        <v>9</v>
      </c>
      <c r="U36" s="26">
        <f t="shared" si="24"/>
        <v>1800</v>
      </c>
      <c r="V36" s="26"/>
      <c r="W36" s="27">
        <f t="shared" si="25"/>
        <v>1800</v>
      </c>
      <c r="X36" s="201"/>
      <c r="Y36" s="218">
        <v>1</v>
      </c>
      <c r="Z36" s="198">
        <v>2</v>
      </c>
      <c r="AA36" s="198">
        <v>3</v>
      </c>
      <c r="AB36" s="198">
        <v>4</v>
      </c>
      <c r="AC36" s="198">
        <v>5</v>
      </c>
      <c r="AD36" s="198">
        <v>6</v>
      </c>
      <c r="AE36" s="219">
        <v>7</v>
      </c>
      <c r="AF36" s="234">
        <v>8</v>
      </c>
      <c r="AG36" s="209">
        <v>9</v>
      </c>
      <c r="AH36" s="198">
        <v>10</v>
      </c>
      <c r="AI36" s="198">
        <v>11</v>
      </c>
      <c r="AJ36" s="198">
        <v>12</v>
      </c>
      <c r="AK36" s="198">
        <v>13</v>
      </c>
      <c r="AL36" s="200">
        <v>14</v>
      </c>
      <c r="AM36" s="200">
        <v>15</v>
      </c>
      <c r="AN36" s="210">
        <v>16</v>
      </c>
      <c r="AO36" s="209">
        <v>17</v>
      </c>
      <c r="AP36" s="198">
        <v>18</v>
      </c>
      <c r="AQ36" s="198">
        <v>19</v>
      </c>
      <c r="AR36" s="198">
        <v>20</v>
      </c>
      <c r="AS36" s="200">
        <v>21</v>
      </c>
      <c r="AT36" s="200">
        <v>22</v>
      </c>
      <c r="AU36" s="210">
        <v>23</v>
      </c>
    </row>
    <row r="37" spans="1:47" ht="18.75" customHeight="1" outlineLevel="1" x14ac:dyDescent="0.25">
      <c r="A37" s="376">
        <v>30</v>
      </c>
      <c r="B37" s="358"/>
      <c r="C37" s="36" t="s">
        <v>40</v>
      </c>
      <c r="D37" s="33"/>
      <c r="E37" s="10" t="s">
        <v>23</v>
      </c>
      <c r="F37" s="29">
        <v>10</v>
      </c>
      <c r="G37" s="30">
        <v>400</v>
      </c>
      <c r="H37" s="34">
        <f t="shared" si="16"/>
        <v>4000</v>
      </c>
      <c r="I37" s="8"/>
      <c r="J37" s="35"/>
      <c r="K37" s="35">
        <f t="shared" si="17"/>
        <v>400</v>
      </c>
      <c r="L37" s="25">
        <f t="shared" si="18"/>
        <v>0</v>
      </c>
      <c r="M37" s="6"/>
      <c r="N37" s="35"/>
      <c r="O37" s="35">
        <f t="shared" si="19"/>
        <v>400</v>
      </c>
      <c r="P37" s="25">
        <f t="shared" si="20"/>
        <v>0</v>
      </c>
      <c r="Q37" s="6"/>
      <c r="R37" s="26">
        <f t="shared" si="21"/>
        <v>0</v>
      </c>
      <c r="S37" s="26">
        <f t="shared" si="22"/>
        <v>0</v>
      </c>
      <c r="T37" s="37">
        <f t="shared" si="23"/>
        <v>10</v>
      </c>
      <c r="U37" s="26">
        <f t="shared" si="24"/>
        <v>4000</v>
      </c>
      <c r="V37" s="26"/>
      <c r="W37" s="27">
        <f t="shared" si="25"/>
        <v>4000</v>
      </c>
      <c r="X37" s="201"/>
      <c r="Y37" s="218">
        <v>1</v>
      </c>
      <c r="Z37" s="198">
        <v>2</v>
      </c>
      <c r="AA37" s="198">
        <v>3</v>
      </c>
      <c r="AB37" s="198">
        <v>4</v>
      </c>
      <c r="AC37" s="198">
        <v>5</v>
      </c>
      <c r="AD37" s="198">
        <v>6</v>
      </c>
      <c r="AE37" s="219">
        <v>7</v>
      </c>
      <c r="AF37" s="234">
        <v>8</v>
      </c>
      <c r="AG37" s="209">
        <v>9</v>
      </c>
      <c r="AH37" s="198">
        <v>10</v>
      </c>
      <c r="AI37" s="198">
        <v>11</v>
      </c>
      <c r="AJ37" s="198">
        <v>12</v>
      </c>
      <c r="AK37" s="198">
        <v>13</v>
      </c>
      <c r="AL37" s="200">
        <v>14</v>
      </c>
      <c r="AM37" s="200">
        <v>15</v>
      </c>
      <c r="AN37" s="210">
        <v>16</v>
      </c>
      <c r="AO37" s="209">
        <v>17</v>
      </c>
      <c r="AP37" s="198">
        <v>18</v>
      </c>
      <c r="AQ37" s="198">
        <v>19</v>
      </c>
      <c r="AR37" s="198">
        <v>20</v>
      </c>
      <c r="AS37" s="200">
        <v>21</v>
      </c>
      <c r="AT37" s="200">
        <v>22</v>
      </c>
      <c r="AU37" s="210">
        <v>23</v>
      </c>
    </row>
    <row r="38" spans="1:47" ht="18" customHeight="1" outlineLevel="1" x14ac:dyDescent="0.25">
      <c r="A38" s="376">
        <v>31</v>
      </c>
      <c r="B38" s="358"/>
      <c r="C38" s="36" t="s">
        <v>27</v>
      </c>
      <c r="D38" s="33">
        <v>25</v>
      </c>
      <c r="E38" s="10" t="s">
        <v>23</v>
      </c>
      <c r="F38" s="29">
        <v>4</v>
      </c>
      <c r="G38" s="30">
        <v>200</v>
      </c>
      <c r="H38" s="34">
        <f t="shared" si="16"/>
        <v>800</v>
      </c>
      <c r="I38" s="8"/>
      <c r="J38" s="35"/>
      <c r="K38" s="35">
        <f t="shared" si="17"/>
        <v>200</v>
      </c>
      <c r="L38" s="25">
        <f t="shared" si="18"/>
        <v>0</v>
      </c>
      <c r="M38" s="6"/>
      <c r="N38" s="35"/>
      <c r="O38" s="35">
        <f t="shared" si="19"/>
        <v>200</v>
      </c>
      <c r="P38" s="25">
        <f t="shared" si="20"/>
        <v>0</v>
      </c>
      <c r="Q38" s="6"/>
      <c r="R38" s="26">
        <f t="shared" si="21"/>
        <v>0</v>
      </c>
      <c r="S38" s="26">
        <f t="shared" si="22"/>
        <v>0</v>
      </c>
      <c r="T38" s="37">
        <f t="shared" si="23"/>
        <v>4</v>
      </c>
      <c r="U38" s="26">
        <f t="shared" si="24"/>
        <v>800</v>
      </c>
      <c r="V38" s="26"/>
      <c r="W38" s="27">
        <f t="shared" si="25"/>
        <v>800</v>
      </c>
      <c r="X38" s="201"/>
      <c r="Y38" s="218">
        <v>1</v>
      </c>
      <c r="Z38" s="198">
        <v>2</v>
      </c>
      <c r="AA38" s="198">
        <v>3</v>
      </c>
      <c r="AB38" s="198">
        <v>4</v>
      </c>
      <c r="AC38" s="198">
        <v>5</v>
      </c>
      <c r="AD38" s="198">
        <v>6</v>
      </c>
      <c r="AE38" s="219">
        <v>7</v>
      </c>
      <c r="AF38" s="234">
        <v>8</v>
      </c>
      <c r="AG38" s="209">
        <v>9</v>
      </c>
      <c r="AH38" s="198">
        <v>10</v>
      </c>
      <c r="AI38" s="198">
        <v>11</v>
      </c>
      <c r="AJ38" s="198">
        <v>12</v>
      </c>
      <c r="AK38" s="198">
        <v>13</v>
      </c>
      <c r="AL38" s="200">
        <v>14</v>
      </c>
      <c r="AM38" s="200">
        <v>15</v>
      </c>
      <c r="AN38" s="210">
        <v>16</v>
      </c>
      <c r="AO38" s="209">
        <v>17</v>
      </c>
      <c r="AP38" s="198">
        <v>18</v>
      </c>
      <c r="AQ38" s="198">
        <v>19</v>
      </c>
      <c r="AR38" s="198">
        <v>20</v>
      </c>
      <c r="AS38" s="200">
        <v>21</v>
      </c>
      <c r="AT38" s="200">
        <v>22</v>
      </c>
      <c r="AU38" s="210">
        <v>23</v>
      </c>
    </row>
    <row r="39" spans="1:47" ht="18" customHeight="1" outlineLevel="1" x14ac:dyDescent="0.25">
      <c r="A39" s="376">
        <v>32</v>
      </c>
      <c r="B39" s="358"/>
      <c r="C39" s="36" t="s">
        <v>28</v>
      </c>
      <c r="D39" s="33"/>
      <c r="E39" s="10" t="s">
        <v>23</v>
      </c>
      <c r="F39" s="29">
        <v>3</v>
      </c>
      <c r="G39" s="30">
        <v>200</v>
      </c>
      <c r="H39" s="34">
        <f t="shared" si="16"/>
        <v>600</v>
      </c>
      <c r="I39" s="8"/>
      <c r="J39" s="35"/>
      <c r="K39" s="35">
        <f t="shared" si="17"/>
        <v>200</v>
      </c>
      <c r="L39" s="25">
        <f t="shared" si="18"/>
        <v>0</v>
      </c>
      <c r="M39" s="6"/>
      <c r="N39" s="35"/>
      <c r="O39" s="35">
        <f t="shared" si="19"/>
        <v>200</v>
      </c>
      <c r="P39" s="25">
        <f t="shared" si="20"/>
        <v>0</v>
      </c>
      <c r="Q39" s="6"/>
      <c r="R39" s="26">
        <f t="shared" si="21"/>
        <v>0</v>
      </c>
      <c r="S39" s="26">
        <f t="shared" si="22"/>
        <v>0</v>
      </c>
      <c r="T39" s="37">
        <f t="shared" si="23"/>
        <v>3</v>
      </c>
      <c r="U39" s="26">
        <f t="shared" si="24"/>
        <v>600</v>
      </c>
      <c r="V39" s="26"/>
      <c r="W39" s="27">
        <f t="shared" si="25"/>
        <v>600</v>
      </c>
      <c r="X39" s="201"/>
      <c r="Y39" s="218">
        <v>1</v>
      </c>
      <c r="Z39" s="198">
        <v>2</v>
      </c>
      <c r="AA39" s="198">
        <v>3</v>
      </c>
      <c r="AB39" s="198">
        <v>4</v>
      </c>
      <c r="AC39" s="198">
        <v>5</v>
      </c>
      <c r="AD39" s="198">
        <v>6</v>
      </c>
      <c r="AE39" s="219">
        <v>7</v>
      </c>
      <c r="AF39" s="234">
        <v>8</v>
      </c>
      <c r="AG39" s="209">
        <v>9</v>
      </c>
      <c r="AH39" s="198">
        <v>10</v>
      </c>
      <c r="AI39" s="198">
        <v>11</v>
      </c>
      <c r="AJ39" s="198">
        <v>12</v>
      </c>
      <c r="AK39" s="198">
        <v>13</v>
      </c>
      <c r="AL39" s="200">
        <v>14</v>
      </c>
      <c r="AM39" s="200">
        <v>15</v>
      </c>
      <c r="AN39" s="210">
        <v>16</v>
      </c>
      <c r="AO39" s="209">
        <v>17</v>
      </c>
      <c r="AP39" s="198">
        <v>18</v>
      </c>
      <c r="AQ39" s="198">
        <v>19</v>
      </c>
      <c r="AR39" s="198">
        <v>20</v>
      </c>
      <c r="AS39" s="200">
        <v>21</v>
      </c>
      <c r="AT39" s="200">
        <v>22</v>
      </c>
      <c r="AU39" s="210">
        <v>23</v>
      </c>
    </row>
    <row r="40" spans="1:47" ht="18" customHeight="1" outlineLevel="1" x14ac:dyDescent="0.25">
      <c r="A40" s="376">
        <v>33</v>
      </c>
      <c r="B40" s="359"/>
      <c r="C40" s="36" t="s">
        <v>29</v>
      </c>
      <c r="D40" s="33">
        <v>32</v>
      </c>
      <c r="E40" s="10" t="s">
        <v>23</v>
      </c>
      <c r="F40" s="29">
        <v>1</v>
      </c>
      <c r="G40" s="30">
        <v>400</v>
      </c>
      <c r="H40" s="34">
        <f t="shared" si="16"/>
        <v>400</v>
      </c>
      <c r="I40" s="8"/>
      <c r="J40" s="32"/>
      <c r="K40" s="35">
        <f t="shared" si="17"/>
        <v>400</v>
      </c>
      <c r="L40" s="25">
        <f t="shared" si="18"/>
        <v>0</v>
      </c>
      <c r="M40" s="6"/>
      <c r="N40" s="32"/>
      <c r="O40" s="35">
        <f t="shared" si="19"/>
        <v>400</v>
      </c>
      <c r="P40" s="25">
        <f t="shared" si="20"/>
        <v>0</v>
      </c>
      <c r="Q40" s="6"/>
      <c r="R40" s="26">
        <f t="shared" si="21"/>
        <v>0</v>
      </c>
      <c r="S40" s="26">
        <f t="shared" si="22"/>
        <v>0</v>
      </c>
      <c r="T40" s="37">
        <f t="shared" si="23"/>
        <v>1</v>
      </c>
      <c r="U40" s="26">
        <f t="shared" si="24"/>
        <v>400</v>
      </c>
      <c r="V40" s="26"/>
      <c r="W40" s="27">
        <f t="shared" si="25"/>
        <v>400</v>
      </c>
      <c r="X40" s="201"/>
      <c r="Y40" s="218">
        <v>1</v>
      </c>
      <c r="Z40" s="198">
        <v>2</v>
      </c>
      <c r="AA40" s="198">
        <v>3</v>
      </c>
      <c r="AB40" s="198">
        <v>4</v>
      </c>
      <c r="AC40" s="198">
        <v>5</v>
      </c>
      <c r="AD40" s="198">
        <v>6</v>
      </c>
      <c r="AE40" s="219">
        <v>7</v>
      </c>
      <c r="AF40" s="234">
        <v>8</v>
      </c>
      <c r="AG40" s="209">
        <v>9</v>
      </c>
      <c r="AH40" s="198">
        <v>10</v>
      </c>
      <c r="AI40" s="198">
        <v>11</v>
      </c>
      <c r="AJ40" s="198">
        <v>12</v>
      </c>
      <c r="AK40" s="198">
        <v>13</v>
      </c>
      <c r="AL40" s="200">
        <v>14</v>
      </c>
      <c r="AM40" s="200">
        <v>15</v>
      </c>
      <c r="AN40" s="210">
        <v>16</v>
      </c>
      <c r="AO40" s="209">
        <v>17</v>
      </c>
      <c r="AP40" s="198">
        <v>18</v>
      </c>
      <c r="AQ40" s="198">
        <v>19</v>
      </c>
      <c r="AR40" s="198">
        <v>20</v>
      </c>
      <c r="AS40" s="200">
        <v>21</v>
      </c>
      <c r="AT40" s="200">
        <v>22</v>
      </c>
      <c r="AU40" s="210">
        <v>23</v>
      </c>
    </row>
    <row r="41" spans="1:47" ht="49.5" customHeight="1" outlineLevel="1" x14ac:dyDescent="0.25">
      <c r="A41" s="376">
        <v>34</v>
      </c>
      <c r="B41" s="359" t="s">
        <v>41</v>
      </c>
      <c r="C41" s="41" t="s">
        <v>42</v>
      </c>
      <c r="D41" s="42"/>
      <c r="E41" s="43" t="s">
        <v>32</v>
      </c>
      <c r="F41" s="44">
        <v>150</v>
      </c>
      <c r="G41" s="45">
        <v>35</v>
      </c>
      <c r="H41" s="31">
        <f t="shared" si="16"/>
        <v>5250</v>
      </c>
      <c r="I41" s="8"/>
      <c r="J41" s="32">
        <f>150</f>
        <v>150</v>
      </c>
      <c r="K41" s="35">
        <f t="shared" si="17"/>
        <v>35</v>
      </c>
      <c r="L41" s="25">
        <f t="shared" si="18"/>
        <v>5250</v>
      </c>
      <c r="M41" s="6"/>
      <c r="N41" s="32"/>
      <c r="O41" s="35">
        <f t="shared" si="19"/>
        <v>35</v>
      </c>
      <c r="P41" s="25">
        <f t="shared" si="20"/>
        <v>0</v>
      </c>
      <c r="Q41" s="6"/>
      <c r="R41" s="26">
        <f t="shared" si="21"/>
        <v>150</v>
      </c>
      <c r="S41" s="26">
        <f t="shared" si="22"/>
        <v>5250</v>
      </c>
      <c r="T41" s="37">
        <f t="shared" si="23"/>
        <v>0</v>
      </c>
      <c r="U41" s="26">
        <f t="shared" si="24"/>
        <v>0</v>
      </c>
      <c r="V41" s="26"/>
      <c r="W41" s="27">
        <f t="shared" si="25"/>
        <v>0</v>
      </c>
      <c r="X41" s="201"/>
      <c r="Y41" s="218">
        <v>1</v>
      </c>
      <c r="Z41" s="198">
        <v>2</v>
      </c>
      <c r="AA41" s="198">
        <v>3</v>
      </c>
      <c r="AB41" s="198">
        <v>4</v>
      </c>
      <c r="AC41" s="198">
        <v>5</v>
      </c>
      <c r="AD41" s="198">
        <v>6</v>
      </c>
      <c r="AE41" s="219">
        <v>7</v>
      </c>
      <c r="AF41" s="234">
        <v>8</v>
      </c>
      <c r="AG41" s="209">
        <v>9</v>
      </c>
      <c r="AH41" s="198">
        <v>10</v>
      </c>
      <c r="AI41" s="198">
        <v>11</v>
      </c>
      <c r="AJ41" s="198">
        <v>12</v>
      </c>
      <c r="AK41" s="198">
        <v>13</v>
      </c>
      <c r="AL41" s="200">
        <v>14</v>
      </c>
      <c r="AM41" s="200">
        <v>15</v>
      </c>
      <c r="AN41" s="210">
        <v>16</v>
      </c>
      <c r="AO41" s="209">
        <v>17</v>
      </c>
      <c r="AP41" s="198">
        <v>18</v>
      </c>
      <c r="AQ41" s="198">
        <v>19</v>
      </c>
      <c r="AR41" s="198">
        <v>20</v>
      </c>
      <c r="AS41" s="200">
        <v>21</v>
      </c>
      <c r="AT41" s="200">
        <v>22</v>
      </c>
      <c r="AU41" s="210">
        <v>23</v>
      </c>
    </row>
    <row r="42" spans="1:47" ht="15" customHeight="1" outlineLevel="1" x14ac:dyDescent="0.25">
      <c r="A42" s="376">
        <v>35</v>
      </c>
      <c r="B42" s="359" t="s">
        <v>41</v>
      </c>
      <c r="C42" s="41" t="s">
        <v>33</v>
      </c>
      <c r="D42" s="42">
        <v>50</v>
      </c>
      <c r="E42" s="43" t="s">
        <v>32</v>
      </c>
      <c r="F42" s="44">
        <v>204</v>
      </c>
      <c r="G42" s="45">
        <v>25</v>
      </c>
      <c r="H42" s="31">
        <f t="shared" si="16"/>
        <v>5100</v>
      </c>
      <c r="I42" s="8"/>
      <c r="J42" s="46">
        <v>204</v>
      </c>
      <c r="K42" s="35">
        <f t="shared" si="17"/>
        <v>25</v>
      </c>
      <c r="L42" s="25">
        <f t="shared" si="18"/>
        <v>5100</v>
      </c>
      <c r="M42" s="6"/>
      <c r="N42" s="46"/>
      <c r="O42" s="35">
        <f t="shared" si="19"/>
        <v>25</v>
      </c>
      <c r="P42" s="25">
        <f t="shared" si="20"/>
        <v>0</v>
      </c>
      <c r="Q42" s="6"/>
      <c r="R42" s="26">
        <f t="shared" si="21"/>
        <v>204</v>
      </c>
      <c r="S42" s="26">
        <f t="shared" si="22"/>
        <v>5100</v>
      </c>
      <c r="T42" s="37">
        <f t="shared" si="23"/>
        <v>0</v>
      </c>
      <c r="U42" s="26">
        <f t="shared" si="24"/>
        <v>0</v>
      </c>
      <c r="V42" s="26"/>
      <c r="W42" s="27">
        <f t="shared" si="25"/>
        <v>0</v>
      </c>
      <c r="X42" s="201"/>
      <c r="Y42" s="218">
        <v>1</v>
      </c>
      <c r="Z42" s="199">
        <v>2</v>
      </c>
      <c r="AA42" s="199">
        <v>3</v>
      </c>
      <c r="AB42" s="199">
        <v>4</v>
      </c>
      <c r="AC42" s="199">
        <v>5</v>
      </c>
      <c r="AD42" s="199">
        <v>6</v>
      </c>
      <c r="AE42" s="219">
        <v>7</v>
      </c>
      <c r="AF42" s="234">
        <v>8</v>
      </c>
      <c r="AG42" s="209">
        <v>9</v>
      </c>
      <c r="AH42" s="198">
        <v>10</v>
      </c>
      <c r="AI42" s="198">
        <v>11</v>
      </c>
      <c r="AJ42" s="198">
        <v>12</v>
      </c>
      <c r="AK42" s="198">
        <v>13</v>
      </c>
      <c r="AL42" s="200">
        <v>14</v>
      </c>
      <c r="AM42" s="200">
        <v>15</v>
      </c>
      <c r="AN42" s="210">
        <v>16</v>
      </c>
      <c r="AO42" s="209">
        <v>17</v>
      </c>
      <c r="AP42" s="198">
        <v>18</v>
      </c>
      <c r="AQ42" s="198">
        <v>19</v>
      </c>
      <c r="AR42" s="198">
        <v>20</v>
      </c>
      <c r="AS42" s="200">
        <v>21</v>
      </c>
      <c r="AT42" s="200">
        <v>22</v>
      </c>
      <c r="AU42" s="210">
        <v>23</v>
      </c>
    </row>
    <row r="43" spans="1:47" ht="15" customHeight="1" outlineLevel="1" x14ac:dyDescent="0.25">
      <c r="A43" s="376">
        <v>36</v>
      </c>
      <c r="B43" s="358"/>
      <c r="C43" s="28" t="s">
        <v>30</v>
      </c>
      <c r="D43" s="33"/>
      <c r="E43" s="10"/>
      <c r="F43" s="29"/>
      <c r="G43" s="30"/>
      <c r="H43" s="34"/>
      <c r="I43" s="8"/>
      <c r="J43" s="47"/>
      <c r="K43" s="35">
        <f t="shared" si="17"/>
        <v>0</v>
      </c>
      <c r="L43" s="25">
        <f t="shared" si="18"/>
        <v>0</v>
      </c>
      <c r="M43" s="6"/>
      <c r="N43" s="47"/>
      <c r="O43" s="35">
        <f t="shared" si="19"/>
        <v>0</v>
      </c>
      <c r="P43" s="25">
        <f t="shared" si="20"/>
        <v>0</v>
      </c>
      <c r="Q43" s="6"/>
      <c r="R43" s="26">
        <f t="shared" si="21"/>
        <v>0</v>
      </c>
      <c r="S43" s="26">
        <f t="shared" si="22"/>
        <v>0</v>
      </c>
      <c r="T43" s="37">
        <f t="shared" si="23"/>
        <v>0</v>
      </c>
      <c r="U43" s="26">
        <f t="shared" si="24"/>
        <v>0</v>
      </c>
      <c r="V43" s="26"/>
      <c r="W43" s="27">
        <f t="shared" si="25"/>
        <v>0</v>
      </c>
      <c r="X43" s="201"/>
      <c r="Y43" s="218">
        <v>1</v>
      </c>
      <c r="Z43" s="219">
        <v>2</v>
      </c>
      <c r="AA43" s="219">
        <v>3</v>
      </c>
      <c r="AB43" s="219">
        <v>4</v>
      </c>
      <c r="AC43" s="219">
        <v>5</v>
      </c>
      <c r="AD43" s="219">
        <v>6</v>
      </c>
      <c r="AE43" s="219">
        <v>7</v>
      </c>
      <c r="AF43" s="234">
        <v>8</v>
      </c>
      <c r="AG43" s="209">
        <v>9</v>
      </c>
      <c r="AH43" s="198">
        <v>10</v>
      </c>
      <c r="AI43" s="198">
        <v>11</v>
      </c>
      <c r="AJ43" s="198">
        <v>12</v>
      </c>
      <c r="AK43" s="198">
        <v>13</v>
      </c>
      <c r="AL43" s="200">
        <v>14</v>
      </c>
      <c r="AM43" s="200">
        <v>15</v>
      </c>
      <c r="AN43" s="210">
        <v>16</v>
      </c>
      <c r="AO43" s="209">
        <v>17</v>
      </c>
      <c r="AP43" s="198">
        <v>18</v>
      </c>
      <c r="AQ43" s="198">
        <v>19</v>
      </c>
      <c r="AR43" s="198">
        <v>20</v>
      </c>
      <c r="AS43" s="200">
        <v>21</v>
      </c>
      <c r="AT43" s="200">
        <v>22</v>
      </c>
      <c r="AU43" s="210">
        <v>23</v>
      </c>
    </row>
    <row r="44" spans="1:47" ht="15" customHeight="1" outlineLevel="1" x14ac:dyDescent="0.25">
      <c r="A44" s="376">
        <v>37</v>
      </c>
      <c r="B44" s="359"/>
      <c r="C44" s="36" t="s">
        <v>27</v>
      </c>
      <c r="D44" s="33">
        <v>40</v>
      </c>
      <c r="E44" s="10" t="s">
        <v>23</v>
      </c>
      <c r="F44" s="29">
        <v>35</v>
      </c>
      <c r="G44" s="30">
        <v>200</v>
      </c>
      <c r="H44" s="34">
        <f t="shared" ref="H44:H51" si="26">F44*G44</f>
        <v>7000</v>
      </c>
      <c r="I44" s="8"/>
      <c r="J44" s="35">
        <v>32</v>
      </c>
      <c r="K44" s="35">
        <f t="shared" si="17"/>
        <v>200</v>
      </c>
      <c r="L44" s="25">
        <f t="shared" si="18"/>
        <v>6400</v>
      </c>
      <c r="M44" s="6"/>
      <c r="N44" s="35"/>
      <c r="O44" s="35">
        <f t="shared" si="19"/>
        <v>200</v>
      </c>
      <c r="P44" s="25">
        <f t="shared" si="20"/>
        <v>0</v>
      </c>
      <c r="Q44" s="6"/>
      <c r="R44" s="26">
        <f t="shared" si="21"/>
        <v>32</v>
      </c>
      <c r="S44" s="26">
        <f t="shared" si="22"/>
        <v>6400</v>
      </c>
      <c r="T44" s="37">
        <f t="shared" si="23"/>
        <v>3</v>
      </c>
      <c r="U44" s="26">
        <f t="shared" si="24"/>
        <v>600</v>
      </c>
      <c r="V44" s="26"/>
      <c r="W44" s="27">
        <f t="shared" si="25"/>
        <v>600</v>
      </c>
      <c r="X44" s="201"/>
      <c r="Y44" s="218">
        <v>1</v>
      </c>
      <c r="Z44" s="198">
        <v>2</v>
      </c>
      <c r="AA44" s="198">
        <v>3</v>
      </c>
      <c r="AB44" s="198">
        <v>4</v>
      </c>
      <c r="AC44" s="198">
        <v>5</v>
      </c>
      <c r="AD44" s="198">
        <v>6</v>
      </c>
      <c r="AE44" s="219">
        <v>7</v>
      </c>
      <c r="AF44" s="234">
        <v>8</v>
      </c>
      <c r="AG44" s="209">
        <v>9</v>
      </c>
      <c r="AH44" s="198">
        <v>10</v>
      </c>
      <c r="AI44" s="198">
        <v>11</v>
      </c>
      <c r="AJ44" s="198">
        <v>12</v>
      </c>
      <c r="AK44" s="198">
        <v>13</v>
      </c>
      <c r="AL44" s="200">
        <v>14</v>
      </c>
      <c r="AM44" s="200">
        <v>15</v>
      </c>
      <c r="AN44" s="210">
        <v>16</v>
      </c>
      <c r="AO44" s="209">
        <v>17</v>
      </c>
      <c r="AP44" s="198">
        <v>18</v>
      </c>
      <c r="AQ44" s="198">
        <v>19</v>
      </c>
      <c r="AR44" s="198">
        <v>20</v>
      </c>
      <c r="AS44" s="200">
        <v>21</v>
      </c>
      <c r="AT44" s="200">
        <v>22</v>
      </c>
      <c r="AU44" s="210">
        <v>23</v>
      </c>
    </row>
    <row r="45" spans="1:47" ht="15" customHeight="1" outlineLevel="1" x14ac:dyDescent="0.25">
      <c r="A45" s="376">
        <v>38</v>
      </c>
      <c r="B45" s="358"/>
      <c r="C45" s="36" t="s">
        <v>31</v>
      </c>
      <c r="D45" s="33"/>
      <c r="E45" s="10" t="s">
        <v>32</v>
      </c>
      <c r="F45" s="29">
        <v>143</v>
      </c>
      <c r="G45" s="30">
        <v>35</v>
      </c>
      <c r="H45" s="34">
        <f t="shared" si="26"/>
        <v>5005</v>
      </c>
      <c r="I45" s="8"/>
      <c r="J45" s="35">
        <v>143</v>
      </c>
      <c r="K45" s="35">
        <f t="shared" si="17"/>
        <v>35</v>
      </c>
      <c r="L45" s="25">
        <f t="shared" si="18"/>
        <v>5005</v>
      </c>
      <c r="M45" s="6"/>
      <c r="N45" s="35"/>
      <c r="O45" s="35">
        <f t="shared" si="19"/>
        <v>35</v>
      </c>
      <c r="P45" s="25">
        <f t="shared" si="20"/>
        <v>0</v>
      </c>
      <c r="Q45" s="6"/>
      <c r="R45" s="26">
        <f t="shared" si="21"/>
        <v>143</v>
      </c>
      <c r="S45" s="26">
        <f t="shared" si="22"/>
        <v>5005</v>
      </c>
      <c r="T45" s="37">
        <f t="shared" si="23"/>
        <v>0</v>
      </c>
      <c r="U45" s="26">
        <f t="shared" si="24"/>
        <v>0</v>
      </c>
      <c r="V45" s="26"/>
      <c r="W45" s="27">
        <f t="shared" si="25"/>
        <v>0</v>
      </c>
      <c r="X45" s="201"/>
      <c r="Y45" s="218">
        <v>1</v>
      </c>
      <c r="Z45" s="198">
        <v>2</v>
      </c>
      <c r="AA45" s="198">
        <v>3</v>
      </c>
      <c r="AB45" s="198">
        <v>4</v>
      </c>
      <c r="AC45" s="198">
        <v>5</v>
      </c>
      <c r="AD45" s="198">
        <v>6</v>
      </c>
      <c r="AE45" s="219">
        <v>7</v>
      </c>
      <c r="AF45" s="234">
        <v>8</v>
      </c>
      <c r="AG45" s="209">
        <v>9</v>
      </c>
      <c r="AH45" s="198">
        <v>10</v>
      </c>
      <c r="AI45" s="198">
        <v>11</v>
      </c>
      <c r="AJ45" s="198">
        <v>12</v>
      </c>
      <c r="AK45" s="198">
        <v>13</v>
      </c>
      <c r="AL45" s="200">
        <v>14</v>
      </c>
      <c r="AM45" s="200">
        <v>15</v>
      </c>
      <c r="AN45" s="210">
        <v>16</v>
      </c>
      <c r="AO45" s="209">
        <v>17</v>
      </c>
      <c r="AP45" s="198">
        <v>18</v>
      </c>
      <c r="AQ45" s="198">
        <v>19</v>
      </c>
      <c r="AR45" s="198">
        <v>20</v>
      </c>
      <c r="AS45" s="200">
        <v>21</v>
      </c>
      <c r="AT45" s="200">
        <v>22</v>
      </c>
      <c r="AU45" s="210">
        <v>23</v>
      </c>
    </row>
    <row r="46" spans="1:47" ht="15" customHeight="1" outlineLevel="1" x14ac:dyDescent="0.25">
      <c r="A46" s="376">
        <v>39</v>
      </c>
      <c r="B46" s="358"/>
      <c r="C46" s="36" t="s">
        <v>33</v>
      </c>
      <c r="D46" s="33">
        <v>50</v>
      </c>
      <c r="E46" s="10" t="s">
        <v>32</v>
      </c>
      <c r="F46" s="29">
        <v>143</v>
      </c>
      <c r="G46" s="30">
        <v>25</v>
      </c>
      <c r="H46" s="34">
        <f t="shared" si="26"/>
        <v>3575</v>
      </c>
      <c r="I46" s="8"/>
      <c r="J46" s="35">
        <v>143</v>
      </c>
      <c r="K46" s="35">
        <f t="shared" si="17"/>
        <v>25</v>
      </c>
      <c r="L46" s="25">
        <f t="shared" si="18"/>
        <v>3575</v>
      </c>
      <c r="M46" s="6"/>
      <c r="N46" s="35"/>
      <c r="O46" s="35">
        <f t="shared" si="19"/>
        <v>25</v>
      </c>
      <c r="P46" s="25">
        <f t="shared" si="20"/>
        <v>0</v>
      </c>
      <c r="Q46" s="6"/>
      <c r="R46" s="26">
        <f t="shared" si="21"/>
        <v>143</v>
      </c>
      <c r="S46" s="26">
        <f t="shared" si="22"/>
        <v>3575</v>
      </c>
      <c r="T46" s="37">
        <f t="shared" si="23"/>
        <v>0</v>
      </c>
      <c r="U46" s="26">
        <f t="shared" si="24"/>
        <v>0</v>
      </c>
      <c r="V46" s="26"/>
      <c r="W46" s="27">
        <f t="shared" si="25"/>
        <v>0</v>
      </c>
      <c r="X46" s="201"/>
      <c r="Y46" s="218">
        <v>1</v>
      </c>
      <c r="Z46" s="198">
        <v>2</v>
      </c>
      <c r="AA46" s="198">
        <v>3</v>
      </c>
      <c r="AB46" s="198">
        <v>4</v>
      </c>
      <c r="AC46" s="198">
        <v>5</v>
      </c>
      <c r="AD46" s="198">
        <v>6</v>
      </c>
      <c r="AE46" s="219">
        <v>7</v>
      </c>
      <c r="AF46" s="234">
        <v>8</v>
      </c>
      <c r="AG46" s="209">
        <v>9</v>
      </c>
      <c r="AH46" s="198">
        <v>10</v>
      </c>
      <c r="AI46" s="198">
        <v>11</v>
      </c>
      <c r="AJ46" s="198">
        <v>12</v>
      </c>
      <c r="AK46" s="198">
        <v>13</v>
      </c>
      <c r="AL46" s="200">
        <v>14</v>
      </c>
      <c r="AM46" s="200">
        <v>15</v>
      </c>
      <c r="AN46" s="210">
        <v>16</v>
      </c>
      <c r="AO46" s="209">
        <v>17</v>
      </c>
      <c r="AP46" s="198">
        <v>18</v>
      </c>
      <c r="AQ46" s="198">
        <v>19</v>
      </c>
      <c r="AR46" s="198">
        <v>20</v>
      </c>
      <c r="AS46" s="200">
        <v>21</v>
      </c>
      <c r="AT46" s="200">
        <v>22</v>
      </c>
      <c r="AU46" s="210">
        <v>23</v>
      </c>
    </row>
    <row r="47" spans="1:47" ht="15" customHeight="1" outlineLevel="1" x14ac:dyDescent="0.25">
      <c r="A47" s="376">
        <v>40</v>
      </c>
      <c r="B47" s="359" t="s">
        <v>41</v>
      </c>
      <c r="C47" s="41" t="s">
        <v>43</v>
      </c>
      <c r="D47" s="42"/>
      <c r="E47" s="43" t="s">
        <v>23</v>
      </c>
      <c r="F47" s="44">
        <f>16*4</f>
        <v>64</v>
      </c>
      <c r="G47" s="45">
        <v>100</v>
      </c>
      <c r="H47" s="31">
        <f t="shared" si="26"/>
        <v>6400</v>
      </c>
      <c r="I47" s="8"/>
      <c r="J47" s="32">
        <f>15*4</f>
        <v>60</v>
      </c>
      <c r="K47" s="35">
        <f t="shared" si="17"/>
        <v>100</v>
      </c>
      <c r="L47" s="25">
        <f t="shared" si="18"/>
        <v>6000</v>
      </c>
      <c r="M47" s="6"/>
      <c r="N47" s="32"/>
      <c r="O47" s="35">
        <f t="shared" si="19"/>
        <v>100</v>
      </c>
      <c r="P47" s="25">
        <f t="shared" si="20"/>
        <v>0</v>
      </c>
      <c r="Q47" s="6"/>
      <c r="R47" s="26">
        <f t="shared" si="21"/>
        <v>60</v>
      </c>
      <c r="S47" s="26">
        <f t="shared" si="22"/>
        <v>6000</v>
      </c>
      <c r="T47" s="37">
        <f t="shared" si="23"/>
        <v>4</v>
      </c>
      <c r="U47" s="26">
        <f t="shared" si="24"/>
        <v>400</v>
      </c>
      <c r="V47" s="26"/>
      <c r="W47" s="27">
        <f t="shared" si="25"/>
        <v>400</v>
      </c>
      <c r="X47" s="201"/>
      <c r="Y47" s="218">
        <v>1</v>
      </c>
      <c r="Z47" s="198">
        <v>2</v>
      </c>
      <c r="AA47" s="198">
        <v>3</v>
      </c>
      <c r="AB47" s="198">
        <v>4</v>
      </c>
      <c r="AC47" s="198">
        <v>5</v>
      </c>
      <c r="AD47" s="198">
        <v>6</v>
      </c>
      <c r="AE47" s="219">
        <v>7</v>
      </c>
      <c r="AF47" s="234">
        <v>8</v>
      </c>
      <c r="AG47" s="209">
        <v>9</v>
      </c>
      <c r="AH47" s="198">
        <v>10</v>
      </c>
      <c r="AI47" s="198">
        <v>11</v>
      </c>
      <c r="AJ47" s="198">
        <v>12</v>
      </c>
      <c r="AK47" s="198">
        <v>13</v>
      </c>
      <c r="AL47" s="200">
        <v>14</v>
      </c>
      <c r="AM47" s="200">
        <v>15</v>
      </c>
      <c r="AN47" s="210">
        <v>16</v>
      </c>
      <c r="AO47" s="209">
        <v>17</v>
      </c>
      <c r="AP47" s="198">
        <v>18</v>
      </c>
      <c r="AQ47" s="198">
        <v>19</v>
      </c>
      <c r="AR47" s="198">
        <v>20</v>
      </c>
      <c r="AS47" s="200">
        <v>21</v>
      </c>
      <c r="AT47" s="200">
        <v>22</v>
      </c>
      <c r="AU47" s="210">
        <v>23</v>
      </c>
    </row>
    <row r="48" spans="1:47" ht="15" customHeight="1" outlineLevel="1" x14ac:dyDescent="0.25">
      <c r="A48" s="376">
        <v>41</v>
      </c>
      <c r="B48" s="358"/>
      <c r="C48" s="36" t="s">
        <v>28</v>
      </c>
      <c r="D48" s="33"/>
      <c r="E48" s="10" t="s">
        <v>23</v>
      </c>
      <c r="F48" s="29">
        <v>17</v>
      </c>
      <c r="G48" s="30">
        <v>200</v>
      </c>
      <c r="H48" s="34">
        <f t="shared" si="26"/>
        <v>3400</v>
      </c>
      <c r="I48" s="8"/>
      <c r="J48" s="35">
        <v>14</v>
      </c>
      <c r="K48" s="35">
        <f t="shared" si="17"/>
        <v>200</v>
      </c>
      <c r="L48" s="25">
        <f t="shared" si="18"/>
        <v>2800</v>
      </c>
      <c r="M48" s="6"/>
      <c r="N48" s="35"/>
      <c r="O48" s="35">
        <f t="shared" si="19"/>
        <v>200</v>
      </c>
      <c r="P48" s="25">
        <f t="shared" si="20"/>
        <v>0</v>
      </c>
      <c r="Q48" s="6"/>
      <c r="R48" s="26">
        <f t="shared" si="21"/>
        <v>14</v>
      </c>
      <c r="S48" s="26">
        <f t="shared" si="22"/>
        <v>2800</v>
      </c>
      <c r="T48" s="37">
        <f t="shared" si="23"/>
        <v>3</v>
      </c>
      <c r="U48" s="26">
        <f t="shared" si="24"/>
        <v>600</v>
      </c>
      <c r="V48" s="26"/>
      <c r="W48" s="27">
        <f t="shared" si="25"/>
        <v>600</v>
      </c>
      <c r="X48" s="201"/>
      <c r="Y48" s="218">
        <v>1</v>
      </c>
      <c r="Z48" s="198">
        <v>2</v>
      </c>
      <c r="AA48" s="198">
        <v>3</v>
      </c>
      <c r="AB48" s="198">
        <v>4</v>
      </c>
      <c r="AC48" s="198">
        <v>5</v>
      </c>
      <c r="AD48" s="198">
        <v>6</v>
      </c>
      <c r="AE48" s="219">
        <v>7</v>
      </c>
      <c r="AF48" s="234">
        <v>8</v>
      </c>
      <c r="AG48" s="209">
        <v>9</v>
      </c>
      <c r="AH48" s="198">
        <v>10</v>
      </c>
      <c r="AI48" s="198">
        <v>11</v>
      </c>
      <c r="AJ48" s="198">
        <v>12</v>
      </c>
      <c r="AK48" s="198">
        <v>13</v>
      </c>
      <c r="AL48" s="200">
        <v>14</v>
      </c>
      <c r="AM48" s="200">
        <v>15</v>
      </c>
      <c r="AN48" s="210">
        <v>16</v>
      </c>
      <c r="AO48" s="209">
        <v>17</v>
      </c>
      <c r="AP48" s="198">
        <v>18</v>
      </c>
      <c r="AQ48" s="198">
        <v>19</v>
      </c>
      <c r="AR48" s="198">
        <v>20</v>
      </c>
      <c r="AS48" s="200">
        <v>21</v>
      </c>
      <c r="AT48" s="200">
        <v>22</v>
      </c>
      <c r="AU48" s="210">
        <v>23</v>
      </c>
    </row>
    <row r="49" spans="1:47" ht="15" customHeight="1" outlineLevel="1" x14ac:dyDescent="0.25">
      <c r="A49" s="376">
        <v>42</v>
      </c>
      <c r="B49" s="359"/>
      <c r="C49" s="36" t="s">
        <v>29</v>
      </c>
      <c r="D49" s="33">
        <v>32</v>
      </c>
      <c r="E49" s="10" t="s">
        <v>23</v>
      </c>
      <c r="F49" s="29">
        <v>1</v>
      </c>
      <c r="G49" s="30">
        <v>400</v>
      </c>
      <c r="H49" s="34">
        <f t="shared" si="26"/>
        <v>400</v>
      </c>
      <c r="I49" s="8"/>
      <c r="J49" s="32"/>
      <c r="K49" s="35">
        <f t="shared" si="17"/>
        <v>400</v>
      </c>
      <c r="L49" s="25">
        <f t="shared" si="18"/>
        <v>0</v>
      </c>
      <c r="M49" s="6"/>
      <c r="N49" s="32"/>
      <c r="O49" s="35">
        <f t="shared" si="19"/>
        <v>400</v>
      </c>
      <c r="P49" s="25">
        <f t="shared" si="20"/>
        <v>0</v>
      </c>
      <c r="Q49" s="6"/>
      <c r="R49" s="26">
        <f t="shared" si="21"/>
        <v>0</v>
      </c>
      <c r="S49" s="26">
        <f t="shared" si="22"/>
        <v>0</v>
      </c>
      <c r="T49" s="37">
        <f t="shared" si="23"/>
        <v>1</v>
      </c>
      <c r="U49" s="26">
        <f t="shared" si="24"/>
        <v>400</v>
      </c>
      <c r="V49" s="26"/>
      <c r="W49" s="27">
        <f t="shared" si="25"/>
        <v>400</v>
      </c>
      <c r="X49" s="201"/>
      <c r="Y49" s="218">
        <v>1</v>
      </c>
      <c r="Z49" s="198">
        <v>2</v>
      </c>
      <c r="AA49" s="198">
        <v>3</v>
      </c>
      <c r="AB49" s="198">
        <v>4</v>
      </c>
      <c r="AC49" s="198">
        <v>5</v>
      </c>
      <c r="AD49" s="198">
        <v>6</v>
      </c>
      <c r="AE49" s="219">
        <v>7</v>
      </c>
      <c r="AF49" s="234">
        <v>8</v>
      </c>
      <c r="AG49" s="209">
        <v>9</v>
      </c>
      <c r="AH49" s="198">
        <v>10</v>
      </c>
      <c r="AI49" s="198">
        <v>11</v>
      </c>
      <c r="AJ49" s="198">
        <v>12</v>
      </c>
      <c r="AK49" s="198">
        <v>13</v>
      </c>
      <c r="AL49" s="200">
        <v>14</v>
      </c>
      <c r="AM49" s="200">
        <v>15</v>
      </c>
      <c r="AN49" s="210">
        <v>16</v>
      </c>
      <c r="AO49" s="209">
        <v>17</v>
      </c>
      <c r="AP49" s="198">
        <v>18</v>
      </c>
      <c r="AQ49" s="198">
        <v>19</v>
      </c>
      <c r="AR49" s="198">
        <v>20</v>
      </c>
      <c r="AS49" s="200">
        <v>21</v>
      </c>
      <c r="AT49" s="200">
        <v>22</v>
      </c>
      <c r="AU49" s="210">
        <v>23</v>
      </c>
    </row>
    <row r="50" spans="1:47" ht="15" customHeight="1" outlineLevel="1" x14ac:dyDescent="0.25">
      <c r="A50" s="376">
        <v>43</v>
      </c>
      <c r="B50" s="358"/>
      <c r="C50" s="36" t="s">
        <v>24</v>
      </c>
      <c r="D50" s="33"/>
      <c r="E50" s="10" t="s">
        <v>23</v>
      </c>
      <c r="F50" s="29">
        <v>1</v>
      </c>
      <c r="G50" s="30">
        <v>200</v>
      </c>
      <c r="H50" s="34">
        <f t="shared" si="26"/>
        <v>200</v>
      </c>
      <c r="I50" s="8"/>
      <c r="J50" s="35"/>
      <c r="K50" s="35">
        <f t="shared" si="17"/>
        <v>200</v>
      </c>
      <c r="L50" s="25">
        <f t="shared" si="18"/>
        <v>0</v>
      </c>
      <c r="M50" s="6"/>
      <c r="N50" s="35"/>
      <c r="O50" s="35">
        <f t="shared" si="19"/>
        <v>200</v>
      </c>
      <c r="P50" s="25">
        <f t="shared" si="20"/>
        <v>0</v>
      </c>
      <c r="Q50" s="6"/>
      <c r="R50" s="26">
        <f t="shared" si="21"/>
        <v>0</v>
      </c>
      <c r="S50" s="26">
        <f t="shared" si="22"/>
        <v>0</v>
      </c>
      <c r="T50" s="37">
        <f t="shared" si="23"/>
        <v>1</v>
      </c>
      <c r="U50" s="26">
        <f t="shared" si="24"/>
        <v>200</v>
      </c>
      <c r="V50" s="26"/>
      <c r="W50" s="27">
        <f t="shared" si="25"/>
        <v>200</v>
      </c>
      <c r="X50" s="201"/>
      <c r="Y50" s="218">
        <v>1</v>
      </c>
      <c r="Z50" s="198">
        <v>2</v>
      </c>
      <c r="AA50" s="198">
        <v>3</v>
      </c>
      <c r="AB50" s="198">
        <v>4</v>
      </c>
      <c r="AC50" s="198">
        <v>5</v>
      </c>
      <c r="AD50" s="198">
        <v>6</v>
      </c>
      <c r="AE50" s="219">
        <v>7</v>
      </c>
      <c r="AF50" s="234">
        <v>8</v>
      </c>
      <c r="AG50" s="209">
        <v>9</v>
      </c>
      <c r="AH50" s="198">
        <v>10</v>
      </c>
      <c r="AI50" s="198">
        <v>11</v>
      </c>
      <c r="AJ50" s="198">
        <v>12</v>
      </c>
      <c r="AK50" s="198">
        <v>13</v>
      </c>
      <c r="AL50" s="200">
        <v>14</v>
      </c>
      <c r="AM50" s="200">
        <v>15</v>
      </c>
      <c r="AN50" s="210">
        <v>16</v>
      </c>
      <c r="AO50" s="209">
        <v>17</v>
      </c>
      <c r="AP50" s="198">
        <v>18</v>
      </c>
      <c r="AQ50" s="198">
        <v>19</v>
      </c>
      <c r="AR50" s="198">
        <v>20</v>
      </c>
      <c r="AS50" s="200">
        <v>21</v>
      </c>
      <c r="AT50" s="200">
        <v>22</v>
      </c>
      <c r="AU50" s="210">
        <v>23</v>
      </c>
    </row>
    <row r="51" spans="1:47" ht="15" customHeight="1" outlineLevel="1" x14ac:dyDescent="0.25">
      <c r="A51" s="376">
        <v>44</v>
      </c>
      <c r="B51" s="358"/>
      <c r="C51" s="36" t="s">
        <v>26</v>
      </c>
      <c r="D51" s="10">
        <v>15</v>
      </c>
      <c r="E51" s="10" t="s">
        <v>23</v>
      </c>
      <c r="F51" s="29">
        <f>32+16</f>
        <v>48</v>
      </c>
      <c r="G51" s="30">
        <v>300</v>
      </c>
      <c r="H51" s="34">
        <f t="shared" si="26"/>
        <v>14400</v>
      </c>
      <c r="I51" s="8"/>
      <c r="J51" s="35"/>
      <c r="K51" s="35">
        <f t="shared" si="17"/>
        <v>300</v>
      </c>
      <c r="L51" s="25">
        <f t="shared" si="18"/>
        <v>0</v>
      </c>
      <c r="M51" s="6"/>
      <c r="N51" s="35"/>
      <c r="O51" s="35">
        <f t="shared" si="19"/>
        <v>300</v>
      </c>
      <c r="P51" s="25">
        <f t="shared" si="20"/>
        <v>0</v>
      </c>
      <c r="Q51" s="6"/>
      <c r="R51" s="26">
        <f t="shared" si="21"/>
        <v>0</v>
      </c>
      <c r="S51" s="26">
        <f t="shared" si="22"/>
        <v>0</v>
      </c>
      <c r="T51" s="37">
        <f t="shared" si="23"/>
        <v>48</v>
      </c>
      <c r="U51" s="26">
        <f t="shared" si="24"/>
        <v>14400</v>
      </c>
      <c r="V51" s="26"/>
      <c r="W51" s="27">
        <f t="shared" si="25"/>
        <v>14400</v>
      </c>
      <c r="X51" s="201"/>
      <c r="Y51" s="218">
        <v>1</v>
      </c>
      <c r="Z51" s="198">
        <v>2</v>
      </c>
      <c r="AA51" s="198">
        <v>3</v>
      </c>
      <c r="AB51" s="198">
        <v>4</v>
      </c>
      <c r="AC51" s="198">
        <v>5</v>
      </c>
      <c r="AD51" s="198">
        <v>6</v>
      </c>
      <c r="AE51" s="219">
        <v>7</v>
      </c>
      <c r="AF51" s="234">
        <v>8</v>
      </c>
      <c r="AG51" s="209">
        <v>9</v>
      </c>
      <c r="AH51" s="198">
        <v>10</v>
      </c>
      <c r="AI51" s="198">
        <v>11</v>
      </c>
      <c r="AJ51" s="198">
        <v>12</v>
      </c>
      <c r="AK51" s="198">
        <v>13</v>
      </c>
      <c r="AL51" s="200">
        <v>14</v>
      </c>
      <c r="AM51" s="200">
        <v>15</v>
      </c>
      <c r="AN51" s="210">
        <v>16</v>
      </c>
      <c r="AO51" s="209">
        <v>17</v>
      </c>
      <c r="AP51" s="198">
        <v>18</v>
      </c>
      <c r="AQ51" s="198">
        <v>19</v>
      </c>
      <c r="AR51" s="198">
        <v>20</v>
      </c>
      <c r="AS51" s="200">
        <v>21</v>
      </c>
      <c r="AT51" s="200">
        <v>22</v>
      </c>
      <c r="AU51" s="210">
        <v>23</v>
      </c>
    </row>
    <row r="52" spans="1:47" ht="15" customHeight="1" outlineLevel="1" x14ac:dyDescent="0.25">
      <c r="A52" s="376">
        <v>45</v>
      </c>
      <c r="B52" s="358"/>
      <c r="C52" s="28" t="s">
        <v>35</v>
      </c>
      <c r="D52" s="10"/>
      <c r="E52" s="10"/>
      <c r="F52" s="29"/>
      <c r="G52" s="30"/>
      <c r="H52" s="34"/>
      <c r="I52" s="8"/>
      <c r="J52" s="35"/>
      <c r="K52" s="35">
        <f t="shared" si="17"/>
        <v>0</v>
      </c>
      <c r="L52" s="25">
        <f t="shared" si="18"/>
        <v>0</v>
      </c>
      <c r="M52" s="6"/>
      <c r="N52" s="35"/>
      <c r="O52" s="35">
        <f t="shared" si="19"/>
        <v>0</v>
      </c>
      <c r="P52" s="25">
        <f t="shared" si="20"/>
        <v>0</v>
      </c>
      <c r="Q52" s="6"/>
      <c r="R52" s="26">
        <f t="shared" si="21"/>
        <v>0</v>
      </c>
      <c r="S52" s="26">
        <f t="shared" si="22"/>
        <v>0</v>
      </c>
      <c r="T52" s="37">
        <f t="shared" si="23"/>
        <v>0</v>
      </c>
      <c r="U52" s="26">
        <f t="shared" si="24"/>
        <v>0</v>
      </c>
      <c r="V52" s="26"/>
      <c r="W52" s="27">
        <f t="shared" si="25"/>
        <v>0</v>
      </c>
      <c r="X52" s="201"/>
      <c r="Y52" s="218">
        <v>1</v>
      </c>
      <c r="Z52" s="198">
        <v>2</v>
      </c>
      <c r="AA52" s="198">
        <v>3</v>
      </c>
      <c r="AB52" s="198">
        <v>4</v>
      </c>
      <c r="AC52" s="198">
        <v>5</v>
      </c>
      <c r="AD52" s="198">
        <v>6</v>
      </c>
      <c r="AE52" s="219">
        <v>7</v>
      </c>
      <c r="AF52" s="234">
        <v>8</v>
      </c>
      <c r="AG52" s="209">
        <v>9</v>
      </c>
      <c r="AH52" s="198">
        <v>10</v>
      </c>
      <c r="AI52" s="198">
        <v>11</v>
      </c>
      <c r="AJ52" s="198">
        <v>12</v>
      </c>
      <c r="AK52" s="198">
        <v>13</v>
      </c>
      <c r="AL52" s="200">
        <v>14</v>
      </c>
      <c r="AM52" s="200">
        <v>15</v>
      </c>
      <c r="AN52" s="210">
        <v>16</v>
      </c>
      <c r="AO52" s="209">
        <v>17</v>
      </c>
      <c r="AP52" s="198">
        <v>18</v>
      </c>
      <c r="AQ52" s="198">
        <v>19</v>
      </c>
      <c r="AR52" s="198">
        <v>20</v>
      </c>
      <c r="AS52" s="200">
        <v>21</v>
      </c>
      <c r="AT52" s="200">
        <v>22</v>
      </c>
      <c r="AU52" s="210">
        <v>23</v>
      </c>
    </row>
    <row r="53" spans="1:47" ht="15" customHeight="1" outlineLevel="1" x14ac:dyDescent="0.25">
      <c r="A53" s="376">
        <v>46</v>
      </c>
      <c r="B53" s="358"/>
      <c r="C53" s="36" t="s">
        <v>36</v>
      </c>
      <c r="D53" s="10"/>
      <c r="E53" s="10" t="s">
        <v>23</v>
      </c>
      <c r="F53" s="29">
        <v>2</v>
      </c>
      <c r="G53" s="30">
        <v>200</v>
      </c>
      <c r="H53" s="34">
        <f t="shared" ref="H53:H57" si="27">F53*G53</f>
        <v>400</v>
      </c>
      <c r="I53" s="8"/>
      <c r="J53" s="35"/>
      <c r="K53" s="35">
        <f t="shared" si="17"/>
        <v>200</v>
      </c>
      <c r="L53" s="25">
        <f t="shared" si="18"/>
        <v>0</v>
      </c>
      <c r="M53" s="6"/>
      <c r="N53" s="35"/>
      <c r="O53" s="35">
        <f t="shared" si="19"/>
        <v>200</v>
      </c>
      <c r="P53" s="25">
        <f t="shared" si="20"/>
        <v>0</v>
      </c>
      <c r="Q53" s="6"/>
      <c r="R53" s="26">
        <f t="shared" si="21"/>
        <v>0</v>
      </c>
      <c r="S53" s="26">
        <f t="shared" si="22"/>
        <v>0</v>
      </c>
      <c r="T53" s="37">
        <f t="shared" si="23"/>
        <v>2</v>
      </c>
      <c r="U53" s="26">
        <f t="shared" si="24"/>
        <v>400</v>
      </c>
      <c r="V53" s="26"/>
      <c r="W53" s="27">
        <f t="shared" si="25"/>
        <v>400</v>
      </c>
      <c r="X53" s="201"/>
      <c r="Y53" s="218">
        <v>1</v>
      </c>
      <c r="Z53" s="198">
        <v>2</v>
      </c>
      <c r="AA53" s="198">
        <v>3</v>
      </c>
      <c r="AB53" s="198">
        <v>4</v>
      </c>
      <c r="AC53" s="198">
        <v>5</v>
      </c>
      <c r="AD53" s="198">
        <v>6</v>
      </c>
      <c r="AE53" s="219">
        <v>7</v>
      </c>
      <c r="AF53" s="234">
        <v>8</v>
      </c>
      <c r="AG53" s="209">
        <v>9</v>
      </c>
      <c r="AH53" s="198">
        <v>10</v>
      </c>
      <c r="AI53" s="198">
        <v>11</v>
      </c>
      <c r="AJ53" s="198">
        <v>12</v>
      </c>
      <c r="AK53" s="198">
        <v>13</v>
      </c>
      <c r="AL53" s="200">
        <v>14</v>
      </c>
      <c r="AM53" s="200">
        <v>15</v>
      </c>
      <c r="AN53" s="210">
        <v>16</v>
      </c>
      <c r="AO53" s="209">
        <v>17</v>
      </c>
      <c r="AP53" s="198">
        <v>18</v>
      </c>
      <c r="AQ53" s="198">
        <v>19</v>
      </c>
      <c r="AR53" s="198">
        <v>20</v>
      </c>
      <c r="AS53" s="200">
        <v>21</v>
      </c>
      <c r="AT53" s="200">
        <v>22</v>
      </c>
      <c r="AU53" s="210">
        <v>23</v>
      </c>
    </row>
    <row r="54" spans="1:47" ht="15" customHeight="1" outlineLevel="1" x14ac:dyDescent="0.25">
      <c r="A54" s="376">
        <v>47</v>
      </c>
      <c r="B54" s="358"/>
      <c r="C54" s="36" t="s">
        <v>24</v>
      </c>
      <c r="D54" s="10"/>
      <c r="E54" s="10" t="s">
        <v>23</v>
      </c>
      <c r="F54" s="29">
        <v>1</v>
      </c>
      <c r="G54" s="30">
        <v>200</v>
      </c>
      <c r="H54" s="34">
        <f t="shared" si="27"/>
        <v>200</v>
      </c>
      <c r="I54" s="8"/>
      <c r="J54" s="35"/>
      <c r="K54" s="35">
        <f t="shared" si="17"/>
        <v>200</v>
      </c>
      <c r="L54" s="25">
        <f t="shared" si="18"/>
        <v>0</v>
      </c>
      <c r="M54" s="6"/>
      <c r="N54" s="35"/>
      <c r="O54" s="35">
        <f t="shared" si="19"/>
        <v>200</v>
      </c>
      <c r="P54" s="25">
        <f t="shared" si="20"/>
        <v>0</v>
      </c>
      <c r="Q54" s="6"/>
      <c r="R54" s="26">
        <f t="shared" si="21"/>
        <v>0</v>
      </c>
      <c r="S54" s="26">
        <f t="shared" si="22"/>
        <v>0</v>
      </c>
      <c r="T54" s="37">
        <f t="shared" si="23"/>
        <v>1</v>
      </c>
      <c r="U54" s="26">
        <f t="shared" si="24"/>
        <v>200</v>
      </c>
      <c r="V54" s="26"/>
      <c r="W54" s="27">
        <f t="shared" si="25"/>
        <v>200</v>
      </c>
      <c r="X54" s="201"/>
      <c r="Y54" s="218">
        <v>1</v>
      </c>
      <c r="Z54" s="198">
        <v>2</v>
      </c>
      <c r="AA54" s="198">
        <v>3</v>
      </c>
      <c r="AB54" s="198">
        <v>4</v>
      </c>
      <c r="AC54" s="198">
        <v>5</v>
      </c>
      <c r="AD54" s="198">
        <v>6</v>
      </c>
      <c r="AE54" s="219">
        <v>7</v>
      </c>
      <c r="AF54" s="234">
        <v>8</v>
      </c>
      <c r="AG54" s="209">
        <v>9</v>
      </c>
      <c r="AH54" s="198">
        <v>10</v>
      </c>
      <c r="AI54" s="198">
        <v>11</v>
      </c>
      <c r="AJ54" s="198">
        <v>12</v>
      </c>
      <c r="AK54" s="198">
        <v>13</v>
      </c>
      <c r="AL54" s="200">
        <v>14</v>
      </c>
      <c r="AM54" s="200">
        <v>15</v>
      </c>
      <c r="AN54" s="210">
        <v>16</v>
      </c>
      <c r="AO54" s="209">
        <v>17</v>
      </c>
      <c r="AP54" s="198">
        <v>18</v>
      </c>
      <c r="AQ54" s="198">
        <v>19</v>
      </c>
      <c r="AR54" s="198">
        <v>20</v>
      </c>
      <c r="AS54" s="200">
        <v>21</v>
      </c>
      <c r="AT54" s="200">
        <v>22</v>
      </c>
      <c r="AU54" s="210">
        <v>23</v>
      </c>
    </row>
    <row r="55" spans="1:47" ht="15" customHeight="1" outlineLevel="1" x14ac:dyDescent="0.25">
      <c r="A55" s="376">
        <v>48</v>
      </c>
      <c r="B55" s="358"/>
      <c r="C55" s="36" t="s">
        <v>27</v>
      </c>
      <c r="D55" s="10"/>
      <c r="E55" s="10" t="s">
        <v>23</v>
      </c>
      <c r="F55" s="29">
        <v>1</v>
      </c>
      <c r="G55" s="30">
        <v>200</v>
      </c>
      <c r="H55" s="34">
        <f t="shared" si="27"/>
        <v>200</v>
      </c>
      <c r="I55" s="8"/>
      <c r="J55" s="35"/>
      <c r="K55" s="35">
        <f t="shared" si="17"/>
        <v>200</v>
      </c>
      <c r="L55" s="25">
        <f t="shared" si="18"/>
        <v>0</v>
      </c>
      <c r="M55" s="6"/>
      <c r="N55" s="35"/>
      <c r="O55" s="35">
        <f t="shared" si="19"/>
        <v>200</v>
      </c>
      <c r="P55" s="25">
        <f t="shared" si="20"/>
        <v>0</v>
      </c>
      <c r="Q55" s="6"/>
      <c r="R55" s="26">
        <f t="shared" si="21"/>
        <v>0</v>
      </c>
      <c r="S55" s="26">
        <f t="shared" si="22"/>
        <v>0</v>
      </c>
      <c r="T55" s="37">
        <f t="shared" si="23"/>
        <v>1</v>
      </c>
      <c r="U55" s="26">
        <f t="shared" si="24"/>
        <v>200</v>
      </c>
      <c r="V55" s="26"/>
      <c r="W55" s="27">
        <f t="shared" si="25"/>
        <v>200</v>
      </c>
      <c r="X55" s="201"/>
      <c r="Y55" s="218">
        <v>1</v>
      </c>
      <c r="Z55" s="198">
        <v>2</v>
      </c>
      <c r="AA55" s="198">
        <v>3</v>
      </c>
      <c r="AB55" s="198">
        <v>4</v>
      </c>
      <c r="AC55" s="198">
        <v>5</v>
      </c>
      <c r="AD55" s="198">
        <v>6</v>
      </c>
      <c r="AE55" s="219">
        <v>7</v>
      </c>
      <c r="AF55" s="234">
        <v>8</v>
      </c>
      <c r="AG55" s="209">
        <v>9</v>
      </c>
      <c r="AH55" s="198">
        <v>10</v>
      </c>
      <c r="AI55" s="198">
        <v>11</v>
      </c>
      <c r="AJ55" s="198">
        <v>12</v>
      </c>
      <c r="AK55" s="198">
        <v>13</v>
      </c>
      <c r="AL55" s="200">
        <v>14</v>
      </c>
      <c r="AM55" s="200">
        <v>15</v>
      </c>
      <c r="AN55" s="210">
        <v>16</v>
      </c>
      <c r="AO55" s="209">
        <v>17</v>
      </c>
      <c r="AP55" s="198">
        <v>18</v>
      </c>
      <c r="AQ55" s="198">
        <v>19</v>
      </c>
      <c r="AR55" s="198">
        <v>20</v>
      </c>
      <c r="AS55" s="200">
        <v>21</v>
      </c>
      <c r="AT55" s="200">
        <v>22</v>
      </c>
      <c r="AU55" s="210">
        <v>23</v>
      </c>
    </row>
    <row r="56" spans="1:47" ht="15" customHeight="1" outlineLevel="1" x14ac:dyDescent="0.25">
      <c r="A56" s="376">
        <v>49</v>
      </c>
      <c r="B56" s="358"/>
      <c r="C56" s="36" t="s">
        <v>28</v>
      </c>
      <c r="D56" s="10"/>
      <c r="E56" s="10" t="s">
        <v>23</v>
      </c>
      <c r="F56" s="29">
        <v>1</v>
      </c>
      <c r="G56" s="30">
        <v>200</v>
      </c>
      <c r="H56" s="34">
        <f t="shared" si="27"/>
        <v>200</v>
      </c>
      <c r="I56" s="8"/>
      <c r="J56" s="35"/>
      <c r="K56" s="35">
        <f t="shared" si="17"/>
        <v>200</v>
      </c>
      <c r="L56" s="25">
        <f t="shared" si="18"/>
        <v>0</v>
      </c>
      <c r="M56" s="6"/>
      <c r="N56" s="35"/>
      <c r="O56" s="35">
        <f t="shared" si="19"/>
        <v>200</v>
      </c>
      <c r="P56" s="25">
        <f t="shared" si="20"/>
        <v>0</v>
      </c>
      <c r="Q56" s="6"/>
      <c r="R56" s="26">
        <f t="shared" si="21"/>
        <v>0</v>
      </c>
      <c r="S56" s="26">
        <f t="shared" si="22"/>
        <v>0</v>
      </c>
      <c r="T56" s="37">
        <f t="shared" si="23"/>
        <v>1</v>
      </c>
      <c r="U56" s="26">
        <f t="shared" si="24"/>
        <v>200</v>
      </c>
      <c r="V56" s="26"/>
      <c r="W56" s="27">
        <f t="shared" si="25"/>
        <v>200</v>
      </c>
      <c r="X56" s="201"/>
      <c r="Y56" s="218">
        <v>1</v>
      </c>
      <c r="Z56" s="198">
        <v>2</v>
      </c>
      <c r="AA56" s="198">
        <v>3</v>
      </c>
      <c r="AB56" s="198">
        <v>4</v>
      </c>
      <c r="AC56" s="198">
        <v>5</v>
      </c>
      <c r="AD56" s="198">
        <v>6</v>
      </c>
      <c r="AE56" s="219">
        <v>7</v>
      </c>
      <c r="AF56" s="234">
        <v>8</v>
      </c>
      <c r="AG56" s="209">
        <v>9</v>
      </c>
      <c r="AH56" s="198">
        <v>10</v>
      </c>
      <c r="AI56" s="198">
        <v>11</v>
      </c>
      <c r="AJ56" s="198">
        <v>12</v>
      </c>
      <c r="AK56" s="198">
        <v>13</v>
      </c>
      <c r="AL56" s="200">
        <v>14</v>
      </c>
      <c r="AM56" s="200">
        <v>15</v>
      </c>
      <c r="AN56" s="210">
        <v>16</v>
      </c>
      <c r="AO56" s="209">
        <v>17</v>
      </c>
      <c r="AP56" s="198">
        <v>18</v>
      </c>
      <c r="AQ56" s="198">
        <v>19</v>
      </c>
      <c r="AR56" s="198">
        <v>20</v>
      </c>
      <c r="AS56" s="200">
        <v>21</v>
      </c>
      <c r="AT56" s="200">
        <v>22</v>
      </c>
      <c r="AU56" s="210">
        <v>23</v>
      </c>
    </row>
    <row r="57" spans="1:47" ht="15" customHeight="1" outlineLevel="1" thickBot="1" x14ac:dyDescent="0.3">
      <c r="A57" s="376">
        <v>50</v>
      </c>
      <c r="B57" s="363"/>
      <c r="C57" s="435" t="s">
        <v>37</v>
      </c>
      <c r="D57" s="13"/>
      <c r="E57" s="13" t="s">
        <v>23</v>
      </c>
      <c r="F57" s="436">
        <v>17</v>
      </c>
      <c r="G57" s="426">
        <v>2000</v>
      </c>
      <c r="H57" s="437">
        <f t="shared" si="27"/>
        <v>34000</v>
      </c>
      <c r="I57" s="337"/>
      <c r="J57" s="81"/>
      <c r="K57" s="81">
        <f t="shared" si="17"/>
        <v>2000</v>
      </c>
      <c r="L57" s="82">
        <f t="shared" si="18"/>
        <v>0</v>
      </c>
      <c r="M57" s="267"/>
      <c r="N57" s="81"/>
      <c r="O57" s="81">
        <f t="shared" si="19"/>
        <v>2000</v>
      </c>
      <c r="P57" s="82">
        <f t="shared" si="20"/>
        <v>0</v>
      </c>
      <c r="Q57" s="267"/>
      <c r="R57" s="83">
        <f t="shared" si="21"/>
        <v>0</v>
      </c>
      <c r="S57" s="83">
        <f t="shared" si="22"/>
        <v>0</v>
      </c>
      <c r="T57" s="384">
        <f t="shared" si="23"/>
        <v>17</v>
      </c>
      <c r="U57" s="83">
        <f t="shared" si="24"/>
        <v>34000</v>
      </c>
      <c r="V57" s="83"/>
      <c r="W57" s="84">
        <f t="shared" si="25"/>
        <v>34000</v>
      </c>
      <c r="X57" s="201"/>
      <c r="Y57" s="218">
        <v>1</v>
      </c>
      <c r="Z57" s="198">
        <v>2</v>
      </c>
      <c r="AA57" s="198">
        <v>3</v>
      </c>
      <c r="AB57" s="198">
        <v>4</v>
      </c>
      <c r="AC57" s="198">
        <v>5</v>
      </c>
      <c r="AD57" s="198">
        <v>6</v>
      </c>
      <c r="AE57" s="219">
        <v>7</v>
      </c>
      <c r="AF57" s="234">
        <v>8</v>
      </c>
      <c r="AG57" s="209">
        <v>9</v>
      </c>
      <c r="AH57" s="198">
        <v>10</v>
      </c>
      <c r="AI57" s="198">
        <v>11</v>
      </c>
      <c r="AJ57" s="198">
        <v>12</v>
      </c>
      <c r="AK57" s="198">
        <v>13</v>
      </c>
      <c r="AL57" s="200">
        <v>14</v>
      </c>
      <c r="AM57" s="200">
        <v>15</v>
      </c>
      <c r="AN57" s="210">
        <v>16</v>
      </c>
      <c r="AO57" s="209">
        <v>17</v>
      </c>
      <c r="AP57" s="198">
        <v>18</v>
      </c>
      <c r="AQ57" s="198">
        <v>19</v>
      </c>
      <c r="AR57" s="198">
        <v>20</v>
      </c>
      <c r="AS57" s="200">
        <v>21</v>
      </c>
      <c r="AT57" s="200">
        <v>22</v>
      </c>
      <c r="AU57" s="210">
        <v>23</v>
      </c>
    </row>
    <row r="58" spans="1:47" ht="15" customHeight="1" outlineLevel="1" thickBot="1" x14ac:dyDescent="0.25">
      <c r="A58" s="376">
        <v>51</v>
      </c>
      <c r="B58" s="445"/>
      <c r="C58" s="445" t="s">
        <v>44</v>
      </c>
      <c r="D58" s="445"/>
      <c r="E58" s="445"/>
      <c r="F58" s="445"/>
      <c r="G58" s="445"/>
      <c r="H58" s="445">
        <f>SUM(H35:H57)</f>
        <v>96530</v>
      </c>
      <c r="I58" s="445"/>
      <c r="J58" s="445"/>
      <c r="K58" s="445"/>
      <c r="L58" s="445">
        <f>SUM(L34:L57)</f>
        <v>34130</v>
      </c>
      <c r="M58" s="445"/>
      <c r="N58" s="445"/>
      <c r="O58" s="445"/>
      <c r="P58" s="445"/>
      <c r="Q58" s="445"/>
      <c r="R58" s="445"/>
      <c r="S58" s="445">
        <f>SUM(S35:S57)</f>
        <v>34130</v>
      </c>
      <c r="T58" s="445"/>
      <c r="U58" s="445">
        <f>SUM(U35:U57)</f>
        <v>62400</v>
      </c>
      <c r="V58" s="445"/>
      <c r="W58" s="445">
        <f t="shared" si="25"/>
        <v>62400</v>
      </c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5"/>
      <c r="AL58" s="445"/>
      <c r="AM58" s="445"/>
      <c r="AN58" s="445"/>
      <c r="AO58" s="445"/>
      <c r="AP58" s="445"/>
      <c r="AQ58" s="445"/>
      <c r="AR58" s="445"/>
      <c r="AS58" s="445"/>
      <c r="AT58" s="445"/>
      <c r="AU58" s="445"/>
    </row>
    <row r="59" spans="1:47" ht="15" customHeight="1" outlineLevel="1" x14ac:dyDescent="0.25">
      <c r="A59" s="376">
        <v>52</v>
      </c>
      <c r="B59" s="428"/>
      <c r="C59" s="439"/>
      <c r="D59" s="415"/>
      <c r="E59" s="415"/>
      <c r="F59" s="441"/>
      <c r="G59" s="432"/>
      <c r="H59" s="442"/>
      <c r="I59" s="372"/>
      <c r="J59" s="418"/>
      <c r="K59" s="418"/>
      <c r="L59" s="419"/>
      <c r="M59" s="338"/>
      <c r="N59" s="418"/>
      <c r="O59" s="418"/>
      <c r="P59" s="419"/>
      <c r="Q59" s="338"/>
      <c r="R59" s="420"/>
      <c r="S59" s="420"/>
      <c r="T59" s="421"/>
      <c r="U59" s="420"/>
      <c r="V59" s="420"/>
      <c r="W59" s="422"/>
      <c r="X59" s="201"/>
      <c r="Y59" s="209"/>
      <c r="Z59" s="198"/>
      <c r="AA59" s="198"/>
      <c r="AB59" s="198"/>
      <c r="AC59" s="198"/>
      <c r="AD59" s="198"/>
      <c r="AE59" s="198"/>
      <c r="AF59" s="234"/>
      <c r="AG59" s="209"/>
      <c r="AH59" s="198"/>
      <c r="AI59" s="198"/>
      <c r="AJ59" s="198"/>
      <c r="AK59" s="198"/>
      <c r="AL59" s="200"/>
      <c r="AM59" s="200"/>
      <c r="AN59" s="210"/>
      <c r="AO59" s="209"/>
      <c r="AP59" s="198"/>
      <c r="AQ59" s="198"/>
      <c r="AR59" s="198"/>
      <c r="AS59" s="200"/>
      <c r="AT59" s="200"/>
      <c r="AU59" s="210"/>
    </row>
    <row r="60" spans="1:47" ht="15" customHeight="1" outlineLevel="1" x14ac:dyDescent="0.25">
      <c r="A60" s="376">
        <v>53</v>
      </c>
      <c r="B60" s="358"/>
      <c r="C60" s="28" t="s">
        <v>45</v>
      </c>
      <c r="D60" s="33"/>
      <c r="E60" s="10"/>
      <c r="F60" s="29"/>
      <c r="G60" s="30"/>
      <c r="H60" s="34"/>
      <c r="I60" s="8"/>
      <c r="J60" s="35"/>
      <c r="K60" s="35"/>
      <c r="L60" s="25"/>
      <c r="M60" s="6"/>
      <c r="N60" s="35"/>
      <c r="O60" s="35"/>
      <c r="P60" s="25"/>
      <c r="Q60" s="6"/>
      <c r="R60" s="26"/>
      <c r="S60" s="26"/>
      <c r="T60" s="37"/>
      <c r="U60" s="26"/>
      <c r="V60" s="26"/>
      <c r="W60" s="27"/>
      <c r="X60" s="201"/>
      <c r="Y60" s="209"/>
      <c r="Z60" s="198"/>
      <c r="AA60" s="198"/>
      <c r="AB60" s="198"/>
      <c r="AC60" s="198"/>
      <c r="AD60" s="198"/>
      <c r="AE60" s="198"/>
      <c r="AF60" s="234"/>
      <c r="AG60" s="209"/>
      <c r="AH60" s="198"/>
      <c r="AI60" s="198"/>
      <c r="AJ60" s="198"/>
      <c r="AK60" s="198"/>
      <c r="AL60" s="200"/>
      <c r="AM60" s="200"/>
      <c r="AN60" s="210"/>
      <c r="AO60" s="209"/>
      <c r="AP60" s="198"/>
      <c r="AQ60" s="198"/>
      <c r="AR60" s="198"/>
      <c r="AS60" s="200"/>
      <c r="AT60" s="200"/>
      <c r="AU60" s="210"/>
    </row>
    <row r="61" spans="1:47" ht="15" customHeight="1" outlineLevel="1" x14ac:dyDescent="0.25">
      <c r="A61" s="376">
        <v>54</v>
      </c>
      <c r="B61" s="358"/>
      <c r="C61" s="28" t="s">
        <v>46</v>
      </c>
      <c r="D61" s="33"/>
      <c r="E61" s="10"/>
      <c r="F61" s="29"/>
      <c r="G61" s="30"/>
      <c r="H61" s="34"/>
      <c r="I61" s="8"/>
      <c r="J61" s="35"/>
      <c r="K61" s="35"/>
      <c r="L61" s="25"/>
      <c r="M61" s="6"/>
      <c r="N61" s="35"/>
      <c r="O61" s="35"/>
      <c r="P61" s="25"/>
      <c r="Q61" s="6"/>
      <c r="R61" s="26"/>
      <c r="S61" s="26"/>
      <c r="T61" s="37"/>
      <c r="U61" s="26"/>
      <c r="V61" s="26"/>
      <c r="W61" s="27"/>
      <c r="X61" s="201"/>
      <c r="Y61" s="211">
        <v>1</v>
      </c>
      <c r="Z61" s="198">
        <v>2</v>
      </c>
      <c r="AA61" s="198">
        <v>3</v>
      </c>
      <c r="AB61" s="198">
        <v>4</v>
      </c>
      <c r="AC61" s="198">
        <v>5</v>
      </c>
      <c r="AD61" s="198">
        <v>6</v>
      </c>
      <c r="AE61" s="199">
        <v>7</v>
      </c>
      <c r="AF61" s="234">
        <v>8</v>
      </c>
      <c r="AG61" s="209">
        <v>9</v>
      </c>
      <c r="AH61" s="198">
        <v>10</v>
      </c>
      <c r="AI61" s="198">
        <v>11</v>
      </c>
      <c r="AJ61" s="198">
        <v>12</v>
      </c>
      <c r="AK61" s="198">
        <v>13</v>
      </c>
      <c r="AL61" s="200">
        <v>14</v>
      </c>
      <c r="AM61" s="200">
        <v>15</v>
      </c>
      <c r="AN61" s="210">
        <v>16</v>
      </c>
      <c r="AO61" s="209">
        <v>17</v>
      </c>
      <c r="AP61" s="198">
        <v>18</v>
      </c>
      <c r="AQ61" s="198">
        <v>19</v>
      </c>
      <c r="AR61" s="198">
        <v>20</v>
      </c>
      <c r="AS61" s="200">
        <v>21</v>
      </c>
      <c r="AT61" s="200">
        <v>22</v>
      </c>
      <c r="AU61" s="210">
        <v>23</v>
      </c>
    </row>
    <row r="62" spans="1:47" ht="15" customHeight="1" outlineLevel="1" x14ac:dyDescent="0.25">
      <c r="A62" s="376">
        <v>55</v>
      </c>
      <c r="B62" s="358"/>
      <c r="C62" s="36" t="s">
        <v>22</v>
      </c>
      <c r="D62" s="33"/>
      <c r="E62" s="10" t="s">
        <v>23</v>
      </c>
      <c r="F62" s="29">
        <v>16</v>
      </c>
      <c r="G62" s="30">
        <v>200</v>
      </c>
      <c r="H62" s="34">
        <f t="shared" ref="H62:H69" si="28">F62*G62</f>
        <v>3200</v>
      </c>
      <c r="I62" s="8"/>
      <c r="J62" s="35"/>
      <c r="K62" s="35">
        <f t="shared" ref="K62:K85" si="29">$G62</f>
        <v>200</v>
      </c>
      <c r="L62" s="25">
        <f t="shared" ref="L62:L85" si="30">J62*K62</f>
        <v>0</v>
      </c>
      <c r="M62" s="6"/>
      <c r="N62" s="35"/>
      <c r="O62" s="35">
        <f t="shared" ref="O62:O85" si="31">$G62</f>
        <v>200</v>
      </c>
      <c r="P62" s="25">
        <f t="shared" ref="P62:P86" si="32">N62*O62</f>
        <v>0</v>
      </c>
      <c r="Q62" s="6"/>
      <c r="R62" s="26">
        <f t="shared" ref="R62:R85" si="33">(SUMIF($7:$7,22,62:62))</f>
        <v>0</v>
      </c>
      <c r="S62" s="26">
        <f t="shared" ref="S62:S85" si="34">(SUMIF($7:$7,24,62:62))</f>
        <v>0</v>
      </c>
      <c r="T62" s="37">
        <f t="shared" ref="T62:T85" si="35">F62-(SUMIF($7:$7,22,62:62))</f>
        <v>16</v>
      </c>
      <c r="U62" s="26">
        <f t="shared" ref="U62:U85" si="36">T62*G62</f>
        <v>3200</v>
      </c>
      <c r="V62" s="26"/>
      <c r="W62" s="27">
        <f t="shared" ref="W62:W86" si="37">U62-V62</f>
        <v>3200</v>
      </c>
      <c r="X62" s="201"/>
      <c r="Y62" s="218">
        <v>1</v>
      </c>
      <c r="Z62" s="198">
        <v>2</v>
      </c>
      <c r="AA62" s="198">
        <v>3</v>
      </c>
      <c r="AB62" s="198">
        <v>4</v>
      </c>
      <c r="AC62" s="198">
        <v>5</v>
      </c>
      <c r="AD62" s="198">
        <v>6</v>
      </c>
      <c r="AE62" s="219">
        <v>7</v>
      </c>
      <c r="AF62" s="234">
        <v>8</v>
      </c>
      <c r="AG62" s="209">
        <v>9</v>
      </c>
      <c r="AH62" s="198">
        <v>10</v>
      </c>
      <c r="AI62" s="198">
        <v>11</v>
      </c>
      <c r="AJ62" s="198">
        <v>12</v>
      </c>
      <c r="AK62" s="198">
        <v>13</v>
      </c>
      <c r="AL62" s="200">
        <v>14</v>
      </c>
      <c r="AM62" s="200">
        <v>15</v>
      </c>
      <c r="AN62" s="210">
        <v>16</v>
      </c>
      <c r="AO62" s="209">
        <v>17</v>
      </c>
      <c r="AP62" s="198">
        <v>18</v>
      </c>
      <c r="AQ62" s="198">
        <v>19</v>
      </c>
      <c r="AR62" s="198">
        <v>20</v>
      </c>
      <c r="AS62" s="200">
        <v>21</v>
      </c>
      <c r="AT62" s="200">
        <v>22</v>
      </c>
      <c r="AU62" s="210">
        <v>23</v>
      </c>
    </row>
    <row r="63" spans="1:47" ht="15" customHeight="1" outlineLevel="1" x14ac:dyDescent="0.25">
      <c r="A63" s="376">
        <v>56</v>
      </c>
      <c r="B63" s="359"/>
      <c r="C63" s="36" t="s">
        <v>24</v>
      </c>
      <c r="D63" s="33">
        <v>15</v>
      </c>
      <c r="E63" s="10" t="s">
        <v>25</v>
      </c>
      <c r="F63" s="29">
        <v>9</v>
      </c>
      <c r="G63" s="30">
        <v>200</v>
      </c>
      <c r="H63" s="34">
        <f t="shared" si="28"/>
        <v>1800</v>
      </c>
      <c r="I63" s="8"/>
      <c r="J63" s="32"/>
      <c r="K63" s="35">
        <f t="shared" si="29"/>
        <v>200</v>
      </c>
      <c r="L63" s="25">
        <f t="shared" si="30"/>
        <v>0</v>
      </c>
      <c r="M63" s="6"/>
      <c r="N63" s="32"/>
      <c r="O63" s="35">
        <f t="shared" si="31"/>
        <v>200</v>
      </c>
      <c r="P63" s="25">
        <f t="shared" si="32"/>
        <v>0</v>
      </c>
      <c r="Q63" s="6"/>
      <c r="R63" s="26">
        <f t="shared" si="33"/>
        <v>0</v>
      </c>
      <c r="S63" s="26">
        <f t="shared" si="34"/>
        <v>0</v>
      </c>
      <c r="T63" s="37">
        <f t="shared" si="35"/>
        <v>9</v>
      </c>
      <c r="U63" s="26">
        <f t="shared" si="36"/>
        <v>1800</v>
      </c>
      <c r="V63" s="26"/>
      <c r="W63" s="27">
        <f t="shared" si="37"/>
        <v>1800</v>
      </c>
      <c r="X63" s="201"/>
      <c r="Y63" s="218">
        <v>1</v>
      </c>
      <c r="Z63" s="198">
        <v>2</v>
      </c>
      <c r="AA63" s="198">
        <v>3</v>
      </c>
      <c r="AB63" s="198">
        <v>4</v>
      </c>
      <c r="AC63" s="198">
        <v>5</v>
      </c>
      <c r="AD63" s="198">
        <v>6</v>
      </c>
      <c r="AE63" s="219">
        <v>7</v>
      </c>
      <c r="AF63" s="234">
        <v>8</v>
      </c>
      <c r="AG63" s="209">
        <v>9</v>
      </c>
      <c r="AH63" s="198">
        <v>10</v>
      </c>
      <c r="AI63" s="198">
        <v>11</v>
      </c>
      <c r="AJ63" s="198">
        <v>12</v>
      </c>
      <c r="AK63" s="198">
        <v>13</v>
      </c>
      <c r="AL63" s="200">
        <v>14</v>
      </c>
      <c r="AM63" s="200">
        <v>15</v>
      </c>
      <c r="AN63" s="210">
        <v>16</v>
      </c>
      <c r="AO63" s="209">
        <v>17</v>
      </c>
      <c r="AP63" s="198">
        <v>18</v>
      </c>
      <c r="AQ63" s="198">
        <v>19</v>
      </c>
      <c r="AR63" s="198">
        <v>20</v>
      </c>
      <c r="AS63" s="200">
        <v>21</v>
      </c>
      <c r="AT63" s="200">
        <v>22</v>
      </c>
      <c r="AU63" s="210">
        <v>23</v>
      </c>
    </row>
    <row r="64" spans="1:47" ht="15" customHeight="1" outlineLevel="1" x14ac:dyDescent="0.25">
      <c r="A64" s="376">
        <v>57</v>
      </c>
      <c r="B64" s="358"/>
      <c r="C64" s="36" t="s">
        <v>40</v>
      </c>
      <c r="D64" s="33"/>
      <c r="E64" s="10" t="s">
        <v>23</v>
      </c>
      <c r="F64" s="29">
        <v>10</v>
      </c>
      <c r="G64" s="30">
        <v>400</v>
      </c>
      <c r="H64" s="34">
        <f t="shared" si="28"/>
        <v>4000</v>
      </c>
      <c r="I64" s="8"/>
      <c r="J64" s="35"/>
      <c r="K64" s="35">
        <f t="shared" si="29"/>
        <v>400</v>
      </c>
      <c r="L64" s="25">
        <f t="shared" si="30"/>
        <v>0</v>
      </c>
      <c r="M64" s="6"/>
      <c r="N64" s="35"/>
      <c r="O64" s="35">
        <f t="shared" si="31"/>
        <v>400</v>
      </c>
      <c r="P64" s="25">
        <f t="shared" si="32"/>
        <v>0</v>
      </c>
      <c r="Q64" s="6"/>
      <c r="R64" s="26">
        <f t="shared" si="33"/>
        <v>0</v>
      </c>
      <c r="S64" s="26">
        <f t="shared" si="34"/>
        <v>0</v>
      </c>
      <c r="T64" s="37">
        <f t="shared" si="35"/>
        <v>10</v>
      </c>
      <c r="U64" s="26">
        <f t="shared" si="36"/>
        <v>4000</v>
      </c>
      <c r="V64" s="26"/>
      <c r="W64" s="27">
        <f t="shared" si="37"/>
        <v>4000</v>
      </c>
      <c r="X64" s="201"/>
      <c r="Y64" s="218">
        <v>1</v>
      </c>
      <c r="Z64" s="198">
        <v>2</v>
      </c>
      <c r="AA64" s="198">
        <v>3</v>
      </c>
      <c r="AB64" s="198">
        <v>4</v>
      </c>
      <c r="AC64" s="198">
        <v>5</v>
      </c>
      <c r="AD64" s="198">
        <v>6</v>
      </c>
      <c r="AE64" s="219">
        <v>7</v>
      </c>
      <c r="AF64" s="234">
        <v>8</v>
      </c>
      <c r="AG64" s="209">
        <v>9</v>
      </c>
      <c r="AH64" s="198">
        <v>10</v>
      </c>
      <c r="AI64" s="198">
        <v>11</v>
      </c>
      <c r="AJ64" s="198">
        <v>12</v>
      </c>
      <c r="AK64" s="198">
        <v>13</v>
      </c>
      <c r="AL64" s="200">
        <v>14</v>
      </c>
      <c r="AM64" s="200">
        <v>15</v>
      </c>
      <c r="AN64" s="210">
        <v>16</v>
      </c>
      <c r="AO64" s="209">
        <v>17</v>
      </c>
      <c r="AP64" s="198">
        <v>18</v>
      </c>
      <c r="AQ64" s="198">
        <v>19</v>
      </c>
      <c r="AR64" s="198">
        <v>20</v>
      </c>
      <c r="AS64" s="200">
        <v>21</v>
      </c>
      <c r="AT64" s="200">
        <v>22</v>
      </c>
      <c r="AU64" s="210">
        <v>23</v>
      </c>
    </row>
    <row r="65" spans="1:47" ht="15" customHeight="1" outlineLevel="1" x14ac:dyDescent="0.25">
      <c r="A65" s="376">
        <v>58</v>
      </c>
      <c r="B65" s="358"/>
      <c r="C65" s="36" t="s">
        <v>27</v>
      </c>
      <c r="D65" s="33">
        <v>25</v>
      </c>
      <c r="E65" s="10" t="s">
        <v>23</v>
      </c>
      <c r="F65" s="29">
        <v>4</v>
      </c>
      <c r="G65" s="30">
        <v>200</v>
      </c>
      <c r="H65" s="34">
        <f t="shared" si="28"/>
        <v>800</v>
      </c>
      <c r="I65" s="8"/>
      <c r="J65" s="35"/>
      <c r="K65" s="35">
        <f t="shared" si="29"/>
        <v>200</v>
      </c>
      <c r="L65" s="25">
        <f t="shared" si="30"/>
        <v>0</v>
      </c>
      <c r="M65" s="6"/>
      <c r="N65" s="35"/>
      <c r="O65" s="35">
        <f t="shared" si="31"/>
        <v>200</v>
      </c>
      <c r="P65" s="25">
        <f t="shared" si="32"/>
        <v>0</v>
      </c>
      <c r="Q65" s="6"/>
      <c r="R65" s="26">
        <f t="shared" si="33"/>
        <v>0</v>
      </c>
      <c r="S65" s="26">
        <f t="shared" si="34"/>
        <v>0</v>
      </c>
      <c r="T65" s="37">
        <f t="shared" si="35"/>
        <v>4</v>
      </c>
      <c r="U65" s="26">
        <f t="shared" si="36"/>
        <v>800</v>
      </c>
      <c r="V65" s="26"/>
      <c r="W65" s="27">
        <f t="shared" si="37"/>
        <v>800</v>
      </c>
      <c r="X65" s="201"/>
      <c r="Y65" s="218">
        <v>1</v>
      </c>
      <c r="Z65" s="198">
        <v>2</v>
      </c>
      <c r="AA65" s="198">
        <v>3</v>
      </c>
      <c r="AB65" s="198">
        <v>4</v>
      </c>
      <c r="AC65" s="198">
        <v>5</v>
      </c>
      <c r="AD65" s="198">
        <v>6</v>
      </c>
      <c r="AE65" s="219">
        <v>7</v>
      </c>
      <c r="AF65" s="234">
        <v>8</v>
      </c>
      <c r="AG65" s="209">
        <v>9</v>
      </c>
      <c r="AH65" s="198">
        <v>10</v>
      </c>
      <c r="AI65" s="198">
        <v>11</v>
      </c>
      <c r="AJ65" s="198">
        <v>12</v>
      </c>
      <c r="AK65" s="198">
        <v>13</v>
      </c>
      <c r="AL65" s="200">
        <v>14</v>
      </c>
      <c r="AM65" s="200">
        <v>15</v>
      </c>
      <c r="AN65" s="210">
        <v>16</v>
      </c>
      <c r="AO65" s="209">
        <v>17</v>
      </c>
      <c r="AP65" s="198">
        <v>18</v>
      </c>
      <c r="AQ65" s="198">
        <v>19</v>
      </c>
      <c r="AR65" s="198">
        <v>20</v>
      </c>
      <c r="AS65" s="200">
        <v>21</v>
      </c>
      <c r="AT65" s="200">
        <v>22</v>
      </c>
      <c r="AU65" s="210">
        <v>23</v>
      </c>
    </row>
    <row r="66" spans="1:47" ht="15" customHeight="1" outlineLevel="1" x14ac:dyDescent="0.25">
      <c r="A66" s="376">
        <v>59</v>
      </c>
      <c r="B66" s="358"/>
      <c r="C66" s="36" t="s">
        <v>28</v>
      </c>
      <c r="D66" s="33"/>
      <c r="E66" s="10" t="s">
        <v>23</v>
      </c>
      <c r="F66" s="29">
        <v>3</v>
      </c>
      <c r="G66" s="30">
        <v>200</v>
      </c>
      <c r="H66" s="34">
        <f t="shared" si="28"/>
        <v>600</v>
      </c>
      <c r="I66" s="8"/>
      <c r="J66" s="35"/>
      <c r="K66" s="35">
        <f t="shared" si="29"/>
        <v>200</v>
      </c>
      <c r="L66" s="25">
        <f t="shared" si="30"/>
        <v>0</v>
      </c>
      <c r="M66" s="6"/>
      <c r="N66" s="35"/>
      <c r="O66" s="35">
        <f t="shared" si="31"/>
        <v>200</v>
      </c>
      <c r="P66" s="25">
        <f t="shared" si="32"/>
        <v>0</v>
      </c>
      <c r="Q66" s="6"/>
      <c r="R66" s="26">
        <f t="shared" si="33"/>
        <v>0</v>
      </c>
      <c r="S66" s="26">
        <f t="shared" si="34"/>
        <v>0</v>
      </c>
      <c r="T66" s="37">
        <f t="shared" si="35"/>
        <v>3</v>
      </c>
      <c r="U66" s="26">
        <f t="shared" si="36"/>
        <v>600</v>
      </c>
      <c r="V66" s="26"/>
      <c r="W66" s="27">
        <f t="shared" si="37"/>
        <v>600</v>
      </c>
      <c r="X66" s="201"/>
      <c r="Y66" s="218">
        <v>1</v>
      </c>
      <c r="Z66" s="198">
        <v>2</v>
      </c>
      <c r="AA66" s="198">
        <v>3</v>
      </c>
      <c r="AB66" s="198">
        <v>4</v>
      </c>
      <c r="AC66" s="198">
        <v>5</v>
      </c>
      <c r="AD66" s="198">
        <v>6</v>
      </c>
      <c r="AE66" s="219">
        <v>7</v>
      </c>
      <c r="AF66" s="234">
        <v>8</v>
      </c>
      <c r="AG66" s="209">
        <v>9</v>
      </c>
      <c r="AH66" s="198">
        <v>10</v>
      </c>
      <c r="AI66" s="198">
        <v>11</v>
      </c>
      <c r="AJ66" s="198">
        <v>12</v>
      </c>
      <c r="AK66" s="198">
        <v>13</v>
      </c>
      <c r="AL66" s="200">
        <v>14</v>
      </c>
      <c r="AM66" s="200">
        <v>15</v>
      </c>
      <c r="AN66" s="210">
        <v>16</v>
      </c>
      <c r="AO66" s="209">
        <v>17</v>
      </c>
      <c r="AP66" s="198">
        <v>18</v>
      </c>
      <c r="AQ66" s="198">
        <v>19</v>
      </c>
      <c r="AR66" s="198">
        <v>20</v>
      </c>
      <c r="AS66" s="200">
        <v>21</v>
      </c>
      <c r="AT66" s="200">
        <v>22</v>
      </c>
      <c r="AU66" s="210">
        <v>23</v>
      </c>
    </row>
    <row r="67" spans="1:47" ht="15" customHeight="1" outlineLevel="1" x14ac:dyDescent="0.25">
      <c r="A67" s="376">
        <v>60</v>
      </c>
      <c r="B67" s="359"/>
      <c r="C67" s="36" t="s">
        <v>29</v>
      </c>
      <c r="D67" s="33">
        <v>32</v>
      </c>
      <c r="E67" s="10" t="s">
        <v>23</v>
      </c>
      <c r="F67" s="29">
        <v>1</v>
      </c>
      <c r="G67" s="30">
        <v>400</v>
      </c>
      <c r="H67" s="34">
        <f t="shared" si="28"/>
        <v>400</v>
      </c>
      <c r="I67" s="8"/>
      <c r="J67" s="32"/>
      <c r="K67" s="35">
        <f t="shared" si="29"/>
        <v>400</v>
      </c>
      <c r="L67" s="25">
        <f t="shared" si="30"/>
        <v>0</v>
      </c>
      <c r="M67" s="6"/>
      <c r="N67" s="32"/>
      <c r="O67" s="35">
        <f t="shared" si="31"/>
        <v>400</v>
      </c>
      <c r="P67" s="25">
        <f t="shared" si="32"/>
        <v>0</v>
      </c>
      <c r="Q67" s="6"/>
      <c r="R67" s="26">
        <f t="shared" si="33"/>
        <v>0</v>
      </c>
      <c r="S67" s="26">
        <f t="shared" si="34"/>
        <v>0</v>
      </c>
      <c r="T67" s="37">
        <f t="shared" si="35"/>
        <v>1</v>
      </c>
      <c r="U67" s="26">
        <f t="shared" si="36"/>
        <v>400</v>
      </c>
      <c r="V67" s="26"/>
      <c r="W67" s="27">
        <f t="shared" si="37"/>
        <v>400</v>
      </c>
      <c r="X67" s="201"/>
      <c r="Y67" s="218">
        <v>1</v>
      </c>
      <c r="Z67" s="198">
        <v>2</v>
      </c>
      <c r="AA67" s="198">
        <v>3</v>
      </c>
      <c r="AB67" s="198">
        <v>4</v>
      </c>
      <c r="AC67" s="198">
        <v>5</v>
      </c>
      <c r="AD67" s="198">
        <v>6</v>
      </c>
      <c r="AE67" s="219">
        <v>7</v>
      </c>
      <c r="AF67" s="234">
        <v>8</v>
      </c>
      <c r="AG67" s="209">
        <v>9</v>
      </c>
      <c r="AH67" s="198">
        <v>10</v>
      </c>
      <c r="AI67" s="198">
        <v>11</v>
      </c>
      <c r="AJ67" s="198">
        <v>12</v>
      </c>
      <c r="AK67" s="198">
        <v>13</v>
      </c>
      <c r="AL67" s="200">
        <v>14</v>
      </c>
      <c r="AM67" s="200">
        <v>15</v>
      </c>
      <c r="AN67" s="210">
        <v>16</v>
      </c>
      <c r="AO67" s="209">
        <v>17</v>
      </c>
      <c r="AP67" s="198">
        <v>18</v>
      </c>
      <c r="AQ67" s="198">
        <v>19</v>
      </c>
      <c r="AR67" s="198">
        <v>20</v>
      </c>
      <c r="AS67" s="200">
        <v>21</v>
      </c>
      <c r="AT67" s="200">
        <v>22</v>
      </c>
      <c r="AU67" s="210">
        <v>23</v>
      </c>
    </row>
    <row r="68" spans="1:47" ht="47.25" customHeight="1" outlineLevel="1" x14ac:dyDescent="0.25">
      <c r="A68" s="376">
        <v>61</v>
      </c>
      <c r="B68" s="359" t="s">
        <v>41</v>
      </c>
      <c r="C68" s="41" t="s">
        <v>42</v>
      </c>
      <c r="D68" s="42"/>
      <c r="E68" s="43" t="s">
        <v>32</v>
      </c>
      <c r="F68" s="44">
        <v>150</v>
      </c>
      <c r="G68" s="45">
        <v>35</v>
      </c>
      <c r="H68" s="31">
        <f t="shared" si="28"/>
        <v>5250</v>
      </c>
      <c r="I68" s="8"/>
      <c r="J68" s="32">
        <f>150</f>
        <v>150</v>
      </c>
      <c r="K68" s="32">
        <f t="shared" si="29"/>
        <v>35</v>
      </c>
      <c r="L68" s="54">
        <f t="shared" si="30"/>
        <v>5250</v>
      </c>
      <c r="M68" s="55"/>
      <c r="N68" s="32"/>
      <c r="O68" s="32">
        <f t="shared" si="31"/>
        <v>35</v>
      </c>
      <c r="P68" s="54">
        <f t="shared" si="32"/>
        <v>0</v>
      </c>
      <c r="Q68" s="55"/>
      <c r="R68" s="56">
        <f t="shared" si="33"/>
        <v>150</v>
      </c>
      <c r="S68" s="56">
        <f t="shared" si="34"/>
        <v>5250</v>
      </c>
      <c r="T68" s="59">
        <f t="shared" si="35"/>
        <v>0</v>
      </c>
      <c r="U68" s="56">
        <f t="shared" si="36"/>
        <v>0</v>
      </c>
      <c r="V68" s="26"/>
      <c r="W68" s="27">
        <f t="shared" si="37"/>
        <v>0</v>
      </c>
      <c r="X68" s="201"/>
      <c r="Y68" s="218">
        <v>1</v>
      </c>
      <c r="Z68" s="198">
        <v>2</v>
      </c>
      <c r="AA68" s="198">
        <v>3</v>
      </c>
      <c r="AB68" s="198">
        <v>4</v>
      </c>
      <c r="AC68" s="198">
        <v>5</v>
      </c>
      <c r="AD68" s="198">
        <v>6</v>
      </c>
      <c r="AE68" s="219">
        <v>7</v>
      </c>
      <c r="AF68" s="234">
        <v>8</v>
      </c>
      <c r="AG68" s="209">
        <v>9</v>
      </c>
      <c r="AH68" s="198">
        <v>10</v>
      </c>
      <c r="AI68" s="198">
        <v>11</v>
      </c>
      <c r="AJ68" s="198">
        <v>12</v>
      </c>
      <c r="AK68" s="198">
        <v>13</v>
      </c>
      <c r="AL68" s="200">
        <v>14</v>
      </c>
      <c r="AM68" s="200">
        <v>15</v>
      </c>
      <c r="AN68" s="210">
        <v>16</v>
      </c>
      <c r="AO68" s="209">
        <v>17</v>
      </c>
      <c r="AP68" s="198">
        <v>18</v>
      </c>
      <c r="AQ68" s="198">
        <v>19</v>
      </c>
      <c r="AR68" s="198">
        <v>20</v>
      </c>
      <c r="AS68" s="200">
        <v>21</v>
      </c>
      <c r="AT68" s="200">
        <v>22</v>
      </c>
      <c r="AU68" s="210">
        <v>23</v>
      </c>
    </row>
    <row r="69" spans="1:47" ht="15" customHeight="1" outlineLevel="1" x14ac:dyDescent="0.25">
      <c r="A69" s="376">
        <v>62</v>
      </c>
      <c r="B69" s="359" t="s">
        <v>41</v>
      </c>
      <c r="C69" s="41" t="s">
        <v>33</v>
      </c>
      <c r="D69" s="42">
        <v>50</v>
      </c>
      <c r="E69" s="43" t="s">
        <v>32</v>
      </c>
      <c r="F69" s="44">
        <v>204</v>
      </c>
      <c r="G69" s="45">
        <v>25</v>
      </c>
      <c r="H69" s="31">
        <f t="shared" si="28"/>
        <v>5100</v>
      </c>
      <c r="I69" s="8"/>
      <c r="J69" s="46">
        <v>204</v>
      </c>
      <c r="K69" s="32">
        <f t="shared" si="29"/>
        <v>25</v>
      </c>
      <c r="L69" s="54">
        <f t="shared" si="30"/>
        <v>5100</v>
      </c>
      <c r="M69" s="55"/>
      <c r="N69" s="46"/>
      <c r="O69" s="32">
        <f t="shared" si="31"/>
        <v>25</v>
      </c>
      <c r="P69" s="54">
        <f t="shared" si="32"/>
        <v>0</v>
      </c>
      <c r="Q69" s="55"/>
      <c r="R69" s="56">
        <f t="shared" si="33"/>
        <v>204</v>
      </c>
      <c r="S69" s="56">
        <f t="shared" si="34"/>
        <v>5100</v>
      </c>
      <c r="T69" s="59">
        <f t="shared" si="35"/>
        <v>0</v>
      </c>
      <c r="U69" s="56">
        <f t="shared" si="36"/>
        <v>0</v>
      </c>
      <c r="V69" s="26"/>
      <c r="W69" s="27">
        <f t="shared" si="37"/>
        <v>0</v>
      </c>
      <c r="X69" s="201"/>
      <c r="Y69" s="218">
        <v>1</v>
      </c>
      <c r="Z69" s="198">
        <v>2</v>
      </c>
      <c r="AA69" s="198">
        <v>3</v>
      </c>
      <c r="AB69" s="198">
        <v>4</v>
      </c>
      <c r="AC69" s="198">
        <v>5</v>
      </c>
      <c r="AD69" s="198">
        <v>6</v>
      </c>
      <c r="AE69" s="219">
        <v>7</v>
      </c>
      <c r="AF69" s="234">
        <v>8</v>
      </c>
      <c r="AG69" s="209">
        <v>9</v>
      </c>
      <c r="AH69" s="198">
        <v>10</v>
      </c>
      <c r="AI69" s="198">
        <v>11</v>
      </c>
      <c r="AJ69" s="198">
        <v>12</v>
      </c>
      <c r="AK69" s="198">
        <v>13</v>
      </c>
      <c r="AL69" s="200">
        <v>14</v>
      </c>
      <c r="AM69" s="200">
        <v>15</v>
      </c>
      <c r="AN69" s="210">
        <v>16</v>
      </c>
      <c r="AO69" s="209">
        <v>17</v>
      </c>
      <c r="AP69" s="198">
        <v>18</v>
      </c>
      <c r="AQ69" s="198">
        <v>19</v>
      </c>
      <c r="AR69" s="198">
        <v>20</v>
      </c>
      <c r="AS69" s="200">
        <v>21</v>
      </c>
      <c r="AT69" s="200">
        <v>22</v>
      </c>
      <c r="AU69" s="210">
        <v>23</v>
      </c>
    </row>
    <row r="70" spans="1:47" ht="15" customHeight="1" outlineLevel="1" x14ac:dyDescent="0.25">
      <c r="A70" s="376">
        <v>63</v>
      </c>
      <c r="B70" s="358"/>
      <c r="C70" s="28" t="s">
        <v>30</v>
      </c>
      <c r="D70" s="33"/>
      <c r="E70" s="10"/>
      <c r="F70" s="29"/>
      <c r="G70" s="30"/>
      <c r="H70" s="34"/>
      <c r="I70" s="8"/>
      <c r="J70" s="35"/>
      <c r="K70" s="35">
        <f t="shared" si="29"/>
        <v>0</v>
      </c>
      <c r="L70" s="25">
        <f t="shared" si="30"/>
        <v>0</v>
      </c>
      <c r="M70" s="6"/>
      <c r="N70" s="35"/>
      <c r="O70" s="35">
        <f t="shared" si="31"/>
        <v>0</v>
      </c>
      <c r="P70" s="25">
        <f t="shared" si="32"/>
        <v>0</v>
      </c>
      <c r="Q70" s="6"/>
      <c r="R70" s="26">
        <f t="shared" si="33"/>
        <v>0</v>
      </c>
      <c r="S70" s="26">
        <f t="shared" si="34"/>
        <v>0</v>
      </c>
      <c r="T70" s="37">
        <f t="shared" si="35"/>
        <v>0</v>
      </c>
      <c r="U70" s="26">
        <f t="shared" si="36"/>
        <v>0</v>
      </c>
      <c r="V70" s="26"/>
      <c r="W70" s="27">
        <f t="shared" si="37"/>
        <v>0</v>
      </c>
      <c r="X70" s="201"/>
      <c r="Y70" s="218">
        <v>1</v>
      </c>
      <c r="Z70" s="219">
        <v>2</v>
      </c>
      <c r="AA70" s="219">
        <v>3</v>
      </c>
      <c r="AB70" s="219">
        <v>4</v>
      </c>
      <c r="AC70" s="219">
        <v>5</v>
      </c>
      <c r="AD70" s="219">
        <v>6</v>
      </c>
      <c r="AE70" s="219">
        <v>7</v>
      </c>
      <c r="AF70" s="234">
        <v>8</v>
      </c>
      <c r="AG70" s="209">
        <v>9</v>
      </c>
      <c r="AH70" s="198">
        <v>10</v>
      </c>
      <c r="AI70" s="198">
        <v>11</v>
      </c>
      <c r="AJ70" s="198">
        <v>12</v>
      </c>
      <c r="AK70" s="198">
        <v>13</v>
      </c>
      <c r="AL70" s="200">
        <v>14</v>
      </c>
      <c r="AM70" s="200">
        <v>15</v>
      </c>
      <c r="AN70" s="210">
        <v>16</v>
      </c>
      <c r="AO70" s="209">
        <v>17</v>
      </c>
      <c r="AP70" s="198">
        <v>18</v>
      </c>
      <c r="AQ70" s="198">
        <v>19</v>
      </c>
      <c r="AR70" s="198">
        <v>20</v>
      </c>
      <c r="AS70" s="200">
        <v>21</v>
      </c>
      <c r="AT70" s="200">
        <v>22</v>
      </c>
      <c r="AU70" s="210">
        <v>23</v>
      </c>
    </row>
    <row r="71" spans="1:47" ht="15" customHeight="1" outlineLevel="1" x14ac:dyDescent="0.25">
      <c r="A71" s="376">
        <v>64</v>
      </c>
      <c r="B71" s="359"/>
      <c r="C71" s="36" t="s">
        <v>27</v>
      </c>
      <c r="D71" s="33">
        <v>40</v>
      </c>
      <c r="E71" s="10" t="s">
        <v>23</v>
      </c>
      <c r="F71" s="29">
        <v>35</v>
      </c>
      <c r="G71" s="30">
        <v>200</v>
      </c>
      <c r="H71" s="34">
        <f t="shared" ref="H71:H79" si="38">F71*G71</f>
        <v>7000</v>
      </c>
      <c r="I71" s="8"/>
      <c r="J71" s="35">
        <f>31</f>
        <v>31</v>
      </c>
      <c r="K71" s="35">
        <f t="shared" si="29"/>
        <v>200</v>
      </c>
      <c r="L71" s="25">
        <f t="shared" si="30"/>
        <v>6200</v>
      </c>
      <c r="M71" s="6"/>
      <c r="N71" s="35"/>
      <c r="O71" s="35">
        <f t="shared" si="31"/>
        <v>200</v>
      </c>
      <c r="P71" s="25">
        <f t="shared" si="32"/>
        <v>0</v>
      </c>
      <c r="Q71" s="6"/>
      <c r="R71" s="26">
        <f t="shared" si="33"/>
        <v>31</v>
      </c>
      <c r="S71" s="26">
        <f t="shared" si="34"/>
        <v>6200</v>
      </c>
      <c r="T71" s="37">
        <f t="shared" si="35"/>
        <v>4</v>
      </c>
      <c r="U71" s="26">
        <f t="shared" si="36"/>
        <v>800</v>
      </c>
      <c r="V71" s="26"/>
      <c r="W71" s="27">
        <f t="shared" si="37"/>
        <v>800</v>
      </c>
      <c r="X71" s="201"/>
      <c r="Y71" s="218">
        <v>1</v>
      </c>
      <c r="Z71" s="198">
        <v>2</v>
      </c>
      <c r="AA71" s="198">
        <v>3</v>
      </c>
      <c r="AB71" s="198">
        <v>4</v>
      </c>
      <c r="AC71" s="198">
        <v>5</v>
      </c>
      <c r="AD71" s="198">
        <v>6</v>
      </c>
      <c r="AE71" s="219">
        <v>7</v>
      </c>
      <c r="AF71" s="234">
        <v>8</v>
      </c>
      <c r="AG71" s="209">
        <v>9</v>
      </c>
      <c r="AH71" s="198">
        <v>10</v>
      </c>
      <c r="AI71" s="198">
        <v>11</v>
      </c>
      <c r="AJ71" s="198">
        <v>12</v>
      </c>
      <c r="AK71" s="198">
        <v>13</v>
      </c>
      <c r="AL71" s="200">
        <v>14</v>
      </c>
      <c r="AM71" s="200">
        <v>15</v>
      </c>
      <c r="AN71" s="210">
        <v>16</v>
      </c>
      <c r="AO71" s="209">
        <v>17</v>
      </c>
      <c r="AP71" s="198">
        <v>18</v>
      </c>
      <c r="AQ71" s="198">
        <v>19</v>
      </c>
      <c r="AR71" s="198">
        <v>20</v>
      </c>
      <c r="AS71" s="200">
        <v>21</v>
      </c>
      <c r="AT71" s="200">
        <v>22</v>
      </c>
      <c r="AU71" s="210">
        <v>23</v>
      </c>
    </row>
    <row r="72" spans="1:47" ht="15" customHeight="1" outlineLevel="1" x14ac:dyDescent="0.25">
      <c r="A72" s="376">
        <v>65</v>
      </c>
      <c r="B72" s="358"/>
      <c r="C72" s="36" t="s">
        <v>31</v>
      </c>
      <c r="D72" s="33"/>
      <c r="E72" s="10" t="s">
        <v>32</v>
      </c>
      <c r="F72" s="29">
        <v>143</v>
      </c>
      <c r="G72" s="30">
        <v>35</v>
      </c>
      <c r="H72" s="34">
        <f t="shared" si="38"/>
        <v>5005</v>
      </c>
      <c r="I72" s="8"/>
      <c r="J72" s="35">
        <v>143</v>
      </c>
      <c r="K72" s="35">
        <f t="shared" si="29"/>
        <v>35</v>
      </c>
      <c r="L72" s="25">
        <f t="shared" si="30"/>
        <v>5005</v>
      </c>
      <c r="M72" s="6"/>
      <c r="N72" s="35"/>
      <c r="O72" s="35">
        <f t="shared" si="31"/>
        <v>35</v>
      </c>
      <c r="P72" s="25">
        <f t="shared" si="32"/>
        <v>0</v>
      </c>
      <c r="Q72" s="6"/>
      <c r="R72" s="26">
        <f t="shared" si="33"/>
        <v>143</v>
      </c>
      <c r="S72" s="26">
        <f t="shared" si="34"/>
        <v>5005</v>
      </c>
      <c r="T72" s="37">
        <f t="shared" si="35"/>
        <v>0</v>
      </c>
      <c r="U72" s="26">
        <f t="shared" si="36"/>
        <v>0</v>
      </c>
      <c r="V72" s="26"/>
      <c r="W72" s="27">
        <f t="shared" si="37"/>
        <v>0</v>
      </c>
      <c r="X72" s="201"/>
      <c r="Y72" s="218">
        <v>1</v>
      </c>
      <c r="Z72" s="198">
        <v>2</v>
      </c>
      <c r="AA72" s="198">
        <v>3</v>
      </c>
      <c r="AB72" s="198">
        <v>4</v>
      </c>
      <c r="AC72" s="198">
        <v>5</v>
      </c>
      <c r="AD72" s="198">
        <v>6</v>
      </c>
      <c r="AE72" s="219">
        <v>7</v>
      </c>
      <c r="AF72" s="234">
        <v>8</v>
      </c>
      <c r="AG72" s="209">
        <v>9</v>
      </c>
      <c r="AH72" s="198">
        <v>10</v>
      </c>
      <c r="AI72" s="198">
        <v>11</v>
      </c>
      <c r="AJ72" s="198">
        <v>12</v>
      </c>
      <c r="AK72" s="198">
        <v>13</v>
      </c>
      <c r="AL72" s="200">
        <v>14</v>
      </c>
      <c r="AM72" s="200">
        <v>15</v>
      </c>
      <c r="AN72" s="210">
        <v>16</v>
      </c>
      <c r="AO72" s="209">
        <v>17</v>
      </c>
      <c r="AP72" s="198">
        <v>18</v>
      </c>
      <c r="AQ72" s="198">
        <v>19</v>
      </c>
      <c r="AR72" s="198">
        <v>20</v>
      </c>
      <c r="AS72" s="200">
        <v>21</v>
      </c>
      <c r="AT72" s="200">
        <v>22</v>
      </c>
      <c r="AU72" s="210">
        <v>23</v>
      </c>
    </row>
    <row r="73" spans="1:47" ht="15" customHeight="1" outlineLevel="1" x14ac:dyDescent="0.25">
      <c r="A73" s="376">
        <v>66</v>
      </c>
      <c r="B73" s="358"/>
      <c r="C73" s="36" t="s">
        <v>33</v>
      </c>
      <c r="D73" s="33">
        <v>50</v>
      </c>
      <c r="E73" s="10" t="s">
        <v>32</v>
      </c>
      <c r="F73" s="29">
        <v>143</v>
      </c>
      <c r="G73" s="30">
        <v>25</v>
      </c>
      <c r="H73" s="34">
        <f t="shared" si="38"/>
        <v>3575</v>
      </c>
      <c r="I73" s="8"/>
      <c r="J73" s="35">
        <v>143</v>
      </c>
      <c r="K73" s="35">
        <f t="shared" si="29"/>
        <v>25</v>
      </c>
      <c r="L73" s="25">
        <f t="shared" si="30"/>
        <v>3575</v>
      </c>
      <c r="M73" s="6"/>
      <c r="N73" s="35"/>
      <c r="O73" s="35">
        <f t="shared" si="31"/>
        <v>25</v>
      </c>
      <c r="P73" s="25">
        <f t="shared" si="32"/>
        <v>0</v>
      </c>
      <c r="Q73" s="6"/>
      <c r="R73" s="26">
        <f t="shared" si="33"/>
        <v>143</v>
      </c>
      <c r="S73" s="26">
        <f t="shared" si="34"/>
        <v>3575</v>
      </c>
      <c r="T73" s="37">
        <f t="shared" si="35"/>
        <v>0</v>
      </c>
      <c r="U73" s="26">
        <f t="shared" si="36"/>
        <v>0</v>
      </c>
      <c r="V73" s="26"/>
      <c r="W73" s="27">
        <f t="shared" si="37"/>
        <v>0</v>
      </c>
      <c r="X73" s="201"/>
      <c r="Y73" s="218">
        <v>1</v>
      </c>
      <c r="Z73" s="199">
        <v>2</v>
      </c>
      <c r="AA73" s="199">
        <v>3</v>
      </c>
      <c r="AB73" s="199">
        <v>4</v>
      </c>
      <c r="AC73" s="199">
        <v>5</v>
      </c>
      <c r="AD73" s="199">
        <v>6</v>
      </c>
      <c r="AE73" s="219">
        <v>7</v>
      </c>
      <c r="AF73" s="234">
        <v>8</v>
      </c>
      <c r="AG73" s="209">
        <v>9</v>
      </c>
      <c r="AH73" s="198">
        <v>10</v>
      </c>
      <c r="AI73" s="198">
        <v>11</v>
      </c>
      <c r="AJ73" s="198">
        <v>12</v>
      </c>
      <c r="AK73" s="198">
        <v>13</v>
      </c>
      <c r="AL73" s="200">
        <v>14</v>
      </c>
      <c r="AM73" s="200">
        <v>15</v>
      </c>
      <c r="AN73" s="210">
        <v>16</v>
      </c>
      <c r="AO73" s="209">
        <v>17</v>
      </c>
      <c r="AP73" s="198">
        <v>18</v>
      </c>
      <c r="AQ73" s="198">
        <v>19</v>
      </c>
      <c r="AR73" s="198">
        <v>20</v>
      </c>
      <c r="AS73" s="200">
        <v>21</v>
      </c>
      <c r="AT73" s="200">
        <v>22</v>
      </c>
      <c r="AU73" s="210">
        <v>23</v>
      </c>
    </row>
    <row r="74" spans="1:47" ht="12" customHeight="1" outlineLevel="1" x14ac:dyDescent="0.25">
      <c r="A74" s="376">
        <v>67</v>
      </c>
      <c r="B74" s="358"/>
      <c r="C74" s="36" t="s">
        <v>28</v>
      </c>
      <c r="D74" s="33"/>
      <c r="E74" s="10" t="s">
        <v>23</v>
      </c>
      <c r="F74" s="29">
        <v>17</v>
      </c>
      <c r="G74" s="30">
        <v>200</v>
      </c>
      <c r="H74" s="34">
        <f t="shared" si="38"/>
        <v>3400</v>
      </c>
      <c r="I74" s="8"/>
      <c r="J74" s="35">
        <v>16</v>
      </c>
      <c r="K74" s="35">
        <f t="shared" si="29"/>
        <v>200</v>
      </c>
      <c r="L74" s="25">
        <f t="shared" si="30"/>
        <v>3200</v>
      </c>
      <c r="M74" s="6"/>
      <c r="N74" s="35"/>
      <c r="O74" s="35">
        <f t="shared" si="31"/>
        <v>200</v>
      </c>
      <c r="P74" s="25">
        <f t="shared" si="32"/>
        <v>0</v>
      </c>
      <c r="Q74" s="6"/>
      <c r="R74" s="26">
        <f t="shared" si="33"/>
        <v>16</v>
      </c>
      <c r="S74" s="26">
        <f t="shared" si="34"/>
        <v>3200</v>
      </c>
      <c r="T74" s="37">
        <f t="shared" si="35"/>
        <v>1</v>
      </c>
      <c r="U74" s="26">
        <f t="shared" si="36"/>
        <v>200</v>
      </c>
      <c r="V74" s="26"/>
      <c r="W74" s="27">
        <f t="shared" si="37"/>
        <v>200</v>
      </c>
      <c r="X74" s="201"/>
      <c r="Y74" s="218">
        <v>1</v>
      </c>
      <c r="Z74" s="198">
        <v>2</v>
      </c>
      <c r="AA74" s="198">
        <v>3</v>
      </c>
      <c r="AB74" s="198">
        <v>4</v>
      </c>
      <c r="AC74" s="198">
        <v>5</v>
      </c>
      <c r="AD74" s="198">
        <v>6</v>
      </c>
      <c r="AE74" s="219">
        <v>7</v>
      </c>
      <c r="AF74" s="234">
        <v>8</v>
      </c>
      <c r="AG74" s="209">
        <v>9</v>
      </c>
      <c r="AH74" s="198">
        <v>10</v>
      </c>
      <c r="AI74" s="198">
        <v>11</v>
      </c>
      <c r="AJ74" s="198">
        <v>12</v>
      </c>
      <c r="AK74" s="198">
        <v>13</v>
      </c>
      <c r="AL74" s="200">
        <v>14</v>
      </c>
      <c r="AM74" s="200">
        <v>15</v>
      </c>
      <c r="AN74" s="210">
        <v>16</v>
      </c>
      <c r="AO74" s="209">
        <v>17</v>
      </c>
      <c r="AP74" s="198">
        <v>18</v>
      </c>
      <c r="AQ74" s="198">
        <v>19</v>
      </c>
      <c r="AR74" s="198">
        <v>20</v>
      </c>
      <c r="AS74" s="200">
        <v>21</v>
      </c>
      <c r="AT74" s="200">
        <v>22</v>
      </c>
      <c r="AU74" s="210">
        <v>23</v>
      </c>
    </row>
    <row r="75" spans="1:47" ht="15" customHeight="1" outlineLevel="1" x14ac:dyDescent="0.25">
      <c r="A75" s="376">
        <v>68</v>
      </c>
      <c r="B75" s="359"/>
      <c r="C75" s="36" t="s">
        <v>29</v>
      </c>
      <c r="D75" s="33">
        <v>32</v>
      </c>
      <c r="E75" s="10" t="s">
        <v>23</v>
      </c>
      <c r="F75" s="29">
        <v>1</v>
      </c>
      <c r="G75" s="30">
        <v>400</v>
      </c>
      <c r="H75" s="34">
        <f t="shared" si="38"/>
        <v>400</v>
      </c>
      <c r="I75" s="8"/>
      <c r="J75" s="32"/>
      <c r="K75" s="35">
        <f t="shared" si="29"/>
        <v>400</v>
      </c>
      <c r="L75" s="25">
        <f t="shared" si="30"/>
        <v>0</v>
      </c>
      <c r="M75" s="6"/>
      <c r="N75" s="32"/>
      <c r="O75" s="35">
        <f t="shared" si="31"/>
        <v>400</v>
      </c>
      <c r="P75" s="25">
        <f t="shared" si="32"/>
        <v>0</v>
      </c>
      <c r="Q75" s="6"/>
      <c r="R75" s="26">
        <f t="shared" si="33"/>
        <v>0</v>
      </c>
      <c r="S75" s="26">
        <f t="shared" si="34"/>
        <v>0</v>
      </c>
      <c r="T75" s="37">
        <f t="shared" si="35"/>
        <v>1</v>
      </c>
      <c r="U75" s="26">
        <f t="shared" si="36"/>
        <v>400</v>
      </c>
      <c r="V75" s="26"/>
      <c r="W75" s="27">
        <f t="shared" si="37"/>
        <v>400</v>
      </c>
      <c r="X75" s="201"/>
      <c r="Y75" s="218">
        <v>1</v>
      </c>
      <c r="Z75" s="198">
        <v>2</v>
      </c>
      <c r="AA75" s="198">
        <v>3</v>
      </c>
      <c r="AB75" s="198">
        <v>4</v>
      </c>
      <c r="AC75" s="198">
        <v>5</v>
      </c>
      <c r="AD75" s="198">
        <v>6</v>
      </c>
      <c r="AE75" s="219">
        <v>7</v>
      </c>
      <c r="AF75" s="234">
        <v>8</v>
      </c>
      <c r="AG75" s="209">
        <v>9</v>
      </c>
      <c r="AH75" s="198">
        <v>10</v>
      </c>
      <c r="AI75" s="198">
        <v>11</v>
      </c>
      <c r="AJ75" s="198">
        <v>12</v>
      </c>
      <c r="AK75" s="198">
        <v>13</v>
      </c>
      <c r="AL75" s="200">
        <v>14</v>
      </c>
      <c r="AM75" s="200">
        <v>15</v>
      </c>
      <c r="AN75" s="210">
        <v>16</v>
      </c>
      <c r="AO75" s="209">
        <v>17</v>
      </c>
      <c r="AP75" s="198">
        <v>18</v>
      </c>
      <c r="AQ75" s="198">
        <v>19</v>
      </c>
      <c r="AR75" s="198">
        <v>20</v>
      </c>
      <c r="AS75" s="200">
        <v>21</v>
      </c>
      <c r="AT75" s="200">
        <v>22</v>
      </c>
      <c r="AU75" s="210">
        <v>23</v>
      </c>
    </row>
    <row r="76" spans="1:47" ht="15" customHeight="1" outlineLevel="1" x14ac:dyDescent="0.25">
      <c r="A76" s="376">
        <v>69</v>
      </c>
      <c r="B76" s="358"/>
      <c r="C76" s="36" t="s">
        <v>24</v>
      </c>
      <c r="D76" s="33"/>
      <c r="E76" s="10" t="s">
        <v>23</v>
      </c>
      <c r="F76" s="29">
        <v>1</v>
      </c>
      <c r="G76" s="30">
        <v>200</v>
      </c>
      <c r="H76" s="34">
        <f t="shared" si="38"/>
        <v>200</v>
      </c>
      <c r="I76" s="8"/>
      <c r="J76" s="35"/>
      <c r="K76" s="35">
        <f t="shared" si="29"/>
        <v>200</v>
      </c>
      <c r="L76" s="25">
        <f t="shared" si="30"/>
        <v>0</v>
      </c>
      <c r="M76" s="6"/>
      <c r="N76" s="35"/>
      <c r="O76" s="35">
        <f t="shared" si="31"/>
        <v>200</v>
      </c>
      <c r="P76" s="25">
        <f t="shared" si="32"/>
        <v>0</v>
      </c>
      <c r="Q76" s="6"/>
      <c r="R76" s="26">
        <f t="shared" si="33"/>
        <v>0</v>
      </c>
      <c r="S76" s="26">
        <f t="shared" si="34"/>
        <v>0</v>
      </c>
      <c r="T76" s="37">
        <f t="shared" si="35"/>
        <v>1</v>
      </c>
      <c r="U76" s="26">
        <f t="shared" si="36"/>
        <v>200</v>
      </c>
      <c r="V76" s="26"/>
      <c r="W76" s="27">
        <f t="shared" si="37"/>
        <v>200</v>
      </c>
      <c r="X76" s="201"/>
      <c r="Y76" s="218">
        <v>1</v>
      </c>
      <c r="Z76" s="198">
        <v>2</v>
      </c>
      <c r="AA76" s="198">
        <v>3</v>
      </c>
      <c r="AB76" s="198">
        <v>4</v>
      </c>
      <c r="AC76" s="198">
        <v>5</v>
      </c>
      <c r="AD76" s="198">
        <v>6</v>
      </c>
      <c r="AE76" s="219">
        <v>7</v>
      </c>
      <c r="AF76" s="234">
        <v>8</v>
      </c>
      <c r="AG76" s="209">
        <v>9</v>
      </c>
      <c r="AH76" s="198">
        <v>10</v>
      </c>
      <c r="AI76" s="198">
        <v>11</v>
      </c>
      <c r="AJ76" s="198">
        <v>12</v>
      </c>
      <c r="AK76" s="198">
        <v>13</v>
      </c>
      <c r="AL76" s="200">
        <v>14</v>
      </c>
      <c r="AM76" s="200">
        <v>15</v>
      </c>
      <c r="AN76" s="210">
        <v>16</v>
      </c>
      <c r="AO76" s="209">
        <v>17</v>
      </c>
      <c r="AP76" s="198">
        <v>18</v>
      </c>
      <c r="AQ76" s="198">
        <v>19</v>
      </c>
      <c r="AR76" s="198">
        <v>20</v>
      </c>
      <c r="AS76" s="200">
        <v>21</v>
      </c>
      <c r="AT76" s="200">
        <v>22</v>
      </c>
      <c r="AU76" s="210">
        <v>23</v>
      </c>
    </row>
    <row r="77" spans="1:47" ht="15" customHeight="1" outlineLevel="1" x14ac:dyDescent="0.25">
      <c r="A77" s="376">
        <v>70</v>
      </c>
      <c r="B77" s="358"/>
      <c r="C77" s="36" t="s">
        <v>26</v>
      </c>
      <c r="D77" s="10">
        <v>15</v>
      </c>
      <c r="E77" s="10" t="s">
        <v>23</v>
      </c>
      <c r="F77" s="29">
        <f>32+16</f>
        <v>48</v>
      </c>
      <c r="G77" s="30">
        <v>300</v>
      </c>
      <c r="H77" s="34">
        <f t="shared" si="38"/>
        <v>14400</v>
      </c>
      <c r="I77" s="8"/>
      <c r="J77" s="35"/>
      <c r="K77" s="35">
        <f t="shared" si="29"/>
        <v>300</v>
      </c>
      <c r="L77" s="25">
        <f t="shared" si="30"/>
        <v>0</v>
      </c>
      <c r="M77" s="6"/>
      <c r="N77" s="35"/>
      <c r="O77" s="35">
        <f t="shared" si="31"/>
        <v>300</v>
      </c>
      <c r="P77" s="25">
        <f t="shared" si="32"/>
        <v>0</v>
      </c>
      <c r="Q77" s="6"/>
      <c r="R77" s="26">
        <f t="shared" si="33"/>
        <v>0</v>
      </c>
      <c r="S77" s="26">
        <f t="shared" si="34"/>
        <v>0</v>
      </c>
      <c r="T77" s="37">
        <f t="shared" si="35"/>
        <v>48</v>
      </c>
      <c r="U77" s="26">
        <f t="shared" si="36"/>
        <v>14400</v>
      </c>
      <c r="V77" s="26"/>
      <c r="W77" s="27">
        <f t="shared" si="37"/>
        <v>14400</v>
      </c>
      <c r="X77" s="201"/>
      <c r="Y77" s="218">
        <v>1</v>
      </c>
      <c r="Z77" s="198">
        <v>2</v>
      </c>
      <c r="AA77" s="198">
        <v>3</v>
      </c>
      <c r="AB77" s="198">
        <v>4</v>
      </c>
      <c r="AC77" s="198">
        <v>5</v>
      </c>
      <c r="AD77" s="198">
        <v>6</v>
      </c>
      <c r="AE77" s="219">
        <v>7</v>
      </c>
      <c r="AF77" s="234">
        <v>8</v>
      </c>
      <c r="AG77" s="209">
        <v>9</v>
      </c>
      <c r="AH77" s="198">
        <v>10</v>
      </c>
      <c r="AI77" s="198">
        <v>11</v>
      </c>
      <c r="AJ77" s="198">
        <v>12</v>
      </c>
      <c r="AK77" s="198">
        <v>13</v>
      </c>
      <c r="AL77" s="200">
        <v>14</v>
      </c>
      <c r="AM77" s="200">
        <v>15</v>
      </c>
      <c r="AN77" s="210">
        <v>16</v>
      </c>
      <c r="AO77" s="209">
        <v>17</v>
      </c>
      <c r="AP77" s="198">
        <v>18</v>
      </c>
      <c r="AQ77" s="198">
        <v>19</v>
      </c>
      <c r="AR77" s="198">
        <v>20</v>
      </c>
      <c r="AS77" s="200">
        <v>21</v>
      </c>
      <c r="AT77" s="200">
        <v>22</v>
      </c>
      <c r="AU77" s="210">
        <v>23</v>
      </c>
    </row>
    <row r="78" spans="1:47" ht="15" customHeight="1" outlineLevel="1" x14ac:dyDescent="0.25">
      <c r="A78" s="376">
        <v>71</v>
      </c>
      <c r="B78" s="359"/>
      <c r="C78" s="41" t="s">
        <v>47</v>
      </c>
      <c r="D78" s="50"/>
      <c r="E78" s="43" t="s">
        <v>23</v>
      </c>
      <c r="F78" s="44">
        <v>4</v>
      </c>
      <c r="G78" s="45">
        <v>200</v>
      </c>
      <c r="H78" s="31">
        <f t="shared" si="38"/>
        <v>800</v>
      </c>
      <c r="I78" s="8"/>
      <c r="J78" s="32">
        <v>4</v>
      </c>
      <c r="K78" s="32">
        <f t="shared" si="29"/>
        <v>200</v>
      </c>
      <c r="L78" s="54">
        <f t="shared" si="30"/>
        <v>800</v>
      </c>
      <c r="M78" s="55"/>
      <c r="N78" s="32"/>
      <c r="O78" s="32">
        <f t="shared" si="31"/>
        <v>200</v>
      </c>
      <c r="P78" s="54">
        <f t="shared" si="32"/>
        <v>0</v>
      </c>
      <c r="Q78" s="55"/>
      <c r="R78" s="56">
        <f t="shared" si="33"/>
        <v>4</v>
      </c>
      <c r="S78" s="56">
        <f t="shared" si="34"/>
        <v>800</v>
      </c>
      <c r="T78" s="59">
        <f t="shared" si="35"/>
        <v>0</v>
      </c>
      <c r="U78" s="56">
        <f t="shared" si="36"/>
        <v>0</v>
      </c>
      <c r="V78" s="26"/>
      <c r="W78" s="27">
        <f t="shared" si="37"/>
        <v>0</v>
      </c>
      <c r="X78" s="201"/>
      <c r="Y78" s="218">
        <v>1</v>
      </c>
      <c r="Z78" s="198">
        <v>2</v>
      </c>
      <c r="AA78" s="198">
        <v>3</v>
      </c>
      <c r="AB78" s="198">
        <v>4</v>
      </c>
      <c r="AC78" s="198">
        <v>5</v>
      </c>
      <c r="AD78" s="198">
        <v>6</v>
      </c>
      <c r="AE78" s="219">
        <v>7</v>
      </c>
      <c r="AF78" s="234">
        <v>8</v>
      </c>
      <c r="AG78" s="209">
        <v>9</v>
      </c>
      <c r="AH78" s="198">
        <v>10</v>
      </c>
      <c r="AI78" s="198">
        <v>11</v>
      </c>
      <c r="AJ78" s="198">
        <v>12</v>
      </c>
      <c r="AK78" s="198">
        <v>13</v>
      </c>
      <c r="AL78" s="200">
        <v>14</v>
      </c>
      <c r="AM78" s="200">
        <v>15</v>
      </c>
      <c r="AN78" s="210">
        <v>16</v>
      </c>
      <c r="AO78" s="209">
        <v>17</v>
      </c>
      <c r="AP78" s="198">
        <v>18</v>
      </c>
      <c r="AQ78" s="198">
        <v>19</v>
      </c>
      <c r="AR78" s="198">
        <v>20</v>
      </c>
      <c r="AS78" s="200">
        <v>21</v>
      </c>
      <c r="AT78" s="200">
        <v>22</v>
      </c>
      <c r="AU78" s="210">
        <v>23</v>
      </c>
    </row>
    <row r="79" spans="1:47" ht="15" customHeight="1" outlineLevel="1" x14ac:dyDescent="0.25">
      <c r="A79" s="376">
        <v>72</v>
      </c>
      <c r="B79" s="358"/>
      <c r="C79" s="36" t="s">
        <v>48</v>
      </c>
      <c r="D79" s="51"/>
      <c r="E79" s="10" t="s">
        <v>23</v>
      </c>
      <c r="F79" s="29">
        <f>4*16</f>
        <v>64</v>
      </c>
      <c r="G79" s="30">
        <v>100</v>
      </c>
      <c r="H79" s="34">
        <f t="shared" si="38"/>
        <v>6400</v>
      </c>
      <c r="I79" s="8"/>
      <c r="J79" s="35">
        <f>16*4-4</f>
        <v>60</v>
      </c>
      <c r="K79" s="35">
        <f t="shared" si="29"/>
        <v>100</v>
      </c>
      <c r="L79" s="25">
        <f t="shared" si="30"/>
        <v>6000</v>
      </c>
      <c r="M79" s="6"/>
      <c r="N79" s="35"/>
      <c r="O79" s="35">
        <f t="shared" si="31"/>
        <v>100</v>
      </c>
      <c r="P79" s="25">
        <f t="shared" si="32"/>
        <v>0</v>
      </c>
      <c r="Q79" s="6"/>
      <c r="R79" s="26">
        <f t="shared" si="33"/>
        <v>60</v>
      </c>
      <c r="S79" s="26">
        <f t="shared" si="34"/>
        <v>6000</v>
      </c>
      <c r="T79" s="37">
        <f t="shared" si="35"/>
        <v>4</v>
      </c>
      <c r="U79" s="26">
        <f t="shared" si="36"/>
        <v>400</v>
      </c>
      <c r="V79" s="26"/>
      <c r="W79" s="27">
        <f t="shared" si="37"/>
        <v>400</v>
      </c>
      <c r="X79" s="201"/>
      <c r="Y79" s="218">
        <v>1</v>
      </c>
      <c r="Z79" s="198">
        <v>2</v>
      </c>
      <c r="AA79" s="198">
        <v>3</v>
      </c>
      <c r="AB79" s="198">
        <v>4</v>
      </c>
      <c r="AC79" s="198">
        <v>5</v>
      </c>
      <c r="AD79" s="198">
        <v>6</v>
      </c>
      <c r="AE79" s="219">
        <v>7</v>
      </c>
      <c r="AF79" s="234">
        <v>8</v>
      </c>
      <c r="AG79" s="209">
        <v>9</v>
      </c>
      <c r="AH79" s="198">
        <v>10</v>
      </c>
      <c r="AI79" s="198">
        <v>11</v>
      </c>
      <c r="AJ79" s="198">
        <v>12</v>
      </c>
      <c r="AK79" s="198">
        <v>13</v>
      </c>
      <c r="AL79" s="200">
        <v>14</v>
      </c>
      <c r="AM79" s="200">
        <v>15</v>
      </c>
      <c r="AN79" s="210">
        <v>16</v>
      </c>
      <c r="AO79" s="209">
        <v>17</v>
      </c>
      <c r="AP79" s="198">
        <v>18</v>
      </c>
      <c r="AQ79" s="198">
        <v>19</v>
      </c>
      <c r="AR79" s="198">
        <v>20</v>
      </c>
      <c r="AS79" s="200">
        <v>21</v>
      </c>
      <c r="AT79" s="200">
        <v>22</v>
      </c>
      <c r="AU79" s="210">
        <v>23</v>
      </c>
    </row>
    <row r="80" spans="1:47" ht="28.5" customHeight="1" outlineLevel="1" x14ac:dyDescent="0.25">
      <c r="A80" s="376">
        <v>73</v>
      </c>
      <c r="B80" s="358"/>
      <c r="C80" s="28" t="s">
        <v>35</v>
      </c>
      <c r="D80" s="10"/>
      <c r="E80" s="10"/>
      <c r="F80" s="29"/>
      <c r="G80" s="30"/>
      <c r="H80" s="34"/>
      <c r="I80" s="8"/>
      <c r="J80" s="35"/>
      <c r="K80" s="35">
        <f t="shared" si="29"/>
        <v>0</v>
      </c>
      <c r="L80" s="25">
        <f t="shared" si="30"/>
        <v>0</v>
      </c>
      <c r="M80" s="6"/>
      <c r="N80" s="35"/>
      <c r="O80" s="35">
        <f t="shared" si="31"/>
        <v>0</v>
      </c>
      <c r="P80" s="25">
        <f t="shared" si="32"/>
        <v>0</v>
      </c>
      <c r="Q80" s="6"/>
      <c r="R80" s="26">
        <f t="shared" si="33"/>
        <v>0</v>
      </c>
      <c r="S80" s="26">
        <f t="shared" si="34"/>
        <v>0</v>
      </c>
      <c r="T80" s="37">
        <f t="shared" si="35"/>
        <v>0</v>
      </c>
      <c r="U80" s="26">
        <f t="shared" si="36"/>
        <v>0</v>
      </c>
      <c r="V80" s="26"/>
      <c r="W80" s="27">
        <f t="shared" si="37"/>
        <v>0</v>
      </c>
      <c r="X80" s="201"/>
      <c r="Y80" s="218">
        <v>1</v>
      </c>
      <c r="Z80" s="198">
        <v>2</v>
      </c>
      <c r="AA80" s="198">
        <v>3</v>
      </c>
      <c r="AB80" s="198">
        <v>4</v>
      </c>
      <c r="AC80" s="198">
        <v>5</v>
      </c>
      <c r="AD80" s="198">
        <v>6</v>
      </c>
      <c r="AE80" s="219">
        <v>7</v>
      </c>
      <c r="AF80" s="234">
        <v>8</v>
      </c>
      <c r="AG80" s="209">
        <v>9</v>
      </c>
      <c r="AH80" s="198">
        <v>10</v>
      </c>
      <c r="AI80" s="198">
        <v>11</v>
      </c>
      <c r="AJ80" s="198">
        <v>12</v>
      </c>
      <c r="AK80" s="198">
        <v>13</v>
      </c>
      <c r="AL80" s="200">
        <v>14</v>
      </c>
      <c r="AM80" s="200">
        <v>15</v>
      </c>
      <c r="AN80" s="210">
        <v>16</v>
      </c>
      <c r="AO80" s="209">
        <v>17</v>
      </c>
      <c r="AP80" s="198">
        <v>18</v>
      </c>
      <c r="AQ80" s="198">
        <v>19</v>
      </c>
      <c r="AR80" s="198">
        <v>20</v>
      </c>
      <c r="AS80" s="200">
        <v>21</v>
      </c>
      <c r="AT80" s="200">
        <v>22</v>
      </c>
      <c r="AU80" s="210">
        <v>23</v>
      </c>
    </row>
    <row r="81" spans="1:47" ht="28.5" customHeight="1" outlineLevel="1" x14ac:dyDescent="0.25">
      <c r="A81" s="376">
        <v>74</v>
      </c>
      <c r="B81" s="358"/>
      <c r="C81" s="36" t="s">
        <v>36</v>
      </c>
      <c r="D81" s="10"/>
      <c r="E81" s="10" t="s">
        <v>23</v>
      </c>
      <c r="F81" s="29">
        <v>2</v>
      </c>
      <c r="G81" s="30">
        <v>200</v>
      </c>
      <c r="H81" s="34">
        <f t="shared" ref="H81:H85" si="39">F81*G81</f>
        <v>400</v>
      </c>
      <c r="I81" s="8"/>
      <c r="J81" s="35"/>
      <c r="K81" s="35">
        <f t="shared" si="29"/>
        <v>200</v>
      </c>
      <c r="L81" s="25">
        <f t="shared" si="30"/>
        <v>0</v>
      </c>
      <c r="M81" s="6"/>
      <c r="N81" s="35"/>
      <c r="O81" s="35">
        <f t="shared" si="31"/>
        <v>200</v>
      </c>
      <c r="P81" s="25">
        <f t="shared" si="32"/>
        <v>0</v>
      </c>
      <c r="Q81" s="6"/>
      <c r="R81" s="26">
        <f t="shared" si="33"/>
        <v>0</v>
      </c>
      <c r="S81" s="26">
        <f t="shared" si="34"/>
        <v>0</v>
      </c>
      <c r="T81" s="37">
        <f t="shared" si="35"/>
        <v>2</v>
      </c>
      <c r="U81" s="26">
        <f t="shared" si="36"/>
        <v>400</v>
      </c>
      <c r="V81" s="26"/>
      <c r="W81" s="27">
        <f t="shared" si="37"/>
        <v>400</v>
      </c>
      <c r="X81" s="201"/>
      <c r="Y81" s="218">
        <v>1</v>
      </c>
      <c r="Z81" s="198">
        <v>2</v>
      </c>
      <c r="AA81" s="198">
        <v>3</v>
      </c>
      <c r="AB81" s="198">
        <v>4</v>
      </c>
      <c r="AC81" s="198">
        <v>5</v>
      </c>
      <c r="AD81" s="198">
        <v>6</v>
      </c>
      <c r="AE81" s="219">
        <v>7</v>
      </c>
      <c r="AF81" s="234">
        <v>8</v>
      </c>
      <c r="AG81" s="209">
        <v>9</v>
      </c>
      <c r="AH81" s="198">
        <v>10</v>
      </c>
      <c r="AI81" s="198">
        <v>11</v>
      </c>
      <c r="AJ81" s="198">
        <v>12</v>
      </c>
      <c r="AK81" s="198">
        <v>13</v>
      </c>
      <c r="AL81" s="200">
        <v>14</v>
      </c>
      <c r="AM81" s="200">
        <v>15</v>
      </c>
      <c r="AN81" s="210">
        <v>16</v>
      </c>
      <c r="AO81" s="209">
        <v>17</v>
      </c>
      <c r="AP81" s="198">
        <v>18</v>
      </c>
      <c r="AQ81" s="198">
        <v>19</v>
      </c>
      <c r="AR81" s="198">
        <v>20</v>
      </c>
      <c r="AS81" s="200">
        <v>21</v>
      </c>
      <c r="AT81" s="200">
        <v>22</v>
      </c>
      <c r="AU81" s="210">
        <v>23</v>
      </c>
    </row>
    <row r="82" spans="1:47" ht="16.5" customHeight="1" outlineLevel="1" x14ac:dyDescent="0.25">
      <c r="A82" s="376">
        <v>75</v>
      </c>
      <c r="B82" s="358"/>
      <c r="C82" s="36" t="s">
        <v>24</v>
      </c>
      <c r="D82" s="10"/>
      <c r="E82" s="10" t="s">
        <v>23</v>
      </c>
      <c r="F82" s="29">
        <v>1</v>
      </c>
      <c r="G82" s="30">
        <v>200</v>
      </c>
      <c r="H82" s="34">
        <f t="shared" si="39"/>
        <v>200</v>
      </c>
      <c r="I82" s="8"/>
      <c r="J82" s="35"/>
      <c r="K82" s="35">
        <f t="shared" si="29"/>
        <v>200</v>
      </c>
      <c r="L82" s="25">
        <f t="shared" si="30"/>
        <v>0</v>
      </c>
      <c r="M82" s="6"/>
      <c r="N82" s="35"/>
      <c r="O82" s="35">
        <f t="shared" si="31"/>
        <v>200</v>
      </c>
      <c r="P82" s="25">
        <f t="shared" si="32"/>
        <v>0</v>
      </c>
      <c r="Q82" s="6"/>
      <c r="R82" s="26">
        <f t="shared" si="33"/>
        <v>0</v>
      </c>
      <c r="S82" s="26">
        <f t="shared" si="34"/>
        <v>0</v>
      </c>
      <c r="T82" s="37">
        <f t="shared" si="35"/>
        <v>1</v>
      </c>
      <c r="U82" s="26">
        <f t="shared" si="36"/>
        <v>200</v>
      </c>
      <c r="V82" s="26"/>
      <c r="W82" s="27">
        <f t="shared" si="37"/>
        <v>200</v>
      </c>
      <c r="X82" s="201"/>
      <c r="Y82" s="218">
        <v>1</v>
      </c>
      <c r="Z82" s="198">
        <v>2</v>
      </c>
      <c r="AA82" s="198">
        <v>3</v>
      </c>
      <c r="AB82" s="198">
        <v>4</v>
      </c>
      <c r="AC82" s="198">
        <v>5</v>
      </c>
      <c r="AD82" s="198">
        <v>6</v>
      </c>
      <c r="AE82" s="219">
        <v>7</v>
      </c>
      <c r="AF82" s="234">
        <v>8</v>
      </c>
      <c r="AG82" s="209">
        <v>9</v>
      </c>
      <c r="AH82" s="198">
        <v>10</v>
      </c>
      <c r="AI82" s="198">
        <v>11</v>
      </c>
      <c r="AJ82" s="198">
        <v>12</v>
      </c>
      <c r="AK82" s="198">
        <v>13</v>
      </c>
      <c r="AL82" s="200">
        <v>14</v>
      </c>
      <c r="AM82" s="200">
        <v>15</v>
      </c>
      <c r="AN82" s="210">
        <v>16</v>
      </c>
      <c r="AO82" s="209">
        <v>17</v>
      </c>
      <c r="AP82" s="198">
        <v>18</v>
      </c>
      <c r="AQ82" s="198">
        <v>19</v>
      </c>
      <c r="AR82" s="198">
        <v>20</v>
      </c>
      <c r="AS82" s="200">
        <v>21</v>
      </c>
      <c r="AT82" s="200">
        <v>22</v>
      </c>
      <c r="AU82" s="210">
        <v>23</v>
      </c>
    </row>
    <row r="83" spans="1:47" ht="14.25" customHeight="1" outlineLevel="1" x14ac:dyDescent="0.25">
      <c r="A83" s="376">
        <v>76</v>
      </c>
      <c r="B83" s="358"/>
      <c r="C83" s="36" t="s">
        <v>27</v>
      </c>
      <c r="D83" s="10"/>
      <c r="E83" s="10" t="s">
        <v>23</v>
      </c>
      <c r="F83" s="29">
        <v>1</v>
      </c>
      <c r="G83" s="30">
        <v>200</v>
      </c>
      <c r="H83" s="34">
        <f t="shared" si="39"/>
        <v>200</v>
      </c>
      <c r="I83" s="8"/>
      <c r="J83" s="35"/>
      <c r="K83" s="35">
        <f t="shared" si="29"/>
        <v>200</v>
      </c>
      <c r="L83" s="25">
        <f t="shared" si="30"/>
        <v>0</v>
      </c>
      <c r="M83" s="6"/>
      <c r="N83" s="35"/>
      <c r="O83" s="35">
        <f t="shared" si="31"/>
        <v>200</v>
      </c>
      <c r="P83" s="25">
        <f t="shared" si="32"/>
        <v>0</v>
      </c>
      <c r="Q83" s="6"/>
      <c r="R83" s="26">
        <f t="shared" si="33"/>
        <v>0</v>
      </c>
      <c r="S83" s="26">
        <f t="shared" si="34"/>
        <v>0</v>
      </c>
      <c r="T83" s="37">
        <f t="shared" si="35"/>
        <v>1</v>
      </c>
      <c r="U83" s="26">
        <f t="shared" si="36"/>
        <v>200</v>
      </c>
      <c r="V83" s="26"/>
      <c r="W83" s="27">
        <f t="shared" si="37"/>
        <v>200</v>
      </c>
      <c r="X83" s="201"/>
      <c r="Y83" s="218">
        <v>1</v>
      </c>
      <c r="Z83" s="198">
        <v>2</v>
      </c>
      <c r="AA83" s="198">
        <v>3</v>
      </c>
      <c r="AB83" s="198">
        <v>4</v>
      </c>
      <c r="AC83" s="198">
        <v>5</v>
      </c>
      <c r="AD83" s="198">
        <v>6</v>
      </c>
      <c r="AE83" s="219">
        <v>7</v>
      </c>
      <c r="AF83" s="234">
        <v>8</v>
      </c>
      <c r="AG83" s="209">
        <v>9</v>
      </c>
      <c r="AH83" s="198">
        <v>10</v>
      </c>
      <c r="AI83" s="198">
        <v>11</v>
      </c>
      <c r="AJ83" s="198">
        <v>12</v>
      </c>
      <c r="AK83" s="198">
        <v>13</v>
      </c>
      <c r="AL83" s="200">
        <v>14</v>
      </c>
      <c r="AM83" s="200">
        <v>15</v>
      </c>
      <c r="AN83" s="210">
        <v>16</v>
      </c>
      <c r="AO83" s="209">
        <v>17</v>
      </c>
      <c r="AP83" s="198">
        <v>18</v>
      </c>
      <c r="AQ83" s="198">
        <v>19</v>
      </c>
      <c r="AR83" s="198">
        <v>20</v>
      </c>
      <c r="AS83" s="200">
        <v>21</v>
      </c>
      <c r="AT83" s="200">
        <v>22</v>
      </c>
      <c r="AU83" s="210">
        <v>23</v>
      </c>
    </row>
    <row r="84" spans="1:47" ht="14.25" customHeight="1" outlineLevel="1" x14ac:dyDescent="0.25">
      <c r="A84" s="376">
        <v>77</v>
      </c>
      <c r="B84" s="358"/>
      <c r="C84" s="36" t="s">
        <v>28</v>
      </c>
      <c r="D84" s="10"/>
      <c r="E84" s="10" t="s">
        <v>23</v>
      </c>
      <c r="F84" s="29">
        <v>1</v>
      </c>
      <c r="G84" s="30">
        <v>200</v>
      </c>
      <c r="H84" s="34">
        <f t="shared" si="39"/>
        <v>200</v>
      </c>
      <c r="I84" s="8"/>
      <c r="J84" s="35"/>
      <c r="K84" s="35">
        <f t="shared" si="29"/>
        <v>200</v>
      </c>
      <c r="L84" s="25">
        <f t="shared" si="30"/>
        <v>0</v>
      </c>
      <c r="M84" s="6"/>
      <c r="N84" s="35"/>
      <c r="O84" s="35">
        <f t="shared" si="31"/>
        <v>200</v>
      </c>
      <c r="P84" s="25">
        <f t="shared" si="32"/>
        <v>0</v>
      </c>
      <c r="Q84" s="6"/>
      <c r="R84" s="26">
        <f t="shared" si="33"/>
        <v>0</v>
      </c>
      <c r="S84" s="26">
        <f t="shared" si="34"/>
        <v>0</v>
      </c>
      <c r="T84" s="37">
        <f t="shared" si="35"/>
        <v>1</v>
      </c>
      <c r="U84" s="26">
        <f t="shared" si="36"/>
        <v>200</v>
      </c>
      <c r="V84" s="26"/>
      <c r="W84" s="27">
        <f t="shared" si="37"/>
        <v>200</v>
      </c>
      <c r="X84" s="201"/>
      <c r="Y84" s="218">
        <v>1</v>
      </c>
      <c r="Z84" s="198">
        <v>2</v>
      </c>
      <c r="AA84" s="198">
        <v>3</v>
      </c>
      <c r="AB84" s="198">
        <v>4</v>
      </c>
      <c r="AC84" s="198">
        <v>5</v>
      </c>
      <c r="AD84" s="198">
        <v>6</v>
      </c>
      <c r="AE84" s="219">
        <v>7</v>
      </c>
      <c r="AF84" s="234">
        <v>8</v>
      </c>
      <c r="AG84" s="209">
        <v>9</v>
      </c>
      <c r="AH84" s="198">
        <v>10</v>
      </c>
      <c r="AI84" s="198">
        <v>11</v>
      </c>
      <c r="AJ84" s="198">
        <v>12</v>
      </c>
      <c r="AK84" s="198">
        <v>13</v>
      </c>
      <c r="AL84" s="200">
        <v>14</v>
      </c>
      <c r="AM84" s="200">
        <v>15</v>
      </c>
      <c r="AN84" s="210">
        <v>16</v>
      </c>
      <c r="AO84" s="209">
        <v>17</v>
      </c>
      <c r="AP84" s="198">
        <v>18</v>
      </c>
      <c r="AQ84" s="198">
        <v>19</v>
      </c>
      <c r="AR84" s="198">
        <v>20</v>
      </c>
      <c r="AS84" s="200">
        <v>21</v>
      </c>
      <c r="AT84" s="200">
        <v>22</v>
      </c>
      <c r="AU84" s="210">
        <v>23</v>
      </c>
    </row>
    <row r="85" spans="1:47" ht="28.5" customHeight="1" outlineLevel="1" thickBot="1" x14ac:dyDescent="0.3">
      <c r="A85" s="376">
        <v>78</v>
      </c>
      <c r="B85" s="363"/>
      <c r="C85" s="435" t="s">
        <v>37</v>
      </c>
      <c r="D85" s="13"/>
      <c r="E85" s="13" t="s">
        <v>23</v>
      </c>
      <c r="F85" s="436">
        <v>17</v>
      </c>
      <c r="G85" s="426">
        <v>2000</v>
      </c>
      <c r="H85" s="437">
        <f t="shared" si="39"/>
        <v>34000</v>
      </c>
      <c r="I85" s="337"/>
      <c r="J85" s="81"/>
      <c r="K85" s="81">
        <f t="shared" si="29"/>
        <v>2000</v>
      </c>
      <c r="L85" s="82">
        <f t="shared" si="30"/>
        <v>0</v>
      </c>
      <c r="M85" s="267"/>
      <c r="N85" s="81"/>
      <c r="O85" s="81">
        <f t="shared" si="31"/>
        <v>2000</v>
      </c>
      <c r="P85" s="82">
        <f t="shared" si="32"/>
        <v>0</v>
      </c>
      <c r="Q85" s="267"/>
      <c r="R85" s="83">
        <f t="shared" si="33"/>
        <v>0</v>
      </c>
      <c r="S85" s="83">
        <f t="shared" si="34"/>
        <v>0</v>
      </c>
      <c r="T85" s="384">
        <f t="shared" si="35"/>
        <v>17</v>
      </c>
      <c r="U85" s="83">
        <f t="shared" si="36"/>
        <v>34000</v>
      </c>
      <c r="V85" s="83"/>
      <c r="W85" s="84">
        <f t="shared" si="37"/>
        <v>34000</v>
      </c>
      <c r="X85" s="201"/>
      <c r="Y85" s="218">
        <v>1</v>
      </c>
      <c r="Z85" s="198">
        <v>2</v>
      </c>
      <c r="AA85" s="198">
        <v>3</v>
      </c>
      <c r="AB85" s="198">
        <v>4</v>
      </c>
      <c r="AC85" s="198">
        <v>5</v>
      </c>
      <c r="AD85" s="198">
        <v>6</v>
      </c>
      <c r="AE85" s="219">
        <v>7</v>
      </c>
      <c r="AF85" s="234">
        <v>8</v>
      </c>
      <c r="AG85" s="209">
        <v>9</v>
      </c>
      <c r="AH85" s="198">
        <v>10</v>
      </c>
      <c r="AI85" s="198">
        <v>11</v>
      </c>
      <c r="AJ85" s="198">
        <v>12</v>
      </c>
      <c r="AK85" s="198">
        <v>13</v>
      </c>
      <c r="AL85" s="200">
        <v>14</v>
      </c>
      <c r="AM85" s="200">
        <v>15</v>
      </c>
      <c r="AN85" s="210">
        <v>16</v>
      </c>
      <c r="AO85" s="209">
        <v>17</v>
      </c>
      <c r="AP85" s="198">
        <v>18</v>
      </c>
      <c r="AQ85" s="198">
        <v>19</v>
      </c>
      <c r="AR85" s="198">
        <v>20</v>
      </c>
      <c r="AS85" s="200">
        <v>21</v>
      </c>
      <c r="AT85" s="200">
        <v>22</v>
      </c>
      <c r="AU85" s="210">
        <v>23</v>
      </c>
    </row>
    <row r="86" spans="1:47" ht="15" customHeight="1" outlineLevel="1" thickBot="1" x14ac:dyDescent="0.25">
      <c r="A86" s="376">
        <v>79</v>
      </c>
      <c r="B86" s="445"/>
      <c r="C86" s="445" t="s">
        <v>49</v>
      </c>
      <c r="D86" s="445"/>
      <c r="E86" s="445"/>
      <c r="F86" s="445"/>
      <c r="G86" s="445"/>
      <c r="H86" s="445">
        <f>SUM(H63:H85)</f>
        <v>94130</v>
      </c>
      <c r="I86" s="445"/>
      <c r="J86" s="445"/>
      <c r="K86" s="445"/>
      <c r="L86" s="445">
        <f>SUM(L60:L85)</f>
        <v>35130</v>
      </c>
      <c r="M86" s="445"/>
      <c r="N86" s="445"/>
      <c r="O86" s="445"/>
      <c r="P86" s="445">
        <f t="shared" si="32"/>
        <v>0</v>
      </c>
      <c r="Q86" s="445"/>
      <c r="R86" s="445"/>
      <c r="S86" s="445">
        <f>SUM(S59:S85)</f>
        <v>35130</v>
      </c>
      <c r="T86" s="445"/>
      <c r="U86" s="445">
        <f>SUM(U61:U85)</f>
        <v>62200</v>
      </c>
      <c r="V86" s="445"/>
      <c r="W86" s="445">
        <f t="shared" si="37"/>
        <v>62200</v>
      </c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5"/>
      <c r="AL86" s="445"/>
      <c r="AM86" s="445"/>
      <c r="AN86" s="445"/>
      <c r="AO86" s="445"/>
      <c r="AP86" s="445"/>
      <c r="AQ86" s="445"/>
      <c r="AR86" s="445"/>
      <c r="AS86" s="445"/>
      <c r="AT86" s="445"/>
      <c r="AU86" s="445"/>
    </row>
    <row r="87" spans="1:47" ht="15" customHeight="1" outlineLevel="1" x14ac:dyDescent="0.25">
      <c r="A87" s="376">
        <v>80</v>
      </c>
      <c r="B87" s="428"/>
      <c r="C87" s="439"/>
      <c r="D87" s="415"/>
      <c r="E87" s="415"/>
      <c r="F87" s="441"/>
      <c r="G87" s="432"/>
      <c r="H87" s="442"/>
      <c r="I87" s="372"/>
      <c r="J87" s="418"/>
      <c r="K87" s="418"/>
      <c r="L87" s="419"/>
      <c r="M87" s="338"/>
      <c r="N87" s="418"/>
      <c r="O87" s="418"/>
      <c r="P87" s="419"/>
      <c r="Q87" s="338"/>
      <c r="R87" s="420"/>
      <c r="S87" s="420"/>
      <c r="T87" s="421"/>
      <c r="U87" s="420"/>
      <c r="V87" s="420"/>
      <c r="W87" s="422"/>
      <c r="X87" s="201"/>
      <c r="Y87" s="209"/>
      <c r="Z87" s="198"/>
      <c r="AA87" s="198"/>
      <c r="AB87" s="198"/>
      <c r="AC87" s="198"/>
      <c r="AD87" s="198"/>
      <c r="AE87" s="200"/>
      <c r="AF87" s="234"/>
      <c r="AG87" s="209"/>
      <c r="AH87" s="198"/>
      <c r="AI87" s="198"/>
      <c r="AJ87" s="198"/>
      <c r="AK87" s="198"/>
      <c r="AL87" s="200"/>
      <c r="AM87" s="200"/>
      <c r="AN87" s="210"/>
      <c r="AO87" s="209"/>
      <c r="AP87" s="198"/>
      <c r="AQ87" s="198"/>
      <c r="AR87" s="198"/>
      <c r="AS87" s="200"/>
      <c r="AT87" s="200"/>
      <c r="AU87" s="210"/>
    </row>
    <row r="88" spans="1:47" ht="15" customHeight="1" outlineLevel="1" x14ac:dyDescent="0.25">
      <c r="A88" s="376">
        <v>81</v>
      </c>
      <c r="B88" s="358"/>
      <c r="C88" s="36"/>
      <c r="D88" s="33"/>
      <c r="E88" s="10"/>
      <c r="F88" s="29"/>
      <c r="G88" s="30"/>
      <c r="H88" s="34"/>
      <c r="I88" s="8"/>
      <c r="J88" s="35"/>
      <c r="K88" s="35"/>
      <c r="L88" s="25"/>
      <c r="M88" s="6"/>
      <c r="N88" s="35"/>
      <c r="O88" s="35"/>
      <c r="P88" s="25"/>
      <c r="Q88" s="6"/>
      <c r="R88" s="26"/>
      <c r="S88" s="26"/>
      <c r="T88" s="37"/>
      <c r="U88" s="26"/>
      <c r="V88" s="26"/>
      <c r="W88" s="27"/>
      <c r="X88" s="201"/>
      <c r="Y88" s="209"/>
      <c r="Z88" s="198"/>
      <c r="AA88" s="198"/>
      <c r="AB88" s="198"/>
      <c r="AC88" s="198"/>
      <c r="AD88" s="198"/>
      <c r="AE88" s="200"/>
      <c r="AF88" s="234"/>
      <c r="AG88" s="209"/>
      <c r="AH88" s="198"/>
      <c r="AI88" s="198"/>
      <c r="AJ88" s="198"/>
      <c r="AK88" s="198"/>
      <c r="AL88" s="200"/>
      <c r="AM88" s="200"/>
      <c r="AN88" s="210"/>
      <c r="AO88" s="209"/>
      <c r="AP88" s="198"/>
      <c r="AQ88" s="198"/>
      <c r="AR88" s="198"/>
      <c r="AS88" s="200"/>
      <c r="AT88" s="200"/>
      <c r="AU88" s="210"/>
    </row>
    <row r="89" spans="1:47" ht="15" customHeight="1" outlineLevel="1" x14ac:dyDescent="0.25">
      <c r="A89" s="376">
        <v>82</v>
      </c>
      <c r="B89" s="358"/>
      <c r="C89" s="36"/>
      <c r="D89" s="33"/>
      <c r="E89" s="10"/>
      <c r="F89" s="29"/>
      <c r="G89" s="30"/>
      <c r="H89" s="34"/>
      <c r="I89" s="8"/>
      <c r="J89" s="35"/>
      <c r="K89" s="35"/>
      <c r="L89" s="25"/>
      <c r="M89" s="6"/>
      <c r="N89" s="35"/>
      <c r="O89" s="35"/>
      <c r="P89" s="25"/>
      <c r="Q89" s="6"/>
      <c r="R89" s="26"/>
      <c r="S89" s="26"/>
      <c r="T89" s="37"/>
      <c r="U89" s="26"/>
      <c r="V89" s="26"/>
      <c r="W89" s="27"/>
      <c r="X89" s="201"/>
      <c r="Y89" s="209"/>
      <c r="Z89" s="198"/>
      <c r="AA89" s="198"/>
      <c r="AB89" s="198"/>
      <c r="AC89" s="198"/>
      <c r="AD89" s="198"/>
      <c r="AE89" s="200"/>
      <c r="AF89" s="234"/>
      <c r="AG89" s="209"/>
      <c r="AH89" s="198"/>
      <c r="AI89" s="198"/>
      <c r="AJ89" s="198"/>
      <c r="AK89" s="198"/>
      <c r="AL89" s="200"/>
      <c r="AM89" s="200"/>
      <c r="AN89" s="210"/>
      <c r="AO89" s="209"/>
      <c r="AP89" s="198"/>
      <c r="AQ89" s="198"/>
      <c r="AR89" s="198"/>
      <c r="AS89" s="200"/>
      <c r="AT89" s="200"/>
      <c r="AU89" s="210"/>
    </row>
    <row r="90" spans="1:47" ht="15" customHeight="1" outlineLevel="1" x14ac:dyDescent="0.25">
      <c r="A90" s="376">
        <v>83</v>
      </c>
      <c r="B90" s="358"/>
      <c r="C90" s="28" t="s">
        <v>50</v>
      </c>
      <c r="D90" s="33"/>
      <c r="E90" s="10"/>
      <c r="F90" s="29"/>
      <c r="G90" s="30"/>
      <c r="H90" s="34"/>
      <c r="I90" s="8"/>
      <c r="J90" s="35"/>
      <c r="K90" s="35"/>
      <c r="L90" s="25"/>
      <c r="M90" s="6"/>
      <c r="N90" s="35"/>
      <c r="O90" s="35"/>
      <c r="P90" s="25"/>
      <c r="Q90" s="6"/>
      <c r="R90" s="26"/>
      <c r="S90" s="26"/>
      <c r="T90" s="37"/>
      <c r="U90" s="26"/>
      <c r="V90" s="26"/>
      <c r="W90" s="27"/>
      <c r="X90" s="201"/>
      <c r="Y90" s="209"/>
      <c r="Z90" s="198"/>
      <c r="AA90" s="198"/>
      <c r="AB90" s="198"/>
      <c r="AC90" s="198"/>
      <c r="AD90" s="198"/>
      <c r="AE90" s="200"/>
      <c r="AF90" s="234"/>
      <c r="AG90" s="209"/>
      <c r="AH90" s="198"/>
      <c r="AI90" s="198"/>
      <c r="AJ90" s="198"/>
      <c r="AK90" s="198"/>
      <c r="AL90" s="200"/>
      <c r="AM90" s="200"/>
      <c r="AN90" s="210"/>
      <c r="AO90" s="209"/>
      <c r="AP90" s="198"/>
      <c r="AQ90" s="198"/>
      <c r="AR90" s="198"/>
      <c r="AS90" s="200"/>
      <c r="AT90" s="200"/>
      <c r="AU90" s="210"/>
    </row>
    <row r="91" spans="1:47" ht="15" customHeight="1" outlineLevel="1" x14ac:dyDescent="0.25">
      <c r="A91" s="376">
        <v>84</v>
      </c>
      <c r="B91" s="358"/>
      <c r="C91" s="28" t="s">
        <v>46</v>
      </c>
      <c r="D91" s="33"/>
      <c r="E91" s="10"/>
      <c r="F91" s="29"/>
      <c r="G91" s="30"/>
      <c r="H91" s="34"/>
      <c r="I91" s="8"/>
      <c r="J91" s="35"/>
      <c r="K91" s="35"/>
      <c r="L91" s="25"/>
      <c r="M91" s="6"/>
      <c r="N91" s="35"/>
      <c r="O91" s="35"/>
      <c r="P91" s="25"/>
      <c r="Q91" s="6"/>
      <c r="R91" s="26"/>
      <c r="S91" s="26"/>
      <c r="T91" s="37"/>
      <c r="U91" s="26"/>
      <c r="V91" s="26"/>
      <c r="W91" s="27"/>
      <c r="X91" s="201"/>
      <c r="Y91" s="209"/>
      <c r="Z91" s="198"/>
      <c r="AA91" s="198"/>
      <c r="AB91" s="198"/>
      <c r="AC91" s="198"/>
      <c r="AD91" s="198"/>
      <c r="AE91" s="200"/>
      <c r="AF91" s="234"/>
      <c r="AG91" s="209"/>
      <c r="AH91" s="198"/>
      <c r="AI91" s="198"/>
      <c r="AJ91" s="198"/>
      <c r="AK91" s="198"/>
      <c r="AL91" s="200"/>
      <c r="AM91" s="200"/>
      <c r="AN91" s="210"/>
      <c r="AO91" s="209"/>
      <c r="AP91" s="198"/>
      <c r="AQ91" s="198"/>
      <c r="AR91" s="198"/>
      <c r="AS91" s="200"/>
      <c r="AT91" s="200"/>
      <c r="AU91" s="210"/>
    </row>
    <row r="92" spans="1:47" ht="15" customHeight="1" outlineLevel="1" x14ac:dyDescent="0.25">
      <c r="A92" s="376">
        <v>85</v>
      </c>
      <c r="B92" s="358"/>
      <c r="C92" s="36" t="s">
        <v>22</v>
      </c>
      <c r="D92" s="33"/>
      <c r="E92" s="10" t="s">
        <v>23</v>
      </c>
      <c r="F92" s="29">
        <v>16</v>
      </c>
      <c r="G92" s="30">
        <v>200</v>
      </c>
      <c r="H92" s="34">
        <f t="shared" ref="H92:H97" si="40">F92*G92</f>
        <v>3200</v>
      </c>
      <c r="I92" s="8"/>
      <c r="J92" s="35"/>
      <c r="K92" s="35">
        <f t="shared" ref="K92:K107" si="41">$G92</f>
        <v>200</v>
      </c>
      <c r="L92" s="25">
        <f t="shared" ref="L92:L107" si="42">J92*K92</f>
        <v>0</v>
      </c>
      <c r="M92" s="6"/>
      <c r="N92" s="35"/>
      <c r="O92" s="35">
        <f t="shared" ref="O92:O107" si="43">$G92</f>
        <v>200</v>
      </c>
      <c r="P92" s="25">
        <f t="shared" ref="P92:P107" si="44">N92*O92</f>
        <v>0</v>
      </c>
      <c r="Q92" s="6"/>
      <c r="R92" s="26">
        <f t="shared" ref="R92:R107" si="45">(SUMIF($7:$7,22,92:92))</f>
        <v>0</v>
      </c>
      <c r="S92" s="26">
        <f t="shared" ref="S92:S107" si="46">(SUMIF($7:$7,24,92:92))</f>
        <v>0</v>
      </c>
      <c r="T92" s="37">
        <f t="shared" ref="T92:T107" si="47">F92-(SUMIF($7:$7,22,92:92))</f>
        <v>16</v>
      </c>
      <c r="U92" s="26">
        <f t="shared" ref="U92:U107" si="48">T92*G92</f>
        <v>3200</v>
      </c>
      <c r="V92" s="26"/>
      <c r="W92" s="27">
        <f t="shared" ref="W92:W108" si="49">U92-V92</f>
        <v>3200</v>
      </c>
      <c r="X92" s="201"/>
      <c r="Y92" s="209">
        <v>1</v>
      </c>
      <c r="Z92" s="198">
        <v>2</v>
      </c>
      <c r="AA92" s="198">
        <v>3</v>
      </c>
      <c r="AB92" s="198">
        <v>4</v>
      </c>
      <c r="AC92" s="198">
        <v>5</v>
      </c>
      <c r="AD92" s="198">
        <v>6</v>
      </c>
      <c r="AE92" s="200">
        <v>7</v>
      </c>
      <c r="AF92" s="234">
        <v>8</v>
      </c>
      <c r="AG92" s="209">
        <v>9</v>
      </c>
      <c r="AH92" s="198">
        <v>10</v>
      </c>
      <c r="AI92" s="198">
        <v>11</v>
      </c>
      <c r="AJ92" s="198">
        <v>12</v>
      </c>
      <c r="AK92" s="219">
        <v>13</v>
      </c>
      <c r="AL92" s="200">
        <v>14</v>
      </c>
      <c r="AM92" s="200">
        <v>15</v>
      </c>
      <c r="AN92" s="210">
        <v>16</v>
      </c>
      <c r="AO92" s="209">
        <v>17</v>
      </c>
      <c r="AP92" s="219">
        <v>18</v>
      </c>
      <c r="AQ92" s="198">
        <v>19</v>
      </c>
      <c r="AR92" s="198">
        <v>20</v>
      </c>
      <c r="AS92" s="200">
        <v>21</v>
      </c>
      <c r="AT92" s="200">
        <v>22</v>
      </c>
      <c r="AU92" s="210">
        <v>23</v>
      </c>
    </row>
    <row r="93" spans="1:47" ht="15" customHeight="1" outlineLevel="1" x14ac:dyDescent="0.25">
      <c r="A93" s="376">
        <v>86</v>
      </c>
      <c r="B93" s="359"/>
      <c r="C93" s="36" t="s">
        <v>24</v>
      </c>
      <c r="D93" s="33">
        <v>15</v>
      </c>
      <c r="E93" s="10" t="s">
        <v>25</v>
      </c>
      <c r="F93" s="29">
        <v>9</v>
      </c>
      <c r="G93" s="30">
        <v>200</v>
      </c>
      <c r="H93" s="34">
        <f t="shared" si="40"/>
        <v>1800</v>
      </c>
      <c r="I93" s="8"/>
      <c r="J93" s="32"/>
      <c r="K93" s="35">
        <f t="shared" si="41"/>
        <v>200</v>
      </c>
      <c r="L93" s="25">
        <f t="shared" si="42"/>
        <v>0</v>
      </c>
      <c r="M93" s="6"/>
      <c r="N93" s="32"/>
      <c r="O93" s="35">
        <f t="shared" si="43"/>
        <v>200</v>
      </c>
      <c r="P93" s="25">
        <f t="shared" si="44"/>
        <v>0</v>
      </c>
      <c r="Q93" s="6"/>
      <c r="R93" s="26">
        <f t="shared" si="45"/>
        <v>0</v>
      </c>
      <c r="S93" s="26">
        <f t="shared" si="46"/>
        <v>0</v>
      </c>
      <c r="T93" s="37">
        <f t="shared" si="47"/>
        <v>9</v>
      </c>
      <c r="U93" s="26">
        <f t="shared" si="48"/>
        <v>1800</v>
      </c>
      <c r="V93" s="26"/>
      <c r="W93" s="27">
        <f t="shared" si="49"/>
        <v>1800</v>
      </c>
      <c r="X93" s="201"/>
      <c r="Y93" s="209">
        <v>1</v>
      </c>
      <c r="Z93" s="198">
        <v>2</v>
      </c>
      <c r="AA93" s="198">
        <v>3</v>
      </c>
      <c r="AB93" s="198">
        <v>4</v>
      </c>
      <c r="AC93" s="198">
        <v>5</v>
      </c>
      <c r="AD93" s="198">
        <v>6</v>
      </c>
      <c r="AE93" s="200">
        <v>7</v>
      </c>
      <c r="AF93" s="234">
        <v>8</v>
      </c>
      <c r="AG93" s="209">
        <v>9</v>
      </c>
      <c r="AH93" s="198">
        <v>10</v>
      </c>
      <c r="AI93" s="198">
        <v>11</v>
      </c>
      <c r="AJ93" s="198">
        <v>12</v>
      </c>
      <c r="AK93" s="219">
        <v>13</v>
      </c>
      <c r="AL93" s="200">
        <v>14</v>
      </c>
      <c r="AM93" s="200">
        <v>15</v>
      </c>
      <c r="AN93" s="210">
        <v>16</v>
      </c>
      <c r="AO93" s="209">
        <v>17</v>
      </c>
      <c r="AP93" s="219">
        <v>18</v>
      </c>
      <c r="AQ93" s="198">
        <v>19</v>
      </c>
      <c r="AR93" s="198">
        <v>20</v>
      </c>
      <c r="AS93" s="200">
        <v>21</v>
      </c>
      <c r="AT93" s="200">
        <v>22</v>
      </c>
      <c r="AU93" s="210">
        <v>23</v>
      </c>
    </row>
    <row r="94" spans="1:47" ht="15" customHeight="1" outlineLevel="1" x14ac:dyDescent="0.25">
      <c r="A94" s="376">
        <v>87</v>
      </c>
      <c r="B94" s="358"/>
      <c r="C94" s="36" t="s">
        <v>40</v>
      </c>
      <c r="D94" s="33"/>
      <c r="E94" s="10" t="s">
        <v>23</v>
      </c>
      <c r="F94" s="29">
        <v>10</v>
      </c>
      <c r="G94" s="30">
        <v>400</v>
      </c>
      <c r="H94" s="34">
        <f t="shared" si="40"/>
        <v>4000</v>
      </c>
      <c r="I94" s="8"/>
      <c r="J94" s="35"/>
      <c r="K94" s="35">
        <f t="shared" si="41"/>
        <v>400</v>
      </c>
      <c r="L94" s="25">
        <f t="shared" si="42"/>
        <v>0</v>
      </c>
      <c r="M94" s="6"/>
      <c r="N94" s="35"/>
      <c r="O94" s="35">
        <f t="shared" si="43"/>
        <v>400</v>
      </c>
      <c r="P94" s="25">
        <f t="shared" si="44"/>
        <v>0</v>
      </c>
      <c r="Q94" s="6"/>
      <c r="R94" s="26">
        <f t="shared" si="45"/>
        <v>0</v>
      </c>
      <c r="S94" s="26">
        <f t="shared" si="46"/>
        <v>0</v>
      </c>
      <c r="T94" s="37">
        <f t="shared" si="47"/>
        <v>10</v>
      </c>
      <c r="U94" s="26">
        <f t="shared" si="48"/>
        <v>4000</v>
      </c>
      <c r="V94" s="26"/>
      <c r="W94" s="27">
        <f t="shared" si="49"/>
        <v>4000</v>
      </c>
      <c r="X94" s="201"/>
      <c r="Y94" s="209">
        <v>1</v>
      </c>
      <c r="Z94" s="198">
        <v>2</v>
      </c>
      <c r="AA94" s="198">
        <v>3</v>
      </c>
      <c r="AB94" s="198">
        <v>4</v>
      </c>
      <c r="AC94" s="198">
        <v>5</v>
      </c>
      <c r="AD94" s="198">
        <v>6</v>
      </c>
      <c r="AE94" s="200">
        <v>7</v>
      </c>
      <c r="AF94" s="234">
        <v>8</v>
      </c>
      <c r="AG94" s="209">
        <v>9</v>
      </c>
      <c r="AH94" s="198">
        <v>10</v>
      </c>
      <c r="AI94" s="198">
        <v>11</v>
      </c>
      <c r="AJ94" s="198">
        <v>12</v>
      </c>
      <c r="AK94" s="219">
        <v>13</v>
      </c>
      <c r="AL94" s="200">
        <v>14</v>
      </c>
      <c r="AM94" s="200">
        <v>15</v>
      </c>
      <c r="AN94" s="210">
        <v>16</v>
      </c>
      <c r="AO94" s="209">
        <v>17</v>
      </c>
      <c r="AP94" s="219">
        <v>18</v>
      </c>
      <c r="AQ94" s="198">
        <v>19</v>
      </c>
      <c r="AR94" s="198">
        <v>20</v>
      </c>
      <c r="AS94" s="200">
        <v>21</v>
      </c>
      <c r="AT94" s="200">
        <v>22</v>
      </c>
      <c r="AU94" s="210">
        <v>23</v>
      </c>
    </row>
    <row r="95" spans="1:47" ht="15" customHeight="1" outlineLevel="1" x14ac:dyDescent="0.25">
      <c r="A95" s="376">
        <v>88</v>
      </c>
      <c r="B95" s="358"/>
      <c r="C95" s="36" t="s">
        <v>27</v>
      </c>
      <c r="D95" s="33">
        <v>25</v>
      </c>
      <c r="E95" s="10" t="s">
        <v>23</v>
      </c>
      <c r="F95" s="29">
        <v>4</v>
      </c>
      <c r="G95" s="30">
        <v>200</v>
      </c>
      <c r="H95" s="34">
        <f t="shared" si="40"/>
        <v>800</v>
      </c>
      <c r="I95" s="8"/>
      <c r="J95" s="35"/>
      <c r="K95" s="35">
        <f t="shared" si="41"/>
        <v>200</v>
      </c>
      <c r="L95" s="25">
        <f t="shared" si="42"/>
        <v>0</v>
      </c>
      <c r="M95" s="6"/>
      <c r="N95" s="35"/>
      <c r="O95" s="35">
        <f t="shared" si="43"/>
        <v>200</v>
      </c>
      <c r="P95" s="25">
        <f t="shared" si="44"/>
        <v>0</v>
      </c>
      <c r="Q95" s="6"/>
      <c r="R95" s="26">
        <f t="shared" si="45"/>
        <v>0</v>
      </c>
      <c r="S95" s="26">
        <f t="shared" si="46"/>
        <v>0</v>
      </c>
      <c r="T95" s="37">
        <f t="shared" si="47"/>
        <v>4</v>
      </c>
      <c r="U95" s="26">
        <f t="shared" si="48"/>
        <v>800</v>
      </c>
      <c r="V95" s="26"/>
      <c r="W95" s="27">
        <f t="shared" si="49"/>
        <v>800</v>
      </c>
      <c r="X95" s="201"/>
      <c r="Y95" s="209">
        <v>1</v>
      </c>
      <c r="Z95" s="198">
        <v>2</v>
      </c>
      <c r="AA95" s="198">
        <v>3</v>
      </c>
      <c r="AB95" s="198">
        <v>4</v>
      </c>
      <c r="AC95" s="198">
        <v>5</v>
      </c>
      <c r="AD95" s="198">
        <v>6</v>
      </c>
      <c r="AE95" s="200">
        <v>7</v>
      </c>
      <c r="AF95" s="234">
        <v>8</v>
      </c>
      <c r="AG95" s="209">
        <v>9</v>
      </c>
      <c r="AH95" s="198">
        <v>10</v>
      </c>
      <c r="AI95" s="198">
        <v>11</v>
      </c>
      <c r="AJ95" s="198">
        <v>12</v>
      </c>
      <c r="AK95" s="219">
        <v>13</v>
      </c>
      <c r="AL95" s="200">
        <v>14</v>
      </c>
      <c r="AM95" s="200">
        <v>15</v>
      </c>
      <c r="AN95" s="210">
        <v>16</v>
      </c>
      <c r="AO95" s="209">
        <v>17</v>
      </c>
      <c r="AP95" s="219">
        <v>18</v>
      </c>
      <c r="AQ95" s="198">
        <v>19</v>
      </c>
      <c r="AR95" s="198">
        <v>20</v>
      </c>
      <c r="AS95" s="200">
        <v>21</v>
      </c>
      <c r="AT95" s="200">
        <v>22</v>
      </c>
      <c r="AU95" s="210">
        <v>23</v>
      </c>
    </row>
    <row r="96" spans="1:47" ht="15" customHeight="1" outlineLevel="1" x14ac:dyDescent="0.25">
      <c r="A96" s="376">
        <v>89</v>
      </c>
      <c r="B96" s="358"/>
      <c r="C96" s="36" t="s">
        <v>28</v>
      </c>
      <c r="D96" s="33"/>
      <c r="E96" s="10" t="s">
        <v>23</v>
      </c>
      <c r="F96" s="29">
        <v>3</v>
      </c>
      <c r="G96" s="30">
        <v>200</v>
      </c>
      <c r="H96" s="34">
        <f t="shared" si="40"/>
        <v>600</v>
      </c>
      <c r="I96" s="8"/>
      <c r="J96" s="35"/>
      <c r="K96" s="35">
        <f t="shared" si="41"/>
        <v>200</v>
      </c>
      <c r="L96" s="25">
        <f t="shared" si="42"/>
        <v>0</v>
      </c>
      <c r="M96" s="6"/>
      <c r="N96" s="35"/>
      <c r="O96" s="35">
        <f t="shared" si="43"/>
        <v>200</v>
      </c>
      <c r="P96" s="25">
        <f t="shared" si="44"/>
        <v>0</v>
      </c>
      <c r="Q96" s="6"/>
      <c r="R96" s="26">
        <f t="shared" si="45"/>
        <v>0</v>
      </c>
      <c r="S96" s="26">
        <f t="shared" si="46"/>
        <v>0</v>
      </c>
      <c r="T96" s="37">
        <f t="shared" si="47"/>
        <v>3</v>
      </c>
      <c r="U96" s="26">
        <f t="shared" si="48"/>
        <v>600</v>
      </c>
      <c r="V96" s="26"/>
      <c r="W96" s="27">
        <f t="shared" si="49"/>
        <v>600</v>
      </c>
      <c r="X96" s="201"/>
      <c r="Y96" s="209">
        <v>1</v>
      </c>
      <c r="Z96" s="198">
        <v>2</v>
      </c>
      <c r="AA96" s="198">
        <v>3</v>
      </c>
      <c r="AB96" s="198">
        <v>4</v>
      </c>
      <c r="AC96" s="198">
        <v>5</v>
      </c>
      <c r="AD96" s="198">
        <v>6</v>
      </c>
      <c r="AE96" s="200">
        <v>7</v>
      </c>
      <c r="AF96" s="234">
        <v>8</v>
      </c>
      <c r="AG96" s="209">
        <v>9</v>
      </c>
      <c r="AH96" s="198">
        <v>10</v>
      </c>
      <c r="AI96" s="198">
        <v>11</v>
      </c>
      <c r="AJ96" s="198">
        <v>12</v>
      </c>
      <c r="AK96" s="219">
        <v>13</v>
      </c>
      <c r="AL96" s="200">
        <v>14</v>
      </c>
      <c r="AM96" s="200">
        <v>15</v>
      </c>
      <c r="AN96" s="210">
        <v>16</v>
      </c>
      <c r="AO96" s="209">
        <v>17</v>
      </c>
      <c r="AP96" s="219">
        <v>18</v>
      </c>
      <c r="AQ96" s="198">
        <v>19</v>
      </c>
      <c r="AR96" s="198">
        <v>20</v>
      </c>
      <c r="AS96" s="200">
        <v>21</v>
      </c>
      <c r="AT96" s="200">
        <v>22</v>
      </c>
      <c r="AU96" s="210">
        <v>23</v>
      </c>
    </row>
    <row r="97" spans="1:47" ht="15" customHeight="1" outlineLevel="1" x14ac:dyDescent="0.25">
      <c r="A97" s="376">
        <v>90</v>
      </c>
      <c r="B97" s="359"/>
      <c r="C97" s="36" t="s">
        <v>29</v>
      </c>
      <c r="D97" s="33">
        <v>32</v>
      </c>
      <c r="E97" s="10" t="s">
        <v>23</v>
      </c>
      <c r="F97" s="29">
        <v>1</v>
      </c>
      <c r="G97" s="30">
        <v>400</v>
      </c>
      <c r="H97" s="34">
        <f t="shared" si="40"/>
        <v>400</v>
      </c>
      <c r="I97" s="8"/>
      <c r="J97" s="32"/>
      <c r="K97" s="35">
        <f t="shared" si="41"/>
        <v>400</v>
      </c>
      <c r="L97" s="25">
        <f t="shared" si="42"/>
        <v>0</v>
      </c>
      <c r="M97" s="6"/>
      <c r="N97" s="32"/>
      <c r="O97" s="35">
        <f t="shared" si="43"/>
        <v>400</v>
      </c>
      <c r="P97" s="25">
        <f t="shared" si="44"/>
        <v>0</v>
      </c>
      <c r="Q97" s="6"/>
      <c r="R97" s="26">
        <f t="shared" si="45"/>
        <v>0</v>
      </c>
      <c r="S97" s="26">
        <f t="shared" si="46"/>
        <v>0</v>
      </c>
      <c r="T97" s="37">
        <f t="shared" si="47"/>
        <v>1</v>
      </c>
      <c r="U97" s="26">
        <f t="shared" si="48"/>
        <v>400</v>
      </c>
      <c r="V97" s="26"/>
      <c r="W97" s="27">
        <f t="shared" si="49"/>
        <v>400</v>
      </c>
      <c r="X97" s="201"/>
      <c r="Y97" s="209">
        <v>1</v>
      </c>
      <c r="Z97" s="198">
        <v>2</v>
      </c>
      <c r="AA97" s="198">
        <v>3</v>
      </c>
      <c r="AB97" s="198">
        <v>4</v>
      </c>
      <c r="AC97" s="198">
        <v>5</v>
      </c>
      <c r="AD97" s="198">
        <v>6</v>
      </c>
      <c r="AE97" s="200">
        <v>7</v>
      </c>
      <c r="AF97" s="234">
        <v>8</v>
      </c>
      <c r="AG97" s="209">
        <v>9</v>
      </c>
      <c r="AH97" s="198">
        <v>10</v>
      </c>
      <c r="AI97" s="198">
        <v>11</v>
      </c>
      <c r="AJ97" s="198">
        <v>12</v>
      </c>
      <c r="AK97" s="219">
        <v>13</v>
      </c>
      <c r="AL97" s="200">
        <v>14</v>
      </c>
      <c r="AM97" s="200">
        <v>15</v>
      </c>
      <c r="AN97" s="210">
        <v>16</v>
      </c>
      <c r="AO97" s="209">
        <v>17</v>
      </c>
      <c r="AP97" s="219">
        <v>18</v>
      </c>
      <c r="AQ97" s="198">
        <v>19</v>
      </c>
      <c r="AR97" s="198">
        <v>20</v>
      </c>
      <c r="AS97" s="200">
        <v>21</v>
      </c>
      <c r="AT97" s="200">
        <v>22</v>
      </c>
      <c r="AU97" s="210">
        <v>23</v>
      </c>
    </row>
    <row r="98" spans="1:47" ht="15" customHeight="1" outlineLevel="1" x14ac:dyDescent="0.25">
      <c r="A98" s="376">
        <v>91</v>
      </c>
      <c r="B98" s="358"/>
      <c r="C98" s="28" t="s">
        <v>30</v>
      </c>
      <c r="D98" s="33"/>
      <c r="E98" s="10"/>
      <c r="F98" s="29"/>
      <c r="G98" s="30"/>
      <c r="H98" s="34"/>
      <c r="I98" s="8"/>
      <c r="J98" s="35"/>
      <c r="K98" s="35">
        <f t="shared" si="41"/>
        <v>0</v>
      </c>
      <c r="L98" s="25">
        <f t="shared" si="42"/>
        <v>0</v>
      </c>
      <c r="M98" s="6"/>
      <c r="N98" s="35"/>
      <c r="O98" s="35">
        <f t="shared" si="43"/>
        <v>0</v>
      </c>
      <c r="P98" s="25">
        <f t="shared" si="44"/>
        <v>0</v>
      </c>
      <c r="Q98" s="6"/>
      <c r="R98" s="26">
        <f t="shared" si="45"/>
        <v>0</v>
      </c>
      <c r="S98" s="26">
        <f t="shared" si="46"/>
        <v>0</v>
      </c>
      <c r="T98" s="37">
        <f t="shared" si="47"/>
        <v>0</v>
      </c>
      <c r="U98" s="26">
        <f t="shared" si="48"/>
        <v>0</v>
      </c>
      <c r="V98" s="26"/>
      <c r="W98" s="27">
        <f t="shared" si="49"/>
        <v>0</v>
      </c>
      <c r="X98" s="201"/>
      <c r="Y98" s="209">
        <v>1</v>
      </c>
      <c r="Z98" s="198">
        <v>2</v>
      </c>
      <c r="AA98" s="198">
        <v>3</v>
      </c>
      <c r="AB98" s="198">
        <v>4</v>
      </c>
      <c r="AC98" s="198">
        <v>5</v>
      </c>
      <c r="AD98" s="198">
        <v>6</v>
      </c>
      <c r="AE98" s="200">
        <v>7</v>
      </c>
      <c r="AF98" s="234">
        <v>8</v>
      </c>
      <c r="AG98" s="209">
        <v>9</v>
      </c>
      <c r="AH98" s="198">
        <v>10</v>
      </c>
      <c r="AI98" s="198">
        <v>11</v>
      </c>
      <c r="AJ98" s="198">
        <v>12</v>
      </c>
      <c r="AK98" s="219">
        <v>13</v>
      </c>
      <c r="AL98" s="220">
        <v>16</v>
      </c>
      <c r="AM98" s="220">
        <v>16</v>
      </c>
      <c r="AN98" s="220">
        <v>16</v>
      </c>
      <c r="AO98" s="218">
        <v>17</v>
      </c>
      <c r="AP98" s="219">
        <v>18</v>
      </c>
      <c r="AQ98" s="198">
        <v>19</v>
      </c>
      <c r="AR98" s="198">
        <v>20</v>
      </c>
      <c r="AS98" s="200">
        <v>21</v>
      </c>
      <c r="AT98" s="200">
        <v>22</v>
      </c>
      <c r="AU98" s="210">
        <v>23</v>
      </c>
    </row>
    <row r="99" spans="1:47" ht="15" customHeight="1" outlineLevel="1" x14ac:dyDescent="0.25">
      <c r="A99" s="376">
        <v>92</v>
      </c>
      <c r="B99" s="359"/>
      <c r="C99" s="36" t="s">
        <v>27</v>
      </c>
      <c r="D99" s="33">
        <v>40</v>
      </c>
      <c r="E99" s="10" t="s">
        <v>23</v>
      </c>
      <c r="F99" s="29">
        <v>35</v>
      </c>
      <c r="G99" s="30">
        <v>200</v>
      </c>
      <c r="H99" s="34">
        <f t="shared" ref="H99:H101" si="50">F99*G99</f>
        <v>7000</v>
      </c>
      <c r="I99" s="8"/>
      <c r="J99" s="32"/>
      <c r="K99" s="35">
        <f t="shared" si="41"/>
        <v>200</v>
      </c>
      <c r="L99" s="25">
        <f t="shared" si="42"/>
        <v>0</v>
      </c>
      <c r="M99" s="6"/>
      <c r="N99" s="32"/>
      <c r="O99" s="35">
        <f t="shared" si="43"/>
        <v>200</v>
      </c>
      <c r="P99" s="25">
        <f t="shared" si="44"/>
        <v>0</v>
      </c>
      <c r="Q99" s="6"/>
      <c r="R99" s="26">
        <f t="shared" si="45"/>
        <v>0</v>
      </c>
      <c r="S99" s="26">
        <f t="shared" si="46"/>
        <v>0</v>
      </c>
      <c r="T99" s="37">
        <f t="shared" si="47"/>
        <v>35</v>
      </c>
      <c r="U99" s="26">
        <f t="shared" si="48"/>
        <v>7000</v>
      </c>
      <c r="V99" s="26"/>
      <c r="W99" s="27">
        <f t="shared" si="49"/>
        <v>7000</v>
      </c>
      <c r="X99" s="201"/>
      <c r="Y99" s="209">
        <v>1</v>
      </c>
      <c r="Z99" s="198">
        <v>2</v>
      </c>
      <c r="AA99" s="198">
        <v>3</v>
      </c>
      <c r="AB99" s="198">
        <v>4</v>
      </c>
      <c r="AC99" s="198">
        <v>5</v>
      </c>
      <c r="AD99" s="198">
        <v>6</v>
      </c>
      <c r="AE99" s="200">
        <v>7</v>
      </c>
      <c r="AF99" s="234">
        <v>8</v>
      </c>
      <c r="AG99" s="209">
        <v>9</v>
      </c>
      <c r="AH99" s="198">
        <v>10</v>
      </c>
      <c r="AI99" s="198">
        <v>11</v>
      </c>
      <c r="AJ99" s="198">
        <v>12</v>
      </c>
      <c r="AK99" s="219">
        <v>13</v>
      </c>
      <c r="AL99" s="200">
        <v>14</v>
      </c>
      <c r="AM99" s="200">
        <v>15</v>
      </c>
      <c r="AN99" s="210">
        <v>16</v>
      </c>
      <c r="AO99" s="209">
        <v>17</v>
      </c>
      <c r="AP99" s="219">
        <v>18</v>
      </c>
      <c r="AQ99" s="198">
        <v>19</v>
      </c>
      <c r="AR99" s="198">
        <v>20</v>
      </c>
      <c r="AS99" s="200">
        <v>21</v>
      </c>
      <c r="AT99" s="200">
        <v>22</v>
      </c>
      <c r="AU99" s="210">
        <v>23</v>
      </c>
    </row>
    <row r="100" spans="1:47" ht="15" customHeight="1" outlineLevel="1" x14ac:dyDescent="0.25">
      <c r="A100" s="376">
        <v>93</v>
      </c>
      <c r="B100" s="358"/>
      <c r="C100" s="36" t="s">
        <v>28</v>
      </c>
      <c r="D100" s="33"/>
      <c r="E100" s="10" t="s">
        <v>23</v>
      </c>
      <c r="F100" s="29">
        <v>1</v>
      </c>
      <c r="G100" s="30">
        <v>200</v>
      </c>
      <c r="H100" s="34">
        <f t="shared" si="50"/>
        <v>200</v>
      </c>
      <c r="I100" s="8"/>
      <c r="J100" s="35"/>
      <c r="K100" s="35">
        <f t="shared" si="41"/>
        <v>200</v>
      </c>
      <c r="L100" s="25">
        <f t="shared" si="42"/>
        <v>0</v>
      </c>
      <c r="M100" s="6"/>
      <c r="N100" s="35"/>
      <c r="O100" s="35">
        <f t="shared" si="43"/>
        <v>200</v>
      </c>
      <c r="P100" s="25">
        <f t="shared" si="44"/>
        <v>0</v>
      </c>
      <c r="Q100" s="6"/>
      <c r="R100" s="26">
        <f t="shared" si="45"/>
        <v>0</v>
      </c>
      <c r="S100" s="26">
        <f t="shared" si="46"/>
        <v>0</v>
      </c>
      <c r="T100" s="37">
        <f t="shared" si="47"/>
        <v>1</v>
      </c>
      <c r="U100" s="26">
        <f t="shared" si="48"/>
        <v>200</v>
      </c>
      <c r="V100" s="26"/>
      <c r="W100" s="27">
        <f t="shared" si="49"/>
        <v>200</v>
      </c>
      <c r="X100" s="201"/>
      <c r="Y100" s="209">
        <v>1</v>
      </c>
      <c r="Z100" s="198">
        <v>2</v>
      </c>
      <c r="AA100" s="198">
        <v>3</v>
      </c>
      <c r="AB100" s="198">
        <v>4</v>
      </c>
      <c r="AC100" s="198">
        <v>5</v>
      </c>
      <c r="AD100" s="198">
        <v>6</v>
      </c>
      <c r="AE100" s="200">
        <v>7</v>
      </c>
      <c r="AF100" s="234">
        <v>8</v>
      </c>
      <c r="AG100" s="209">
        <v>9</v>
      </c>
      <c r="AH100" s="198">
        <v>10</v>
      </c>
      <c r="AI100" s="198">
        <v>11</v>
      </c>
      <c r="AJ100" s="198">
        <v>12</v>
      </c>
      <c r="AK100" s="219">
        <v>13</v>
      </c>
      <c r="AL100" s="200">
        <v>14</v>
      </c>
      <c r="AM100" s="200">
        <v>15</v>
      </c>
      <c r="AN100" s="210">
        <v>16</v>
      </c>
      <c r="AO100" s="209">
        <v>17</v>
      </c>
      <c r="AP100" s="219">
        <v>18</v>
      </c>
      <c r="AQ100" s="198">
        <v>19</v>
      </c>
      <c r="AR100" s="198">
        <v>20</v>
      </c>
      <c r="AS100" s="200">
        <v>21</v>
      </c>
      <c r="AT100" s="200">
        <v>22</v>
      </c>
      <c r="AU100" s="210">
        <v>23</v>
      </c>
    </row>
    <row r="101" spans="1:47" ht="15.75" customHeight="1" outlineLevel="1" x14ac:dyDescent="0.25">
      <c r="A101" s="376">
        <v>94</v>
      </c>
      <c r="B101" s="358"/>
      <c r="C101" s="36" t="s">
        <v>26</v>
      </c>
      <c r="D101" s="10">
        <v>15</v>
      </c>
      <c r="E101" s="10" t="s">
        <v>23</v>
      </c>
      <c r="F101" s="29">
        <f>32+16</f>
        <v>48</v>
      </c>
      <c r="G101" s="30">
        <v>300</v>
      </c>
      <c r="H101" s="34">
        <f t="shared" si="50"/>
        <v>14400</v>
      </c>
      <c r="I101" s="8"/>
      <c r="J101" s="35"/>
      <c r="K101" s="35">
        <f t="shared" si="41"/>
        <v>300</v>
      </c>
      <c r="L101" s="25">
        <f t="shared" si="42"/>
        <v>0</v>
      </c>
      <c r="M101" s="6"/>
      <c r="N101" s="35"/>
      <c r="O101" s="35">
        <f t="shared" si="43"/>
        <v>300</v>
      </c>
      <c r="P101" s="25">
        <f t="shared" si="44"/>
        <v>0</v>
      </c>
      <c r="Q101" s="6"/>
      <c r="R101" s="26">
        <f t="shared" si="45"/>
        <v>0</v>
      </c>
      <c r="S101" s="26">
        <f t="shared" si="46"/>
        <v>0</v>
      </c>
      <c r="T101" s="37">
        <f t="shared" si="47"/>
        <v>48</v>
      </c>
      <c r="U101" s="26">
        <f t="shared" si="48"/>
        <v>14400</v>
      </c>
      <c r="V101" s="26"/>
      <c r="W101" s="27">
        <f t="shared" si="49"/>
        <v>14400</v>
      </c>
      <c r="X101" s="201"/>
      <c r="Y101" s="209">
        <v>1</v>
      </c>
      <c r="Z101" s="198">
        <v>2</v>
      </c>
      <c r="AA101" s="198">
        <v>3</v>
      </c>
      <c r="AB101" s="198">
        <v>4</v>
      </c>
      <c r="AC101" s="198">
        <v>5</v>
      </c>
      <c r="AD101" s="198">
        <v>6</v>
      </c>
      <c r="AE101" s="200">
        <v>7</v>
      </c>
      <c r="AF101" s="234">
        <v>8</v>
      </c>
      <c r="AG101" s="209">
        <v>9</v>
      </c>
      <c r="AH101" s="198">
        <v>10</v>
      </c>
      <c r="AI101" s="198">
        <v>11</v>
      </c>
      <c r="AJ101" s="198">
        <v>12</v>
      </c>
      <c r="AK101" s="219">
        <v>13</v>
      </c>
      <c r="AL101" s="200">
        <v>14</v>
      </c>
      <c r="AM101" s="200">
        <v>15</v>
      </c>
      <c r="AN101" s="210">
        <v>16</v>
      </c>
      <c r="AO101" s="209">
        <v>17</v>
      </c>
      <c r="AP101" s="219">
        <v>18</v>
      </c>
      <c r="AQ101" s="198">
        <v>19</v>
      </c>
      <c r="AR101" s="198">
        <v>20</v>
      </c>
      <c r="AS101" s="200">
        <v>21</v>
      </c>
      <c r="AT101" s="200">
        <v>22</v>
      </c>
      <c r="AU101" s="210">
        <v>23</v>
      </c>
    </row>
    <row r="102" spans="1:47" ht="15.75" customHeight="1" outlineLevel="1" x14ac:dyDescent="0.25">
      <c r="A102" s="376">
        <v>95</v>
      </c>
      <c r="B102" s="358"/>
      <c r="C102" s="28" t="s">
        <v>35</v>
      </c>
      <c r="D102" s="10"/>
      <c r="E102" s="10"/>
      <c r="F102" s="29"/>
      <c r="G102" s="30"/>
      <c r="H102" s="34"/>
      <c r="I102" s="8"/>
      <c r="J102" s="35"/>
      <c r="K102" s="35">
        <f t="shared" si="41"/>
        <v>0</v>
      </c>
      <c r="L102" s="25">
        <f t="shared" si="42"/>
        <v>0</v>
      </c>
      <c r="M102" s="6"/>
      <c r="N102" s="35"/>
      <c r="O102" s="35">
        <f t="shared" si="43"/>
        <v>0</v>
      </c>
      <c r="P102" s="25">
        <f t="shared" si="44"/>
        <v>0</v>
      </c>
      <c r="Q102" s="6"/>
      <c r="R102" s="26">
        <f t="shared" si="45"/>
        <v>0</v>
      </c>
      <c r="S102" s="26">
        <f t="shared" si="46"/>
        <v>0</v>
      </c>
      <c r="T102" s="37">
        <f t="shared" si="47"/>
        <v>0</v>
      </c>
      <c r="U102" s="26">
        <f t="shared" si="48"/>
        <v>0</v>
      </c>
      <c r="V102" s="26"/>
      <c r="W102" s="27">
        <f t="shared" si="49"/>
        <v>0</v>
      </c>
      <c r="X102" s="201"/>
      <c r="Y102" s="209">
        <v>1</v>
      </c>
      <c r="Z102" s="198">
        <v>2</v>
      </c>
      <c r="AA102" s="198">
        <v>3</v>
      </c>
      <c r="AB102" s="198">
        <v>4</v>
      </c>
      <c r="AC102" s="198">
        <v>5</v>
      </c>
      <c r="AD102" s="198">
        <v>6</v>
      </c>
      <c r="AE102" s="200">
        <v>7</v>
      </c>
      <c r="AF102" s="234">
        <v>8</v>
      </c>
      <c r="AG102" s="209">
        <v>9</v>
      </c>
      <c r="AH102" s="198">
        <v>10</v>
      </c>
      <c r="AI102" s="198">
        <v>11</v>
      </c>
      <c r="AJ102" s="198">
        <v>12</v>
      </c>
      <c r="AK102" s="219">
        <v>13</v>
      </c>
      <c r="AL102" s="200">
        <v>14</v>
      </c>
      <c r="AM102" s="200">
        <v>15</v>
      </c>
      <c r="AN102" s="210">
        <v>16</v>
      </c>
      <c r="AO102" s="209">
        <v>17</v>
      </c>
      <c r="AP102" s="219">
        <v>18</v>
      </c>
      <c r="AQ102" s="198">
        <v>19</v>
      </c>
      <c r="AR102" s="198">
        <v>20</v>
      </c>
      <c r="AS102" s="200">
        <v>21</v>
      </c>
      <c r="AT102" s="200">
        <v>22</v>
      </c>
      <c r="AU102" s="210">
        <v>23</v>
      </c>
    </row>
    <row r="103" spans="1:47" ht="15.75" customHeight="1" outlineLevel="1" x14ac:dyDescent="0.25">
      <c r="A103" s="376">
        <v>96</v>
      </c>
      <c r="B103" s="358"/>
      <c r="C103" s="36" t="s">
        <v>36</v>
      </c>
      <c r="D103" s="10"/>
      <c r="E103" s="10" t="s">
        <v>23</v>
      </c>
      <c r="F103" s="29">
        <v>2</v>
      </c>
      <c r="G103" s="30">
        <v>200</v>
      </c>
      <c r="H103" s="34">
        <f t="shared" ref="H103:H107" si="51">F103*G103</f>
        <v>400</v>
      </c>
      <c r="I103" s="8"/>
      <c r="J103" s="35"/>
      <c r="K103" s="35">
        <f t="shared" si="41"/>
        <v>200</v>
      </c>
      <c r="L103" s="25">
        <f t="shared" si="42"/>
        <v>0</v>
      </c>
      <c r="M103" s="6"/>
      <c r="N103" s="35"/>
      <c r="O103" s="35">
        <f t="shared" si="43"/>
        <v>200</v>
      </c>
      <c r="P103" s="25">
        <f t="shared" si="44"/>
        <v>0</v>
      </c>
      <c r="Q103" s="6"/>
      <c r="R103" s="26">
        <f t="shared" si="45"/>
        <v>0</v>
      </c>
      <c r="S103" s="26">
        <f t="shared" si="46"/>
        <v>0</v>
      </c>
      <c r="T103" s="37">
        <f t="shared" si="47"/>
        <v>2</v>
      </c>
      <c r="U103" s="26">
        <f t="shared" si="48"/>
        <v>400</v>
      </c>
      <c r="V103" s="26"/>
      <c r="W103" s="27">
        <f t="shared" si="49"/>
        <v>400</v>
      </c>
      <c r="X103" s="201"/>
      <c r="Y103" s="209">
        <v>1</v>
      </c>
      <c r="Z103" s="198">
        <v>2</v>
      </c>
      <c r="AA103" s="198">
        <v>3</v>
      </c>
      <c r="AB103" s="198">
        <v>4</v>
      </c>
      <c r="AC103" s="198">
        <v>5</v>
      </c>
      <c r="AD103" s="198">
        <v>6</v>
      </c>
      <c r="AE103" s="200">
        <v>7</v>
      </c>
      <c r="AF103" s="234">
        <v>8</v>
      </c>
      <c r="AG103" s="209">
        <v>9</v>
      </c>
      <c r="AH103" s="198">
        <v>10</v>
      </c>
      <c r="AI103" s="198">
        <v>11</v>
      </c>
      <c r="AJ103" s="198">
        <v>12</v>
      </c>
      <c r="AK103" s="219">
        <v>13</v>
      </c>
      <c r="AL103" s="200">
        <v>14</v>
      </c>
      <c r="AM103" s="200">
        <v>15</v>
      </c>
      <c r="AN103" s="210">
        <v>16</v>
      </c>
      <c r="AO103" s="209">
        <v>17</v>
      </c>
      <c r="AP103" s="219">
        <v>18</v>
      </c>
      <c r="AQ103" s="198">
        <v>19</v>
      </c>
      <c r="AR103" s="198">
        <v>20</v>
      </c>
      <c r="AS103" s="200">
        <v>21</v>
      </c>
      <c r="AT103" s="200">
        <v>22</v>
      </c>
      <c r="AU103" s="210">
        <v>23</v>
      </c>
    </row>
    <row r="104" spans="1:47" ht="15.75" customHeight="1" outlineLevel="1" x14ac:dyDescent="0.25">
      <c r="A104" s="376">
        <v>97</v>
      </c>
      <c r="B104" s="358"/>
      <c r="C104" s="36" t="s">
        <v>24</v>
      </c>
      <c r="D104" s="10"/>
      <c r="E104" s="10" t="s">
        <v>23</v>
      </c>
      <c r="F104" s="29">
        <v>1</v>
      </c>
      <c r="G104" s="30">
        <v>200</v>
      </c>
      <c r="H104" s="34">
        <f t="shared" si="51"/>
        <v>200</v>
      </c>
      <c r="I104" s="8"/>
      <c r="J104" s="35"/>
      <c r="K104" s="35">
        <f t="shared" si="41"/>
        <v>200</v>
      </c>
      <c r="L104" s="25">
        <f t="shared" si="42"/>
        <v>0</v>
      </c>
      <c r="M104" s="6"/>
      <c r="N104" s="35"/>
      <c r="O104" s="35">
        <f t="shared" si="43"/>
        <v>200</v>
      </c>
      <c r="P104" s="25">
        <f t="shared" si="44"/>
        <v>0</v>
      </c>
      <c r="Q104" s="6"/>
      <c r="R104" s="26">
        <f t="shared" si="45"/>
        <v>0</v>
      </c>
      <c r="S104" s="26">
        <f t="shared" si="46"/>
        <v>0</v>
      </c>
      <c r="T104" s="37">
        <f t="shared" si="47"/>
        <v>1</v>
      </c>
      <c r="U104" s="26">
        <f t="shared" si="48"/>
        <v>200</v>
      </c>
      <c r="V104" s="26"/>
      <c r="W104" s="27">
        <f t="shared" si="49"/>
        <v>200</v>
      </c>
      <c r="X104" s="201"/>
      <c r="Y104" s="209">
        <v>1</v>
      </c>
      <c r="Z104" s="198">
        <v>2</v>
      </c>
      <c r="AA104" s="198">
        <v>3</v>
      </c>
      <c r="AB104" s="198">
        <v>4</v>
      </c>
      <c r="AC104" s="198">
        <v>5</v>
      </c>
      <c r="AD104" s="198">
        <v>6</v>
      </c>
      <c r="AE104" s="200">
        <v>7</v>
      </c>
      <c r="AF104" s="234">
        <v>8</v>
      </c>
      <c r="AG104" s="209">
        <v>9</v>
      </c>
      <c r="AH104" s="198">
        <v>10</v>
      </c>
      <c r="AI104" s="198">
        <v>11</v>
      </c>
      <c r="AJ104" s="198">
        <v>12</v>
      </c>
      <c r="AK104" s="219">
        <v>13</v>
      </c>
      <c r="AL104" s="200">
        <v>14</v>
      </c>
      <c r="AM104" s="200">
        <v>15</v>
      </c>
      <c r="AN104" s="210">
        <v>16</v>
      </c>
      <c r="AO104" s="209">
        <v>17</v>
      </c>
      <c r="AP104" s="219">
        <v>18</v>
      </c>
      <c r="AQ104" s="198">
        <v>19</v>
      </c>
      <c r="AR104" s="198">
        <v>20</v>
      </c>
      <c r="AS104" s="200">
        <v>21</v>
      </c>
      <c r="AT104" s="200">
        <v>22</v>
      </c>
      <c r="AU104" s="210">
        <v>23</v>
      </c>
    </row>
    <row r="105" spans="1:47" ht="15.75" customHeight="1" outlineLevel="1" x14ac:dyDescent="0.25">
      <c r="A105" s="376">
        <v>98</v>
      </c>
      <c r="B105" s="358"/>
      <c r="C105" s="36" t="s">
        <v>27</v>
      </c>
      <c r="D105" s="10"/>
      <c r="E105" s="10" t="s">
        <v>23</v>
      </c>
      <c r="F105" s="29">
        <v>1</v>
      </c>
      <c r="G105" s="30">
        <v>200</v>
      </c>
      <c r="H105" s="34">
        <f t="shared" si="51"/>
        <v>200</v>
      </c>
      <c r="I105" s="8"/>
      <c r="J105" s="35"/>
      <c r="K105" s="35">
        <f t="shared" si="41"/>
        <v>200</v>
      </c>
      <c r="L105" s="25">
        <f t="shared" si="42"/>
        <v>0</v>
      </c>
      <c r="M105" s="6"/>
      <c r="N105" s="35"/>
      <c r="O105" s="35">
        <f t="shared" si="43"/>
        <v>200</v>
      </c>
      <c r="P105" s="25">
        <f t="shared" si="44"/>
        <v>0</v>
      </c>
      <c r="Q105" s="6"/>
      <c r="R105" s="26">
        <f t="shared" si="45"/>
        <v>0</v>
      </c>
      <c r="S105" s="26">
        <f t="shared" si="46"/>
        <v>0</v>
      </c>
      <c r="T105" s="37">
        <f t="shared" si="47"/>
        <v>1</v>
      </c>
      <c r="U105" s="26">
        <f t="shared" si="48"/>
        <v>200</v>
      </c>
      <c r="V105" s="26"/>
      <c r="W105" s="27">
        <f t="shared" si="49"/>
        <v>200</v>
      </c>
      <c r="X105" s="201"/>
      <c r="Y105" s="209">
        <v>1</v>
      </c>
      <c r="Z105" s="198">
        <v>2</v>
      </c>
      <c r="AA105" s="198">
        <v>3</v>
      </c>
      <c r="AB105" s="198">
        <v>4</v>
      </c>
      <c r="AC105" s="198">
        <v>5</v>
      </c>
      <c r="AD105" s="198">
        <v>6</v>
      </c>
      <c r="AE105" s="200">
        <v>7</v>
      </c>
      <c r="AF105" s="234">
        <v>8</v>
      </c>
      <c r="AG105" s="209">
        <v>9</v>
      </c>
      <c r="AH105" s="198">
        <v>10</v>
      </c>
      <c r="AI105" s="198">
        <v>11</v>
      </c>
      <c r="AJ105" s="198">
        <v>12</v>
      </c>
      <c r="AK105" s="219">
        <v>13</v>
      </c>
      <c r="AL105" s="200">
        <v>14</v>
      </c>
      <c r="AM105" s="200">
        <v>15</v>
      </c>
      <c r="AN105" s="210">
        <v>16</v>
      </c>
      <c r="AO105" s="209">
        <v>17</v>
      </c>
      <c r="AP105" s="219">
        <v>18</v>
      </c>
      <c r="AQ105" s="198">
        <v>19</v>
      </c>
      <c r="AR105" s="198">
        <v>20</v>
      </c>
      <c r="AS105" s="200">
        <v>21</v>
      </c>
      <c r="AT105" s="200">
        <v>22</v>
      </c>
      <c r="AU105" s="210">
        <v>23</v>
      </c>
    </row>
    <row r="106" spans="1:47" ht="15.75" customHeight="1" outlineLevel="1" x14ac:dyDescent="0.25">
      <c r="A106" s="376">
        <v>99</v>
      </c>
      <c r="B106" s="358"/>
      <c r="C106" s="36" t="s">
        <v>28</v>
      </c>
      <c r="D106" s="10"/>
      <c r="E106" s="10" t="s">
        <v>23</v>
      </c>
      <c r="F106" s="29">
        <v>1</v>
      </c>
      <c r="G106" s="30">
        <v>200</v>
      </c>
      <c r="H106" s="34">
        <f t="shared" si="51"/>
        <v>200</v>
      </c>
      <c r="I106" s="8"/>
      <c r="J106" s="35"/>
      <c r="K106" s="35">
        <f t="shared" si="41"/>
        <v>200</v>
      </c>
      <c r="L106" s="25">
        <f t="shared" si="42"/>
        <v>0</v>
      </c>
      <c r="M106" s="6"/>
      <c r="N106" s="35"/>
      <c r="O106" s="35">
        <f t="shared" si="43"/>
        <v>200</v>
      </c>
      <c r="P106" s="25">
        <f t="shared" si="44"/>
        <v>0</v>
      </c>
      <c r="Q106" s="6"/>
      <c r="R106" s="26">
        <f t="shared" si="45"/>
        <v>0</v>
      </c>
      <c r="S106" s="26">
        <f t="shared" si="46"/>
        <v>0</v>
      </c>
      <c r="T106" s="37">
        <f t="shared" si="47"/>
        <v>1</v>
      </c>
      <c r="U106" s="26">
        <f t="shared" si="48"/>
        <v>200</v>
      </c>
      <c r="V106" s="26"/>
      <c r="W106" s="27">
        <f t="shared" si="49"/>
        <v>200</v>
      </c>
      <c r="X106" s="201"/>
      <c r="Y106" s="209">
        <v>1</v>
      </c>
      <c r="Z106" s="198">
        <v>2</v>
      </c>
      <c r="AA106" s="198">
        <v>3</v>
      </c>
      <c r="AB106" s="198">
        <v>4</v>
      </c>
      <c r="AC106" s="198">
        <v>5</v>
      </c>
      <c r="AD106" s="198">
        <v>6</v>
      </c>
      <c r="AE106" s="200">
        <v>7</v>
      </c>
      <c r="AF106" s="234">
        <v>8</v>
      </c>
      <c r="AG106" s="209">
        <v>9</v>
      </c>
      <c r="AH106" s="198">
        <v>10</v>
      </c>
      <c r="AI106" s="198">
        <v>11</v>
      </c>
      <c r="AJ106" s="198">
        <v>12</v>
      </c>
      <c r="AK106" s="219">
        <v>13</v>
      </c>
      <c r="AL106" s="200">
        <v>14</v>
      </c>
      <c r="AM106" s="200">
        <v>15</v>
      </c>
      <c r="AN106" s="210">
        <v>16</v>
      </c>
      <c r="AO106" s="209">
        <v>17</v>
      </c>
      <c r="AP106" s="219">
        <v>18</v>
      </c>
      <c r="AQ106" s="198">
        <v>19</v>
      </c>
      <c r="AR106" s="198">
        <v>20</v>
      </c>
      <c r="AS106" s="200">
        <v>21</v>
      </c>
      <c r="AT106" s="200">
        <v>22</v>
      </c>
      <c r="AU106" s="210">
        <v>23</v>
      </c>
    </row>
    <row r="107" spans="1:47" ht="29.25" customHeight="1" outlineLevel="1" thickBot="1" x14ac:dyDescent="0.3">
      <c r="A107" s="376">
        <v>100</v>
      </c>
      <c r="B107" s="363"/>
      <c r="C107" s="435" t="s">
        <v>37</v>
      </c>
      <c r="D107" s="13"/>
      <c r="E107" s="13" t="s">
        <v>23</v>
      </c>
      <c r="F107" s="436">
        <v>17</v>
      </c>
      <c r="G107" s="426">
        <v>2000</v>
      </c>
      <c r="H107" s="437">
        <f t="shared" si="51"/>
        <v>34000</v>
      </c>
      <c r="I107" s="337"/>
      <c r="J107" s="81"/>
      <c r="K107" s="81">
        <f t="shared" si="41"/>
        <v>2000</v>
      </c>
      <c r="L107" s="82">
        <f t="shared" si="42"/>
        <v>0</v>
      </c>
      <c r="M107" s="267"/>
      <c r="N107" s="81"/>
      <c r="O107" s="81">
        <f t="shared" si="43"/>
        <v>2000</v>
      </c>
      <c r="P107" s="82">
        <f t="shared" si="44"/>
        <v>0</v>
      </c>
      <c r="Q107" s="267"/>
      <c r="R107" s="83">
        <f t="shared" si="45"/>
        <v>0</v>
      </c>
      <c r="S107" s="83">
        <f t="shared" si="46"/>
        <v>0</v>
      </c>
      <c r="T107" s="384">
        <f t="shared" si="47"/>
        <v>17</v>
      </c>
      <c r="U107" s="83">
        <f t="shared" si="48"/>
        <v>34000</v>
      </c>
      <c r="V107" s="83"/>
      <c r="W107" s="84">
        <f t="shared" si="49"/>
        <v>34000</v>
      </c>
      <c r="X107" s="202"/>
      <c r="Y107" s="209">
        <v>1</v>
      </c>
      <c r="Z107" s="198">
        <v>2</v>
      </c>
      <c r="AA107" s="198">
        <v>3</v>
      </c>
      <c r="AB107" s="198">
        <v>4</v>
      </c>
      <c r="AC107" s="198">
        <v>5</v>
      </c>
      <c r="AD107" s="198">
        <v>6</v>
      </c>
      <c r="AE107" s="200">
        <v>7</v>
      </c>
      <c r="AF107" s="234">
        <v>8</v>
      </c>
      <c r="AG107" s="209">
        <v>9</v>
      </c>
      <c r="AH107" s="198">
        <v>10</v>
      </c>
      <c r="AI107" s="198">
        <v>11</v>
      </c>
      <c r="AJ107" s="198">
        <v>12</v>
      </c>
      <c r="AK107" s="219">
        <v>13</v>
      </c>
      <c r="AL107" s="200">
        <v>14</v>
      </c>
      <c r="AM107" s="200">
        <v>15</v>
      </c>
      <c r="AN107" s="210">
        <v>16</v>
      </c>
      <c r="AO107" s="209">
        <v>17</v>
      </c>
      <c r="AP107" s="219">
        <v>18</v>
      </c>
      <c r="AQ107" s="198">
        <v>19</v>
      </c>
      <c r="AR107" s="198">
        <v>20</v>
      </c>
      <c r="AS107" s="200">
        <v>21</v>
      </c>
      <c r="AT107" s="200">
        <v>22</v>
      </c>
      <c r="AU107" s="210">
        <v>23</v>
      </c>
    </row>
    <row r="108" spans="1:47" ht="15.75" customHeight="1" outlineLevel="1" thickBot="1" x14ac:dyDescent="0.25">
      <c r="A108" s="376">
        <v>101</v>
      </c>
      <c r="B108" s="445"/>
      <c r="C108" s="445" t="s">
        <v>51</v>
      </c>
      <c r="D108" s="445"/>
      <c r="E108" s="445"/>
      <c r="F108" s="445"/>
      <c r="G108" s="445"/>
      <c r="H108" s="445">
        <f>SUM(H91:H107)</f>
        <v>67400</v>
      </c>
      <c r="I108" s="445"/>
      <c r="J108" s="445"/>
      <c r="K108" s="445"/>
      <c r="L108" s="445">
        <f>SUM(L87:L107)</f>
        <v>0</v>
      </c>
      <c r="M108" s="445"/>
      <c r="N108" s="445"/>
      <c r="O108" s="445"/>
      <c r="P108" s="445">
        <f>SUM(P87:P107)</f>
        <v>0</v>
      </c>
      <c r="Q108" s="445"/>
      <c r="R108" s="445"/>
      <c r="S108" s="445">
        <f>SUM(S87:S107)</f>
        <v>0</v>
      </c>
      <c r="T108" s="445"/>
      <c r="U108" s="445">
        <f>SUM(U92:U107)</f>
        <v>67400</v>
      </c>
      <c r="V108" s="445"/>
      <c r="W108" s="445">
        <f t="shared" si="49"/>
        <v>67400</v>
      </c>
      <c r="X108" s="445"/>
      <c r="Y108" s="445">
        <v>1</v>
      </c>
      <c r="Z108" s="445">
        <v>2</v>
      </c>
      <c r="AA108" s="445">
        <v>3</v>
      </c>
      <c r="AB108" s="445">
        <v>4</v>
      </c>
      <c r="AC108" s="445">
        <v>5</v>
      </c>
      <c r="AD108" s="445">
        <v>6</v>
      </c>
      <c r="AE108" s="445">
        <v>7</v>
      </c>
      <c r="AF108" s="445">
        <v>8</v>
      </c>
      <c r="AG108" s="445">
        <v>9</v>
      </c>
      <c r="AH108" s="445">
        <v>10</v>
      </c>
      <c r="AI108" s="445">
        <v>11</v>
      </c>
      <c r="AJ108" s="445">
        <v>12</v>
      </c>
      <c r="AK108" s="445">
        <v>13</v>
      </c>
      <c r="AL108" s="445">
        <v>14</v>
      </c>
      <c r="AM108" s="445">
        <v>15</v>
      </c>
      <c r="AN108" s="445">
        <v>16</v>
      </c>
      <c r="AO108" s="445">
        <v>17</v>
      </c>
      <c r="AP108" s="445">
        <v>18</v>
      </c>
      <c r="AQ108" s="445">
        <v>19</v>
      </c>
      <c r="AR108" s="445">
        <v>20</v>
      </c>
      <c r="AS108" s="445">
        <v>21</v>
      </c>
      <c r="AT108" s="445">
        <v>22</v>
      </c>
      <c r="AU108" s="445">
        <v>23</v>
      </c>
    </row>
    <row r="109" spans="1:47" ht="15.75" customHeight="1" outlineLevel="1" x14ac:dyDescent="0.25">
      <c r="A109" s="376">
        <v>102</v>
      </c>
      <c r="B109" s="428"/>
      <c r="C109" s="439"/>
      <c r="D109" s="415"/>
      <c r="E109" s="415"/>
      <c r="F109" s="441"/>
      <c r="G109" s="432"/>
      <c r="H109" s="442"/>
      <c r="I109" s="372"/>
      <c r="J109" s="418"/>
      <c r="K109" s="418"/>
      <c r="L109" s="419"/>
      <c r="M109" s="338"/>
      <c r="N109" s="418"/>
      <c r="O109" s="418"/>
      <c r="P109" s="419"/>
      <c r="Q109" s="338"/>
      <c r="R109" s="420"/>
      <c r="S109" s="420"/>
      <c r="T109" s="421"/>
      <c r="U109" s="420"/>
      <c r="V109" s="420"/>
      <c r="W109" s="422"/>
      <c r="X109" s="423"/>
      <c r="Y109" s="209">
        <v>1</v>
      </c>
      <c r="Z109" s="198">
        <v>2</v>
      </c>
      <c r="AA109" s="198">
        <v>3</v>
      </c>
      <c r="AB109" s="198">
        <v>4</v>
      </c>
      <c r="AC109" s="198">
        <v>5</v>
      </c>
      <c r="AD109" s="198">
        <v>6</v>
      </c>
      <c r="AE109" s="200">
        <v>7</v>
      </c>
      <c r="AF109" s="234">
        <v>8</v>
      </c>
      <c r="AG109" s="209">
        <v>9</v>
      </c>
      <c r="AH109" s="198">
        <v>10</v>
      </c>
      <c r="AI109" s="198">
        <v>11</v>
      </c>
      <c r="AJ109" s="198">
        <v>12</v>
      </c>
      <c r="AK109" s="198">
        <v>13</v>
      </c>
      <c r="AL109" s="200">
        <v>14</v>
      </c>
      <c r="AM109" s="200">
        <v>15</v>
      </c>
      <c r="AN109" s="210">
        <v>16</v>
      </c>
      <c r="AO109" s="209">
        <v>17</v>
      </c>
      <c r="AP109" s="198">
        <v>18</v>
      </c>
      <c r="AQ109" s="198">
        <v>19</v>
      </c>
      <c r="AR109" s="198">
        <v>20</v>
      </c>
      <c r="AS109" s="200">
        <v>21</v>
      </c>
      <c r="AT109" s="200">
        <v>22</v>
      </c>
      <c r="AU109" s="210">
        <v>23</v>
      </c>
    </row>
    <row r="110" spans="1:47" ht="15.75" customHeight="1" outlineLevel="1" x14ac:dyDescent="0.25">
      <c r="A110" s="376">
        <v>103</v>
      </c>
      <c r="B110" s="358"/>
      <c r="C110" s="36"/>
      <c r="D110" s="10"/>
      <c r="E110" s="10"/>
      <c r="F110" s="29"/>
      <c r="G110" s="30"/>
      <c r="H110" s="34"/>
      <c r="I110" s="8"/>
      <c r="J110" s="35"/>
      <c r="K110" s="35"/>
      <c r="L110" s="25"/>
      <c r="M110" s="6"/>
      <c r="N110" s="35"/>
      <c r="O110" s="35"/>
      <c r="P110" s="25"/>
      <c r="Q110" s="6"/>
      <c r="R110" s="26"/>
      <c r="S110" s="26"/>
      <c r="T110" s="37"/>
      <c r="U110" s="26"/>
      <c r="V110" s="26"/>
      <c r="W110" s="27"/>
      <c r="X110" s="201"/>
      <c r="Y110" s="209">
        <v>1</v>
      </c>
      <c r="Z110" s="198">
        <v>2</v>
      </c>
      <c r="AA110" s="198">
        <v>3</v>
      </c>
      <c r="AB110" s="198">
        <v>4</v>
      </c>
      <c r="AC110" s="198">
        <v>5</v>
      </c>
      <c r="AD110" s="198">
        <v>6</v>
      </c>
      <c r="AE110" s="200">
        <v>7</v>
      </c>
      <c r="AF110" s="234">
        <v>8</v>
      </c>
      <c r="AG110" s="209">
        <v>9</v>
      </c>
      <c r="AH110" s="198">
        <v>10</v>
      </c>
      <c r="AI110" s="198">
        <v>11</v>
      </c>
      <c r="AJ110" s="198">
        <v>12</v>
      </c>
      <c r="AK110" s="198">
        <v>13</v>
      </c>
      <c r="AL110" s="200">
        <v>14</v>
      </c>
      <c r="AM110" s="200">
        <v>15</v>
      </c>
      <c r="AN110" s="210">
        <v>16</v>
      </c>
      <c r="AO110" s="209">
        <v>17</v>
      </c>
      <c r="AP110" s="198">
        <v>18</v>
      </c>
      <c r="AQ110" s="198">
        <v>19</v>
      </c>
      <c r="AR110" s="198">
        <v>20</v>
      </c>
      <c r="AS110" s="200">
        <v>21</v>
      </c>
      <c r="AT110" s="200">
        <v>22</v>
      </c>
      <c r="AU110" s="210">
        <v>23</v>
      </c>
    </row>
    <row r="111" spans="1:47" ht="15.75" customHeight="1" x14ac:dyDescent="0.25">
      <c r="A111" s="376">
        <v>104</v>
      </c>
      <c r="B111" s="359"/>
      <c r="C111" s="28" t="s">
        <v>52</v>
      </c>
      <c r="D111" s="10"/>
      <c r="E111" s="10"/>
      <c r="F111" s="29"/>
      <c r="G111" s="30"/>
      <c r="H111" s="31"/>
      <c r="I111" s="8"/>
      <c r="J111" s="32"/>
      <c r="K111" s="35"/>
      <c r="L111" s="25"/>
      <c r="M111" s="6"/>
      <c r="N111" s="32"/>
      <c r="O111" s="35"/>
      <c r="P111" s="25"/>
      <c r="Q111" s="6"/>
      <c r="R111" s="26"/>
      <c r="S111" s="26"/>
      <c r="T111" s="37"/>
      <c r="U111" s="26"/>
      <c r="V111" s="26"/>
      <c r="W111" s="27"/>
      <c r="X111" s="201"/>
      <c r="Y111" s="209"/>
      <c r="Z111" s="198"/>
      <c r="AA111" s="198"/>
      <c r="AB111" s="198"/>
      <c r="AC111" s="198"/>
      <c r="AD111" s="198"/>
      <c r="AE111" s="200"/>
      <c r="AF111" s="234"/>
      <c r="AG111" s="209"/>
      <c r="AH111" s="198"/>
      <c r="AI111" s="198"/>
      <c r="AJ111" s="198"/>
      <c r="AK111" s="198"/>
      <c r="AL111" s="200"/>
      <c r="AM111" s="200"/>
      <c r="AN111" s="210"/>
      <c r="AO111" s="209"/>
      <c r="AP111" s="198"/>
      <c r="AQ111" s="198"/>
      <c r="AR111" s="198"/>
      <c r="AS111" s="200"/>
      <c r="AT111" s="200"/>
      <c r="AU111" s="210"/>
    </row>
    <row r="112" spans="1:47" ht="15.75" customHeight="1" x14ac:dyDescent="0.25">
      <c r="A112" s="376">
        <v>105</v>
      </c>
      <c r="B112" s="358"/>
      <c r="C112" s="28" t="s">
        <v>21</v>
      </c>
      <c r="D112" s="33"/>
      <c r="E112" s="10"/>
      <c r="F112" s="29"/>
      <c r="G112" s="30"/>
      <c r="H112" s="34"/>
      <c r="I112" s="8"/>
      <c r="J112" s="35"/>
      <c r="K112" s="35"/>
      <c r="L112" s="25"/>
      <c r="M112" s="6"/>
      <c r="N112" s="35"/>
      <c r="O112" s="35"/>
      <c r="P112" s="25"/>
      <c r="Q112" s="6"/>
      <c r="R112" s="26"/>
      <c r="S112" s="26"/>
      <c r="T112" s="37"/>
      <c r="U112" s="26"/>
      <c r="V112" s="26"/>
      <c r="W112" s="27"/>
      <c r="X112" s="201"/>
      <c r="Y112" s="211">
        <v>1</v>
      </c>
      <c r="Z112" s="198">
        <v>2</v>
      </c>
      <c r="AA112" s="198">
        <v>3</v>
      </c>
      <c r="AB112" s="198">
        <v>4</v>
      </c>
      <c r="AC112" s="198">
        <v>5</v>
      </c>
      <c r="AD112" s="198">
        <v>6</v>
      </c>
      <c r="AE112" s="200">
        <v>7</v>
      </c>
      <c r="AF112" s="234">
        <v>8</v>
      </c>
      <c r="AG112" s="209">
        <v>9</v>
      </c>
      <c r="AH112" s="198">
        <v>10</v>
      </c>
      <c r="AI112" s="198">
        <v>11</v>
      </c>
      <c r="AJ112" s="198">
        <v>12</v>
      </c>
      <c r="AK112" s="198">
        <v>13</v>
      </c>
      <c r="AL112" s="200">
        <v>14</v>
      </c>
      <c r="AM112" s="200">
        <v>15</v>
      </c>
      <c r="AN112" s="210">
        <v>16</v>
      </c>
      <c r="AO112" s="209">
        <v>17</v>
      </c>
      <c r="AP112" s="198">
        <v>18</v>
      </c>
      <c r="AQ112" s="198">
        <v>19</v>
      </c>
      <c r="AR112" s="198">
        <v>20</v>
      </c>
      <c r="AS112" s="200">
        <v>21</v>
      </c>
      <c r="AT112" s="200">
        <v>22</v>
      </c>
      <c r="AU112" s="210">
        <v>23</v>
      </c>
    </row>
    <row r="113" spans="1:47" ht="15.75" customHeight="1" x14ac:dyDescent="0.25">
      <c r="A113" s="376">
        <v>106</v>
      </c>
      <c r="B113" s="358"/>
      <c r="C113" s="36" t="s">
        <v>22</v>
      </c>
      <c r="D113" s="33"/>
      <c r="E113" s="10" t="s">
        <v>23</v>
      </c>
      <c r="F113" s="29">
        <v>16</v>
      </c>
      <c r="G113" s="30">
        <v>200</v>
      </c>
      <c r="H113" s="34">
        <f t="shared" ref="H113:H122" si="52">F113*G113</f>
        <v>3200</v>
      </c>
      <c r="I113" s="8"/>
      <c r="J113" s="35"/>
      <c r="K113" s="35">
        <f t="shared" ref="K113:K121" si="53">$G113</f>
        <v>200</v>
      </c>
      <c r="L113" s="25">
        <f t="shared" ref="L113:L121" si="54">J113*K113</f>
        <v>0</v>
      </c>
      <c r="M113" s="6"/>
      <c r="N113" s="35">
        <v>14</v>
      </c>
      <c r="O113" s="35">
        <f t="shared" ref="O113:O121" si="55">$G113</f>
        <v>200</v>
      </c>
      <c r="P113" s="25">
        <f t="shared" ref="P113:P131" si="56">N113*O113</f>
        <v>2800</v>
      </c>
      <c r="Q113" s="6"/>
      <c r="R113" s="26">
        <f t="shared" ref="R113:R131" si="57">(SUMIF($7:$7,22,113:113))</f>
        <v>14</v>
      </c>
      <c r="S113" s="26">
        <f t="shared" ref="S113:S131" si="58">(SUMIF($7:$7,24,113:113))</f>
        <v>2800</v>
      </c>
      <c r="T113" s="37">
        <f t="shared" ref="T113:T131" si="59">F113-(SUMIF($7:$7,22,113:113))</f>
        <v>2</v>
      </c>
      <c r="U113" s="26">
        <f t="shared" ref="U113:U131" si="60">T113*G113</f>
        <v>400</v>
      </c>
      <c r="V113" s="26"/>
      <c r="W113" s="27">
        <f t="shared" ref="W113:W121" si="61">U113-V113</f>
        <v>400</v>
      </c>
      <c r="X113" s="201"/>
      <c r="Y113" s="218">
        <v>1</v>
      </c>
      <c r="Z113" s="198">
        <v>2</v>
      </c>
      <c r="AA113" s="198">
        <v>3</v>
      </c>
      <c r="AB113" s="198">
        <v>4</v>
      </c>
      <c r="AC113" s="198">
        <v>5</v>
      </c>
      <c r="AD113" s="198">
        <v>6</v>
      </c>
      <c r="AE113" s="219">
        <v>7</v>
      </c>
      <c r="AF113" s="234">
        <v>8</v>
      </c>
      <c r="AG113" s="209">
        <v>9</v>
      </c>
      <c r="AH113" s="198">
        <v>10</v>
      </c>
      <c r="AI113" s="198">
        <v>11</v>
      </c>
      <c r="AJ113" s="198">
        <v>12</v>
      </c>
      <c r="AK113" s="198">
        <v>13</v>
      </c>
      <c r="AL113" s="200">
        <v>14</v>
      </c>
      <c r="AM113" s="200">
        <v>15</v>
      </c>
      <c r="AN113" s="210">
        <v>16</v>
      </c>
      <c r="AO113" s="209">
        <v>17</v>
      </c>
      <c r="AP113" s="198">
        <v>18</v>
      </c>
      <c r="AQ113" s="198">
        <v>19</v>
      </c>
      <c r="AR113" s="198">
        <v>20</v>
      </c>
      <c r="AS113" s="200">
        <v>21</v>
      </c>
      <c r="AT113" s="200">
        <v>22</v>
      </c>
      <c r="AU113" s="210">
        <v>23</v>
      </c>
    </row>
    <row r="114" spans="1:47" ht="15.75" customHeight="1" x14ac:dyDescent="0.25">
      <c r="A114" s="376">
        <v>107</v>
      </c>
      <c r="B114" s="359"/>
      <c r="C114" s="36" t="s">
        <v>24</v>
      </c>
      <c r="D114" s="33">
        <v>15</v>
      </c>
      <c r="E114" s="10" t="s">
        <v>25</v>
      </c>
      <c r="F114" s="29">
        <v>9</v>
      </c>
      <c r="G114" s="30">
        <v>200</v>
      </c>
      <c r="H114" s="34">
        <f t="shared" si="52"/>
        <v>1800</v>
      </c>
      <c r="I114" s="8"/>
      <c r="J114" s="32"/>
      <c r="K114" s="35">
        <f t="shared" si="53"/>
        <v>200</v>
      </c>
      <c r="L114" s="25">
        <f t="shared" si="54"/>
        <v>0</v>
      </c>
      <c r="M114" s="6"/>
      <c r="N114" s="35">
        <v>2</v>
      </c>
      <c r="O114" s="35">
        <f t="shared" si="55"/>
        <v>200</v>
      </c>
      <c r="P114" s="25">
        <f t="shared" si="56"/>
        <v>400</v>
      </c>
      <c r="Q114" s="6"/>
      <c r="R114" s="26">
        <f t="shared" si="57"/>
        <v>2</v>
      </c>
      <c r="S114" s="26">
        <f t="shared" si="58"/>
        <v>400</v>
      </c>
      <c r="T114" s="37">
        <f t="shared" si="59"/>
        <v>7</v>
      </c>
      <c r="U114" s="26">
        <f t="shared" si="60"/>
        <v>1400</v>
      </c>
      <c r="V114" s="26"/>
      <c r="W114" s="27">
        <f t="shared" si="61"/>
        <v>1400</v>
      </c>
      <c r="X114" s="201"/>
      <c r="Y114" s="218">
        <v>1</v>
      </c>
      <c r="Z114" s="198">
        <v>2</v>
      </c>
      <c r="AA114" s="198">
        <v>3</v>
      </c>
      <c r="AB114" s="198">
        <v>4</v>
      </c>
      <c r="AC114" s="198">
        <v>5</v>
      </c>
      <c r="AD114" s="198">
        <v>6</v>
      </c>
      <c r="AE114" s="219">
        <v>7</v>
      </c>
      <c r="AF114" s="234">
        <v>8</v>
      </c>
      <c r="AG114" s="209">
        <v>9</v>
      </c>
      <c r="AH114" s="198">
        <v>10</v>
      </c>
      <c r="AI114" s="198">
        <v>11</v>
      </c>
      <c r="AJ114" s="198">
        <v>12</v>
      </c>
      <c r="AK114" s="198">
        <v>13</v>
      </c>
      <c r="AL114" s="200">
        <v>14</v>
      </c>
      <c r="AM114" s="200">
        <v>15</v>
      </c>
      <c r="AN114" s="210">
        <v>16</v>
      </c>
      <c r="AO114" s="209">
        <v>17</v>
      </c>
      <c r="AP114" s="198">
        <v>18</v>
      </c>
      <c r="AQ114" s="198">
        <v>19</v>
      </c>
      <c r="AR114" s="198">
        <v>20</v>
      </c>
      <c r="AS114" s="200">
        <v>21</v>
      </c>
      <c r="AT114" s="200">
        <v>22</v>
      </c>
      <c r="AU114" s="210">
        <v>23</v>
      </c>
    </row>
    <row r="115" spans="1:47" ht="15.75" customHeight="1" x14ac:dyDescent="0.25">
      <c r="A115" s="376">
        <v>108</v>
      </c>
      <c r="B115" s="358"/>
      <c r="C115" s="36" t="s">
        <v>40</v>
      </c>
      <c r="D115" s="33"/>
      <c r="E115" s="10" t="s">
        <v>23</v>
      </c>
      <c r="F115" s="29">
        <v>10</v>
      </c>
      <c r="G115" s="30">
        <v>400</v>
      </c>
      <c r="H115" s="34">
        <f t="shared" si="52"/>
        <v>4000</v>
      </c>
      <c r="I115" s="8"/>
      <c r="J115" s="35"/>
      <c r="K115" s="35">
        <f t="shared" si="53"/>
        <v>400</v>
      </c>
      <c r="L115" s="25">
        <f t="shared" si="54"/>
        <v>0</v>
      </c>
      <c r="M115" s="6"/>
      <c r="N115" s="35"/>
      <c r="O115" s="35">
        <f t="shared" si="55"/>
        <v>400</v>
      </c>
      <c r="P115" s="25">
        <f t="shared" si="56"/>
        <v>0</v>
      </c>
      <c r="Q115" s="6"/>
      <c r="R115" s="26">
        <f t="shared" si="57"/>
        <v>0</v>
      </c>
      <c r="S115" s="26">
        <f t="shared" si="58"/>
        <v>0</v>
      </c>
      <c r="T115" s="37">
        <f t="shared" si="59"/>
        <v>10</v>
      </c>
      <c r="U115" s="26">
        <f t="shared" si="60"/>
        <v>4000</v>
      </c>
      <c r="V115" s="26"/>
      <c r="W115" s="27">
        <f t="shared" si="61"/>
        <v>4000</v>
      </c>
      <c r="X115" s="201"/>
      <c r="Y115" s="218">
        <v>1</v>
      </c>
      <c r="Z115" s="198">
        <v>2</v>
      </c>
      <c r="AA115" s="198">
        <v>3</v>
      </c>
      <c r="AB115" s="198">
        <v>4</v>
      </c>
      <c r="AC115" s="198">
        <v>5</v>
      </c>
      <c r="AD115" s="198">
        <v>6</v>
      </c>
      <c r="AE115" s="219">
        <v>7</v>
      </c>
      <c r="AF115" s="234">
        <v>8</v>
      </c>
      <c r="AG115" s="209">
        <v>9</v>
      </c>
      <c r="AH115" s="198">
        <v>10</v>
      </c>
      <c r="AI115" s="198">
        <v>11</v>
      </c>
      <c r="AJ115" s="198">
        <v>12</v>
      </c>
      <c r="AK115" s="198">
        <v>13</v>
      </c>
      <c r="AL115" s="200">
        <v>14</v>
      </c>
      <c r="AM115" s="200">
        <v>15</v>
      </c>
      <c r="AN115" s="210">
        <v>16</v>
      </c>
      <c r="AO115" s="209">
        <v>17</v>
      </c>
      <c r="AP115" s="198">
        <v>18</v>
      </c>
      <c r="AQ115" s="198">
        <v>19</v>
      </c>
      <c r="AR115" s="198">
        <v>20</v>
      </c>
      <c r="AS115" s="200">
        <v>21</v>
      </c>
      <c r="AT115" s="200">
        <v>22</v>
      </c>
      <c r="AU115" s="210">
        <v>23</v>
      </c>
    </row>
    <row r="116" spans="1:47" ht="15.75" customHeight="1" x14ac:dyDescent="0.25">
      <c r="A116" s="376">
        <v>109</v>
      </c>
      <c r="B116" s="358"/>
      <c r="C116" s="36" t="s">
        <v>27</v>
      </c>
      <c r="D116" s="33">
        <v>25</v>
      </c>
      <c r="E116" s="10" t="s">
        <v>23</v>
      </c>
      <c r="F116" s="29">
        <v>4</v>
      </c>
      <c r="G116" s="30">
        <v>200</v>
      </c>
      <c r="H116" s="34">
        <f t="shared" si="52"/>
        <v>800</v>
      </c>
      <c r="I116" s="8"/>
      <c r="J116" s="35"/>
      <c r="K116" s="35">
        <f t="shared" si="53"/>
        <v>200</v>
      </c>
      <c r="L116" s="25">
        <f t="shared" si="54"/>
        <v>0</v>
      </c>
      <c r="M116" s="6"/>
      <c r="N116" s="35">
        <v>2</v>
      </c>
      <c r="O116" s="35">
        <f t="shared" si="55"/>
        <v>200</v>
      </c>
      <c r="P116" s="25">
        <f t="shared" si="56"/>
        <v>400</v>
      </c>
      <c r="Q116" s="6"/>
      <c r="R116" s="26">
        <f t="shared" si="57"/>
        <v>2</v>
      </c>
      <c r="S116" s="26">
        <f t="shared" si="58"/>
        <v>400</v>
      </c>
      <c r="T116" s="37">
        <f t="shared" si="59"/>
        <v>2</v>
      </c>
      <c r="U116" s="26">
        <f t="shared" si="60"/>
        <v>400</v>
      </c>
      <c r="V116" s="26"/>
      <c r="W116" s="27">
        <f t="shared" si="61"/>
        <v>400</v>
      </c>
      <c r="X116" s="201"/>
      <c r="Y116" s="218">
        <v>1</v>
      </c>
      <c r="Z116" s="198">
        <v>2</v>
      </c>
      <c r="AA116" s="198">
        <v>3</v>
      </c>
      <c r="AB116" s="198">
        <v>4</v>
      </c>
      <c r="AC116" s="198">
        <v>5</v>
      </c>
      <c r="AD116" s="198">
        <v>6</v>
      </c>
      <c r="AE116" s="219">
        <v>7</v>
      </c>
      <c r="AF116" s="234">
        <v>8</v>
      </c>
      <c r="AG116" s="209">
        <v>9</v>
      </c>
      <c r="AH116" s="198">
        <v>10</v>
      </c>
      <c r="AI116" s="198">
        <v>11</v>
      </c>
      <c r="AJ116" s="198">
        <v>12</v>
      </c>
      <c r="AK116" s="198">
        <v>13</v>
      </c>
      <c r="AL116" s="200">
        <v>14</v>
      </c>
      <c r="AM116" s="200">
        <v>15</v>
      </c>
      <c r="AN116" s="210">
        <v>16</v>
      </c>
      <c r="AO116" s="209">
        <v>17</v>
      </c>
      <c r="AP116" s="198">
        <v>18</v>
      </c>
      <c r="AQ116" s="198">
        <v>19</v>
      </c>
      <c r="AR116" s="198">
        <v>20</v>
      </c>
      <c r="AS116" s="200">
        <v>21</v>
      </c>
      <c r="AT116" s="200">
        <v>22</v>
      </c>
      <c r="AU116" s="210">
        <v>23</v>
      </c>
    </row>
    <row r="117" spans="1:47" ht="15.75" customHeight="1" x14ac:dyDescent="0.25">
      <c r="A117" s="376">
        <v>110</v>
      </c>
      <c r="B117" s="358"/>
      <c r="C117" s="36" t="s">
        <v>28</v>
      </c>
      <c r="D117" s="33"/>
      <c r="E117" s="10" t="s">
        <v>23</v>
      </c>
      <c r="F117" s="29">
        <v>3</v>
      </c>
      <c r="G117" s="30">
        <v>200</v>
      </c>
      <c r="H117" s="34">
        <f t="shared" si="52"/>
        <v>600</v>
      </c>
      <c r="I117" s="8"/>
      <c r="J117" s="35"/>
      <c r="K117" s="35">
        <f t="shared" si="53"/>
        <v>200</v>
      </c>
      <c r="L117" s="25">
        <f t="shared" si="54"/>
        <v>0</v>
      </c>
      <c r="M117" s="6"/>
      <c r="N117" s="35">
        <v>2</v>
      </c>
      <c r="O117" s="35">
        <f t="shared" si="55"/>
        <v>200</v>
      </c>
      <c r="P117" s="25">
        <f t="shared" si="56"/>
        <v>400</v>
      </c>
      <c r="Q117" s="6"/>
      <c r="R117" s="26">
        <f t="shared" si="57"/>
        <v>2</v>
      </c>
      <c r="S117" s="26">
        <f t="shared" si="58"/>
        <v>400</v>
      </c>
      <c r="T117" s="37">
        <f t="shared" si="59"/>
        <v>1</v>
      </c>
      <c r="U117" s="26">
        <f t="shared" si="60"/>
        <v>200</v>
      </c>
      <c r="V117" s="26"/>
      <c r="W117" s="27">
        <f t="shared" si="61"/>
        <v>200</v>
      </c>
      <c r="X117" s="201"/>
      <c r="Y117" s="218">
        <v>1</v>
      </c>
      <c r="Z117" s="198">
        <v>2</v>
      </c>
      <c r="AA117" s="198">
        <v>3</v>
      </c>
      <c r="AB117" s="198">
        <v>4</v>
      </c>
      <c r="AC117" s="198">
        <v>5</v>
      </c>
      <c r="AD117" s="198">
        <v>6</v>
      </c>
      <c r="AE117" s="219">
        <v>7</v>
      </c>
      <c r="AF117" s="234">
        <v>8</v>
      </c>
      <c r="AG117" s="209">
        <v>9</v>
      </c>
      <c r="AH117" s="198">
        <v>10</v>
      </c>
      <c r="AI117" s="198">
        <v>11</v>
      </c>
      <c r="AJ117" s="198">
        <v>12</v>
      </c>
      <c r="AK117" s="198">
        <v>13</v>
      </c>
      <c r="AL117" s="200">
        <v>14</v>
      </c>
      <c r="AM117" s="200">
        <v>15</v>
      </c>
      <c r="AN117" s="210">
        <v>16</v>
      </c>
      <c r="AO117" s="209">
        <v>17</v>
      </c>
      <c r="AP117" s="198">
        <v>18</v>
      </c>
      <c r="AQ117" s="198">
        <v>19</v>
      </c>
      <c r="AR117" s="198">
        <v>20</v>
      </c>
      <c r="AS117" s="200">
        <v>21</v>
      </c>
      <c r="AT117" s="200">
        <v>22</v>
      </c>
      <c r="AU117" s="210">
        <v>23</v>
      </c>
    </row>
    <row r="118" spans="1:47" ht="15.75" customHeight="1" x14ac:dyDescent="0.25">
      <c r="A118" s="376">
        <v>111</v>
      </c>
      <c r="B118" s="359"/>
      <c r="C118" s="36" t="s">
        <v>29</v>
      </c>
      <c r="D118" s="33">
        <v>32</v>
      </c>
      <c r="E118" s="10" t="s">
        <v>23</v>
      </c>
      <c r="F118" s="29">
        <v>1</v>
      </c>
      <c r="G118" s="30">
        <v>400</v>
      </c>
      <c r="H118" s="34">
        <f t="shared" si="52"/>
        <v>400</v>
      </c>
      <c r="I118" s="8"/>
      <c r="J118" s="32"/>
      <c r="K118" s="35">
        <f t="shared" si="53"/>
        <v>400</v>
      </c>
      <c r="L118" s="25">
        <f t="shared" si="54"/>
        <v>0</v>
      </c>
      <c r="M118" s="6"/>
      <c r="N118" s="32"/>
      <c r="O118" s="35">
        <f t="shared" si="55"/>
        <v>400</v>
      </c>
      <c r="P118" s="25">
        <f t="shared" si="56"/>
        <v>0</v>
      </c>
      <c r="Q118" s="6"/>
      <c r="R118" s="26">
        <f t="shared" si="57"/>
        <v>0</v>
      </c>
      <c r="S118" s="26">
        <f t="shared" si="58"/>
        <v>0</v>
      </c>
      <c r="T118" s="37">
        <f t="shared" si="59"/>
        <v>1</v>
      </c>
      <c r="U118" s="26">
        <f t="shared" si="60"/>
        <v>400</v>
      </c>
      <c r="V118" s="26"/>
      <c r="W118" s="27">
        <f t="shared" si="61"/>
        <v>400</v>
      </c>
      <c r="X118" s="201"/>
      <c r="Y118" s="218">
        <v>1</v>
      </c>
      <c r="Z118" s="198">
        <v>2</v>
      </c>
      <c r="AA118" s="198">
        <v>3</v>
      </c>
      <c r="AB118" s="198">
        <v>4</v>
      </c>
      <c r="AC118" s="198">
        <v>5</v>
      </c>
      <c r="AD118" s="198">
        <v>6</v>
      </c>
      <c r="AE118" s="219">
        <v>7</v>
      </c>
      <c r="AF118" s="234">
        <v>8</v>
      </c>
      <c r="AG118" s="209">
        <v>9</v>
      </c>
      <c r="AH118" s="198">
        <v>10</v>
      </c>
      <c r="AI118" s="198">
        <v>11</v>
      </c>
      <c r="AJ118" s="198">
        <v>12</v>
      </c>
      <c r="AK118" s="198">
        <v>13</v>
      </c>
      <c r="AL118" s="200">
        <v>14</v>
      </c>
      <c r="AM118" s="200">
        <v>15</v>
      </c>
      <c r="AN118" s="210">
        <v>16</v>
      </c>
      <c r="AO118" s="209">
        <v>17</v>
      </c>
      <c r="AP118" s="198">
        <v>18</v>
      </c>
      <c r="AQ118" s="198">
        <v>19</v>
      </c>
      <c r="AR118" s="198">
        <v>20</v>
      </c>
      <c r="AS118" s="200">
        <v>21</v>
      </c>
      <c r="AT118" s="200">
        <v>22</v>
      </c>
      <c r="AU118" s="210">
        <v>23</v>
      </c>
    </row>
    <row r="119" spans="1:47" ht="47.25" customHeight="1" outlineLevel="1" x14ac:dyDescent="0.25">
      <c r="A119" s="376">
        <v>112</v>
      </c>
      <c r="B119" s="359" t="s">
        <v>41</v>
      </c>
      <c r="C119" s="41" t="s">
        <v>53</v>
      </c>
      <c r="D119" s="42"/>
      <c r="E119" s="43" t="s">
        <v>32</v>
      </c>
      <c r="F119" s="44">
        <f>165</f>
        <v>165</v>
      </c>
      <c r="G119" s="45">
        <v>35</v>
      </c>
      <c r="H119" s="31">
        <f t="shared" si="52"/>
        <v>5775</v>
      </c>
      <c r="I119" s="8"/>
      <c r="J119" s="32"/>
      <c r="K119" s="35">
        <f t="shared" si="53"/>
        <v>35</v>
      </c>
      <c r="L119" s="25">
        <f t="shared" si="54"/>
        <v>0</v>
      </c>
      <c r="M119" s="6"/>
      <c r="N119" s="32">
        <v>165</v>
      </c>
      <c r="O119" s="35">
        <f t="shared" si="55"/>
        <v>35</v>
      </c>
      <c r="P119" s="25">
        <f t="shared" si="56"/>
        <v>5775</v>
      </c>
      <c r="Q119" s="6"/>
      <c r="R119" s="26">
        <f t="shared" si="57"/>
        <v>165</v>
      </c>
      <c r="S119" s="26">
        <f t="shared" si="58"/>
        <v>5775</v>
      </c>
      <c r="T119" s="37">
        <f t="shared" si="59"/>
        <v>0</v>
      </c>
      <c r="U119" s="26">
        <f t="shared" si="60"/>
        <v>0</v>
      </c>
      <c r="V119" s="26"/>
      <c r="W119" s="27">
        <f t="shared" si="61"/>
        <v>0</v>
      </c>
      <c r="X119" s="201"/>
      <c r="Y119" s="218">
        <v>1</v>
      </c>
      <c r="Z119" s="198">
        <v>2</v>
      </c>
      <c r="AA119" s="198">
        <v>3</v>
      </c>
      <c r="AB119" s="198">
        <v>4</v>
      </c>
      <c r="AC119" s="198">
        <v>5</v>
      </c>
      <c r="AD119" s="198">
        <v>6</v>
      </c>
      <c r="AE119" s="219">
        <v>7</v>
      </c>
      <c r="AF119" s="234">
        <v>8</v>
      </c>
      <c r="AG119" s="209">
        <v>9</v>
      </c>
      <c r="AH119" s="198">
        <v>10</v>
      </c>
      <c r="AI119" s="198">
        <v>11</v>
      </c>
      <c r="AJ119" s="198">
        <v>12</v>
      </c>
      <c r="AK119" s="198">
        <v>13</v>
      </c>
      <c r="AL119" s="200">
        <v>14</v>
      </c>
      <c r="AM119" s="200">
        <v>15</v>
      </c>
      <c r="AN119" s="210">
        <v>16</v>
      </c>
      <c r="AO119" s="209">
        <v>17</v>
      </c>
      <c r="AP119" s="198">
        <v>18</v>
      </c>
      <c r="AQ119" s="198">
        <v>19</v>
      </c>
      <c r="AR119" s="198">
        <v>20</v>
      </c>
      <c r="AS119" s="200">
        <v>21</v>
      </c>
      <c r="AT119" s="200">
        <v>22</v>
      </c>
      <c r="AU119" s="210">
        <v>23</v>
      </c>
    </row>
    <row r="120" spans="1:47" ht="24.75" customHeight="1" outlineLevel="1" x14ac:dyDescent="0.25">
      <c r="A120" s="376">
        <v>113</v>
      </c>
      <c r="B120" s="359" t="s">
        <v>41</v>
      </c>
      <c r="C120" s="41" t="s">
        <v>54</v>
      </c>
      <c r="D120" s="42"/>
      <c r="E120" s="43" t="s">
        <v>32</v>
      </c>
      <c r="F120" s="44">
        <v>10</v>
      </c>
      <c r="G120" s="45">
        <v>65</v>
      </c>
      <c r="H120" s="31">
        <f t="shared" si="52"/>
        <v>650</v>
      </c>
      <c r="I120" s="8"/>
      <c r="J120" s="32"/>
      <c r="K120" s="35">
        <f t="shared" si="53"/>
        <v>65</v>
      </c>
      <c r="L120" s="25">
        <f t="shared" si="54"/>
        <v>0</v>
      </c>
      <c r="M120" s="6"/>
      <c r="N120" s="32">
        <v>10</v>
      </c>
      <c r="O120" s="35">
        <f t="shared" si="55"/>
        <v>65</v>
      </c>
      <c r="P120" s="25">
        <f t="shared" si="56"/>
        <v>650</v>
      </c>
      <c r="Q120" s="6"/>
      <c r="R120" s="26">
        <f t="shared" si="57"/>
        <v>10</v>
      </c>
      <c r="S120" s="26">
        <f t="shared" si="58"/>
        <v>650</v>
      </c>
      <c r="T120" s="37">
        <f t="shared" si="59"/>
        <v>0</v>
      </c>
      <c r="U120" s="26">
        <f t="shared" si="60"/>
        <v>0</v>
      </c>
      <c r="V120" s="26"/>
      <c r="W120" s="27">
        <f t="shared" si="61"/>
        <v>0</v>
      </c>
      <c r="X120" s="201"/>
      <c r="Y120" s="218">
        <v>1</v>
      </c>
      <c r="Z120" s="198">
        <v>2</v>
      </c>
      <c r="AA120" s="198">
        <v>3</v>
      </c>
      <c r="AB120" s="198">
        <v>4</v>
      </c>
      <c r="AC120" s="198">
        <v>5</v>
      </c>
      <c r="AD120" s="198">
        <v>6</v>
      </c>
      <c r="AE120" s="219">
        <v>7</v>
      </c>
      <c r="AF120" s="234">
        <v>8</v>
      </c>
      <c r="AG120" s="209">
        <v>9</v>
      </c>
      <c r="AH120" s="198">
        <v>10</v>
      </c>
      <c r="AI120" s="198">
        <v>11</v>
      </c>
      <c r="AJ120" s="198">
        <v>12</v>
      </c>
      <c r="AK120" s="198">
        <v>13</v>
      </c>
      <c r="AL120" s="200">
        <v>14</v>
      </c>
      <c r="AM120" s="200">
        <v>15</v>
      </c>
      <c r="AN120" s="210">
        <v>16</v>
      </c>
      <c r="AO120" s="209">
        <v>17</v>
      </c>
      <c r="AP120" s="198">
        <v>18</v>
      </c>
      <c r="AQ120" s="198">
        <v>19</v>
      </c>
      <c r="AR120" s="198">
        <v>20</v>
      </c>
      <c r="AS120" s="200">
        <v>21</v>
      </c>
      <c r="AT120" s="200">
        <v>22</v>
      </c>
      <c r="AU120" s="210">
        <v>23</v>
      </c>
    </row>
    <row r="121" spans="1:47" ht="30" customHeight="1" outlineLevel="1" x14ac:dyDescent="0.25">
      <c r="A121" s="376">
        <v>114</v>
      </c>
      <c r="B121" s="359" t="s">
        <v>41</v>
      </c>
      <c r="C121" s="41" t="s">
        <v>55</v>
      </c>
      <c r="D121" s="42">
        <v>50</v>
      </c>
      <c r="E121" s="43" t="s">
        <v>32</v>
      </c>
      <c r="F121" s="44">
        <f>215+143</f>
        <v>358</v>
      </c>
      <c r="G121" s="45">
        <v>25</v>
      </c>
      <c r="H121" s="31">
        <f t="shared" si="52"/>
        <v>8950</v>
      </c>
      <c r="I121" s="8"/>
      <c r="J121" s="46"/>
      <c r="K121" s="35">
        <f t="shared" si="53"/>
        <v>25</v>
      </c>
      <c r="L121" s="25">
        <f t="shared" si="54"/>
        <v>0</v>
      </c>
      <c r="M121" s="6"/>
      <c r="N121" s="46">
        <v>358</v>
      </c>
      <c r="O121" s="35">
        <f t="shared" si="55"/>
        <v>25</v>
      </c>
      <c r="P121" s="25">
        <f t="shared" si="56"/>
        <v>8950</v>
      </c>
      <c r="Q121" s="6"/>
      <c r="R121" s="26">
        <f t="shared" si="57"/>
        <v>358</v>
      </c>
      <c r="S121" s="26">
        <f t="shared" si="58"/>
        <v>8950</v>
      </c>
      <c r="T121" s="37">
        <f t="shared" si="59"/>
        <v>0</v>
      </c>
      <c r="U121" s="26">
        <f t="shared" si="60"/>
        <v>0</v>
      </c>
      <c r="V121" s="26"/>
      <c r="W121" s="27">
        <f t="shared" si="61"/>
        <v>0</v>
      </c>
      <c r="X121" s="201"/>
      <c r="Y121" s="218">
        <v>1</v>
      </c>
      <c r="Z121" s="198">
        <v>2</v>
      </c>
      <c r="AA121" s="198">
        <v>3</v>
      </c>
      <c r="AB121" s="198">
        <v>4</v>
      </c>
      <c r="AC121" s="198">
        <v>5</v>
      </c>
      <c r="AD121" s="198">
        <v>6</v>
      </c>
      <c r="AE121" s="219">
        <v>7</v>
      </c>
      <c r="AF121" s="234">
        <v>8</v>
      </c>
      <c r="AG121" s="209">
        <v>9</v>
      </c>
      <c r="AH121" s="198">
        <v>10</v>
      </c>
      <c r="AI121" s="198">
        <v>11</v>
      </c>
      <c r="AJ121" s="198">
        <v>12</v>
      </c>
      <c r="AK121" s="198">
        <v>13</v>
      </c>
      <c r="AL121" s="200">
        <v>14</v>
      </c>
      <c r="AM121" s="200">
        <v>15</v>
      </c>
      <c r="AN121" s="210">
        <v>16</v>
      </c>
      <c r="AO121" s="209">
        <v>17</v>
      </c>
      <c r="AP121" s="198">
        <v>18</v>
      </c>
      <c r="AQ121" s="198">
        <v>19</v>
      </c>
      <c r="AR121" s="198">
        <v>20</v>
      </c>
      <c r="AS121" s="200">
        <v>21</v>
      </c>
      <c r="AT121" s="200">
        <v>22</v>
      </c>
      <c r="AU121" s="210">
        <v>23</v>
      </c>
    </row>
    <row r="122" spans="1:47" ht="15.75" customHeight="1" x14ac:dyDescent="0.25">
      <c r="A122" s="376">
        <v>115</v>
      </c>
      <c r="B122" s="359" t="s">
        <v>41</v>
      </c>
      <c r="C122" s="41" t="s">
        <v>56</v>
      </c>
      <c r="D122" s="42"/>
      <c r="E122" s="43" t="s">
        <v>25</v>
      </c>
      <c r="F122" s="44">
        <v>2</v>
      </c>
      <c r="G122" s="45">
        <v>350</v>
      </c>
      <c r="H122" s="31">
        <f t="shared" si="52"/>
        <v>700</v>
      </c>
      <c r="I122" s="52"/>
      <c r="J122" s="53"/>
      <c r="K122" s="32"/>
      <c r="L122" s="54"/>
      <c r="M122" s="55"/>
      <c r="N122" s="53">
        <v>2</v>
      </c>
      <c r="O122" s="32">
        <v>350</v>
      </c>
      <c r="P122" s="54">
        <f t="shared" si="56"/>
        <v>700</v>
      </c>
      <c r="Q122" s="55"/>
      <c r="R122" s="26">
        <f t="shared" si="57"/>
        <v>2</v>
      </c>
      <c r="S122" s="26">
        <f t="shared" si="58"/>
        <v>700</v>
      </c>
      <c r="T122" s="37">
        <f t="shared" si="59"/>
        <v>0</v>
      </c>
      <c r="U122" s="26">
        <f t="shared" si="60"/>
        <v>0</v>
      </c>
      <c r="V122" s="56"/>
      <c r="W122" s="57"/>
      <c r="X122" s="208"/>
      <c r="Y122" s="218">
        <v>1</v>
      </c>
      <c r="Z122" s="198">
        <v>2</v>
      </c>
      <c r="AA122" s="198">
        <v>3</v>
      </c>
      <c r="AB122" s="198">
        <v>4</v>
      </c>
      <c r="AC122" s="198">
        <v>5</v>
      </c>
      <c r="AD122" s="198">
        <v>6</v>
      </c>
      <c r="AE122" s="219">
        <v>7</v>
      </c>
      <c r="AF122" s="234">
        <v>8</v>
      </c>
      <c r="AG122" s="209">
        <v>9</v>
      </c>
      <c r="AH122" s="198">
        <v>10</v>
      </c>
      <c r="AI122" s="198">
        <v>11</v>
      </c>
      <c r="AJ122" s="198">
        <v>12</v>
      </c>
      <c r="AK122" s="198">
        <v>13</v>
      </c>
      <c r="AL122" s="200">
        <v>14</v>
      </c>
      <c r="AM122" s="200">
        <v>15</v>
      </c>
      <c r="AN122" s="210">
        <v>16</v>
      </c>
      <c r="AO122" s="209">
        <v>17</v>
      </c>
      <c r="AP122" s="198">
        <v>18</v>
      </c>
      <c r="AQ122" s="198">
        <v>19</v>
      </c>
      <c r="AR122" s="198">
        <v>20</v>
      </c>
      <c r="AS122" s="200">
        <v>21</v>
      </c>
      <c r="AT122" s="200">
        <v>22</v>
      </c>
      <c r="AU122" s="210">
        <v>23</v>
      </c>
    </row>
    <row r="123" spans="1:47" ht="15.75" customHeight="1" x14ac:dyDescent="0.25">
      <c r="A123" s="376">
        <v>116</v>
      </c>
      <c r="B123" s="358"/>
      <c r="C123" s="28" t="s">
        <v>30</v>
      </c>
      <c r="D123" s="33"/>
      <c r="E123" s="10"/>
      <c r="F123" s="29"/>
      <c r="G123" s="30"/>
      <c r="H123" s="34"/>
      <c r="I123" s="8"/>
      <c r="J123" s="35"/>
      <c r="K123" s="35">
        <f t="shared" ref="K123:K131" si="62">$G123</f>
        <v>0</v>
      </c>
      <c r="L123" s="25">
        <f t="shared" ref="L123:L131" si="63">J123*K123</f>
        <v>0</v>
      </c>
      <c r="M123" s="6"/>
      <c r="N123" s="35"/>
      <c r="O123" s="35">
        <f>N4:P4</f>
        <v>0</v>
      </c>
      <c r="P123" s="25">
        <f t="shared" si="56"/>
        <v>0</v>
      </c>
      <c r="Q123" s="6"/>
      <c r="R123" s="26">
        <f t="shared" si="57"/>
        <v>0</v>
      </c>
      <c r="S123" s="26">
        <f t="shared" si="58"/>
        <v>0</v>
      </c>
      <c r="T123" s="37">
        <f t="shared" si="59"/>
        <v>0</v>
      </c>
      <c r="U123" s="26">
        <f t="shared" si="60"/>
        <v>0</v>
      </c>
      <c r="V123" s="26"/>
      <c r="W123" s="27">
        <f t="shared" ref="W123:W132" si="64">U123-V123</f>
        <v>0</v>
      </c>
      <c r="X123" s="201"/>
      <c r="Y123" s="218">
        <v>1</v>
      </c>
      <c r="Z123" s="219">
        <v>2</v>
      </c>
      <c r="AA123" s="219">
        <v>3</v>
      </c>
      <c r="AB123" s="219">
        <v>4</v>
      </c>
      <c r="AC123" s="219">
        <v>5</v>
      </c>
      <c r="AD123" s="219">
        <v>6</v>
      </c>
      <c r="AE123" s="219">
        <v>7</v>
      </c>
      <c r="AF123" s="234">
        <v>8</v>
      </c>
      <c r="AG123" s="209">
        <v>9</v>
      </c>
      <c r="AH123" s="198">
        <v>10</v>
      </c>
      <c r="AI123" s="198">
        <v>11</v>
      </c>
      <c r="AJ123" s="198">
        <v>12</v>
      </c>
      <c r="AK123" s="198">
        <v>13</v>
      </c>
      <c r="AL123" s="200">
        <v>14</v>
      </c>
      <c r="AM123" s="200">
        <v>15</v>
      </c>
      <c r="AN123" s="210">
        <v>16</v>
      </c>
      <c r="AO123" s="209">
        <v>17</v>
      </c>
      <c r="AP123" s="198">
        <v>18</v>
      </c>
      <c r="AQ123" s="198">
        <v>19</v>
      </c>
      <c r="AR123" s="198">
        <v>20</v>
      </c>
      <c r="AS123" s="200">
        <v>21</v>
      </c>
      <c r="AT123" s="200">
        <v>22</v>
      </c>
      <c r="AU123" s="210">
        <v>23</v>
      </c>
    </row>
    <row r="124" spans="1:47" ht="15.75" customHeight="1" x14ac:dyDescent="0.25">
      <c r="A124" s="376">
        <v>117</v>
      </c>
      <c r="B124" s="359"/>
      <c r="C124" s="36" t="s">
        <v>27</v>
      </c>
      <c r="D124" s="33">
        <v>40</v>
      </c>
      <c r="E124" s="10" t="s">
        <v>23</v>
      </c>
      <c r="F124" s="29">
        <v>35</v>
      </c>
      <c r="G124" s="30">
        <v>200</v>
      </c>
      <c r="H124" s="34">
        <f t="shared" ref="H124:H125" si="65">F124*G124</f>
        <v>7000</v>
      </c>
      <c r="I124" s="8"/>
      <c r="J124" s="32"/>
      <c r="K124" s="35">
        <f t="shared" si="62"/>
        <v>200</v>
      </c>
      <c r="L124" s="25">
        <f t="shared" si="63"/>
        <v>0</v>
      </c>
      <c r="M124" s="6"/>
      <c r="N124" s="35">
        <v>35</v>
      </c>
      <c r="O124" s="35">
        <f t="shared" ref="O124:O131" si="66">$G124</f>
        <v>200</v>
      </c>
      <c r="P124" s="25">
        <f t="shared" si="56"/>
        <v>7000</v>
      </c>
      <c r="Q124" s="6"/>
      <c r="R124" s="26">
        <f t="shared" si="57"/>
        <v>35</v>
      </c>
      <c r="S124" s="26">
        <f t="shared" si="58"/>
        <v>7000</v>
      </c>
      <c r="T124" s="37">
        <f t="shared" si="59"/>
        <v>0</v>
      </c>
      <c r="U124" s="26">
        <f t="shared" si="60"/>
        <v>0</v>
      </c>
      <c r="V124" s="26"/>
      <c r="W124" s="27">
        <f t="shared" si="64"/>
        <v>0</v>
      </c>
      <c r="X124" s="201"/>
      <c r="Y124" s="218">
        <v>1</v>
      </c>
      <c r="Z124" s="198">
        <v>2</v>
      </c>
      <c r="AA124" s="198">
        <v>3</v>
      </c>
      <c r="AB124" s="198">
        <v>4</v>
      </c>
      <c r="AC124" s="198">
        <v>5</v>
      </c>
      <c r="AD124" s="198">
        <v>6</v>
      </c>
      <c r="AE124" s="219">
        <v>7</v>
      </c>
      <c r="AF124" s="234">
        <v>8</v>
      </c>
      <c r="AG124" s="209">
        <v>9</v>
      </c>
      <c r="AH124" s="198">
        <v>10</v>
      </c>
      <c r="AI124" s="198">
        <v>11</v>
      </c>
      <c r="AJ124" s="198">
        <v>12</v>
      </c>
      <c r="AK124" s="198">
        <v>13</v>
      </c>
      <c r="AL124" s="200">
        <v>14</v>
      </c>
      <c r="AM124" s="200">
        <v>15</v>
      </c>
      <c r="AN124" s="210">
        <v>16</v>
      </c>
      <c r="AO124" s="209">
        <v>17</v>
      </c>
      <c r="AP124" s="198">
        <v>18</v>
      </c>
      <c r="AQ124" s="198">
        <v>19</v>
      </c>
      <c r="AR124" s="198">
        <v>20</v>
      </c>
      <c r="AS124" s="200">
        <v>21</v>
      </c>
      <c r="AT124" s="200">
        <v>22</v>
      </c>
      <c r="AU124" s="210">
        <v>23</v>
      </c>
    </row>
    <row r="125" spans="1:47" ht="15.75" customHeight="1" x14ac:dyDescent="0.25">
      <c r="A125" s="376">
        <v>118</v>
      </c>
      <c r="B125" s="358"/>
      <c r="C125" s="36" t="s">
        <v>26</v>
      </c>
      <c r="D125" s="10">
        <v>15</v>
      </c>
      <c r="E125" s="10" t="s">
        <v>23</v>
      </c>
      <c r="F125" s="29">
        <f>32+16</f>
        <v>48</v>
      </c>
      <c r="G125" s="30">
        <v>300</v>
      </c>
      <c r="H125" s="34">
        <f t="shared" si="65"/>
        <v>14400</v>
      </c>
      <c r="I125" s="8"/>
      <c r="J125" s="35"/>
      <c r="K125" s="35">
        <f t="shared" si="62"/>
        <v>300</v>
      </c>
      <c r="L125" s="25">
        <f t="shared" si="63"/>
        <v>0</v>
      </c>
      <c r="M125" s="6"/>
      <c r="N125" s="35"/>
      <c r="O125" s="35">
        <f t="shared" si="66"/>
        <v>300</v>
      </c>
      <c r="P125" s="25">
        <f t="shared" si="56"/>
        <v>0</v>
      </c>
      <c r="Q125" s="6"/>
      <c r="R125" s="26">
        <f t="shared" si="57"/>
        <v>0</v>
      </c>
      <c r="S125" s="26">
        <f t="shared" si="58"/>
        <v>0</v>
      </c>
      <c r="T125" s="37">
        <f t="shared" si="59"/>
        <v>48</v>
      </c>
      <c r="U125" s="26">
        <f t="shared" si="60"/>
        <v>14400</v>
      </c>
      <c r="V125" s="26"/>
      <c r="W125" s="27">
        <f t="shared" si="64"/>
        <v>14400</v>
      </c>
      <c r="X125" s="201"/>
      <c r="Y125" s="218">
        <v>1</v>
      </c>
      <c r="Z125" s="198">
        <v>2</v>
      </c>
      <c r="AA125" s="198">
        <v>3</v>
      </c>
      <c r="AB125" s="198">
        <v>4</v>
      </c>
      <c r="AC125" s="198">
        <v>5</v>
      </c>
      <c r="AD125" s="198">
        <v>6</v>
      </c>
      <c r="AE125" s="219">
        <v>7</v>
      </c>
      <c r="AF125" s="234">
        <v>8</v>
      </c>
      <c r="AG125" s="209">
        <v>9</v>
      </c>
      <c r="AH125" s="198">
        <v>10</v>
      </c>
      <c r="AI125" s="198">
        <v>11</v>
      </c>
      <c r="AJ125" s="198">
        <v>12</v>
      </c>
      <c r="AK125" s="198">
        <v>13</v>
      </c>
      <c r="AL125" s="200">
        <v>14</v>
      </c>
      <c r="AM125" s="200">
        <v>15</v>
      </c>
      <c r="AN125" s="210">
        <v>16</v>
      </c>
      <c r="AO125" s="209">
        <v>17</v>
      </c>
      <c r="AP125" s="198">
        <v>18</v>
      </c>
      <c r="AQ125" s="198">
        <v>19</v>
      </c>
      <c r="AR125" s="198">
        <v>20</v>
      </c>
      <c r="AS125" s="200">
        <v>21</v>
      </c>
      <c r="AT125" s="200">
        <v>22</v>
      </c>
      <c r="AU125" s="210">
        <v>23</v>
      </c>
    </row>
    <row r="126" spans="1:47" ht="15.75" customHeight="1" x14ac:dyDescent="0.25">
      <c r="A126" s="376">
        <v>119</v>
      </c>
      <c r="B126" s="358"/>
      <c r="C126" s="28" t="s">
        <v>35</v>
      </c>
      <c r="D126" s="10"/>
      <c r="E126" s="10"/>
      <c r="F126" s="29"/>
      <c r="G126" s="30"/>
      <c r="H126" s="34"/>
      <c r="I126" s="8"/>
      <c r="J126" s="35"/>
      <c r="K126" s="35">
        <f t="shared" si="62"/>
        <v>0</v>
      </c>
      <c r="L126" s="25">
        <f t="shared" si="63"/>
        <v>0</v>
      </c>
      <c r="M126" s="6"/>
      <c r="N126" s="35"/>
      <c r="O126" s="35">
        <f t="shared" si="66"/>
        <v>0</v>
      </c>
      <c r="P126" s="25">
        <f t="shared" si="56"/>
        <v>0</v>
      </c>
      <c r="Q126" s="6"/>
      <c r="R126" s="26">
        <f t="shared" si="57"/>
        <v>0</v>
      </c>
      <c r="S126" s="26">
        <f t="shared" si="58"/>
        <v>0</v>
      </c>
      <c r="T126" s="37">
        <f t="shared" si="59"/>
        <v>0</v>
      </c>
      <c r="U126" s="26">
        <f t="shared" si="60"/>
        <v>0</v>
      </c>
      <c r="V126" s="26"/>
      <c r="W126" s="27">
        <f t="shared" si="64"/>
        <v>0</v>
      </c>
      <c r="X126" s="201"/>
      <c r="Y126" s="218">
        <v>1</v>
      </c>
      <c r="Z126" s="198">
        <v>2</v>
      </c>
      <c r="AA126" s="198">
        <v>3</v>
      </c>
      <c r="AB126" s="198">
        <v>4</v>
      </c>
      <c r="AC126" s="198">
        <v>5</v>
      </c>
      <c r="AD126" s="198">
        <v>6</v>
      </c>
      <c r="AE126" s="219">
        <v>7</v>
      </c>
      <c r="AF126" s="234">
        <v>8</v>
      </c>
      <c r="AG126" s="209">
        <v>9</v>
      </c>
      <c r="AH126" s="198">
        <v>10</v>
      </c>
      <c r="AI126" s="198">
        <v>11</v>
      </c>
      <c r="AJ126" s="198">
        <v>12</v>
      </c>
      <c r="AK126" s="198">
        <v>13</v>
      </c>
      <c r="AL126" s="200">
        <v>14</v>
      </c>
      <c r="AM126" s="200">
        <v>15</v>
      </c>
      <c r="AN126" s="210">
        <v>16</v>
      </c>
      <c r="AO126" s="209">
        <v>17</v>
      </c>
      <c r="AP126" s="198">
        <v>18</v>
      </c>
      <c r="AQ126" s="198">
        <v>19</v>
      </c>
      <c r="AR126" s="198">
        <v>20</v>
      </c>
      <c r="AS126" s="200">
        <v>21</v>
      </c>
      <c r="AT126" s="200">
        <v>22</v>
      </c>
      <c r="AU126" s="210">
        <v>23</v>
      </c>
    </row>
    <row r="127" spans="1:47" ht="32.25" customHeight="1" x14ac:dyDescent="0.25">
      <c r="A127" s="376">
        <v>120</v>
      </c>
      <c r="B127" s="358"/>
      <c r="C127" s="36" t="s">
        <v>36</v>
      </c>
      <c r="D127" s="10"/>
      <c r="E127" s="10" t="s">
        <v>23</v>
      </c>
      <c r="F127" s="29">
        <v>2</v>
      </c>
      <c r="G127" s="30">
        <v>200</v>
      </c>
      <c r="H127" s="34">
        <f t="shared" ref="H127:H131" si="67">F127*G127</f>
        <v>400</v>
      </c>
      <c r="I127" s="8"/>
      <c r="J127" s="35"/>
      <c r="K127" s="35">
        <f t="shared" si="62"/>
        <v>200</v>
      </c>
      <c r="L127" s="25">
        <f t="shared" si="63"/>
        <v>0</v>
      </c>
      <c r="M127" s="6"/>
      <c r="N127" s="35"/>
      <c r="O127" s="35">
        <f t="shared" si="66"/>
        <v>200</v>
      </c>
      <c r="P127" s="25">
        <f t="shared" si="56"/>
        <v>0</v>
      </c>
      <c r="Q127" s="6"/>
      <c r="R127" s="26">
        <f t="shared" si="57"/>
        <v>0</v>
      </c>
      <c r="S127" s="26">
        <f t="shared" si="58"/>
        <v>0</v>
      </c>
      <c r="T127" s="37">
        <f t="shared" si="59"/>
        <v>2</v>
      </c>
      <c r="U127" s="26">
        <f t="shared" si="60"/>
        <v>400</v>
      </c>
      <c r="V127" s="26"/>
      <c r="W127" s="27">
        <f t="shared" si="64"/>
        <v>400</v>
      </c>
      <c r="X127" s="201"/>
      <c r="Y127" s="218">
        <v>1</v>
      </c>
      <c r="Z127" s="198">
        <v>2</v>
      </c>
      <c r="AA127" s="198">
        <v>3</v>
      </c>
      <c r="AB127" s="198">
        <v>4</v>
      </c>
      <c r="AC127" s="198">
        <v>5</v>
      </c>
      <c r="AD127" s="198">
        <v>6</v>
      </c>
      <c r="AE127" s="219">
        <v>7</v>
      </c>
      <c r="AF127" s="234">
        <v>8</v>
      </c>
      <c r="AG127" s="209">
        <v>9</v>
      </c>
      <c r="AH127" s="198">
        <v>10</v>
      </c>
      <c r="AI127" s="198">
        <v>11</v>
      </c>
      <c r="AJ127" s="198">
        <v>12</v>
      </c>
      <c r="AK127" s="198">
        <v>13</v>
      </c>
      <c r="AL127" s="200">
        <v>14</v>
      </c>
      <c r="AM127" s="200">
        <v>15</v>
      </c>
      <c r="AN127" s="210">
        <v>16</v>
      </c>
      <c r="AO127" s="209">
        <v>17</v>
      </c>
      <c r="AP127" s="198">
        <v>18</v>
      </c>
      <c r="AQ127" s="198">
        <v>19</v>
      </c>
      <c r="AR127" s="198">
        <v>20</v>
      </c>
      <c r="AS127" s="200">
        <v>21</v>
      </c>
      <c r="AT127" s="200">
        <v>22</v>
      </c>
      <c r="AU127" s="210">
        <v>23</v>
      </c>
    </row>
    <row r="128" spans="1:47" ht="15.75" customHeight="1" x14ac:dyDescent="0.25">
      <c r="A128" s="376">
        <v>121</v>
      </c>
      <c r="B128" s="358"/>
      <c r="C128" s="36" t="s">
        <v>24</v>
      </c>
      <c r="D128" s="10"/>
      <c r="E128" s="10" t="s">
        <v>23</v>
      </c>
      <c r="F128" s="29">
        <v>1</v>
      </c>
      <c r="G128" s="30">
        <v>200</v>
      </c>
      <c r="H128" s="34">
        <f t="shared" si="67"/>
        <v>200</v>
      </c>
      <c r="I128" s="8"/>
      <c r="J128" s="35"/>
      <c r="K128" s="35">
        <f t="shared" si="62"/>
        <v>200</v>
      </c>
      <c r="L128" s="25">
        <f t="shared" si="63"/>
        <v>0</v>
      </c>
      <c r="M128" s="6"/>
      <c r="N128" s="35"/>
      <c r="O128" s="35">
        <f t="shared" si="66"/>
        <v>200</v>
      </c>
      <c r="P128" s="25">
        <f t="shared" si="56"/>
        <v>0</v>
      </c>
      <c r="Q128" s="6"/>
      <c r="R128" s="26">
        <f t="shared" si="57"/>
        <v>0</v>
      </c>
      <c r="S128" s="26">
        <f t="shared" si="58"/>
        <v>0</v>
      </c>
      <c r="T128" s="37">
        <f t="shared" si="59"/>
        <v>1</v>
      </c>
      <c r="U128" s="26">
        <f t="shared" si="60"/>
        <v>200</v>
      </c>
      <c r="V128" s="26"/>
      <c r="W128" s="27">
        <f t="shared" si="64"/>
        <v>200</v>
      </c>
      <c r="X128" s="201"/>
      <c r="Y128" s="218">
        <v>1</v>
      </c>
      <c r="Z128" s="198">
        <v>2</v>
      </c>
      <c r="AA128" s="198">
        <v>3</v>
      </c>
      <c r="AB128" s="198">
        <v>4</v>
      </c>
      <c r="AC128" s="198">
        <v>5</v>
      </c>
      <c r="AD128" s="198">
        <v>6</v>
      </c>
      <c r="AE128" s="219">
        <v>7</v>
      </c>
      <c r="AF128" s="234">
        <v>8</v>
      </c>
      <c r="AG128" s="209">
        <v>9</v>
      </c>
      <c r="AH128" s="198">
        <v>10</v>
      </c>
      <c r="AI128" s="198">
        <v>11</v>
      </c>
      <c r="AJ128" s="198">
        <v>12</v>
      </c>
      <c r="AK128" s="198">
        <v>13</v>
      </c>
      <c r="AL128" s="200">
        <v>14</v>
      </c>
      <c r="AM128" s="200">
        <v>15</v>
      </c>
      <c r="AN128" s="210">
        <v>16</v>
      </c>
      <c r="AO128" s="209">
        <v>17</v>
      </c>
      <c r="AP128" s="198">
        <v>18</v>
      </c>
      <c r="AQ128" s="198">
        <v>19</v>
      </c>
      <c r="AR128" s="198">
        <v>20</v>
      </c>
      <c r="AS128" s="200">
        <v>21</v>
      </c>
      <c r="AT128" s="200">
        <v>22</v>
      </c>
      <c r="AU128" s="210">
        <v>23</v>
      </c>
    </row>
    <row r="129" spans="1:47" ht="15.75" customHeight="1" x14ac:dyDescent="0.25">
      <c r="A129" s="376">
        <v>122</v>
      </c>
      <c r="B129" s="358"/>
      <c r="C129" s="36" t="s">
        <v>27</v>
      </c>
      <c r="D129" s="10"/>
      <c r="E129" s="10" t="s">
        <v>23</v>
      </c>
      <c r="F129" s="29">
        <v>1</v>
      </c>
      <c r="G129" s="30">
        <v>200</v>
      </c>
      <c r="H129" s="34">
        <f t="shared" si="67"/>
        <v>200</v>
      </c>
      <c r="I129" s="8"/>
      <c r="J129" s="35"/>
      <c r="K129" s="35">
        <f t="shared" si="62"/>
        <v>200</v>
      </c>
      <c r="L129" s="25">
        <f t="shared" si="63"/>
        <v>0</v>
      </c>
      <c r="M129" s="6"/>
      <c r="N129" s="35"/>
      <c r="O129" s="35">
        <f t="shared" si="66"/>
        <v>200</v>
      </c>
      <c r="P129" s="25">
        <f t="shared" si="56"/>
        <v>0</v>
      </c>
      <c r="Q129" s="6"/>
      <c r="R129" s="26">
        <f t="shared" si="57"/>
        <v>0</v>
      </c>
      <c r="S129" s="26">
        <f t="shared" si="58"/>
        <v>0</v>
      </c>
      <c r="T129" s="37">
        <f t="shared" si="59"/>
        <v>1</v>
      </c>
      <c r="U129" s="26">
        <f t="shared" si="60"/>
        <v>200</v>
      </c>
      <c r="V129" s="26"/>
      <c r="W129" s="27">
        <f t="shared" si="64"/>
        <v>200</v>
      </c>
      <c r="X129" s="201"/>
      <c r="Y129" s="218">
        <v>1</v>
      </c>
      <c r="Z129" s="198">
        <v>2</v>
      </c>
      <c r="AA129" s="198">
        <v>3</v>
      </c>
      <c r="AB129" s="198">
        <v>4</v>
      </c>
      <c r="AC129" s="198">
        <v>5</v>
      </c>
      <c r="AD129" s="198">
        <v>6</v>
      </c>
      <c r="AE129" s="219">
        <v>7</v>
      </c>
      <c r="AF129" s="234">
        <v>8</v>
      </c>
      <c r="AG129" s="209">
        <v>9</v>
      </c>
      <c r="AH129" s="198">
        <v>10</v>
      </c>
      <c r="AI129" s="198">
        <v>11</v>
      </c>
      <c r="AJ129" s="198">
        <v>12</v>
      </c>
      <c r="AK129" s="198">
        <v>13</v>
      </c>
      <c r="AL129" s="200">
        <v>14</v>
      </c>
      <c r="AM129" s="200">
        <v>15</v>
      </c>
      <c r="AN129" s="210">
        <v>16</v>
      </c>
      <c r="AO129" s="209">
        <v>17</v>
      </c>
      <c r="AP129" s="198">
        <v>18</v>
      </c>
      <c r="AQ129" s="198">
        <v>19</v>
      </c>
      <c r="AR129" s="198">
        <v>20</v>
      </c>
      <c r="AS129" s="200">
        <v>21</v>
      </c>
      <c r="AT129" s="200">
        <v>22</v>
      </c>
      <c r="AU129" s="210">
        <v>23</v>
      </c>
    </row>
    <row r="130" spans="1:47" ht="15.75" customHeight="1" x14ac:dyDescent="0.25">
      <c r="A130" s="376">
        <v>123</v>
      </c>
      <c r="B130" s="358"/>
      <c r="C130" s="36" t="s">
        <v>28</v>
      </c>
      <c r="D130" s="10"/>
      <c r="E130" s="10" t="s">
        <v>23</v>
      </c>
      <c r="F130" s="29">
        <v>1</v>
      </c>
      <c r="G130" s="30">
        <v>200</v>
      </c>
      <c r="H130" s="34">
        <f t="shared" si="67"/>
        <v>200</v>
      </c>
      <c r="I130" s="8"/>
      <c r="J130" s="35"/>
      <c r="K130" s="35">
        <f t="shared" si="62"/>
        <v>200</v>
      </c>
      <c r="L130" s="25">
        <f t="shared" si="63"/>
        <v>0</v>
      </c>
      <c r="M130" s="6"/>
      <c r="N130" s="35"/>
      <c r="O130" s="35">
        <f t="shared" si="66"/>
        <v>200</v>
      </c>
      <c r="P130" s="25">
        <f t="shared" si="56"/>
        <v>0</v>
      </c>
      <c r="Q130" s="6"/>
      <c r="R130" s="26">
        <f t="shared" si="57"/>
        <v>0</v>
      </c>
      <c r="S130" s="26">
        <f t="shared" si="58"/>
        <v>0</v>
      </c>
      <c r="T130" s="37">
        <f t="shared" si="59"/>
        <v>1</v>
      </c>
      <c r="U130" s="26">
        <f t="shared" si="60"/>
        <v>200</v>
      </c>
      <c r="V130" s="26"/>
      <c r="W130" s="27">
        <f t="shared" si="64"/>
        <v>200</v>
      </c>
      <c r="X130" s="201"/>
      <c r="Y130" s="218">
        <v>1</v>
      </c>
      <c r="Z130" s="198">
        <v>2</v>
      </c>
      <c r="AA130" s="198">
        <v>3</v>
      </c>
      <c r="AB130" s="198">
        <v>4</v>
      </c>
      <c r="AC130" s="198">
        <v>5</v>
      </c>
      <c r="AD130" s="198">
        <v>6</v>
      </c>
      <c r="AE130" s="219">
        <v>7</v>
      </c>
      <c r="AF130" s="234">
        <v>8</v>
      </c>
      <c r="AG130" s="209">
        <v>9</v>
      </c>
      <c r="AH130" s="198">
        <v>10</v>
      </c>
      <c r="AI130" s="198">
        <v>11</v>
      </c>
      <c r="AJ130" s="198">
        <v>12</v>
      </c>
      <c r="AK130" s="198">
        <v>13</v>
      </c>
      <c r="AL130" s="200">
        <v>14</v>
      </c>
      <c r="AM130" s="200">
        <v>15</v>
      </c>
      <c r="AN130" s="210">
        <v>16</v>
      </c>
      <c r="AO130" s="209">
        <v>17</v>
      </c>
      <c r="AP130" s="198">
        <v>18</v>
      </c>
      <c r="AQ130" s="198">
        <v>19</v>
      </c>
      <c r="AR130" s="198">
        <v>20</v>
      </c>
      <c r="AS130" s="200">
        <v>21</v>
      </c>
      <c r="AT130" s="200">
        <v>22</v>
      </c>
      <c r="AU130" s="210">
        <v>23</v>
      </c>
    </row>
    <row r="131" spans="1:47" ht="29.25" customHeight="1" thickBot="1" x14ac:dyDescent="0.3">
      <c r="A131" s="376">
        <v>124</v>
      </c>
      <c r="B131" s="363"/>
      <c r="C131" s="435" t="s">
        <v>37</v>
      </c>
      <c r="D131" s="13"/>
      <c r="E131" s="13" t="s">
        <v>23</v>
      </c>
      <c r="F131" s="436">
        <v>17</v>
      </c>
      <c r="G131" s="426">
        <v>2000</v>
      </c>
      <c r="H131" s="437">
        <f t="shared" si="67"/>
        <v>34000</v>
      </c>
      <c r="I131" s="337"/>
      <c r="J131" s="81"/>
      <c r="K131" s="81">
        <f t="shared" si="62"/>
        <v>2000</v>
      </c>
      <c r="L131" s="82">
        <f t="shared" si="63"/>
        <v>0</v>
      </c>
      <c r="M131" s="267"/>
      <c r="N131" s="81">
        <v>8</v>
      </c>
      <c r="O131" s="81">
        <f t="shared" si="66"/>
        <v>2000</v>
      </c>
      <c r="P131" s="82">
        <f t="shared" si="56"/>
        <v>16000</v>
      </c>
      <c r="Q131" s="267"/>
      <c r="R131" s="83">
        <f t="shared" si="57"/>
        <v>8</v>
      </c>
      <c r="S131" s="83">
        <f t="shared" si="58"/>
        <v>16000</v>
      </c>
      <c r="T131" s="384">
        <f t="shared" si="59"/>
        <v>9</v>
      </c>
      <c r="U131" s="83">
        <f t="shared" si="60"/>
        <v>18000</v>
      </c>
      <c r="V131" s="83"/>
      <c r="W131" s="84">
        <f t="shared" si="64"/>
        <v>18000</v>
      </c>
      <c r="X131" s="202"/>
      <c r="Y131" s="218">
        <v>1</v>
      </c>
      <c r="Z131" s="198">
        <v>2</v>
      </c>
      <c r="AA131" s="198">
        <v>3</v>
      </c>
      <c r="AB131" s="198">
        <v>4</v>
      </c>
      <c r="AC131" s="198">
        <v>5</v>
      </c>
      <c r="AD131" s="198">
        <v>6</v>
      </c>
      <c r="AE131" s="219">
        <v>7</v>
      </c>
      <c r="AF131" s="234">
        <v>8</v>
      </c>
      <c r="AG131" s="209">
        <v>9</v>
      </c>
      <c r="AH131" s="198">
        <v>10</v>
      </c>
      <c r="AI131" s="198">
        <v>11</v>
      </c>
      <c r="AJ131" s="198">
        <v>12</v>
      </c>
      <c r="AK131" s="198">
        <v>13</v>
      </c>
      <c r="AL131" s="200">
        <v>14</v>
      </c>
      <c r="AM131" s="200">
        <v>15</v>
      </c>
      <c r="AN131" s="210">
        <v>16</v>
      </c>
      <c r="AO131" s="209">
        <v>17</v>
      </c>
      <c r="AP131" s="198">
        <v>18</v>
      </c>
      <c r="AQ131" s="198">
        <v>19</v>
      </c>
      <c r="AR131" s="198">
        <v>20</v>
      </c>
      <c r="AS131" s="200">
        <v>21</v>
      </c>
      <c r="AT131" s="200">
        <v>22</v>
      </c>
      <c r="AU131" s="210">
        <v>23</v>
      </c>
    </row>
    <row r="132" spans="1:47" ht="15.75" customHeight="1" thickBot="1" x14ac:dyDescent="0.25">
      <c r="A132" s="376">
        <v>125</v>
      </c>
      <c r="B132" s="445"/>
      <c r="C132" s="445" t="s">
        <v>57</v>
      </c>
      <c r="D132" s="445"/>
      <c r="E132" s="445"/>
      <c r="F132" s="445"/>
      <c r="G132" s="445"/>
      <c r="H132" s="445">
        <f>SUM(H111:H131)</f>
        <v>83275</v>
      </c>
      <c r="I132" s="445"/>
      <c r="J132" s="445"/>
      <c r="K132" s="445"/>
      <c r="L132" s="445">
        <f>SUM(L109:L131)</f>
        <v>0</v>
      </c>
      <c r="M132" s="445"/>
      <c r="N132" s="445"/>
      <c r="O132" s="445"/>
      <c r="P132" s="445">
        <f>SUM(P109:P131)</f>
        <v>43075</v>
      </c>
      <c r="Q132" s="445"/>
      <c r="R132" s="445"/>
      <c r="S132" s="445">
        <f>SUM(S109:S131)</f>
        <v>43075</v>
      </c>
      <c r="T132" s="445"/>
      <c r="U132" s="445">
        <f>SUM(U113:U131)</f>
        <v>40200</v>
      </c>
      <c r="V132" s="445"/>
      <c r="W132" s="445">
        <f t="shared" si="64"/>
        <v>40200</v>
      </c>
      <c r="X132" s="445"/>
      <c r="Y132" s="445"/>
      <c r="Z132" s="445"/>
      <c r="AA132" s="445"/>
      <c r="AB132" s="445"/>
      <c r="AC132" s="445"/>
      <c r="AD132" s="445"/>
      <c r="AE132" s="445"/>
      <c r="AF132" s="445"/>
      <c r="AG132" s="445"/>
      <c r="AH132" s="445"/>
      <c r="AI132" s="445"/>
      <c r="AJ132" s="445"/>
      <c r="AK132" s="445"/>
      <c r="AL132" s="445"/>
      <c r="AM132" s="445"/>
      <c r="AN132" s="445"/>
      <c r="AO132" s="445"/>
      <c r="AP132" s="445"/>
      <c r="AQ132" s="445"/>
      <c r="AR132" s="445"/>
      <c r="AS132" s="445"/>
      <c r="AT132" s="445"/>
      <c r="AU132" s="445"/>
    </row>
    <row r="133" spans="1:47" ht="15.75" customHeight="1" x14ac:dyDescent="0.25">
      <c r="A133" s="376">
        <v>126</v>
      </c>
      <c r="B133" s="428"/>
      <c r="C133" s="439"/>
      <c r="D133" s="415"/>
      <c r="E133" s="415"/>
      <c r="F133" s="441"/>
      <c r="G133" s="432"/>
      <c r="H133" s="442"/>
      <c r="I133" s="372"/>
      <c r="J133" s="418"/>
      <c r="K133" s="418"/>
      <c r="L133" s="419"/>
      <c r="M133" s="338"/>
      <c r="N133" s="418"/>
      <c r="O133" s="418"/>
      <c r="P133" s="419"/>
      <c r="Q133" s="338"/>
      <c r="R133" s="420"/>
      <c r="S133" s="420"/>
      <c r="T133" s="421"/>
      <c r="U133" s="420"/>
      <c r="V133" s="420"/>
      <c r="W133" s="422"/>
      <c r="X133" s="423"/>
      <c r="Y133" s="209"/>
      <c r="Z133" s="198"/>
      <c r="AA133" s="198"/>
      <c r="AB133" s="198"/>
      <c r="AC133" s="198"/>
      <c r="AD133" s="198"/>
      <c r="AE133" s="200"/>
      <c r="AF133" s="234"/>
      <c r="AG133" s="209"/>
      <c r="AH133" s="198"/>
      <c r="AI133" s="198"/>
      <c r="AJ133" s="198"/>
      <c r="AK133" s="198"/>
      <c r="AL133" s="200"/>
      <c r="AM133" s="200"/>
      <c r="AN133" s="210"/>
      <c r="AO133" s="209"/>
      <c r="AP133" s="198"/>
      <c r="AQ133" s="198"/>
      <c r="AR133" s="198"/>
      <c r="AS133" s="200"/>
      <c r="AT133" s="200"/>
      <c r="AU133" s="210"/>
    </row>
    <row r="134" spans="1:47" ht="15.75" customHeight="1" x14ac:dyDescent="0.25">
      <c r="A134" s="376">
        <v>127</v>
      </c>
      <c r="B134" s="358"/>
      <c r="C134" s="36"/>
      <c r="D134" s="10"/>
      <c r="E134" s="10"/>
      <c r="F134" s="29"/>
      <c r="G134" s="30"/>
      <c r="H134" s="34"/>
      <c r="I134" s="8"/>
      <c r="J134" s="35"/>
      <c r="K134" s="35"/>
      <c r="L134" s="25"/>
      <c r="M134" s="6"/>
      <c r="N134" s="35"/>
      <c r="O134" s="35"/>
      <c r="P134" s="25"/>
      <c r="Q134" s="6"/>
      <c r="R134" s="26"/>
      <c r="S134" s="26"/>
      <c r="T134" s="37"/>
      <c r="U134" s="26"/>
      <c r="V134" s="26"/>
      <c r="W134" s="27"/>
      <c r="X134" s="201"/>
      <c r="Y134" s="209"/>
      <c r="Z134" s="198"/>
      <c r="AA134" s="198"/>
      <c r="AB134" s="198"/>
      <c r="AC134" s="198"/>
      <c r="AD134" s="198"/>
      <c r="AE134" s="200"/>
      <c r="AF134" s="234"/>
      <c r="AG134" s="209"/>
      <c r="AH134" s="198"/>
      <c r="AI134" s="198"/>
      <c r="AJ134" s="198"/>
      <c r="AK134" s="198"/>
      <c r="AL134" s="200"/>
      <c r="AM134" s="200"/>
      <c r="AN134" s="210"/>
      <c r="AO134" s="209"/>
      <c r="AP134" s="198"/>
      <c r="AQ134" s="198"/>
      <c r="AR134" s="198"/>
      <c r="AS134" s="200"/>
      <c r="AT134" s="200"/>
      <c r="AU134" s="210"/>
    </row>
    <row r="135" spans="1:47" ht="15.75" customHeight="1" x14ac:dyDescent="0.25">
      <c r="A135" s="376">
        <v>128</v>
      </c>
      <c r="B135" s="359"/>
      <c r="C135" s="28" t="s">
        <v>58</v>
      </c>
      <c r="D135" s="10"/>
      <c r="E135" s="10"/>
      <c r="F135" s="29"/>
      <c r="G135" s="30"/>
      <c r="H135" s="31"/>
      <c r="I135" s="8"/>
      <c r="J135" s="32"/>
      <c r="K135" s="35"/>
      <c r="L135" s="25"/>
      <c r="M135" s="6"/>
      <c r="N135" s="32"/>
      <c r="O135" s="35"/>
      <c r="P135" s="25"/>
      <c r="Q135" s="6"/>
      <c r="R135" s="26"/>
      <c r="S135" s="26"/>
      <c r="T135" s="37"/>
      <c r="U135" s="26"/>
      <c r="V135" s="26"/>
      <c r="W135" s="27"/>
      <c r="X135" s="201"/>
      <c r="Y135" s="211">
        <v>1</v>
      </c>
      <c r="Z135" s="198">
        <v>2</v>
      </c>
      <c r="AA135" s="198">
        <v>3</v>
      </c>
      <c r="AB135" s="198">
        <v>4</v>
      </c>
      <c r="AC135" s="198">
        <v>5</v>
      </c>
      <c r="AD135" s="198">
        <v>6</v>
      </c>
      <c r="AE135" s="200">
        <v>7</v>
      </c>
      <c r="AF135" s="234">
        <v>8</v>
      </c>
      <c r="AG135" s="209">
        <v>9</v>
      </c>
      <c r="AH135" s="198">
        <v>10</v>
      </c>
      <c r="AI135" s="198">
        <v>11</v>
      </c>
      <c r="AJ135" s="198">
        <v>12</v>
      </c>
      <c r="AK135" s="198">
        <v>13</v>
      </c>
      <c r="AL135" s="200">
        <v>14</v>
      </c>
      <c r="AM135" s="200">
        <v>15</v>
      </c>
      <c r="AN135" s="210">
        <v>16</v>
      </c>
      <c r="AO135" s="209">
        <v>17</v>
      </c>
      <c r="AP135" s="198">
        <v>18</v>
      </c>
      <c r="AQ135" s="198">
        <v>19</v>
      </c>
      <c r="AR135" s="198">
        <v>20</v>
      </c>
      <c r="AS135" s="200">
        <v>21</v>
      </c>
      <c r="AT135" s="200">
        <v>22</v>
      </c>
      <c r="AU135" s="210">
        <v>23</v>
      </c>
    </row>
    <row r="136" spans="1:47" ht="15.75" customHeight="1" x14ac:dyDescent="0.25">
      <c r="A136" s="376">
        <v>129</v>
      </c>
      <c r="B136" s="358"/>
      <c r="C136" s="28" t="s">
        <v>21</v>
      </c>
      <c r="D136" s="33"/>
      <c r="E136" s="10"/>
      <c r="F136" s="29"/>
      <c r="G136" s="30"/>
      <c r="H136" s="34"/>
      <c r="I136" s="8"/>
      <c r="J136" s="35"/>
      <c r="K136" s="35"/>
      <c r="L136" s="25"/>
      <c r="M136" s="6"/>
      <c r="N136" s="35"/>
      <c r="O136" s="35"/>
      <c r="P136" s="25"/>
      <c r="Q136" s="6"/>
      <c r="R136" s="26"/>
      <c r="S136" s="26"/>
      <c r="T136" s="37"/>
      <c r="U136" s="26"/>
      <c r="V136" s="26"/>
      <c r="W136" s="27"/>
      <c r="X136" s="201"/>
      <c r="Y136" s="211">
        <v>1</v>
      </c>
      <c r="Z136" s="198">
        <v>2</v>
      </c>
      <c r="AA136" s="198">
        <v>3</v>
      </c>
      <c r="AB136" s="198">
        <v>4</v>
      </c>
      <c r="AC136" s="198">
        <v>5</v>
      </c>
      <c r="AD136" s="198">
        <v>6</v>
      </c>
      <c r="AE136" s="200">
        <v>7</v>
      </c>
      <c r="AF136" s="234">
        <v>8</v>
      </c>
      <c r="AG136" s="209">
        <v>9</v>
      </c>
      <c r="AH136" s="198">
        <v>10</v>
      </c>
      <c r="AI136" s="198">
        <v>11</v>
      </c>
      <c r="AJ136" s="198">
        <v>12</v>
      </c>
      <c r="AK136" s="198">
        <v>13</v>
      </c>
      <c r="AL136" s="200">
        <v>14</v>
      </c>
      <c r="AM136" s="200">
        <v>15</v>
      </c>
      <c r="AN136" s="210">
        <v>16</v>
      </c>
      <c r="AO136" s="209">
        <v>17</v>
      </c>
      <c r="AP136" s="198">
        <v>18</v>
      </c>
      <c r="AQ136" s="198">
        <v>19</v>
      </c>
      <c r="AR136" s="198">
        <v>20</v>
      </c>
      <c r="AS136" s="200">
        <v>21</v>
      </c>
      <c r="AT136" s="200">
        <v>22</v>
      </c>
      <c r="AU136" s="210">
        <v>23</v>
      </c>
    </row>
    <row r="137" spans="1:47" ht="27.75" customHeight="1" x14ac:dyDescent="0.25">
      <c r="A137" s="376">
        <v>130</v>
      </c>
      <c r="B137" s="358"/>
      <c r="C137" s="36" t="s">
        <v>22</v>
      </c>
      <c r="D137" s="33"/>
      <c r="E137" s="10" t="s">
        <v>23</v>
      </c>
      <c r="F137" s="29">
        <v>16</v>
      </c>
      <c r="G137" s="30">
        <v>200</v>
      </c>
      <c r="H137" s="34">
        <f t="shared" ref="H137:H142" si="68">F137*G137</f>
        <v>3200</v>
      </c>
      <c r="I137" s="8"/>
      <c r="J137" s="35"/>
      <c r="K137" s="35">
        <f t="shared" ref="K137:K142" si="69">$G137</f>
        <v>200</v>
      </c>
      <c r="L137" s="25">
        <f t="shared" ref="L137:L142" si="70">J137*K137</f>
        <v>0</v>
      </c>
      <c r="M137" s="6"/>
      <c r="N137" s="35">
        <v>8</v>
      </c>
      <c r="O137" s="35">
        <f t="shared" ref="O137:O142" si="71">$G137</f>
        <v>200</v>
      </c>
      <c r="P137" s="25">
        <f t="shared" ref="P137:P142" si="72">N137*O137</f>
        <v>1600</v>
      </c>
      <c r="Q137" s="6"/>
      <c r="R137" s="26">
        <f t="shared" ref="R137:R142" si="73">(SUMIF($7:$7,22,137:137))</f>
        <v>8</v>
      </c>
      <c r="S137" s="26">
        <f t="shared" ref="S137:S142" si="74">(SUMIF($7:$7,24,137:137))</f>
        <v>1600</v>
      </c>
      <c r="T137" s="37">
        <f t="shared" ref="T137:T142" si="75">F137-(SUMIF($7:$7,22,137:137))</f>
        <v>8</v>
      </c>
      <c r="U137" s="26">
        <f t="shared" ref="U137:U142" si="76">T137*G137</f>
        <v>1600</v>
      </c>
      <c r="V137" s="26"/>
      <c r="W137" s="27">
        <f t="shared" ref="W137:W142" si="77">U137-V137</f>
        <v>1600</v>
      </c>
      <c r="X137" s="201"/>
      <c r="Y137" s="218">
        <v>1</v>
      </c>
      <c r="Z137" s="198">
        <v>2</v>
      </c>
      <c r="AA137" s="198">
        <v>3</v>
      </c>
      <c r="AB137" s="198">
        <v>4</v>
      </c>
      <c r="AC137" s="198">
        <v>5</v>
      </c>
      <c r="AD137" s="198">
        <v>6</v>
      </c>
      <c r="AE137" s="219">
        <v>7</v>
      </c>
      <c r="AF137" s="234">
        <v>8</v>
      </c>
      <c r="AG137" s="209">
        <v>9</v>
      </c>
      <c r="AH137" s="198">
        <v>10</v>
      </c>
      <c r="AI137" s="198">
        <v>11</v>
      </c>
      <c r="AJ137" s="198">
        <v>12</v>
      </c>
      <c r="AK137" s="198">
        <v>13</v>
      </c>
      <c r="AL137" s="200">
        <v>14</v>
      </c>
      <c r="AM137" s="200">
        <v>15</v>
      </c>
      <c r="AN137" s="210">
        <v>16</v>
      </c>
      <c r="AO137" s="209">
        <v>17</v>
      </c>
      <c r="AP137" s="198">
        <v>18</v>
      </c>
      <c r="AQ137" s="198">
        <v>19</v>
      </c>
      <c r="AR137" s="198">
        <v>20</v>
      </c>
      <c r="AS137" s="200">
        <v>21</v>
      </c>
      <c r="AT137" s="200">
        <v>22</v>
      </c>
      <c r="AU137" s="210">
        <v>23</v>
      </c>
    </row>
    <row r="138" spans="1:47" ht="15.75" customHeight="1" x14ac:dyDescent="0.25">
      <c r="A138" s="376">
        <v>131</v>
      </c>
      <c r="B138" s="359"/>
      <c r="C138" s="36" t="s">
        <v>24</v>
      </c>
      <c r="D138" s="33">
        <v>15</v>
      </c>
      <c r="E138" s="10" t="s">
        <v>25</v>
      </c>
      <c r="F138" s="29">
        <v>9</v>
      </c>
      <c r="G138" s="30">
        <v>200</v>
      </c>
      <c r="H138" s="34">
        <f t="shared" si="68"/>
        <v>1800</v>
      </c>
      <c r="I138" s="8"/>
      <c r="J138" s="32"/>
      <c r="K138" s="35">
        <f t="shared" si="69"/>
        <v>200</v>
      </c>
      <c r="L138" s="25">
        <f t="shared" si="70"/>
        <v>0</v>
      </c>
      <c r="M138" s="6"/>
      <c r="N138" s="35">
        <v>4</v>
      </c>
      <c r="O138" s="35">
        <f t="shared" si="71"/>
        <v>200</v>
      </c>
      <c r="P138" s="25">
        <f t="shared" si="72"/>
        <v>800</v>
      </c>
      <c r="Q138" s="6"/>
      <c r="R138" s="26">
        <f t="shared" si="73"/>
        <v>4</v>
      </c>
      <c r="S138" s="26">
        <f t="shared" si="74"/>
        <v>800</v>
      </c>
      <c r="T138" s="37">
        <f t="shared" si="75"/>
        <v>5</v>
      </c>
      <c r="U138" s="26">
        <f t="shared" si="76"/>
        <v>1000</v>
      </c>
      <c r="V138" s="26"/>
      <c r="W138" s="27">
        <f t="shared" si="77"/>
        <v>1000</v>
      </c>
      <c r="X138" s="201"/>
      <c r="Y138" s="218">
        <v>1</v>
      </c>
      <c r="Z138" s="198">
        <v>2</v>
      </c>
      <c r="AA138" s="198">
        <v>3</v>
      </c>
      <c r="AB138" s="198">
        <v>4</v>
      </c>
      <c r="AC138" s="198">
        <v>5</v>
      </c>
      <c r="AD138" s="198">
        <v>6</v>
      </c>
      <c r="AE138" s="219">
        <v>7</v>
      </c>
      <c r="AF138" s="234">
        <v>8</v>
      </c>
      <c r="AG138" s="209">
        <v>9</v>
      </c>
      <c r="AH138" s="198">
        <v>10</v>
      </c>
      <c r="AI138" s="198">
        <v>11</v>
      </c>
      <c r="AJ138" s="198">
        <v>12</v>
      </c>
      <c r="AK138" s="198">
        <v>13</v>
      </c>
      <c r="AL138" s="200">
        <v>14</v>
      </c>
      <c r="AM138" s="200">
        <v>15</v>
      </c>
      <c r="AN138" s="210">
        <v>16</v>
      </c>
      <c r="AO138" s="209">
        <v>17</v>
      </c>
      <c r="AP138" s="198">
        <v>18</v>
      </c>
      <c r="AQ138" s="198">
        <v>19</v>
      </c>
      <c r="AR138" s="198">
        <v>20</v>
      </c>
      <c r="AS138" s="200">
        <v>21</v>
      </c>
      <c r="AT138" s="200">
        <v>22</v>
      </c>
      <c r="AU138" s="210">
        <v>23</v>
      </c>
    </row>
    <row r="139" spans="1:47" ht="15.75" customHeight="1" x14ac:dyDescent="0.25">
      <c r="A139" s="376">
        <v>132</v>
      </c>
      <c r="B139" s="358"/>
      <c r="C139" s="36" t="s">
        <v>26</v>
      </c>
      <c r="D139" s="33"/>
      <c r="E139" s="10" t="s">
        <v>23</v>
      </c>
      <c r="F139" s="29">
        <v>11</v>
      </c>
      <c r="G139" s="30">
        <v>300</v>
      </c>
      <c r="H139" s="34">
        <f t="shared" si="68"/>
        <v>3300</v>
      </c>
      <c r="I139" s="8"/>
      <c r="J139" s="35"/>
      <c r="K139" s="35">
        <f t="shared" si="69"/>
        <v>300</v>
      </c>
      <c r="L139" s="25">
        <f t="shared" si="70"/>
        <v>0</v>
      </c>
      <c r="M139" s="6"/>
      <c r="N139" s="35"/>
      <c r="O139" s="35">
        <f t="shared" si="71"/>
        <v>300</v>
      </c>
      <c r="P139" s="25">
        <f t="shared" si="72"/>
        <v>0</v>
      </c>
      <c r="Q139" s="6"/>
      <c r="R139" s="26">
        <f t="shared" si="73"/>
        <v>0</v>
      </c>
      <c r="S139" s="26">
        <f t="shared" si="74"/>
        <v>0</v>
      </c>
      <c r="T139" s="37">
        <f t="shared" si="75"/>
        <v>11</v>
      </c>
      <c r="U139" s="26">
        <f t="shared" si="76"/>
        <v>3300</v>
      </c>
      <c r="V139" s="26"/>
      <c r="W139" s="27">
        <f t="shared" si="77"/>
        <v>3300</v>
      </c>
      <c r="X139" s="201"/>
      <c r="Y139" s="218">
        <v>1</v>
      </c>
      <c r="Z139" s="198">
        <v>2</v>
      </c>
      <c r="AA139" s="198">
        <v>3</v>
      </c>
      <c r="AB139" s="198">
        <v>4</v>
      </c>
      <c r="AC139" s="198">
        <v>5</v>
      </c>
      <c r="AD139" s="198">
        <v>6</v>
      </c>
      <c r="AE139" s="219">
        <v>7</v>
      </c>
      <c r="AF139" s="234">
        <v>8</v>
      </c>
      <c r="AG139" s="209">
        <v>9</v>
      </c>
      <c r="AH139" s="198">
        <v>10</v>
      </c>
      <c r="AI139" s="198">
        <v>11</v>
      </c>
      <c r="AJ139" s="198">
        <v>12</v>
      </c>
      <c r="AK139" s="198">
        <v>13</v>
      </c>
      <c r="AL139" s="200">
        <v>14</v>
      </c>
      <c r="AM139" s="200">
        <v>15</v>
      </c>
      <c r="AN139" s="210">
        <v>16</v>
      </c>
      <c r="AO139" s="209">
        <v>17</v>
      </c>
      <c r="AP139" s="198">
        <v>18</v>
      </c>
      <c r="AQ139" s="198">
        <v>19</v>
      </c>
      <c r="AR139" s="198">
        <v>20</v>
      </c>
      <c r="AS139" s="200">
        <v>21</v>
      </c>
      <c r="AT139" s="200">
        <v>22</v>
      </c>
      <c r="AU139" s="210">
        <v>23</v>
      </c>
    </row>
    <row r="140" spans="1:47" ht="15.75" customHeight="1" x14ac:dyDescent="0.25">
      <c r="A140" s="376">
        <v>133</v>
      </c>
      <c r="B140" s="358"/>
      <c r="C140" s="36" t="s">
        <v>27</v>
      </c>
      <c r="D140" s="33">
        <v>25</v>
      </c>
      <c r="E140" s="10" t="s">
        <v>23</v>
      </c>
      <c r="F140" s="29">
        <v>4</v>
      </c>
      <c r="G140" s="30">
        <v>200</v>
      </c>
      <c r="H140" s="34">
        <f t="shared" si="68"/>
        <v>800</v>
      </c>
      <c r="I140" s="8"/>
      <c r="J140" s="35"/>
      <c r="K140" s="35">
        <f t="shared" si="69"/>
        <v>200</v>
      </c>
      <c r="L140" s="25">
        <f t="shared" si="70"/>
        <v>0</v>
      </c>
      <c r="M140" s="6"/>
      <c r="N140" s="35"/>
      <c r="O140" s="35">
        <f t="shared" si="71"/>
        <v>200</v>
      </c>
      <c r="P140" s="25">
        <f t="shared" si="72"/>
        <v>0</v>
      </c>
      <c r="Q140" s="6"/>
      <c r="R140" s="26">
        <f t="shared" si="73"/>
        <v>0</v>
      </c>
      <c r="S140" s="26">
        <f t="shared" si="74"/>
        <v>0</v>
      </c>
      <c r="T140" s="37">
        <f t="shared" si="75"/>
        <v>4</v>
      </c>
      <c r="U140" s="26">
        <f t="shared" si="76"/>
        <v>800</v>
      </c>
      <c r="V140" s="26"/>
      <c r="W140" s="27">
        <f t="shared" si="77"/>
        <v>800</v>
      </c>
      <c r="X140" s="201"/>
      <c r="Y140" s="218">
        <v>1</v>
      </c>
      <c r="Z140" s="198">
        <v>2</v>
      </c>
      <c r="AA140" s="198">
        <v>3</v>
      </c>
      <c r="AB140" s="198">
        <v>4</v>
      </c>
      <c r="AC140" s="198">
        <v>5</v>
      </c>
      <c r="AD140" s="198">
        <v>6</v>
      </c>
      <c r="AE140" s="219">
        <v>7</v>
      </c>
      <c r="AF140" s="234">
        <v>8</v>
      </c>
      <c r="AG140" s="209">
        <v>9</v>
      </c>
      <c r="AH140" s="198">
        <v>10</v>
      </c>
      <c r="AI140" s="198">
        <v>11</v>
      </c>
      <c r="AJ140" s="198">
        <v>12</v>
      </c>
      <c r="AK140" s="198">
        <v>13</v>
      </c>
      <c r="AL140" s="200">
        <v>14</v>
      </c>
      <c r="AM140" s="200">
        <v>15</v>
      </c>
      <c r="AN140" s="210">
        <v>16</v>
      </c>
      <c r="AO140" s="209">
        <v>17</v>
      </c>
      <c r="AP140" s="198">
        <v>18</v>
      </c>
      <c r="AQ140" s="198">
        <v>19</v>
      </c>
      <c r="AR140" s="198">
        <v>20</v>
      </c>
      <c r="AS140" s="200">
        <v>21</v>
      </c>
      <c r="AT140" s="200">
        <v>22</v>
      </c>
      <c r="AU140" s="210">
        <v>23</v>
      </c>
    </row>
    <row r="141" spans="1:47" ht="15.75" customHeight="1" x14ac:dyDescent="0.25">
      <c r="A141" s="376">
        <v>134</v>
      </c>
      <c r="B141" s="358"/>
      <c r="C141" s="36" t="s">
        <v>28</v>
      </c>
      <c r="D141" s="33"/>
      <c r="E141" s="10" t="s">
        <v>23</v>
      </c>
      <c r="F141" s="29">
        <v>3</v>
      </c>
      <c r="G141" s="30">
        <v>200</v>
      </c>
      <c r="H141" s="34">
        <f t="shared" si="68"/>
        <v>600</v>
      </c>
      <c r="I141" s="8"/>
      <c r="J141" s="35"/>
      <c r="K141" s="35">
        <f t="shared" si="69"/>
        <v>200</v>
      </c>
      <c r="L141" s="25">
        <f t="shared" si="70"/>
        <v>0</v>
      </c>
      <c r="M141" s="6"/>
      <c r="N141" s="35"/>
      <c r="O141" s="35">
        <f t="shared" si="71"/>
        <v>200</v>
      </c>
      <c r="P141" s="25">
        <f t="shared" si="72"/>
        <v>0</v>
      </c>
      <c r="Q141" s="6"/>
      <c r="R141" s="26">
        <f t="shared" si="73"/>
        <v>0</v>
      </c>
      <c r="S141" s="26">
        <f t="shared" si="74"/>
        <v>0</v>
      </c>
      <c r="T141" s="37">
        <f t="shared" si="75"/>
        <v>3</v>
      </c>
      <c r="U141" s="26">
        <f t="shared" si="76"/>
        <v>600</v>
      </c>
      <c r="V141" s="26"/>
      <c r="W141" s="27">
        <f t="shared" si="77"/>
        <v>600</v>
      </c>
      <c r="X141" s="201"/>
      <c r="Y141" s="218">
        <v>1</v>
      </c>
      <c r="Z141" s="198">
        <v>2</v>
      </c>
      <c r="AA141" s="198">
        <v>3</v>
      </c>
      <c r="AB141" s="198">
        <v>4</v>
      </c>
      <c r="AC141" s="198">
        <v>5</v>
      </c>
      <c r="AD141" s="198">
        <v>6</v>
      </c>
      <c r="AE141" s="219">
        <v>7</v>
      </c>
      <c r="AF141" s="234">
        <v>8</v>
      </c>
      <c r="AG141" s="209">
        <v>9</v>
      </c>
      <c r="AH141" s="198">
        <v>10</v>
      </c>
      <c r="AI141" s="198">
        <v>11</v>
      </c>
      <c r="AJ141" s="198">
        <v>12</v>
      </c>
      <c r="AK141" s="198">
        <v>13</v>
      </c>
      <c r="AL141" s="200">
        <v>14</v>
      </c>
      <c r="AM141" s="200">
        <v>15</v>
      </c>
      <c r="AN141" s="210">
        <v>16</v>
      </c>
      <c r="AO141" s="209">
        <v>17</v>
      </c>
      <c r="AP141" s="198">
        <v>18</v>
      </c>
      <c r="AQ141" s="198">
        <v>19</v>
      </c>
      <c r="AR141" s="198">
        <v>20</v>
      </c>
      <c r="AS141" s="200">
        <v>21</v>
      </c>
      <c r="AT141" s="200">
        <v>22</v>
      </c>
      <c r="AU141" s="210">
        <v>23</v>
      </c>
    </row>
    <row r="142" spans="1:47" ht="15.75" customHeight="1" x14ac:dyDescent="0.25">
      <c r="A142" s="376">
        <v>135</v>
      </c>
      <c r="B142" s="359"/>
      <c r="C142" s="36" t="s">
        <v>29</v>
      </c>
      <c r="D142" s="33">
        <v>32</v>
      </c>
      <c r="E142" s="10" t="s">
        <v>23</v>
      </c>
      <c r="F142" s="29">
        <v>1</v>
      </c>
      <c r="G142" s="30">
        <v>400</v>
      </c>
      <c r="H142" s="34">
        <f t="shared" si="68"/>
        <v>400</v>
      </c>
      <c r="I142" s="8"/>
      <c r="J142" s="32"/>
      <c r="K142" s="35">
        <f t="shared" si="69"/>
        <v>400</v>
      </c>
      <c r="L142" s="25">
        <f t="shared" si="70"/>
        <v>0</v>
      </c>
      <c r="M142" s="6"/>
      <c r="N142" s="32"/>
      <c r="O142" s="35">
        <f t="shared" si="71"/>
        <v>400</v>
      </c>
      <c r="P142" s="25">
        <f t="shared" si="72"/>
        <v>0</v>
      </c>
      <c r="Q142" s="6"/>
      <c r="R142" s="26">
        <f t="shared" si="73"/>
        <v>0</v>
      </c>
      <c r="S142" s="26">
        <f t="shared" si="74"/>
        <v>0</v>
      </c>
      <c r="T142" s="37">
        <f t="shared" si="75"/>
        <v>1</v>
      </c>
      <c r="U142" s="26">
        <f t="shared" si="76"/>
        <v>400</v>
      </c>
      <c r="V142" s="26"/>
      <c r="W142" s="27">
        <f t="shared" si="77"/>
        <v>400</v>
      </c>
      <c r="X142" s="201"/>
      <c r="Y142" s="218">
        <v>1</v>
      </c>
      <c r="Z142" s="198">
        <v>2</v>
      </c>
      <c r="AA142" s="198">
        <v>3</v>
      </c>
      <c r="AB142" s="198">
        <v>4</v>
      </c>
      <c r="AC142" s="198">
        <v>5</v>
      </c>
      <c r="AD142" s="198">
        <v>6</v>
      </c>
      <c r="AE142" s="219">
        <v>7</v>
      </c>
      <c r="AF142" s="234">
        <v>8</v>
      </c>
      <c r="AG142" s="209">
        <v>9</v>
      </c>
      <c r="AH142" s="198">
        <v>10</v>
      </c>
      <c r="AI142" s="198">
        <v>11</v>
      </c>
      <c r="AJ142" s="198">
        <v>12</v>
      </c>
      <c r="AK142" s="198">
        <v>13</v>
      </c>
      <c r="AL142" s="200">
        <v>14</v>
      </c>
      <c r="AM142" s="200">
        <v>15</v>
      </c>
      <c r="AN142" s="210">
        <v>16</v>
      </c>
      <c r="AO142" s="209">
        <v>17</v>
      </c>
      <c r="AP142" s="198">
        <v>18</v>
      </c>
      <c r="AQ142" s="198">
        <v>19</v>
      </c>
      <c r="AR142" s="198">
        <v>20</v>
      </c>
      <c r="AS142" s="200">
        <v>21</v>
      </c>
      <c r="AT142" s="200">
        <v>22</v>
      </c>
      <c r="AU142" s="210">
        <v>23</v>
      </c>
    </row>
    <row r="143" spans="1:47" ht="13.5" customHeight="1" outlineLevel="1" x14ac:dyDescent="0.25">
      <c r="A143" s="376">
        <v>136</v>
      </c>
      <c r="B143" s="359"/>
      <c r="C143" s="41"/>
      <c r="D143" s="42"/>
      <c r="E143" s="43"/>
      <c r="F143" s="44"/>
      <c r="G143" s="45"/>
      <c r="H143" s="31"/>
      <c r="I143" s="8"/>
      <c r="J143" s="32"/>
      <c r="K143" s="35"/>
      <c r="L143" s="25"/>
      <c r="M143" s="6"/>
      <c r="N143" s="32"/>
      <c r="O143" s="35"/>
      <c r="P143" s="25"/>
      <c r="Q143" s="6"/>
      <c r="R143" s="26"/>
      <c r="S143" s="26"/>
      <c r="T143" s="37"/>
      <c r="U143" s="26"/>
      <c r="V143" s="26"/>
      <c r="W143" s="27"/>
      <c r="X143" s="201"/>
      <c r="Y143" s="218">
        <v>1</v>
      </c>
      <c r="Z143" s="219">
        <v>2</v>
      </c>
      <c r="AA143" s="219">
        <v>3</v>
      </c>
      <c r="AB143" s="219">
        <v>4</v>
      </c>
      <c r="AC143" s="219">
        <v>5</v>
      </c>
      <c r="AD143" s="219">
        <v>6</v>
      </c>
      <c r="AE143" s="219">
        <v>7</v>
      </c>
      <c r="AF143" s="234">
        <v>8</v>
      </c>
      <c r="AG143" s="209">
        <v>9</v>
      </c>
      <c r="AH143" s="198">
        <v>10</v>
      </c>
      <c r="AI143" s="198">
        <v>11</v>
      </c>
      <c r="AJ143" s="198">
        <v>12</v>
      </c>
      <c r="AK143" s="198">
        <v>13</v>
      </c>
      <c r="AL143" s="200">
        <v>14</v>
      </c>
      <c r="AM143" s="200">
        <v>15</v>
      </c>
      <c r="AN143" s="210">
        <v>16</v>
      </c>
      <c r="AO143" s="209">
        <v>17</v>
      </c>
      <c r="AP143" s="198">
        <v>18</v>
      </c>
      <c r="AQ143" s="198">
        <v>19</v>
      </c>
      <c r="AR143" s="198">
        <v>20</v>
      </c>
      <c r="AS143" s="200">
        <v>21</v>
      </c>
      <c r="AT143" s="200">
        <v>22</v>
      </c>
      <c r="AU143" s="210">
        <v>23</v>
      </c>
    </row>
    <row r="144" spans="1:47" ht="47.25" customHeight="1" outlineLevel="1" x14ac:dyDescent="0.25">
      <c r="A144" s="376">
        <v>137</v>
      </c>
      <c r="B144" s="359" t="s">
        <v>41</v>
      </c>
      <c r="C144" s="41" t="s">
        <v>42</v>
      </c>
      <c r="D144" s="42"/>
      <c r="E144" s="43" t="s">
        <v>32</v>
      </c>
      <c r="F144" s="44">
        <v>165</v>
      </c>
      <c r="G144" s="45">
        <v>35</v>
      </c>
      <c r="H144" s="31">
        <f t="shared" ref="H144:H145" si="78">F144*G144</f>
        <v>5775</v>
      </c>
      <c r="I144" s="8"/>
      <c r="J144" s="32"/>
      <c r="K144" s="35">
        <f t="shared" ref="K144:K154" si="79">$G144</f>
        <v>35</v>
      </c>
      <c r="L144" s="25">
        <f t="shared" ref="L144:L145" si="80">J144*K144</f>
        <v>0</v>
      </c>
      <c r="M144" s="6"/>
      <c r="N144" s="32">
        <v>165</v>
      </c>
      <c r="O144" s="35">
        <f>$G144</f>
        <v>35</v>
      </c>
      <c r="P144" s="25">
        <f t="shared" ref="P144:P145" si="81">N144*O144</f>
        <v>5775</v>
      </c>
      <c r="Q144" s="6"/>
      <c r="R144" s="26">
        <f>(SUMIF($7:$7,22,144:144))</f>
        <v>165</v>
      </c>
      <c r="S144" s="26">
        <f>(SUMIF($7:$7,24,144:144))</f>
        <v>5775</v>
      </c>
      <c r="T144" s="37">
        <f>F144-(SUMIF($7:$7,22,144:144))</f>
        <v>0</v>
      </c>
      <c r="U144" s="26">
        <f t="shared" ref="U144:U145" si="82">T144*G144</f>
        <v>0</v>
      </c>
      <c r="V144" s="26"/>
      <c r="W144" s="27">
        <f t="shared" ref="W144:W145" si="83">U144-V144</f>
        <v>0</v>
      </c>
      <c r="X144" s="201"/>
      <c r="Y144" s="218">
        <v>1</v>
      </c>
      <c r="Z144" s="198">
        <v>2</v>
      </c>
      <c r="AA144" s="198">
        <v>3</v>
      </c>
      <c r="AB144" s="198">
        <v>4</v>
      </c>
      <c r="AC144" s="198">
        <v>5</v>
      </c>
      <c r="AD144" s="198">
        <v>6</v>
      </c>
      <c r="AE144" s="219">
        <v>7</v>
      </c>
      <c r="AF144" s="234">
        <v>8</v>
      </c>
      <c r="AG144" s="209">
        <v>9</v>
      </c>
      <c r="AH144" s="198">
        <v>10</v>
      </c>
      <c r="AI144" s="198">
        <v>11</v>
      </c>
      <c r="AJ144" s="198">
        <v>12</v>
      </c>
      <c r="AK144" s="198">
        <v>13</v>
      </c>
      <c r="AL144" s="200">
        <v>14</v>
      </c>
      <c r="AM144" s="200">
        <v>15</v>
      </c>
      <c r="AN144" s="210">
        <v>16</v>
      </c>
      <c r="AO144" s="209">
        <v>17</v>
      </c>
      <c r="AP144" s="198">
        <v>18</v>
      </c>
      <c r="AQ144" s="198">
        <v>19</v>
      </c>
      <c r="AR144" s="198">
        <v>20</v>
      </c>
      <c r="AS144" s="200">
        <v>21</v>
      </c>
      <c r="AT144" s="200">
        <v>22</v>
      </c>
      <c r="AU144" s="210">
        <v>23</v>
      </c>
    </row>
    <row r="145" spans="1:47" ht="15" customHeight="1" outlineLevel="1" x14ac:dyDescent="0.25">
      <c r="A145" s="376">
        <v>138</v>
      </c>
      <c r="B145" s="359" t="s">
        <v>41</v>
      </c>
      <c r="C145" s="41" t="s">
        <v>33</v>
      </c>
      <c r="D145" s="42">
        <v>50</v>
      </c>
      <c r="E145" s="43" t="s">
        <v>32</v>
      </c>
      <c r="F145" s="44">
        <v>358</v>
      </c>
      <c r="G145" s="45">
        <v>25</v>
      </c>
      <c r="H145" s="31">
        <f t="shared" si="78"/>
        <v>8950</v>
      </c>
      <c r="I145" s="8"/>
      <c r="J145" s="46"/>
      <c r="K145" s="35">
        <f t="shared" si="79"/>
        <v>25</v>
      </c>
      <c r="L145" s="25">
        <f t="shared" si="80"/>
        <v>0</v>
      </c>
      <c r="M145" s="6"/>
      <c r="N145" s="46">
        <v>358</v>
      </c>
      <c r="O145" s="35">
        <f>$G145</f>
        <v>25</v>
      </c>
      <c r="P145" s="25">
        <f t="shared" si="81"/>
        <v>8950</v>
      </c>
      <c r="Q145" s="6"/>
      <c r="R145" s="26">
        <f>(SUMIF($7:$7,22,145:145))</f>
        <v>358</v>
      </c>
      <c r="S145" s="26">
        <f>(SUMIF($7:$7,24,145:145))</f>
        <v>8950</v>
      </c>
      <c r="T145" s="37">
        <f>F145-(SUMIF($7:$7,22,145:145))</f>
        <v>0</v>
      </c>
      <c r="U145" s="26">
        <f t="shared" si="82"/>
        <v>0</v>
      </c>
      <c r="V145" s="26"/>
      <c r="W145" s="27">
        <f t="shared" si="83"/>
        <v>0</v>
      </c>
      <c r="X145" s="201"/>
      <c r="Y145" s="218">
        <v>1</v>
      </c>
      <c r="Z145" s="198">
        <v>2</v>
      </c>
      <c r="AA145" s="198">
        <v>3</v>
      </c>
      <c r="AB145" s="198">
        <v>4</v>
      </c>
      <c r="AC145" s="198">
        <v>5</v>
      </c>
      <c r="AD145" s="198">
        <v>6</v>
      </c>
      <c r="AE145" s="219">
        <v>7</v>
      </c>
      <c r="AF145" s="234">
        <v>8</v>
      </c>
      <c r="AG145" s="209">
        <v>9</v>
      </c>
      <c r="AH145" s="198">
        <v>10</v>
      </c>
      <c r="AI145" s="198">
        <v>11</v>
      </c>
      <c r="AJ145" s="198">
        <v>12</v>
      </c>
      <c r="AK145" s="198">
        <v>13</v>
      </c>
      <c r="AL145" s="200">
        <v>14</v>
      </c>
      <c r="AM145" s="200">
        <v>15</v>
      </c>
      <c r="AN145" s="210">
        <v>16</v>
      </c>
      <c r="AO145" s="209">
        <v>17</v>
      </c>
      <c r="AP145" s="198">
        <v>18</v>
      </c>
      <c r="AQ145" s="198">
        <v>19</v>
      </c>
      <c r="AR145" s="198">
        <v>20</v>
      </c>
      <c r="AS145" s="200">
        <v>21</v>
      </c>
      <c r="AT145" s="200">
        <v>22</v>
      </c>
      <c r="AU145" s="210">
        <v>23</v>
      </c>
    </row>
    <row r="146" spans="1:47" ht="15.75" customHeight="1" x14ac:dyDescent="0.25">
      <c r="A146" s="376">
        <v>139</v>
      </c>
      <c r="B146" s="359"/>
      <c r="C146" s="58" t="s">
        <v>30</v>
      </c>
      <c r="D146" s="42"/>
      <c r="E146" s="43"/>
      <c r="F146" s="44"/>
      <c r="G146" s="45"/>
      <c r="H146" s="31"/>
      <c r="I146" s="52"/>
      <c r="J146" s="32"/>
      <c r="K146" s="32">
        <f t="shared" si="79"/>
        <v>0</v>
      </c>
      <c r="L146" s="54"/>
      <c r="M146" s="55"/>
      <c r="N146" s="32"/>
      <c r="O146" s="32"/>
      <c r="P146" s="54"/>
      <c r="Q146" s="55"/>
      <c r="R146" s="56"/>
      <c r="S146" s="56"/>
      <c r="T146" s="59"/>
      <c r="U146" s="56"/>
      <c r="V146" s="56"/>
      <c r="W146" s="57"/>
      <c r="X146" s="208"/>
      <c r="Y146" s="218">
        <v>1</v>
      </c>
      <c r="Z146" s="198">
        <v>2</v>
      </c>
      <c r="AA146" s="198">
        <v>3</v>
      </c>
      <c r="AB146" s="198">
        <v>4</v>
      </c>
      <c r="AC146" s="198">
        <v>5</v>
      </c>
      <c r="AD146" s="198">
        <v>6</v>
      </c>
      <c r="AE146" s="219">
        <v>7</v>
      </c>
      <c r="AF146" s="234">
        <v>8</v>
      </c>
      <c r="AG146" s="209">
        <v>9</v>
      </c>
      <c r="AH146" s="198">
        <v>10</v>
      </c>
      <c r="AI146" s="198">
        <v>11</v>
      </c>
      <c r="AJ146" s="198">
        <v>12</v>
      </c>
      <c r="AK146" s="198">
        <v>13</v>
      </c>
      <c r="AL146" s="200">
        <v>14</v>
      </c>
      <c r="AM146" s="200">
        <v>15</v>
      </c>
      <c r="AN146" s="210">
        <v>16</v>
      </c>
      <c r="AO146" s="209">
        <v>17</v>
      </c>
      <c r="AP146" s="198">
        <v>18</v>
      </c>
      <c r="AQ146" s="198">
        <v>19</v>
      </c>
      <c r="AR146" s="198">
        <v>20</v>
      </c>
      <c r="AS146" s="200">
        <v>21</v>
      </c>
      <c r="AT146" s="200">
        <v>22</v>
      </c>
      <c r="AU146" s="210">
        <v>23</v>
      </c>
    </row>
    <row r="147" spans="1:47" ht="15.75" customHeight="1" x14ac:dyDescent="0.25">
      <c r="A147" s="376">
        <v>140</v>
      </c>
      <c r="B147" s="359"/>
      <c r="C147" s="41" t="s">
        <v>27</v>
      </c>
      <c r="D147" s="42">
        <v>40</v>
      </c>
      <c r="E147" s="43" t="s">
        <v>23</v>
      </c>
      <c r="F147" s="44">
        <v>35</v>
      </c>
      <c r="G147" s="45">
        <v>200</v>
      </c>
      <c r="H147" s="31">
        <f t="shared" ref="H147:H148" si="84">F147*G147</f>
        <v>7000</v>
      </c>
      <c r="I147" s="52"/>
      <c r="J147" s="32"/>
      <c r="K147" s="32">
        <f t="shared" si="79"/>
        <v>200</v>
      </c>
      <c r="L147" s="54">
        <f t="shared" ref="L147:L154" si="85">J147*K147</f>
        <v>0</v>
      </c>
      <c r="M147" s="55"/>
      <c r="N147" s="32">
        <v>35</v>
      </c>
      <c r="O147" s="32">
        <f t="shared" ref="O147:O154" si="86">$G147</f>
        <v>200</v>
      </c>
      <c r="P147" s="54">
        <f t="shared" ref="P147:P154" si="87">N147*O147</f>
        <v>7000</v>
      </c>
      <c r="Q147" s="55"/>
      <c r="R147" s="56">
        <f t="shared" ref="R147:R154" si="88">(SUMIF($7:$7,22,147:147))</f>
        <v>35</v>
      </c>
      <c r="S147" s="56">
        <f t="shared" ref="S147:S154" si="89">(SUMIF($7:$7,24,147:147))</f>
        <v>7000</v>
      </c>
      <c r="T147" s="59">
        <f t="shared" ref="T147:T154" si="90">F147-(SUMIF($7:$7,22,147:147))</f>
        <v>0</v>
      </c>
      <c r="U147" s="56">
        <f t="shared" ref="U147:U154" si="91">T147*G147</f>
        <v>0</v>
      </c>
      <c r="V147" s="56"/>
      <c r="W147" s="57">
        <f t="shared" ref="W147:W155" si="92">U147-V147</f>
        <v>0</v>
      </c>
      <c r="X147" s="208"/>
      <c r="Y147" s="218">
        <v>1</v>
      </c>
      <c r="Z147" s="198">
        <v>2</v>
      </c>
      <c r="AA147" s="198">
        <v>3</v>
      </c>
      <c r="AB147" s="198">
        <v>4</v>
      </c>
      <c r="AC147" s="198">
        <v>5</v>
      </c>
      <c r="AD147" s="198">
        <v>6</v>
      </c>
      <c r="AE147" s="219">
        <v>7</v>
      </c>
      <c r="AF147" s="234">
        <v>8</v>
      </c>
      <c r="AG147" s="209">
        <v>9</v>
      </c>
      <c r="AH147" s="198">
        <v>10</v>
      </c>
      <c r="AI147" s="198">
        <v>11</v>
      </c>
      <c r="AJ147" s="198">
        <v>12</v>
      </c>
      <c r="AK147" s="198">
        <v>13</v>
      </c>
      <c r="AL147" s="200">
        <v>14</v>
      </c>
      <c r="AM147" s="200">
        <v>15</v>
      </c>
      <c r="AN147" s="210">
        <v>16</v>
      </c>
      <c r="AO147" s="209">
        <v>17</v>
      </c>
      <c r="AP147" s="198">
        <v>18</v>
      </c>
      <c r="AQ147" s="198">
        <v>19</v>
      </c>
      <c r="AR147" s="198">
        <v>20</v>
      </c>
      <c r="AS147" s="200">
        <v>21</v>
      </c>
      <c r="AT147" s="200">
        <v>22</v>
      </c>
      <c r="AU147" s="210">
        <v>23</v>
      </c>
    </row>
    <row r="148" spans="1:47" ht="15.75" customHeight="1" x14ac:dyDescent="0.25">
      <c r="A148" s="376">
        <v>141</v>
      </c>
      <c r="B148" s="359"/>
      <c r="C148" s="41" t="s">
        <v>26</v>
      </c>
      <c r="D148" s="43">
        <v>15</v>
      </c>
      <c r="E148" s="43" t="s">
        <v>23</v>
      </c>
      <c r="F148" s="44">
        <f>32+16</f>
        <v>48</v>
      </c>
      <c r="G148" s="45">
        <v>300</v>
      </c>
      <c r="H148" s="31">
        <f t="shared" si="84"/>
        <v>14400</v>
      </c>
      <c r="I148" s="52"/>
      <c r="J148" s="32"/>
      <c r="K148" s="32">
        <f t="shared" si="79"/>
        <v>300</v>
      </c>
      <c r="L148" s="54">
        <f t="shared" si="85"/>
        <v>0</v>
      </c>
      <c r="M148" s="55"/>
      <c r="N148" s="32"/>
      <c r="O148" s="32">
        <f t="shared" si="86"/>
        <v>300</v>
      </c>
      <c r="P148" s="54">
        <f t="shared" si="87"/>
        <v>0</v>
      </c>
      <c r="Q148" s="55"/>
      <c r="R148" s="56">
        <f t="shared" si="88"/>
        <v>0</v>
      </c>
      <c r="S148" s="56">
        <f t="shared" si="89"/>
        <v>0</v>
      </c>
      <c r="T148" s="59">
        <f t="shared" si="90"/>
        <v>48</v>
      </c>
      <c r="U148" s="56">
        <f t="shared" si="91"/>
        <v>14400</v>
      </c>
      <c r="V148" s="56"/>
      <c r="W148" s="57">
        <f t="shared" si="92"/>
        <v>14400</v>
      </c>
      <c r="X148" s="208"/>
      <c r="Y148" s="218">
        <v>1</v>
      </c>
      <c r="Z148" s="198">
        <v>2</v>
      </c>
      <c r="AA148" s="198">
        <v>3</v>
      </c>
      <c r="AB148" s="198">
        <v>4</v>
      </c>
      <c r="AC148" s="198">
        <v>5</v>
      </c>
      <c r="AD148" s="198">
        <v>6</v>
      </c>
      <c r="AE148" s="219">
        <v>7</v>
      </c>
      <c r="AF148" s="234">
        <v>8</v>
      </c>
      <c r="AG148" s="209">
        <v>9</v>
      </c>
      <c r="AH148" s="198">
        <v>10</v>
      </c>
      <c r="AI148" s="198">
        <v>11</v>
      </c>
      <c r="AJ148" s="198">
        <v>12</v>
      </c>
      <c r="AK148" s="198">
        <v>13</v>
      </c>
      <c r="AL148" s="200">
        <v>14</v>
      </c>
      <c r="AM148" s="200">
        <v>15</v>
      </c>
      <c r="AN148" s="210">
        <v>16</v>
      </c>
      <c r="AO148" s="209">
        <v>17</v>
      </c>
      <c r="AP148" s="198">
        <v>18</v>
      </c>
      <c r="AQ148" s="198">
        <v>19</v>
      </c>
      <c r="AR148" s="198">
        <v>20</v>
      </c>
      <c r="AS148" s="200">
        <v>21</v>
      </c>
      <c r="AT148" s="200">
        <v>22</v>
      </c>
      <c r="AU148" s="210">
        <v>23</v>
      </c>
    </row>
    <row r="149" spans="1:47" ht="15.75" customHeight="1" x14ac:dyDescent="0.25">
      <c r="A149" s="376">
        <v>142</v>
      </c>
      <c r="B149" s="358"/>
      <c r="C149" s="28" t="s">
        <v>35</v>
      </c>
      <c r="D149" s="10"/>
      <c r="E149" s="10"/>
      <c r="F149" s="29"/>
      <c r="G149" s="30"/>
      <c r="H149" s="34"/>
      <c r="I149" s="8"/>
      <c r="J149" s="35"/>
      <c r="K149" s="35">
        <f t="shared" si="79"/>
        <v>0</v>
      </c>
      <c r="L149" s="25">
        <f t="shared" si="85"/>
        <v>0</v>
      </c>
      <c r="M149" s="6"/>
      <c r="N149" s="35"/>
      <c r="O149" s="35">
        <f t="shared" si="86"/>
        <v>0</v>
      </c>
      <c r="P149" s="25">
        <f t="shared" si="87"/>
        <v>0</v>
      </c>
      <c r="Q149" s="6"/>
      <c r="R149" s="26">
        <f t="shared" si="88"/>
        <v>0</v>
      </c>
      <c r="S149" s="26">
        <f t="shared" si="89"/>
        <v>0</v>
      </c>
      <c r="T149" s="37">
        <f t="shared" si="90"/>
        <v>0</v>
      </c>
      <c r="U149" s="26">
        <f t="shared" si="91"/>
        <v>0</v>
      </c>
      <c r="V149" s="26"/>
      <c r="W149" s="27">
        <f t="shared" si="92"/>
        <v>0</v>
      </c>
      <c r="X149" s="201"/>
      <c r="Y149" s="218">
        <v>1</v>
      </c>
      <c r="Z149" s="198">
        <v>2</v>
      </c>
      <c r="AA149" s="198">
        <v>3</v>
      </c>
      <c r="AB149" s="198">
        <v>4</v>
      </c>
      <c r="AC149" s="198">
        <v>5</v>
      </c>
      <c r="AD149" s="198">
        <v>6</v>
      </c>
      <c r="AE149" s="219">
        <v>7</v>
      </c>
      <c r="AF149" s="234">
        <v>8</v>
      </c>
      <c r="AG149" s="209">
        <v>9</v>
      </c>
      <c r="AH149" s="198">
        <v>10</v>
      </c>
      <c r="AI149" s="198">
        <v>11</v>
      </c>
      <c r="AJ149" s="198">
        <v>12</v>
      </c>
      <c r="AK149" s="198">
        <v>13</v>
      </c>
      <c r="AL149" s="200">
        <v>14</v>
      </c>
      <c r="AM149" s="200">
        <v>15</v>
      </c>
      <c r="AN149" s="210">
        <v>16</v>
      </c>
      <c r="AO149" s="209">
        <v>17</v>
      </c>
      <c r="AP149" s="198">
        <v>18</v>
      </c>
      <c r="AQ149" s="198">
        <v>19</v>
      </c>
      <c r="AR149" s="198">
        <v>20</v>
      </c>
      <c r="AS149" s="200">
        <v>21</v>
      </c>
      <c r="AT149" s="200">
        <v>22</v>
      </c>
      <c r="AU149" s="210">
        <v>23</v>
      </c>
    </row>
    <row r="150" spans="1:47" ht="29.25" customHeight="1" x14ac:dyDescent="0.25">
      <c r="A150" s="376">
        <v>143</v>
      </c>
      <c r="B150" s="358"/>
      <c r="C150" s="36" t="s">
        <v>36</v>
      </c>
      <c r="D150" s="10"/>
      <c r="E150" s="10" t="s">
        <v>23</v>
      </c>
      <c r="F150" s="29">
        <v>2</v>
      </c>
      <c r="G150" s="30">
        <v>200</v>
      </c>
      <c r="H150" s="34">
        <f t="shared" ref="H150:H154" si="93">F150*G150</f>
        <v>400</v>
      </c>
      <c r="I150" s="8"/>
      <c r="J150" s="35"/>
      <c r="K150" s="35">
        <f t="shared" si="79"/>
        <v>200</v>
      </c>
      <c r="L150" s="25">
        <f t="shared" si="85"/>
        <v>0</v>
      </c>
      <c r="M150" s="6"/>
      <c r="N150" s="35"/>
      <c r="O150" s="35">
        <f t="shared" si="86"/>
        <v>200</v>
      </c>
      <c r="P150" s="25">
        <f t="shared" si="87"/>
        <v>0</v>
      </c>
      <c r="Q150" s="6"/>
      <c r="R150" s="26">
        <f t="shared" si="88"/>
        <v>0</v>
      </c>
      <c r="S150" s="26">
        <f t="shared" si="89"/>
        <v>0</v>
      </c>
      <c r="T150" s="37">
        <f t="shared" si="90"/>
        <v>2</v>
      </c>
      <c r="U150" s="26">
        <f t="shared" si="91"/>
        <v>400</v>
      </c>
      <c r="V150" s="26"/>
      <c r="W150" s="27">
        <f t="shared" si="92"/>
        <v>400</v>
      </c>
      <c r="X150" s="201"/>
      <c r="Y150" s="218">
        <v>1</v>
      </c>
      <c r="Z150" s="198">
        <v>2</v>
      </c>
      <c r="AA150" s="198">
        <v>3</v>
      </c>
      <c r="AB150" s="198">
        <v>4</v>
      </c>
      <c r="AC150" s="198">
        <v>5</v>
      </c>
      <c r="AD150" s="198">
        <v>6</v>
      </c>
      <c r="AE150" s="219">
        <v>7</v>
      </c>
      <c r="AF150" s="234">
        <v>8</v>
      </c>
      <c r="AG150" s="209">
        <v>9</v>
      </c>
      <c r="AH150" s="198">
        <v>10</v>
      </c>
      <c r="AI150" s="198">
        <v>11</v>
      </c>
      <c r="AJ150" s="198">
        <v>12</v>
      </c>
      <c r="AK150" s="198">
        <v>13</v>
      </c>
      <c r="AL150" s="200">
        <v>14</v>
      </c>
      <c r="AM150" s="200">
        <v>15</v>
      </c>
      <c r="AN150" s="210">
        <v>16</v>
      </c>
      <c r="AO150" s="209">
        <v>17</v>
      </c>
      <c r="AP150" s="198">
        <v>18</v>
      </c>
      <c r="AQ150" s="198">
        <v>19</v>
      </c>
      <c r="AR150" s="198">
        <v>20</v>
      </c>
      <c r="AS150" s="200">
        <v>21</v>
      </c>
      <c r="AT150" s="200">
        <v>22</v>
      </c>
      <c r="AU150" s="210">
        <v>23</v>
      </c>
    </row>
    <row r="151" spans="1:47" ht="15.75" customHeight="1" x14ac:dyDescent="0.25">
      <c r="A151" s="376">
        <v>144</v>
      </c>
      <c r="B151" s="358"/>
      <c r="C151" s="36" t="s">
        <v>24</v>
      </c>
      <c r="D151" s="10"/>
      <c r="E151" s="10" t="s">
        <v>23</v>
      </c>
      <c r="F151" s="29">
        <v>1</v>
      </c>
      <c r="G151" s="30">
        <v>200</v>
      </c>
      <c r="H151" s="34">
        <f t="shared" si="93"/>
        <v>200</v>
      </c>
      <c r="I151" s="8"/>
      <c r="J151" s="35"/>
      <c r="K151" s="35">
        <f t="shared" si="79"/>
        <v>200</v>
      </c>
      <c r="L151" s="25">
        <f t="shared" si="85"/>
        <v>0</v>
      </c>
      <c r="M151" s="6"/>
      <c r="N151" s="35"/>
      <c r="O151" s="35">
        <f t="shared" si="86"/>
        <v>200</v>
      </c>
      <c r="P151" s="25">
        <f t="shared" si="87"/>
        <v>0</v>
      </c>
      <c r="Q151" s="6"/>
      <c r="R151" s="26">
        <f t="shared" si="88"/>
        <v>0</v>
      </c>
      <c r="S151" s="26">
        <f t="shared" si="89"/>
        <v>0</v>
      </c>
      <c r="T151" s="37">
        <f t="shared" si="90"/>
        <v>1</v>
      </c>
      <c r="U151" s="26">
        <f t="shared" si="91"/>
        <v>200</v>
      </c>
      <c r="V151" s="26"/>
      <c r="W151" s="27">
        <f t="shared" si="92"/>
        <v>200</v>
      </c>
      <c r="X151" s="201"/>
      <c r="Y151" s="218">
        <v>1</v>
      </c>
      <c r="Z151" s="198">
        <v>2</v>
      </c>
      <c r="AA151" s="198">
        <v>3</v>
      </c>
      <c r="AB151" s="198">
        <v>4</v>
      </c>
      <c r="AC151" s="198">
        <v>5</v>
      </c>
      <c r="AD151" s="198">
        <v>6</v>
      </c>
      <c r="AE151" s="219">
        <v>7</v>
      </c>
      <c r="AF151" s="234">
        <v>8</v>
      </c>
      <c r="AG151" s="209">
        <v>9</v>
      </c>
      <c r="AH151" s="198">
        <v>10</v>
      </c>
      <c r="AI151" s="198">
        <v>11</v>
      </c>
      <c r="AJ151" s="198">
        <v>12</v>
      </c>
      <c r="AK151" s="198">
        <v>13</v>
      </c>
      <c r="AL151" s="200">
        <v>14</v>
      </c>
      <c r="AM151" s="200">
        <v>15</v>
      </c>
      <c r="AN151" s="210">
        <v>16</v>
      </c>
      <c r="AO151" s="209">
        <v>17</v>
      </c>
      <c r="AP151" s="198">
        <v>18</v>
      </c>
      <c r="AQ151" s="198">
        <v>19</v>
      </c>
      <c r="AR151" s="198">
        <v>20</v>
      </c>
      <c r="AS151" s="200">
        <v>21</v>
      </c>
      <c r="AT151" s="200">
        <v>22</v>
      </c>
      <c r="AU151" s="210">
        <v>23</v>
      </c>
    </row>
    <row r="152" spans="1:47" ht="15.75" customHeight="1" x14ac:dyDescent="0.25">
      <c r="A152" s="376">
        <v>145</v>
      </c>
      <c r="B152" s="358"/>
      <c r="C152" s="36" t="s">
        <v>27</v>
      </c>
      <c r="D152" s="10"/>
      <c r="E152" s="10" t="s">
        <v>23</v>
      </c>
      <c r="F152" s="29">
        <v>1</v>
      </c>
      <c r="G152" s="30">
        <v>200</v>
      </c>
      <c r="H152" s="34">
        <f t="shared" si="93"/>
        <v>200</v>
      </c>
      <c r="I152" s="8"/>
      <c r="J152" s="35"/>
      <c r="K152" s="35">
        <f t="shared" si="79"/>
        <v>200</v>
      </c>
      <c r="L152" s="25">
        <f t="shared" si="85"/>
        <v>0</v>
      </c>
      <c r="M152" s="6"/>
      <c r="N152" s="35"/>
      <c r="O152" s="35">
        <f t="shared" si="86"/>
        <v>200</v>
      </c>
      <c r="P152" s="25">
        <f t="shared" si="87"/>
        <v>0</v>
      </c>
      <c r="Q152" s="6"/>
      <c r="R152" s="26">
        <f t="shared" si="88"/>
        <v>0</v>
      </c>
      <c r="S152" s="26">
        <f t="shared" si="89"/>
        <v>0</v>
      </c>
      <c r="T152" s="37">
        <f t="shared" si="90"/>
        <v>1</v>
      </c>
      <c r="U152" s="26">
        <f t="shared" si="91"/>
        <v>200</v>
      </c>
      <c r="V152" s="26"/>
      <c r="W152" s="27">
        <f t="shared" si="92"/>
        <v>200</v>
      </c>
      <c r="X152" s="201"/>
      <c r="Y152" s="218">
        <v>1</v>
      </c>
      <c r="Z152" s="198">
        <v>2</v>
      </c>
      <c r="AA152" s="198">
        <v>3</v>
      </c>
      <c r="AB152" s="198">
        <v>4</v>
      </c>
      <c r="AC152" s="198">
        <v>5</v>
      </c>
      <c r="AD152" s="198">
        <v>6</v>
      </c>
      <c r="AE152" s="219">
        <v>7</v>
      </c>
      <c r="AF152" s="234">
        <v>8</v>
      </c>
      <c r="AG152" s="209">
        <v>9</v>
      </c>
      <c r="AH152" s="198">
        <v>10</v>
      </c>
      <c r="AI152" s="198">
        <v>11</v>
      </c>
      <c r="AJ152" s="198">
        <v>12</v>
      </c>
      <c r="AK152" s="198">
        <v>13</v>
      </c>
      <c r="AL152" s="200">
        <v>14</v>
      </c>
      <c r="AM152" s="200">
        <v>15</v>
      </c>
      <c r="AN152" s="210">
        <v>16</v>
      </c>
      <c r="AO152" s="209">
        <v>17</v>
      </c>
      <c r="AP152" s="198">
        <v>18</v>
      </c>
      <c r="AQ152" s="198">
        <v>19</v>
      </c>
      <c r="AR152" s="198">
        <v>20</v>
      </c>
      <c r="AS152" s="200">
        <v>21</v>
      </c>
      <c r="AT152" s="200">
        <v>22</v>
      </c>
      <c r="AU152" s="210">
        <v>23</v>
      </c>
    </row>
    <row r="153" spans="1:47" ht="15.75" customHeight="1" x14ac:dyDescent="0.25">
      <c r="A153" s="376">
        <v>146</v>
      </c>
      <c r="B153" s="358"/>
      <c r="C153" s="36" t="s">
        <v>28</v>
      </c>
      <c r="D153" s="10"/>
      <c r="E153" s="10" t="s">
        <v>23</v>
      </c>
      <c r="F153" s="29">
        <v>1</v>
      </c>
      <c r="G153" s="30">
        <v>200</v>
      </c>
      <c r="H153" s="34">
        <f t="shared" si="93"/>
        <v>200</v>
      </c>
      <c r="I153" s="8"/>
      <c r="J153" s="35"/>
      <c r="K153" s="35">
        <f t="shared" si="79"/>
        <v>200</v>
      </c>
      <c r="L153" s="25">
        <f t="shared" si="85"/>
        <v>0</v>
      </c>
      <c r="M153" s="6"/>
      <c r="N153" s="35"/>
      <c r="O153" s="35">
        <f t="shared" si="86"/>
        <v>200</v>
      </c>
      <c r="P153" s="25">
        <f t="shared" si="87"/>
        <v>0</v>
      </c>
      <c r="Q153" s="6"/>
      <c r="R153" s="26">
        <f t="shared" si="88"/>
        <v>0</v>
      </c>
      <c r="S153" s="26">
        <f t="shared" si="89"/>
        <v>0</v>
      </c>
      <c r="T153" s="37">
        <f t="shared" si="90"/>
        <v>1</v>
      </c>
      <c r="U153" s="26">
        <f t="shared" si="91"/>
        <v>200</v>
      </c>
      <c r="V153" s="26"/>
      <c r="W153" s="27">
        <f t="shared" si="92"/>
        <v>200</v>
      </c>
      <c r="X153" s="201"/>
      <c r="Y153" s="218">
        <v>1</v>
      </c>
      <c r="Z153" s="198">
        <v>2</v>
      </c>
      <c r="AA153" s="198">
        <v>3</v>
      </c>
      <c r="AB153" s="198">
        <v>4</v>
      </c>
      <c r="AC153" s="198">
        <v>5</v>
      </c>
      <c r="AD153" s="198">
        <v>6</v>
      </c>
      <c r="AE153" s="219">
        <v>7</v>
      </c>
      <c r="AF153" s="234">
        <v>8</v>
      </c>
      <c r="AG153" s="209">
        <v>9</v>
      </c>
      <c r="AH153" s="198">
        <v>10</v>
      </c>
      <c r="AI153" s="198">
        <v>11</v>
      </c>
      <c r="AJ153" s="198">
        <v>12</v>
      </c>
      <c r="AK153" s="198">
        <v>13</v>
      </c>
      <c r="AL153" s="200">
        <v>14</v>
      </c>
      <c r="AM153" s="200">
        <v>15</v>
      </c>
      <c r="AN153" s="210">
        <v>16</v>
      </c>
      <c r="AO153" s="209">
        <v>17</v>
      </c>
      <c r="AP153" s="198">
        <v>18</v>
      </c>
      <c r="AQ153" s="198">
        <v>19</v>
      </c>
      <c r="AR153" s="198">
        <v>20</v>
      </c>
      <c r="AS153" s="200">
        <v>21</v>
      </c>
      <c r="AT153" s="200">
        <v>22</v>
      </c>
      <c r="AU153" s="210">
        <v>23</v>
      </c>
    </row>
    <row r="154" spans="1:47" ht="27.75" customHeight="1" thickBot="1" x14ac:dyDescent="0.3">
      <c r="A154" s="376">
        <v>147</v>
      </c>
      <c r="B154" s="363"/>
      <c r="C154" s="435" t="s">
        <v>37</v>
      </c>
      <c r="D154" s="13"/>
      <c r="E154" s="13" t="s">
        <v>23</v>
      </c>
      <c r="F154" s="436">
        <v>17</v>
      </c>
      <c r="G154" s="426">
        <v>2000</v>
      </c>
      <c r="H154" s="437">
        <f t="shared" si="93"/>
        <v>34000</v>
      </c>
      <c r="I154" s="337"/>
      <c r="J154" s="81"/>
      <c r="K154" s="81">
        <f t="shared" si="79"/>
        <v>2000</v>
      </c>
      <c r="L154" s="82">
        <f t="shared" si="85"/>
        <v>0</v>
      </c>
      <c r="M154" s="267"/>
      <c r="N154" s="81">
        <v>4</v>
      </c>
      <c r="O154" s="81">
        <f t="shared" si="86"/>
        <v>2000</v>
      </c>
      <c r="P154" s="82">
        <f t="shared" si="87"/>
        <v>8000</v>
      </c>
      <c r="Q154" s="267"/>
      <c r="R154" s="83">
        <f t="shared" si="88"/>
        <v>4</v>
      </c>
      <c r="S154" s="83">
        <f t="shared" si="89"/>
        <v>8000</v>
      </c>
      <c r="T154" s="384">
        <f t="shared" si="90"/>
        <v>13</v>
      </c>
      <c r="U154" s="83">
        <f t="shared" si="91"/>
        <v>26000</v>
      </c>
      <c r="V154" s="83"/>
      <c r="W154" s="84">
        <f t="shared" si="92"/>
        <v>26000</v>
      </c>
      <c r="X154" s="201"/>
      <c r="Y154" s="218">
        <v>1</v>
      </c>
      <c r="Z154" s="198">
        <v>2</v>
      </c>
      <c r="AA154" s="198">
        <v>3</v>
      </c>
      <c r="AB154" s="198">
        <v>4</v>
      </c>
      <c r="AC154" s="198">
        <v>5</v>
      </c>
      <c r="AD154" s="198">
        <v>6</v>
      </c>
      <c r="AE154" s="219">
        <v>7</v>
      </c>
      <c r="AF154" s="234">
        <v>8</v>
      </c>
      <c r="AG154" s="209">
        <v>9</v>
      </c>
      <c r="AH154" s="198">
        <v>10</v>
      </c>
      <c r="AI154" s="198">
        <v>11</v>
      </c>
      <c r="AJ154" s="198">
        <v>12</v>
      </c>
      <c r="AK154" s="198">
        <v>13</v>
      </c>
      <c r="AL154" s="200">
        <v>14</v>
      </c>
      <c r="AM154" s="200">
        <v>15</v>
      </c>
      <c r="AN154" s="210">
        <v>16</v>
      </c>
      <c r="AO154" s="209">
        <v>17</v>
      </c>
      <c r="AP154" s="198">
        <v>18</v>
      </c>
      <c r="AQ154" s="198">
        <v>19</v>
      </c>
      <c r="AR154" s="198">
        <v>20</v>
      </c>
      <c r="AS154" s="200">
        <v>21</v>
      </c>
      <c r="AT154" s="200">
        <v>22</v>
      </c>
      <c r="AU154" s="210">
        <v>23</v>
      </c>
    </row>
    <row r="155" spans="1:47" ht="15.75" customHeight="1" thickBot="1" x14ac:dyDescent="0.25">
      <c r="A155" s="376">
        <v>148</v>
      </c>
      <c r="B155" s="445"/>
      <c r="C155" s="445" t="s">
        <v>59</v>
      </c>
      <c r="D155" s="445"/>
      <c r="E155" s="445"/>
      <c r="F155" s="445"/>
      <c r="G155" s="445"/>
      <c r="H155" s="445">
        <f>SUM(H137:H154)</f>
        <v>81225</v>
      </c>
      <c r="I155" s="445"/>
      <c r="J155" s="445"/>
      <c r="K155" s="445"/>
      <c r="L155" s="445">
        <f>SUM(L135:L154)</f>
        <v>0</v>
      </c>
      <c r="M155" s="445"/>
      <c r="N155" s="445"/>
      <c r="O155" s="445"/>
      <c r="P155" s="445">
        <f>SUM(P133:P154)</f>
        <v>32125</v>
      </c>
      <c r="Q155" s="445"/>
      <c r="R155" s="445"/>
      <c r="S155" s="445">
        <f>SUM(S136:S154)</f>
        <v>32125</v>
      </c>
      <c r="T155" s="445"/>
      <c r="U155" s="445">
        <f>SUM(U135:U154)</f>
        <v>49100</v>
      </c>
      <c r="V155" s="445"/>
      <c r="W155" s="445">
        <f t="shared" si="92"/>
        <v>49100</v>
      </c>
      <c r="X155" s="445"/>
      <c r="Y155" s="445"/>
      <c r="Z155" s="445"/>
      <c r="AA155" s="445"/>
      <c r="AB155" s="445"/>
      <c r="AC155" s="445"/>
      <c r="AD155" s="445"/>
      <c r="AE155" s="445"/>
      <c r="AF155" s="445"/>
      <c r="AG155" s="445"/>
      <c r="AH155" s="445"/>
      <c r="AI155" s="445"/>
      <c r="AJ155" s="445"/>
      <c r="AK155" s="445"/>
      <c r="AL155" s="445"/>
      <c r="AM155" s="445"/>
      <c r="AN155" s="445"/>
      <c r="AO155" s="445"/>
      <c r="AP155" s="445"/>
      <c r="AQ155" s="445"/>
      <c r="AR155" s="445"/>
      <c r="AS155" s="445"/>
      <c r="AT155" s="445"/>
      <c r="AU155" s="445"/>
    </row>
    <row r="156" spans="1:47" ht="15.75" customHeight="1" x14ac:dyDescent="0.25">
      <c r="A156" s="376">
        <v>149</v>
      </c>
      <c r="B156" s="438"/>
      <c r="C156" s="439"/>
      <c r="D156" s="440"/>
      <c r="E156" s="415"/>
      <c r="F156" s="441"/>
      <c r="G156" s="432"/>
      <c r="H156" s="442"/>
      <c r="I156" s="372"/>
      <c r="J156" s="443"/>
      <c r="K156" s="418"/>
      <c r="L156" s="419"/>
      <c r="M156" s="338"/>
      <c r="N156" s="443"/>
      <c r="O156" s="418"/>
      <c r="P156" s="419"/>
      <c r="Q156" s="338"/>
      <c r="R156" s="420"/>
      <c r="S156" s="420"/>
      <c r="T156" s="421"/>
      <c r="U156" s="420"/>
      <c r="V156" s="420"/>
      <c r="W156" s="422"/>
      <c r="X156" s="201"/>
      <c r="Y156" s="209">
        <v>1</v>
      </c>
      <c r="Z156" s="198">
        <v>2</v>
      </c>
      <c r="AA156" s="198">
        <v>3</v>
      </c>
      <c r="AB156" s="198">
        <v>4</v>
      </c>
      <c r="AC156" s="198">
        <v>5</v>
      </c>
      <c r="AD156" s="198">
        <v>6</v>
      </c>
      <c r="AE156" s="200">
        <v>7</v>
      </c>
      <c r="AF156" s="234">
        <v>8</v>
      </c>
      <c r="AG156" s="209">
        <v>9</v>
      </c>
      <c r="AH156" s="198">
        <v>10</v>
      </c>
      <c r="AI156" s="198">
        <v>11</v>
      </c>
      <c r="AJ156" s="198">
        <v>12</v>
      </c>
      <c r="AK156" s="198">
        <v>13</v>
      </c>
      <c r="AL156" s="200">
        <v>14</v>
      </c>
      <c r="AM156" s="200">
        <v>15</v>
      </c>
      <c r="AN156" s="210">
        <v>16</v>
      </c>
      <c r="AO156" s="209">
        <v>17</v>
      </c>
      <c r="AP156" s="198">
        <v>18</v>
      </c>
      <c r="AQ156" s="198">
        <v>19</v>
      </c>
      <c r="AR156" s="198">
        <v>20</v>
      </c>
      <c r="AS156" s="200">
        <v>21</v>
      </c>
      <c r="AT156" s="200">
        <v>22</v>
      </c>
      <c r="AU156" s="210">
        <v>23</v>
      </c>
    </row>
    <row r="157" spans="1:47" ht="15.75" customHeight="1" x14ac:dyDescent="0.25">
      <c r="A157" s="376">
        <v>150</v>
      </c>
      <c r="B157" s="359"/>
      <c r="C157" s="28" t="s">
        <v>60</v>
      </c>
      <c r="D157" s="10"/>
      <c r="E157" s="10"/>
      <c r="F157" s="29"/>
      <c r="G157" s="30"/>
      <c r="H157" s="31"/>
      <c r="I157" s="8"/>
      <c r="J157" s="32"/>
      <c r="K157" s="35">
        <f t="shared" ref="K157:K175" si="94">$G157</f>
        <v>0</v>
      </c>
      <c r="L157" s="25">
        <f t="shared" ref="L157:L175" si="95">J157*K157</f>
        <v>0</v>
      </c>
      <c r="M157" s="6"/>
      <c r="N157" s="32"/>
      <c r="O157" s="35">
        <f t="shared" ref="O157:O175" si="96">$G157</f>
        <v>0</v>
      </c>
      <c r="P157" s="25">
        <f t="shared" ref="P157:P175" si="97">N157*O157</f>
        <v>0</v>
      </c>
      <c r="Q157" s="6"/>
      <c r="R157" s="26">
        <f t="shared" ref="R157:R175" si="98">(SUMIF($7:$7,22,157:157))</f>
        <v>0</v>
      </c>
      <c r="S157" s="26">
        <f t="shared" ref="S157:S175" si="99">(SUMIF($7:$7,24,157:157))</f>
        <v>0</v>
      </c>
      <c r="T157" s="37">
        <f t="shared" ref="T157:T175" si="100">F157-(SUMIF($7:$7,22,157:157))</f>
        <v>0</v>
      </c>
      <c r="U157" s="26">
        <f t="shared" ref="U157:U175" si="101">T157*G157</f>
        <v>0</v>
      </c>
      <c r="V157" s="26"/>
      <c r="W157" s="27">
        <f t="shared" ref="W157:W176" si="102">U157-V157</f>
        <v>0</v>
      </c>
      <c r="X157" s="201"/>
      <c r="Y157" s="218">
        <v>1</v>
      </c>
      <c r="Z157" s="198">
        <v>2</v>
      </c>
      <c r="AA157" s="198">
        <v>3</v>
      </c>
      <c r="AB157" s="198">
        <v>4</v>
      </c>
      <c r="AC157" s="198">
        <v>5</v>
      </c>
      <c r="AD157" s="198">
        <v>6</v>
      </c>
      <c r="AE157" s="200">
        <v>7</v>
      </c>
      <c r="AF157" s="234">
        <v>8</v>
      </c>
      <c r="AG157" s="209">
        <v>9</v>
      </c>
      <c r="AH157" s="198">
        <v>10</v>
      </c>
      <c r="AI157" s="198">
        <v>11</v>
      </c>
      <c r="AJ157" s="198">
        <v>12</v>
      </c>
      <c r="AK157" s="198">
        <v>13</v>
      </c>
      <c r="AL157" s="200">
        <v>14</v>
      </c>
      <c r="AM157" s="200">
        <v>15</v>
      </c>
      <c r="AN157" s="220">
        <v>16</v>
      </c>
      <c r="AO157" s="209">
        <v>17</v>
      </c>
      <c r="AP157" s="198">
        <v>18</v>
      </c>
      <c r="AQ157" s="198">
        <v>19</v>
      </c>
      <c r="AR157" s="198">
        <v>20</v>
      </c>
      <c r="AS157" s="200">
        <v>21</v>
      </c>
      <c r="AT157" s="200">
        <v>22</v>
      </c>
      <c r="AU157" s="210">
        <v>23</v>
      </c>
    </row>
    <row r="158" spans="1:47" ht="15.75" customHeight="1" x14ac:dyDescent="0.25">
      <c r="A158" s="376">
        <v>151</v>
      </c>
      <c r="B158" s="358"/>
      <c r="C158" s="36" t="s">
        <v>21</v>
      </c>
      <c r="D158" s="33"/>
      <c r="E158" s="10"/>
      <c r="F158" s="29"/>
      <c r="G158" s="30"/>
      <c r="H158" s="34"/>
      <c r="I158" s="8"/>
      <c r="J158" s="35"/>
      <c r="K158" s="35">
        <f t="shared" si="94"/>
        <v>0</v>
      </c>
      <c r="L158" s="25">
        <f t="shared" si="95"/>
        <v>0</v>
      </c>
      <c r="M158" s="6"/>
      <c r="N158" s="35"/>
      <c r="O158" s="35">
        <f t="shared" si="96"/>
        <v>0</v>
      </c>
      <c r="P158" s="25">
        <f t="shared" si="97"/>
        <v>0</v>
      </c>
      <c r="Q158" s="6"/>
      <c r="R158" s="26">
        <f t="shared" si="98"/>
        <v>0</v>
      </c>
      <c r="S158" s="26">
        <f t="shared" si="99"/>
        <v>0</v>
      </c>
      <c r="T158" s="37">
        <f t="shared" si="100"/>
        <v>0</v>
      </c>
      <c r="U158" s="26">
        <f t="shared" si="101"/>
        <v>0</v>
      </c>
      <c r="V158" s="26"/>
      <c r="W158" s="27">
        <f t="shared" si="102"/>
        <v>0</v>
      </c>
      <c r="X158" s="201"/>
      <c r="Y158" s="218">
        <v>1</v>
      </c>
      <c r="Z158" s="198">
        <v>2</v>
      </c>
      <c r="AA158" s="198">
        <v>3</v>
      </c>
      <c r="AB158" s="198">
        <v>4</v>
      </c>
      <c r="AC158" s="198">
        <v>5</v>
      </c>
      <c r="AD158" s="198">
        <v>6</v>
      </c>
      <c r="AE158" s="200">
        <v>7</v>
      </c>
      <c r="AF158" s="234">
        <v>8</v>
      </c>
      <c r="AG158" s="209">
        <v>9</v>
      </c>
      <c r="AH158" s="198">
        <v>10</v>
      </c>
      <c r="AI158" s="198">
        <v>11</v>
      </c>
      <c r="AJ158" s="198">
        <v>12</v>
      </c>
      <c r="AK158" s="198">
        <v>13</v>
      </c>
      <c r="AL158" s="200">
        <v>14</v>
      </c>
      <c r="AM158" s="200">
        <v>15</v>
      </c>
      <c r="AN158" s="220">
        <v>16</v>
      </c>
      <c r="AO158" s="209">
        <v>17</v>
      </c>
      <c r="AP158" s="198">
        <v>18</v>
      </c>
      <c r="AQ158" s="198">
        <v>19</v>
      </c>
      <c r="AR158" s="198">
        <v>20</v>
      </c>
      <c r="AS158" s="200">
        <v>21</v>
      </c>
      <c r="AT158" s="200">
        <v>22</v>
      </c>
      <c r="AU158" s="210">
        <v>23</v>
      </c>
    </row>
    <row r="159" spans="1:47" ht="27" customHeight="1" x14ac:dyDescent="0.25">
      <c r="A159" s="376">
        <v>152</v>
      </c>
      <c r="B159" s="358"/>
      <c r="C159" s="36" t="s">
        <v>22</v>
      </c>
      <c r="D159" s="33"/>
      <c r="E159" s="10" t="s">
        <v>23</v>
      </c>
      <c r="F159" s="29">
        <v>16</v>
      </c>
      <c r="G159" s="30">
        <v>200</v>
      </c>
      <c r="H159" s="34">
        <f t="shared" ref="H159:H164" si="103">F159*G159</f>
        <v>3200</v>
      </c>
      <c r="I159" s="8"/>
      <c r="J159" s="35"/>
      <c r="K159" s="35">
        <f t="shared" si="94"/>
        <v>200</v>
      </c>
      <c r="L159" s="25">
        <f t="shared" si="95"/>
        <v>0</v>
      </c>
      <c r="M159" s="6"/>
      <c r="N159" s="35"/>
      <c r="O159" s="35">
        <f t="shared" si="96"/>
        <v>200</v>
      </c>
      <c r="P159" s="25">
        <f t="shared" si="97"/>
        <v>0</v>
      </c>
      <c r="Q159" s="6"/>
      <c r="R159" s="26">
        <f t="shared" si="98"/>
        <v>0</v>
      </c>
      <c r="S159" s="26">
        <f t="shared" si="99"/>
        <v>0</v>
      </c>
      <c r="T159" s="37">
        <f t="shared" si="100"/>
        <v>16</v>
      </c>
      <c r="U159" s="26">
        <f t="shared" si="101"/>
        <v>3200</v>
      </c>
      <c r="V159" s="26"/>
      <c r="W159" s="27">
        <f t="shared" ref="W159:W175" si="104">U159-V159</f>
        <v>3200</v>
      </c>
      <c r="X159" s="201"/>
      <c r="Y159" s="218">
        <v>1</v>
      </c>
      <c r="Z159" s="198">
        <v>2</v>
      </c>
      <c r="AA159" s="198">
        <v>3</v>
      </c>
      <c r="AB159" s="198">
        <v>4</v>
      </c>
      <c r="AC159" s="198">
        <v>5</v>
      </c>
      <c r="AD159" s="198">
        <v>6</v>
      </c>
      <c r="AE159" s="200">
        <v>7</v>
      </c>
      <c r="AF159" s="234">
        <v>8</v>
      </c>
      <c r="AG159" s="209">
        <v>9</v>
      </c>
      <c r="AH159" s="198">
        <v>10</v>
      </c>
      <c r="AI159" s="198">
        <v>11</v>
      </c>
      <c r="AJ159" s="198">
        <v>12</v>
      </c>
      <c r="AK159" s="198">
        <v>13</v>
      </c>
      <c r="AL159" s="200">
        <v>14</v>
      </c>
      <c r="AM159" s="200">
        <v>15</v>
      </c>
      <c r="AN159" s="220">
        <v>16</v>
      </c>
      <c r="AO159" s="209">
        <v>17</v>
      </c>
      <c r="AP159" s="198">
        <v>18</v>
      </c>
      <c r="AQ159" s="198">
        <v>19</v>
      </c>
      <c r="AR159" s="198">
        <v>20</v>
      </c>
      <c r="AS159" s="200">
        <v>21</v>
      </c>
      <c r="AT159" s="200">
        <v>22</v>
      </c>
      <c r="AU159" s="210">
        <v>23</v>
      </c>
    </row>
    <row r="160" spans="1:47" ht="15.75" customHeight="1" x14ac:dyDescent="0.25">
      <c r="A160" s="376">
        <v>153</v>
      </c>
      <c r="B160" s="359"/>
      <c r="C160" s="36" t="s">
        <v>24</v>
      </c>
      <c r="D160" s="33">
        <v>15</v>
      </c>
      <c r="E160" s="10" t="s">
        <v>25</v>
      </c>
      <c r="F160" s="29">
        <v>9</v>
      </c>
      <c r="G160" s="30">
        <v>200</v>
      </c>
      <c r="H160" s="34">
        <f t="shared" si="103"/>
        <v>1800</v>
      </c>
      <c r="I160" s="8"/>
      <c r="J160" s="32"/>
      <c r="K160" s="35">
        <f t="shared" si="94"/>
        <v>200</v>
      </c>
      <c r="L160" s="25">
        <f t="shared" si="95"/>
        <v>0</v>
      </c>
      <c r="M160" s="6"/>
      <c r="N160" s="32"/>
      <c r="O160" s="35">
        <f t="shared" si="96"/>
        <v>200</v>
      </c>
      <c r="P160" s="25">
        <f t="shared" si="97"/>
        <v>0</v>
      </c>
      <c r="Q160" s="6"/>
      <c r="R160" s="26">
        <f t="shared" si="98"/>
        <v>0</v>
      </c>
      <c r="S160" s="26">
        <f t="shared" si="99"/>
        <v>0</v>
      </c>
      <c r="T160" s="37">
        <f t="shared" si="100"/>
        <v>9</v>
      </c>
      <c r="U160" s="26">
        <f t="shared" si="101"/>
        <v>1800</v>
      </c>
      <c r="V160" s="26"/>
      <c r="W160" s="27">
        <f t="shared" si="104"/>
        <v>1800</v>
      </c>
      <c r="X160" s="201"/>
      <c r="Y160" s="218">
        <v>1</v>
      </c>
      <c r="Z160" s="198">
        <v>2</v>
      </c>
      <c r="AA160" s="198">
        <v>3</v>
      </c>
      <c r="AB160" s="198">
        <v>4</v>
      </c>
      <c r="AC160" s="198">
        <v>5</v>
      </c>
      <c r="AD160" s="198">
        <v>6</v>
      </c>
      <c r="AE160" s="200">
        <v>7</v>
      </c>
      <c r="AF160" s="234">
        <v>8</v>
      </c>
      <c r="AG160" s="209">
        <v>9</v>
      </c>
      <c r="AH160" s="198">
        <v>10</v>
      </c>
      <c r="AI160" s="198">
        <v>11</v>
      </c>
      <c r="AJ160" s="198">
        <v>12</v>
      </c>
      <c r="AK160" s="198">
        <v>13</v>
      </c>
      <c r="AL160" s="200">
        <v>14</v>
      </c>
      <c r="AM160" s="200">
        <v>15</v>
      </c>
      <c r="AN160" s="220">
        <v>16</v>
      </c>
      <c r="AO160" s="209">
        <v>17</v>
      </c>
      <c r="AP160" s="198">
        <v>18</v>
      </c>
      <c r="AQ160" s="198">
        <v>19</v>
      </c>
      <c r="AR160" s="198">
        <v>20</v>
      </c>
      <c r="AS160" s="200">
        <v>21</v>
      </c>
      <c r="AT160" s="200">
        <v>22</v>
      </c>
      <c r="AU160" s="210">
        <v>23</v>
      </c>
    </row>
    <row r="161" spans="1:47" ht="15.75" customHeight="1" x14ac:dyDescent="0.25">
      <c r="A161" s="376">
        <v>154</v>
      </c>
      <c r="B161" s="358"/>
      <c r="C161" s="36" t="s">
        <v>40</v>
      </c>
      <c r="D161" s="33"/>
      <c r="E161" s="10" t="s">
        <v>23</v>
      </c>
      <c r="F161" s="29">
        <v>10</v>
      </c>
      <c r="G161" s="30">
        <v>400</v>
      </c>
      <c r="H161" s="34">
        <f t="shared" si="103"/>
        <v>4000</v>
      </c>
      <c r="I161" s="8"/>
      <c r="J161" s="35"/>
      <c r="K161" s="35">
        <f t="shared" si="94"/>
        <v>400</v>
      </c>
      <c r="L161" s="25">
        <f t="shared" si="95"/>
        <v>0</v>
      </c>
      <c r="M161" s="6"/>
      <c r="N161" s="35"/>
      <c r="O161" s="35">
        <f t="shared" si="96"/>
        <v>400</v>
      </c>
      <c r="P161" s="25">
        <f t="shared" si="97"/>
        <v>0</v>
      </c>
      <c r="Q161" s="6"/>
      <c r="R161" s="26">
        <f t="shared" si="98"/>
        <v>0</v>
      </c>
      <c r="S161" s="26">
        <f t="shared" si="99"/>
        <v>0</v>
      </c>
      <c r="T161" s="37">
        <f t="shared" si="100"/>
        <v>10</v>
      </c>
      <c r="U161" s="26">
        <f t="shared" si="101"/>
        <v>4000</v>
      </c>
      <c r="V161" s="26"/>
      <c r="W161" s="27">
        <f t="shared" si="104"/>
        <v>4000</v>
      </c>
      <c r="X161" s="201"/>
      <c r="Y161" s="218">
        <v>1</v>
      </c>
      <c r="Z161" s="198">
        <v>2</v>
      </c>
      <c r="AA161" s="198">
        <v>3</v>
      </c>
      <c r="AB161" s="198">
        <v>4</v>
      </c>
      <c r="AC161" s="198">
        <v>5</v>
      </c>
      <c r="AD161" s="198">
        <v>6</v>
      </c>
      <c r="AE161" s="200">
        <v>7</v>
      </c>
      <c r="AF161" s="234">
        <v>8</v>
      </c>
      <c r="AG161" s="209">
        <v>9</v>
      </c>
      <c r="AH161" s="198">
        <v>10</v>
      </c>
      <c r="AI161" s="198">
        <v>11</v>
      </c>
      <c r="AJ161" s="198">
        <v>12</v>
      </c>
      <c r="AK161" s="198">
        <v>13</v>
      </c>
      <c r="AL161" s="200">
        <v>14</v>
      </c>
      <c r="AM161" s="200">
        <v>15</v>
      </c>
      <c r="AN161" s="220">
        <v>16</v>
      </c>
      <c r="AO161" s="209">
        <v>17</v>
      </c>
      <c r="AP161" s="198">
        <v>18</v>
      </c>
      <c r="AQ161" s="198">
        <v>19</v>
      </c>
      <c r="AR161" s="198">
        <v>20</v>
      </c>
      <c r="AS161" s="200">
        <v>21</v>
      </c>
      <c r="AT161" s="200">
        <v>22</v>
      </c>
      <c r="AU161" s="210">
        <v>23</v>
      </c>
    </row>
    <row r="162" spans="1:47" ht="15.75" customHeight="1" x14ac:dyDescent="0.25">
      <c r="A162" s="376">
        <v>155</v>
      </c>
      <c r="B162" s="358"/>
      <c r="C162" s="36" t="s">
        <v>27</v>
      </c>
      <c r="D162" s="33">
        <v>25</v>
      </c>
      <c r="E162" s="10" t="s">
        <v>23</v>
      </c>
      <c r="F162" s="29">
        <v>4</v>
      </c>
      <c r="G162" s="30">
        <v>200</v>
      </c>
      <c r="H162" s="34">
        <f t="shared" si="103"/>
        <v>800</v>
      </c>
      <c r="I162" s="8"/>
      <c r="J162" s="35"/>
      <c r="K162" s="35">
        <f t="shared" si="94"/>
        <v>200</v>
      </c>
      <c r="L162" s="25">
        <f t="shared" si="95"/>
        <v>0</v>
      </c>
      <c r="M162" s="6"/>
      <c r="N162" s="35"/>
      <c r="O162" s="35">
        <f t="shared" si="96"/>
        <v>200</v>
      </c>
      <c r="P162" s="25">
        <f t="shared" si="97"/>
        <v>0</v>
      </c>
      <c r="Q162" s="6"/>
      <c r="R162" s="26">
        <f t="shared" si="98"/>
        <v>0</v>
      </c>
      <c r="S162" s="26">
        <f t="shared" si="99"/>
        <v>0</v>
      </c>
      <c r="T162" s="37">
        <f t="shared" si="100"/>
        <v>4</v>
      </c>
      <c r="U162" s="26">
        <f t="shared" si="101"/>
        <v>800</v>
      </c>
      <c r="V162" s="26"/>
      <c r="W162" s="27">
        <f t="shared" si="104"/>
        <v>800</v>
      </c>
      <c r="X162" s="201"/>
      <c r="Y162" s="218">
        <v>1</v>
      </c>
      <c r="Z162" s="198">
        <v>2</v>
      </c>
      <c r="AA162" s="198">
        <v>3</v>
      </c>
      <c r="AB162" s="198">
        <v>4</v>
      </c>
      <c r="AC162" s="198">
        <v>5</v>
      </c>
      <c r="AD162" s="198">
        <v>6</v>
      </c>
      <c r="AE162" s="200">
        <v>7</v>
      </c>
      <c r="AF162" s="234">
        <v>8</v>
      </c>
      <c r="AG162" s="209">
        <v>9</v>
      </c>
      <c r="AH162" s="198">
        <v>10</v>
      </c>
      <c r="AI162" s="198">
        <v>11</v>
      </c>
      <c r="AJ162" s="198">
        <v>12</v>
      </c>
      <c r="AK162" s="198">
        <v>13</v>
      </c>
      <c r="AL162" s="200">
        <v>14</v>
      </c>
      <c r="AM162" s="200">
        <v>15</v>
      </c>
      <c r="AN162" s="220">
        <v>16</v>
      </c>
      <c r="AO162" s="209">
        <v>17</v>
      </c>
      <c r="AP162" s="198">
        <v>18</v>
      </c>
      <c r="AQ162" s="198">
        <v>19</v>
      </c>
      <c r="AR162" s="198">
        <v>20</v>
      </c>
      <c r="AS162" s="200">
        <v>21</v>
      </c>
      <c r="AT162" s="200">
        <v>22</v>
      </c>
      <c r="AU162" s="210">
        <v>23</v>
      </c>
    </row>
    <row r="163" spans="1:47" ht="15.75" customHeight="1" x14ac:dyDescent="0.25">
      <c r="A163" s="376">
        <v>156</v>
      </c>
      <c r="B163" s="358"/>
      <c r="C163" s="36" t="s">
        <v>28</v>
      </c>
      <c r="D163" s="33"/>
      <c r="E163" s="10" t="s">
        <v>23</v>
      </c>
      <c r="F163" s="29">
        <v>3</v>
      </c>
      <c r="G163" s="30">
        <v>200</v>
      </c>
      <c r="H163" s="34">
        <f t="shared" si="103"/>
        <v>600</v>
      </c>
      <c r="I163" s="8"/>
      <c r="J163" s="35"/>
      <c r="K163" s="35">
        <f t="shared" si="94"/>
        <v>200</v>
      </c>
      <c r="L163" s="25">
        <f t="shared" si="95"/>
        <v>0</v>
      </c>
      <c r="M163" s="6"/>
      <c r="N163" s="35"/>
      <c r="O163" s="35">
        <f t="shared" si="96"/>
        <v>200</v>
      </c>
      <c r="P163" s="25">
        <f t="shared" si="97"/>
        <v>0</v>
      </c>
      <c r="Q163" s="6"/>
      <c r="R163" s="26">
        <f t="shared" si="98"/>
        <v>0</v>
      </c>
      <c r="S163" s="26">
        <f t="shared" si="99"/>
        <v>0</v>
      </c>
      <c r="T163" s="37">
        <f t="shared" si="100"/>
        <v>3</v>
      </c>
      <c r="U163" s="26">
        <f t="shared" si="101"/>
        <v>600</v>
      </c>
      <c r="V163" s="26"/>
      <c r="W163" s="27">
        <f t="shared" si="104"/>
        <v>600</v>
      </c>
      <c r="X163" s="201"/>
      <c r="Y163" s="218">
        <v>1</v>
      </c>
      <c r="Z163" s="198">
        <v>2</v>
      </c>
      <c r="AA163" s="198">
        <v>3</v>
      </c>
      <c r="AB163" s="198">
        <v>4</v>
      </c>
      <c r="AC163" s="198">
        <v>5</v>
      </c>
      <c r="AD163" s="198">
        <v>6</v>
      </c>
      <c r="AE163" s="200">
        <v>7</v>
      </c>
      <c r="AF163" s="234">
        <v>8</v>
      </c>
      <c r="AG163" s="209">
        <v>9</v>
      </c>
      <c r="AH163" s="198">
        <v>10</v>
      </c>
      <c r="AI163" s="198">
        <v>11</v>
      </c>
      <c r="AJ163" s="198">
        <v>12</v>
      </c>
      <c r="AK163" s="198">
        <v>13</v>
      </c>
      <c r="AL163" s="200">
        <v>14</v>
      </c>
      <c r="AM163" s="200">
        <v>15</v>
      </c>
      <c r="AN163" s="220">
        <v>16</v>
      </c>
      <c r="AO163" s="209">
        <v>17</v>
      </c>
      <c r="AP163" s="198">
        <v>18</v>
      </c>
      <c r="AQ163" s="198">
        <v>19</v>
      </c>
      <c r="AR163" s="198">
        <v>20</v>
      </c>
      <c r="AS163" s="200">
        <v>21</v>
      </c>
      <c r="AT163" s="200">
        <v>22</v>
      </c>
      <c r="AU163" s="210">
        <v>23</v>
      </c>
    </row>
    <row r="164" spans="1:47" ht="15.75" customHeight="1" x14ac:dyDescent="0.25">
      <c r="A164" s="376">
        <v>157</v>
      </c>
      <c r="B164" s="359"/>
      <c r="C164" s="36" t="s">
        <v>29</v>
      </c>
      <c r="D164" s="33">
        <v>32</v>
      </c>
      <c r="E164" s="10" t="s">
        <v>23</v>
      </c>
      <c r="F164" s="29">
        <v>1</v>
      </c>
      <c r="G164" s="30">
        <v>400</v>
      </c>
      <c r="H164" s="34">
        <f t="shared" si="103"/>
        <v>400</v>
      </c>
      <c r="I164" s="8"/>
      <c r="J164" s="32"/>
      <c r="K164" s="35">
        <f t="shared" si="94"/>
        <v>400</v>
      </c>
      <c r="L164" s="25">
        <f t="shared" si="95"/>
        <v>0</v>
      </c>
      <c r="M164" s="6"/>
      <c r="N164" s="32"/>
      <c r="O164" s="35">
        <f t="shared" si="96"/>
        <v>400</v>
      </c>
      <c r="P164" s="25">
        <f t="shared" si="97"/>
        <v>0</v>
      </c>
      <c r="Q164" s="6"/>
      <c r="R164" s="26">
        <f t="shared" si="98"/>
        <v>0</v>
      </c>
      <c r="S164" s="26">
        <f t="shared" si="99"/>
        <v>0</v>
      </c>
      <c r="T164" s="37">
        <f t="shared" si="100"/>
        <v>1</v>
      </c>
      <c r="U164" s="26">
        <f t="shared" si="101"/>
        <v>400</v>
      </c>
      <c r="V164" s="26"/>
      <c r="W164" s="27">
        <f t="shared" si="104"/>
        <v>400</v>
      </c>
      <c r="X164" s="201"/>
      <c r="Y164" s="218">
        <v>1</v>
      </c>
      <c r="Z164" s="198">
        <v>2</v>
      </c>
      <c r="AA164" s="198">
        <v>3</v>
      </c>
      <c r="AB164" s="198">
        <v>4</v>
      </c>
      <c r="AC164" s="198">
        <v>5</v>
      </c>
      <c r="AD164" s="198">
        <v>6</v>
      </c>
      <c r="AE164" s="200">
        <v>7</v>
      </c>
      <c r="AF164" s="234">
        <v>8</v>
      </c>
      <c r="AG164" s="209">
        <v>9</v>
      </c>
      <c r="AH164" s="198">
        <v>10</v>
      </c>
      <c r="AI164" s="198">
        <v>11</v>
      </c>
      <c r="AJ164" s="198">
        <v>12</v>
      </c>
      <c r="AK164" s="198">
        <v>13</v>
      </c>
      <c r="AL164" s="200">
        <v>14</v>
      </c>
      <c r="AM164" s="200">
        <v>15</v>
      </c>
      <c r="AN164" s="220">
        <v>16</v>
      </c>
      <c r="AO164" s="209">
        <v>17</v>
      </c>
      <c r="AP164" s="198">
        <v>18</v>
      </c>
      <c r="AQ164" s="198">
        <v>19</v>
      </c>
      <c r="AR164" s="198">
        <v>20</v>
      </c>
      <c r="AS164" s="200">
        <v>21</v>
      </c>
      <c r="AT164" s="200">
        <v>22</v>
      </c>
      <c r="AU164" s="210">
        <v>23</v>
      </c>
    </row>
    <row r="165" spans="1:47" ht="15.75" customHeight="1" x14ac:dyDescent="0.25">
      <c r="A165" s="376">
        <v>158</v>
      </c>
      <c r="B165" s="358"/>
      <c r="C165" s="36" t="s">
        <v>30</v>
      </c>
      <c r="D165" s="33"/>
      <c r="E165" s="10"/>
      <c r="F165" s="29"/>
      <c r="G165" s="30"/>
      <c r="H165" s="34"/>
      <c r="I165" s="8"/>
      <c r="J165" s="35"/>
      <c r="K165" s="35">
        <f t="shared" si="94"/>
        <v>0</v>
      </c>
      <c r="L165" s="25">
        <f t="shared" si="95"/>
        <v>0</v>
      </c>
      <c r="M165" s="6"/>
      <c r="N165" s="35"/>
      <c r="O165" s="35">
        <f t="shared" si="96"/>
        <v>0</v>
      </c>
      <c r="P165" s="25">
        <f t="shared" si="97"/>
        <v>0</v>
      </c>
      <c r="Q165" s="6"/>
      <c r="R165" s="26">
        <f t="shared" si="98"/>
        <v>0</v>
      </c>
      <c r="S165" s="26">
        <f t="shared" si="99"/>
        <v>0</v>
      </c>
      <c r="T165" s="37">
        <f t="shared" si="100"/>
        <v>0</v>
      </c>
      <c r="U165" s="26">
        <f t="shared" si="101"/>
        <v>0</v>
      </c>
      <c r="V165" s="26"/>
      <c r="W165" s="27">
        <f t="shared" si="104"/>
        <v>0</v>
      </c>
      <c r="X165" s="201"/>
      <c r="Y165" s="218">
        <v>1</v>
      </c>
      <c r="Z165" s="219">
        <v>2</v>
      </c>
      <c r="AA165" s="219">
        <v>3</v>
      </c>
      <c r="AB165" s="219">
        <v>4</v>
      </c>
      <c r="AC165" s="219">
        <v>5</v>
      </c>
      <c r="AD165" s="219">
        <v>6</v>
      </c>
      <c r="AE165" s="219">
        <v>6</v>
      </c>
      <c r="AF165" s="219">
        <v>6</v>
      </c>
      <c r="AG165" s="219">
        <v>6</v>
      </c>
      <c r="AH165" s="219">
        <v>6</v>
      </c>
      <c r="AI165" s="219">
        <v>11</v>
      </c>
      <c r="AJ165" s="219">
        <v>12</v>
      </c>
      <c r="AK165" s="219">
        <v>13</v>
      </c>
      <c r="AL165" s="219">
        <v>13</v>
      </c>
      <c r="AM165" s="219">
        <v>13</v>
      </c>
      <c r="AN165" s="220">
        <v>16</v>
      </c>
      <c r="AO165" s="209">
        <v>17</v>
      </c>
      <c r="AP165" s="198">
        <v>18</v>
      </c>
      <c r="AQ165" s="198">
        <v>19</v>
      </c>
      <c r="AR165" s="198">
        <v>20</v>
      </c>
      <c r="AS165" s="200">
        <v>21</v>
      </c>
      <c r="AT165" s="200">
        <v>22</v>
      </c>
      <c r="AU165" s="210">
        <v>23</v>
      </c>
    </row>
    <row r="166" spans="1:47" ht="15.75" customHeight="1" x14ac:dyDescent="0.25">
      <c r="A166" s="376">
        <v>159</v>
      </c>
      <c r="B166" s="359"/>
      <c r="C166" s="36" t="s">
        <v>27</v>
      </c>
      <c r="D166" s="33">
        <v>40</v>
      </c>
      <c r="E166" s="10" t="s">
        <v>23</v>
      </c>
      <c r="F166" s="29">
        <v>35</v>
      </c>
      <c r="G166" s="30">
        <v>200</v>
      </c>
      <c r="H166" s="34">
        <f t="shared" ref="H166:H170" si="105">F166*G166</f>
        <v>7000</v>
      </c>
      <c r="I166" s="8"/>
      <c r="J166" s="32"/>
      <c r="K166" s="35">
        <f t="shared" si="94"/>
        <v>200</v>
      </c>
      <c r="L166" s="25">
        <f t="shared" si="95"/>
        <v>0</v>
      </c>
      <c r="M166" s="6"/>
      <c r="N166" s="32"/>
      <c r="O166" s="35">
        <f t="shared" si="96"/>
        <v>200</v>
      </c>
      <c r="P166" s="25">
        <f t="shared" si="97"/>
        <v>0</v>
      </c>
      <c r="Q166" s="6"/>
      <c r="R166" s="26">
        <f t="shared" si="98"/>
        <v>0</v>
      </c>
      <c r="S166" s="26">
        <f t="shared" si="99"/>
        <v>0</v>
      </c>
      <c r="T166" s="37">
        <f t="shared" si="100"/>
        <v>35</v>
      </c>
      <c r="U166" s="26">
        <f t="shared" si="101"/>
        <v>7000</v>
      </c>
      <c r="V166" s="26"/>
      <c r="W166" s="27">
        <f t="shared" si="104"/>
        <v>7000</v>
      </c>
      <c r="X166" s="201"/>
      <c r="Y166" s="218">
        <v>1</v>
      </c>
      <c r="Z166" s="198">
        <v>2</v>
      </c>
      <c r="AA166" s="198">
        <v>3</v>
      </c>
      <c r="AB166" s="198">
        <v>4</v>
      </c>
      <c r="AC166" s="198">
        <v>5</v>
      </c>
      <c r="AD166" s="198">
        <v>6</v>
      </c>
      <c r="AE166" s="200">
        <v>7</v>
      </c>
      <c r="AF166" s="234">
        <v>8</v>
      </c>
      <c r="AG166" s="209">
        <v>9</v>
      </c>
      <c r="AH166" s="198">
        <v>10</v>
      </c>
      <c r="AI166" s="198">
        <v>11</v>
      </c>
      <c r="AJ166" s="198">
        <v>12</v>
      </c>
      <c r="AK166" s="198">
        <v>13</v>
      </c>
      <c r="AL166" s="200">
        <v>14</v>
      </c>
      <c r="AM166" s="200">
        <v>15</v>
      </c>
      <c r="AN166" s="220">
        <v>16</v>
      </c>
      <c r="AO166" s="209">
        <v>17</v>
      </c>
      <c r="AP166" s="198">
        <v>18</v>
      </c>
      <c r="AQ166" s="198">
        <v>19</v>
      </c>
      <c r="AR166" s="198">
        <v>20</v>
      </c>
      <c r="AS166" s="200">
        <v>21</v>
      </c>
      <c r="AT166" s="200">
        <v>22</v>
      </c>
      <c r="AU166" s="210">
        <v>23</v>
      </c>
    </row>
    <row r="167" spans="1:47" ht="15.75" customHeight="1" x14ac:dyDescent="0.25">
      <c r="A167" s="376">
        <v>160</v>
      </c>
      <c r="B167" s="358"/>
      <c r="C167" s="36" t="s">
        <v>31</v>
      </c>
      <c r="D167" s="33"/>
      <c r="E167" s="10" t="s">
        <v>32</v>
      </c>
      <c r="F167" s="29">
        <f>143</f>
        <v>143</v>
      </c>
      <c r="G167" s="30">
        <v>35</v>
      </c>
      <c r="H167" s="34">
        <f t="shared" si="105"/>
        <v>5005</v>
      </c>
      <c r="I167" s="8"/>
      <c r="J167" s="35"/>
      <c r="K167" s="35">
        <f t="shared" si="94"/>
        <v>35</v>
      </c>
      <c r="L167" s="25">
        <f t="shared" si="95"/>
        <v>0</v>
      </c>
      <c r="M167" s="6"/>
      <c r="N167" s="35"/>
      <c r="O167" s="35">
        <f t="shared" si="96"/>
        <v>35</v>
      </c>
      <c r="P167" s="25">
        <f t="shared" si="97"/>
        <v>0</v>
      </c>
      <c r="Q167" s="6"/>
      <c r="R167" s="26">
        <f t="shared" si="98"/>
        <v>0</v>
      </c>
      <c r="S167" s="26">
        <f t="shared" si="99"/>
        <v>0</v>
      </c>
      <c r="T167" s="37">
        <f t="shared" si="100"/>
        <v>143</v>
      </c>
      <c r="U167" s="26">
        <f t="shared" si="101"/>
        <v>5005</v>
      </c>
      <c r="V167" s="26"/>
      <c r="W167" s="27">
        <f t="shared" si="104"/>
        <v>5005</v>
      </c>
      <c r="X167" s="201"/>
      <c r="Y167" s="218">
        <v>1</v>
      </c>
      <c r="Z167" s="198">
        <v>2</v>
      </c>
      <c r="AA167" s="198">
        <v>3</v>
      </c>
      <c r="AB167" s="198">
        <v>4</v>
      </c>
      <c r="AC167" s="198">
        <v>5</v>
      </c>
      <c r="AD167" s="198">
        <v>6</v>
      </c>
      <c r="AE167" s="200">
        <v>7</v>
      </c>
      <c r="AF167" s="234">
        <v>8</v>
      </c>
      <c r="AG167" s="209">
        <v>9</v>
      </c>
      <c r="AH167" s="198">
        <v>10</v>
      </c>
      <c r="AI167" s="198">
        <v>11</v>
      </c>
      <c r="AJ167" s="198">
        <v>12</v>
      </c>
      <c r="AK167" s="198">
        <v>13</v>
      </c>
      <c r="AL167" s="200">
        <v>14</v>
      </c>
      <c r="AM167" s="200">
        <v>15</v>
      </c>
      <c r="AN167" s="220">
        <v>16</v>
      </c>
      <c r="AO167" s="209">
        <v>17</v>
      </c>
      <c r="AP167" s="198">
        <v>18</v>
      </c>
      <c r="AQ167" s="198">
        <v>19</v>
      </c>
      <c r="AR167" s="198">
        <v>20</v>
      </c>
      <c r="AS167" s="200">
        <v>21</v>
      </c>
      <c r="AT167" s="200">
        <v>22</v>
      </c>
      <c r="AU167" s="210">
        <v>23</v>
      </c>
    </row>
    <row r="168" spans="1:47" ht="15.75" customHeight="1" x14ac:dyDescent="0.25">
      <c r="A168" s="376">
        <v>161</v>
      </c>
      <c r="B168" s="358"/>
      <c r="C168" s="36" t="s">
        <v>61</v>
      </c>
      <c r="D168" s="33"/>
      <c r="E168" s="10" t="s">
        <v>32</v>
      </c>
      <c r="F168" s="29">
        <f>24*16</f>
        <v>384</v>
      </c>
      <c r="G168" s="30">
        <v>65</v>
      </c>
      <c r="H168" s="34">
        <f t="shared" si="105"/>
        <v>24960</v>
      </c>
      <c r="I168" s="8"/>
      <c r="J168" s="35"/>
      <c r="K168" s="35">
        <f t="shared" si="94"/>
        <v>65</v>
      </c>
      <c r="L168" s="25">
        <f t="shared" si="95"/>
        <v>0</v>
      </c>
      <c r="M168" s="6"/>
      <c r="N168" s="35"/>
      <c r="O168" s="35">
        <f t="shared" si="96"/>
        <v>65</v>
      </c>
      <c r="P168" s="25">
        <f t="shared" si="97"/>
        <v>0</v>
      </c>
      <c r="Q168" s="6"/>
      <c r="R168" s="26">
        <f t="shared" si="98"/>
        <v>0</v>
      </c>
      <c r="S168" s="26">
        <f t="shared" si="99"/>
        <v>0</v>
      </c>
      <c r="T168" s="37">
        <f t="shared" si="100"/>
        <v>384</v>
      </c>
      <c r="U168" s="26">
        <f t="shared" si="101"/>
        <v>24960</v>
      </c>
      <c r="V168" s="26"/>
      <c r="W168" s="27">
        <f t="shared" si="104"/>
        <v>24960</v>
      </c>
      <c r="X168" s="201"/>
      <c r="Y168" s="218">
        <v>1</v>
      </c>
      <c r="Z168" s="198">
        <v>2</v>
      </c>
      <c r="AA168" s="198">
        <v>3</v>
      </c>
      <c r="AB168" s="198">
        <v>4</v>
      </c>
      <c r="AC168" s="198">
        <v>5</v>
      </c>
      <c r="AD168" s="198">
        <v>6</v>
      </c>
      <c r="AE168" s="200">
        <v>7</v>
      </c>
      <c r="AF168" s="234">
        <v>8</v>
      </c>
      <c r="AG168" s="209">
        <v>9</v>
      </c>
      <c r="AH168" s="198">
        <v>10</v>
      </c>
      <c r="AI168" s="198">
        <v>11</v>
      </c>
      <c r="AJ168" s="198">
        <v>12</v>
      </c>
      <c r="AK168" s="198">
        <v>13</v>
      </c>
      <c r="AL168" s="200">
        <v>14</v>
      </c>
      <c r="AM168" s="200">
        <v>15</v>
      </c>
      <c r="AN168" s="220">
        <v>16</v>
      </c>
      <c r="AO168" s="209">
        <v>17</v>
      </c>
      <c r="AP168" s="198">
        <v>18</v>
      </c>
      <c r="AQ168" s="198">
        <v>19</v>
      </c>
      <c r="AR168" s="198">
        <v>20</v>
      </c>
      <c r="AS168" s="200">
        <v>21</v>
      </c>
      <c r="AT168" s="200">
        <v>22</v>
      </c>
      <c r="AU168" s="210">
        <v>23</v>
      </c>
    </row>
    <row r="169" spans="1:47" ht="32.25" customHeight="1" x14ac:dyDescent="0.25">
      <c r="A169" s="376">
        <v>162</v>
      </c>
      <c r="B169" s="358"/>
      <c r="C169" s="36" t="s">
        <v>62</v>
      </c>
      <c r="D169" s="33">
        <v>50</v>
      </c>
      <c r="E169" s="10" t="s">
        <v>32</v>
      </c>
      <c r="F169" s="29">
        <v>2770</v>
      </c>
      <c r="G169" s="30">
        <v>25</v>
      </c>
      <c r="H169" s="34">
        <f t="shared" si="105"/>
        <v>69250</v>
      </c>
      <c r="I169" s="8"/>
      <c r="J169" s="35"/>
      <c r="K169" s="35">
        <f t="shared" si="94"/>
        <v>25</v>
      </c>
      <c r="L169" s="25">
        <f t="shared" si="95"/>
        <v>0</v>
      </c>
      <c r="M169" s="6"/>
      <c r="N169" s="35"/>
      <c r="O169" s="35">
        <f t="shared" si="96"/>
        <v>25</v>
      </c>
      <c r="P169" s="25">
        <f t="shared" si="97"/>
        <v>0</v>
      </c>
      <c r="Q169" s="6"/>
      <c r="R169" s="26">
        <f t="shared" si="98"/>
        <v>0</v>
      </c>
      <c r="S169" s="26">
        <f t="shared" si="99"/>
        <v>0</v>
      </c>
      <c r="T169" s="37">
        <f t="shared" si="100"/>
        <v>2770</v>
      </c>
      <c r="U169" s="26">
        <f t="shared" si="101"/>
        <v>69250</v>
      </c>
      <c r="V169" s="26"/>
      <c r="W169" s="27">
        <f t="shared" si="104"/>
        <v>69250</v>
      </c>
      <c r="X169" s="201"/>
      <c r="Y169" s="218">
        <v>1</v>
      </c>
      <c r="Z169" s="198">
        <v>2</v>
      </c>
      <c r="AA169" s="198">
        <v>3</v>
      </c>
      <c r="AB169" s="198">
        <v>4</v>
      </c>
      <c r="AC169" s="198">
        <v>5</v>
      </c>
      <c r="AD169" s="198">
        <v>6</v>
      </c>
      <c r="AE169" s="200">
        <v>7</v>
      </c>
      <c r="AF169" s="234">
        <v>8</v>
      </c>
      <c r="AG169" s="209">
        <v>9</v>
      </c>
      <c r="AH169" s="198">
        <v>10</v>
      </c>
      <c r="AI169" s="198">
        <v>11</v>
      </c>
      <c r="AJ169" s="198">
        <v>12</v>
      </c>
      <c r="AK169" s="198">
        <v>13</v>
      </c>
      <c r="AL169" s="200">
        <v>14</v>
      </c>
      <c r="AM169" s="200">
        <v>15</v>
      </c>
      <c r="AN169" s="220">
        <v>16</v>
      </c>
      <c r="AO169" s="209">
        <v>17</v>
      </c>
      <c r="AP169" s="198">
        <v>18</v>
      </c>
      <c r="AQ169" s="198">
        <v>19</v>
      </c>
      <c r="AR169" s="198">
        <v>20</v>
      </c>
      <c r="AS169" s="200">
        <v>21</v>
      </c>
      <c r="AT169" s="200">
        <v>22</v>
      </c>
      <c r="AU169" s="210">
        <v>23</v>
      </c>
    </row>
    <row r="170" spans="1:47" ht="15.75" customHeight="1" x14ac:dyDescent="0.25">
      <c r="A170" s="376">
        <v>163</v>
      </c>
      <c r="B170" s="358"/>
      <c r="C170" s="36" t="s">
        <v>26</v>
      </c>
      <c r="D170" s="10">
        <v>15</v>
      </c>
      <c r="E170" s="10" t="s">
        <v>23</v>
      </c>
      <c r="F170" s="29">
        <f>32+16</f>
        <v>48</v>
      </c>
      <c r="G170" s="30">
        <v>300</v>
      </c>
      <c r="H170" s="34">
        <f t="shared" si="105"/>
        <v>14400</v>
      </c>
      <c r="I170" s="8"/>
      <c r="J170" s="35"/>
      <c r="K170" s="35">
        <f t="shared" si="94"/>
        <v>300</v>
      </c>
      <c r="L170" s="25">
        <f t="shared" si="95"/>
        <v>0</v>
      </c>
      <c r="M170" s="6"/>
      <c r="N170" s="35"/>
      <c r="O170" s="35">
        <f t="shared" si="96"/>
        <v>300</v>
      </c>
      <c r="P170" s="25">
        <f t="shared" si="97"/>
        <v>0</v>
      </c>
      <c r="Q170" s="6"/>
      <c r="R170" s="26">
        <f t="shared" si="98"/>
        <v>0</v>
      </c>
      <c r="S170" s="26">
        <f t="shared" si="99"/>
        <v>0</v>
      </c>
      <c r="T170" s="37">
        <f t="shared" si="100"/>
        <v>48</v>
      </c>
      <c r="U170" s="26">
        <f t="shared" si="101"/>
        <v>14400</v>
      </c>
      <c r="V170" s="26"/>
      <c r="W170" s="27">
        <f t="shared" si="104"/>
        <v>14400</v>
      </c>
      <c r="X170" s="201"/>
      <c r="Y170" s="218">
        <v>1</v>
      </c>
      <c r="Z170" s="198">
        <v>2</v>
      </c>
      <c r="AA170" s="198">
        <v>3</v>
      </c>
      <c r="AB170" s="198">
        <v>4</v>
      </c>
      <c r="AC170" s="198">
        <v>5</v>
      </c>
      <c r="AD170" s="198">
        <v>6</v>
      </c>
      <c r="AE170" s="200">
        <v>7</v>
      </c>
      <c r="AF170" s="234">
        <v>8</v>
      </c>
      <c r="AG170" s="209">
        <v>9</v>
      </c>
      <c r="AH170" s="198">
        <v>10</v>
      </c>
      <c r="AI170" s="198">
        <v>11</v>
      </c>
      <c r="AJ170" s="198">
        <v>12</v>
      </c>
      <c r="AK170" s="198">
        <v>13</v>
      </c>
      <c r="AL170" s="200">
        <v>14</v>
      </c>
      <c r="AM170" s="200">
        <v>15</v>
      </c>
      <c r="AN170" s="220">
        <v>16</v>
      </c>
      <c r="AO170" s="209">
        <v>17</v>
      </c>
      <c r="AP170" s="198">
        <v>18</v>
      </c>
      <c r="AQ170" s="198">
        <v>19</v>
      </c>
      <c r="AR170" s="198">
        <v>20</v>
      </c>
      <c r="AS170" s="200">
        <v>21</v>
      </c>
      <c r="AT170" s="200">
        <v>22</v>
      </c>
      <c r="AU170" s="210">
        <v>23</v>
      </c>
    </row>
    <row r="171" spans="1:47" ht="15.75" customHeight="1" x14ac:dyDescent="0.25">
      <c r="A171" s="376">
        <v>164</v>
      </c>
      <c r="B171" s="361"/>
      <c r="C171" s="60" t="s">
        <v>35</v>
      </c>
      <c r="D171" s="61"/>
      <c r="E171" s="61"/>
      <c r="F171" s="61"/>
      <c r="G171" s="30"/>
      <c r="H171" s="62"/>
      <c r="I171" s="8"/>
      <c r="J171" s="63"/>
      <c r="K171" s="35">
        <f t="shared" si="94"/>
        <v>0</v>
      </c>
      <c r="L171" s="25">
        <f t="shared" si="95"/>
        <v>0</v>
      </c>
      <c r="M171" s="6"/>
      <c r="N171" s="63"/>
      <c r="O171" s="35">
        <f t="shared" si="96"/>
        <v>0</v>
      </c>
      <c r="P171" s="25">
        <f t="shared" si="97"/>
        <v>0</v>
      </c>
      <c r="Q171" s="6"/>
      <c r="R171" s="26">
        <f t="shared" si="98"/>
        <v>0</v>
      </c>
      <c r="S171" s="26">
        <f t="shared" si="99"/>
        <v>0</v>
      </c>
      <c r="T171" s="37">
        <f t="shared" si="100"/>
        <v>0</v>
      </c>
      <c r="U171" s="26">
        <f t="shared" si="101"/>
        <v>0</v>
      </c>
      <c r="V171" s="26"/>
      <c r="W171" s="27">
        <f t="shared" si="104"/>
        <v>0</v>
      </c>
      <c r="X171" s="201"/>
      <c r="Y171" s="218">
        <v>1</v>
      </c>
      <c r="Z171" s="198">
        <v>2</v>
      </c>
      <c r="AA171" s="198">
        <v>3</v>
      </c>
      <c r="AB171" s="198">
        <v>4</v>
      </c>
      <c r="AC171" s="198">
        <v>5</v>
      </c>
      <c r="AD171" s="198">
        <v>6</v>
      </c>
      <c r="AE171" s="200">
        <v>7</v>
      </c>
      <c r="AF171" s="234">
        <v>8</v>
      </c>
      <c r="AG171" s="209">
        <v>9</v>
      </c>
      <c r="AH171" s="198">
        <v>10</v>
      </c>
      <c r="AI171" s="198">
        <v>11</v>
      </c>
      <c r="AJ171" s="198">
        <v>12</v>
      </c>
      <c r="AK171" s="198">
        <v>13</v>
      </c>
      <c r="AL171" s="200">
        <v>14</v>
      </c>
      <c r="AM171" s="200">
        <v>15</v>
      </c>
      <c r="AN171" s="220">
        <v>16</v>
      </c>
      <c r="AO171" s="209">
        <v>17</v>
      </c>
      <c r="AP171" s="198">
        <v>18</v>
      </c>
      <c r="AQ171" s="198">
        <v>19</v>
      </c>
      <c r="AR171" s="198">
        <v>20</v>
      </c>
      <c r="AS171" s="200">
        <v>21</v>
      </c>
      <c r="AT171" s="200">
        <v>22</v>
      </c>
      <c r="AU171" s="210">
        <v>23</v>
      </c>
    </row>
    <row r="172" spans="1:47" ht="30" customHeight="1" x14ac:dyDescent="0.25">
      <c r="A172" s="376">
        <v>165</v>
      </c>
      <c r="B172" s="361"/>
      <c r="C172" s="64" t="s">
        <v>36</v>
      </c>
      <c r="D172" s="61"/>
      <c r="E172" s="61" t="s">
        <v>23</v>
      </c>
      <c r="F172" s="61">
        <v>2</v>
      </c>
      <c r="G172" s="30">
        <v>200</v>
      </c>
      <c r="H172" s="62">
        <v>400</v>
      </c>
      <c r="I172" s="8"/>
      <c r="J172" s="63"/>
      <c r="K172" s="35">
        <f t="shared" si="94"/>
        <v>200</v>
      </c>
      <c r="L172" s="25">
        <f t="shared" si="95"/>
        <v>0</v>
      </c>
      <c r="M172" s="6"/>
      <c r="N172" s="63"/>
      <c r="O172" s="35">
        <f t="shared" si="96"/>
        <v>200</v>
      </c>
      <c r="P172" s="25">
        <f t="shared" si="97"/>
        <v>0</v>
      </c>
      <c r="Q172" s="6"/>
      <c r="R172" s="26">
        <f t="shared" si="98"/>
        <v>0</v>
      </c>
      <c r="S172" s="26">
        <f t="shared" si="99"/>
        <v>0</v>
      </c>
      <c r="T172" s="37">
        <f t="shared" si="100"/>
        <v>2</v>
      </c>
      <c r="U172" s="26">
        <f t="shared" si="101"/>
        <v>400</v>
      </c>
      <c r="V172" s="26"/>
      <c r="W172" s="27">
        <f t="shared" si="104"/>
        <v>400</v>
      </c>
      <c r="X172" s="201"/>
      <c r="Y172" s="218">
        <v>1</v>
      </c>
      <c r="Z172" s="198">
        <v>2</v>
      </c>
      <c r="AA172" s="198">
        <v>3</v>
      </c>
      <c r="AB172" s="198">
        <v>4</v>
      </c>
      <c r="AC172" s="198">
        <v>5</v>
      </c>
      <c r="AD172" s="198">
        <v>6</v>
      </c>
      <c r="AE172" s="200">
        <v>7</v>
      </c>
      <c r="AF172" s="234">
        <v>8</v>
      </c>
      <c r="AG172" s="209">
        <v>9</v>
      </c>
      <c r="AH172" s="198">
        <v>10</v>
      </c>
      <c r="AI172" s="198">
        <v>11</v>
      </c>
      <c r="AJ172" s="198">
        <v>12</v>
      </c>
      <c r="AK172" s="198">
        <v>13</v>
      </c>
      <c r="AL172" s="200">
        <v>14</v>
      </c>
      <c r="AM172" s="200">
        <v>15</v>
      </c>
      <c r="AN172" s="220">
        <v>16</v>
      </c>
      <c r="AO172" s="209">
        <v>17</v>
      </c>
      <c r="AP172" s="198">
        <v>18</v>
      </c>
      <c r="AQ172" s="198">
        <v>19</v>
      </c>
      <c r="AR172" s="198">
        <v>20</v>
      </c>
      <c r="AS172" s="200">
        <v>21</v>
      </c>
      <c r="AT172" s="200">
        <v>22</v>
      </c>
      <c r="AU172" s="210">
        <v>23</v>
      </c>
    </row>
    <row r="173" spans="1:47" ht="15.75" customHeight="1" x14ac:dyDescent="0.25">
      <c r="A173" s="376">
        <v>166</v>
      </c>
      <c r="B173" s="361"/>
      <c r="C173" s="64" t="s">
        <v>24</v>
      </c>
      <c r="D173" s="61"/>
      <c r="E173" s="61" t="s">
        <v>23</v>
      </c>
      <c r="F173" s="61">
        <v>1</v>
      </c>
      <c r="G173" s="30">
        <v>200</v>
      </c>
      <c r="H173" s="62">
        <v>200</v>
      </c>
      <c r="I173" s="8"/>
      <c r="J173" s="63"/>
      <c r="K173" s="35">
        <f t="shared" si="94"/>
        <v>200</v>
      </c>
      <c r="L173" s="25">
        <f t="shared" si="95"/>
        <v>0</v>
      </c>
      <c r="M173" s="6"/>
      <c r="N173" s="63"/>
      <c r="O173" s="35">
        <f t="shared" si="96"/>
        <v>200</v>
      </c>
      <c r="P173" s="25">
        <f t="shared" si="97"/>
        <v>0</v>
      </c>
      <c r="Q173" s="6"/>
      <c r="R173" s="26">
        <f t="shared" si="98"/>
        <v>0</v>
      </c>
      <c r="S173" s="26">
        <f t="shared" si="99"/>
        <v>0</v>
      </c>
      <c r="T173" s="37">
        <f t="shared" si="100"/>
        <v>1</v>
      </c>
      <c r="U173" s="26">
        <f t="shared" si="101"/>
        <v>200</v>
      </c>
      <c r="V173" s="26"/>
      <c r="W173" s="27">
        <f t="shared" si="104"/>
        <v>200</v>
      </c>
      <c r="X173" s="201"/>
      <c r="Y173" s="218">
        <v>1</v>
      </c>
      <c r="Z173" s="198">
        <v>2</v>
      </c>
      <c r="AA173" s="198">
        <v>3</v>
      </c>
      <c r="AB173" s="198">
        <v>4</v>
      </c>
      <c r="AC173" s="198">
        <v>5</v>
      </c>
      <c r="AD173" s="198">
        <v>6</v>
      </c>
      <c r="AE173" s="200">
        <v>7</v>
      </c>
      <c r="AF173" s="234">
        <v>8</v>
      </c>
      <c r="AG173" s="209">
        <v>9</v>
      </c>
      <c r="AH173" s="198">
        <v>10</v>
      </c>
      <c r="AI173" s="198">
        <v>11</v>
      </c>
      <c r="AJ173" s="198">
        <v>12</v>
      </c>
      <c r="AK173" s="198">
        <v>13</v>
      </c>
      <c r="AL173" s="200">
        <v>14</v>
      </c>
      <c r="AM173" s="200">
        <v>15</v>
      </c>
      <c r="AN173" s="220">
        <v>16</v>
      </c>
      <c r="AO173" s="209">
        <v>17</v>
      </c>
      <c r="AP173" s="198">
        <v>18</v>
      </c>
      <c r="AQ173" s="198">
        <v>19</v>
      </c>
      <c r="AR173" s="198">
        <v>20</v>
      </c>
      <c r="AS173" s="200">
        <v>21</v>
      </c>
      <c r="AT173" s="200">
        <v>22</v>
      </c>
      <c r="AU173" s="210">
        <v>23</v>
      </c>
    </row>
    <row r="174" spans="1:47" ht="15.75" customHeight="1" x14ac:dyDescent="0.25">
      <c r="A174" s="376">
        <v>167</v>
      </c>
      <c r="B174" s="361"/>
      <c r="C174" s="64" t="s">
        <v>27</v>
      </c>
      <c r="D174" s="61"/>
      <c r="E174" s="61" t="s">
        <v>23</v>
      </c>
      <c r="F174" s="61">
        <v>1</v>
      </c>
      <c r="G174" s="30">
        <v>200</v>
      </c>
      <c r="H174" s="62">
        <v>200</v>
      </c>
      <c r="I174" s="8"/>
      <c r="J174" s="63"/>
      <c r="K174" s="35">
        <f t="shared" si="94"/>
        <v>200</v>
      </c>
      <c r="L174" s="25">
        <f t="shared" si="95"/>
        <v>0</v>
      </c>
      <c r="M174" s="6"/>
      <c r="N174" s="63"/>
      <c r="O174" s="35">
        <f t="shared" si="96"/>
        <v>200</v>
      </c>
      <c r="P174" s="25">
        <f t="shared" si="97"/>
        <v>0</v>
      </c>
      <c r="Q174" s="6"/>
      <c r="R174" s="26">
        <f t="shared" si="98"/>
        <v>0</v>
      </c>
      <c r="S174" s="26">
        <f t="shared" si="99"/>
        <v>0</v>
      </c>
      <c r="T174" s="37">
        <f t="shared" si="100"/>
        <v>1</v>
      </c>
      <c r="U174" s="26">
        <f t="shared" si="101"/>
        <v>200</v>
      </c>
      <c r="V174" s="26"/>
      <c r="W174" s="27">
        <f t="shared" si="104"/>
        <v>200</v>
      </c>
      <c r="X174" s="201"/>
      <c r="Y174" s="218">
        <v>1</v>
      </c>
      <c r="Z174" s="198">
        <v>2</v>
      </c>
      <c r="AA174" s="198">
        <v>3</v>
      </c>
      <c r="AB174" s="198">
        <v>4</v>
      </c>
      <c r="AC174" s="198">
        <v>5</v>
      </c>
      <c r="AD174" s="198">
        <v>6</v>
      </c>
      <c r="AE174" s="200">
        <v>7</v>
      </c>
      <c r="AF174" s="234">
        <v>8</v>
      </c>
      <c r="AG174" s="209">
        <v>9</v>
      </c>
      <c r="AH174" s="198">
        <v>10</v>
      </c>
      <c r="AI174" s="198">
        <v>11</v>
      </c>
      <c r="AJ174" s="198">
        <v>12</v>
      </c>
      <c r="AK174" s="198">
        <v>13</v>
      </c>
      <c r="AL174" s="200">
        <v>14</v>
      </c>
      <c r="AM174" s="200">
        <v>15</v>
      </c>
      <c r="AN174" s="220">
        <v>16</v>
      </c>
      <c r="AO174" s="209">
        <v>17</v>
      </c>
      <c r="AP174" s="198">
        <v>18</v>
      </c>
      <c r="AQ174" s="198">
        <v>19</v>
      </c>
      <c r="AR174" s="198">
        <v>20</v>
      </c>
      <c r="AS174" s="200">
        <v>21</v>
      </c>
      <c r="AT174" s="200">
        <v>22</v>
      </c>
      <c r="AU174" s="210">
        <v>23</v>
      </c>
    </row>
    <row r="175" spans="1:47" ht="15.75" customHeight="1" thickBot="1" x14ac:dyDescent="0.3">
      <c r="A175" s="376">
        <v>168</v>
      </c>
      <c r="B175" s="424"/>
      <c r="C175" s="425" t="s">
        <v>28</v>
      </c>
      <c r="D175" s="382"/>
      <c r="E175" s="382" t="s">
        <v>23</v>
      </c>
      <c r="F175" s="382">
        <v>1</v>
      </c>
      <c r="G175" s="426">
        <v>200</v>
      </c>
      <c r="H175" s="383">
        <v>200</v>
      </c>
      <c r="I175" s="337"/>
      <c r="J175" s="427"/>
      <c r="K175" s="81">
        <f t="shared" si="94"/>
        <v>200</v>
      </c>
      <c r="L175" s="82">
        <f t="shared" si="95"/>
        <v>0</v>
      </c>
      <c r="M175" s="267"/>
      <c r="N175" s="427"/>
      <c r="O175" s="81">
        <f t="shared" si="96"/>
        <v>200</v>
      </c>
      <c r="P175" s="82">
        <f t="shared" si="97"/>
        <v>0</v>
      </c>
      <c r="Q175" s="267"/>
      <c r="R175" s="83">
        <f t="shared" si="98"/>
        <v>0</v>
      </c>
      <c r="S175" s="83">
        <f t="shared" si="99"/>
        <v>0</v>
      </c>
      <c r="T175" s="384">
        <f t="shared" si="100"/>
        <v>1</v>
      </c>
      <c r="U175" s="83">
        <f t="shared" si="101"/>
        <v>200</v>
      </c>
      <c r="V175" s="83"/>
      <c r="W175" s="84">
        <f t="shared" si="104"/>
        <v>200</v>
      </c>
      <c r="X175" s="201"/>
      <c r="Y175" s="218">
        <v>1</v>
      </c>
      <c r="Z175" s="198">
        <v>2</v>
      </c>
      <c r="AA175" s="198">
        <v>3</v>
      </c>
      <c r="AB175" s="198">
        <v>4</v>
      </c>
      <c r="AC175" s="198">
        <v>5</v>
      </c>
      <c r="AD175" s="198">
        <v>6</v>
      </c>
      <c r="AE175" s="200">
        <v>7</v>
      </c>
      <c r="AF175" s="234">
        <v>8</v>
      </c>
      <c r="AG175" s="209">
        <v>9</v>
      </c>
      <c r="AH175" s="198">
        <v>10</v>
      </c>
      <c r="AI175" s="198">
        <v>11</v>
      </c>
      <c r="AJ175" s="198">
        <v>12</v>
      </c>
      <c r="AK175" s="198">
        <v>13</v>
      </c>
      <c r="AL175" s="200">
        <v>14</v>
      </c>
      <c r="AM175" s="200">
        <v>15</v>
      </c>
      <c r="AN175" s="220">
        <v>16</v>
      </c>
      <c r="AO175" s="209">
        <v>17</v>
      </c>
      <c r="AP175" s="198">
        <v>18</v>
      </c>
      <c r="AQ175" s="198">
        <v>19</v>
      </c>
      <c r="AR175" s="198">
        <v>20</v>
      </c>
      <c r="AS175" s="200">
        <v>21</v>
      </c>
      <c r="AT175" s="200">
        <v>22</v>
      </c>
      <c r="AU175" s="210">
        <v>23</v>
      </c>
    </row>
    <row r="176" spans="1:47" ht="15.75" customHeight="1" thickBot="1" x14ac:dyDescent="0.25">
      <c r="A176" s="376">
        <v>169</v>
      </c>
      <c r="B176" s="445"/>
      <c r="C176" s="445" t="s">
        <v>63</v>
      </c>
      <c r="D176" s="445"/>
      <c r="E176" s="445"/>
      <c r="F176" s="445"/>
      <c r="G176" s="445"/>
      <c r="H176" s="445">
        <f>SUM(H159:H170)</f>
        <v>131415</v>
      </c>
      <c r="I176" s="445"/>
      <c r="J176" s="445"/>
      <c r="K176" s="445"/>
      <c r="L176" s="445">
        <f>SUM(L156:L175)</f>
        <v>0</v>
      </c>
      <c r="M176" s="445"/>
      <c r="N176" s="445"/>
      <c r="O176" s="445"/>
      <c r="P176" s="445">
        <f>SUM(P157:P175)</f>
        <v>0</v>
      </c>
      <c r="Q176" s="445"/>
      <c r="R176" s="445"/>
      <c r="S176" s="445"/>
      <c r="T176" s="445"/>
      <c r="U176" s="445">
        <f>SUM(U157:U175)</f>
        <v>132415</v>
      </c>
      <c r="V176" s="445"/>
      <c r="W176" s="445">
        <f t="shared" si="102"/>
        <v>132415</v>
      </c>
      <c r="X176" s="445"/>
      <c r="Y176" s="445"/>
      <c r="Z176" s="445"/>
      <c r="AA176" s="445"/>
      <c r="AB176" s="445"/>
      <c r="AC176" s="445"/>
      <c r="AD176" s="445"/>
      <c r="AE176" s="445"/>
      <c r="AF176" s="445"/>
      <c r="AG176" s="445"/>
      <c r="AH176" s="445"/>
      <c r="AI176" s="445"/>
      <c r="AJ176" s="445"/>
      <c r="AK176" s="445"/>
      <c r="AL176" s="445"/>
      <c r="AM176" s="445"/>
      <c r="AN176" s="445"/>
      <c r="AO176" s="445"/>
      <c r="AP176" s="445"/>
      <c r="AQ176" s="445"/>
      <c r="AR176" s="445"/>
      <c r="AS176" s="445"/>
      <c r="AT176" s="445"/>
      <c r="AU176" s="445"/>
    </row>
    <row r="177" spans="1:47" ht="15.75" customHeight="1" x14ac:dyDescent="0.25">
      <c r="A177" s="376">
        <v>170</v>
      </c>
      <c r="B177" s="428"/>
      <c r="C177" s="429"/>
      <c r="D177" s="430"/>
      <c r="E177" s="431"/>
      <c r="F177" s="431"/>
      <c r="G177" s="432"/>
      <c r="H177" s="433"/>
      <c r="I177" s="372"/>
      <c r="J177" s="434"/>
      <c r="K177" s="418"/>
      <c r="L177" s="419"/>
      <c r="M177" s="338"/>
      <c r="N177" s="434"/>
      <c r="O177" s="418"/>
      <c r="P177" s="419"/>
      <c r="Q177" s="338"/>
      <c r="R177" s="420"/>
      <c r="S177" s="420"/>
      <c r="T177" s="421"/>
      <c r="U177" s="420"/>
      <c r="V177" s="420"/>
      <c r="W177" s="422"/>
      <c r="X177" s="201"/>
      <c r="Y177" s="209"/>
      <c r="Z177" s="198"/>
      <c r="AA177" s="198"/>
      <c r="AB177" s="198"/>
      <c r="AC177" s="198"/>
      <c r="AD177" s="198"/>
      <c r="AE177" s="200"/>
      <c r="AF177" s="234"/>
      <c r="AG177" s="209"/>
      <c r="AH177" s="198"/>
      <c r="AI177" s="198"/>
      <c r="AJ177" s="198"/>
      <c r="AK177" s="198"/>
      <c r="AL177" s="200"/>
      <c r="AM177" s="200"/>
      <c r="AN177" s="210"/>
      <c r="AO177" s="209"/>
      <c r="AP177" s="198"/>
      <c r="AQ177" s="198"/>
      <c r="AR177" s="198"/>
      <c r="AS177" s="200"/>
      <c r="AT177" s="200"/>
      <c r="AU177" s="210"/>
    </row>
    <row r="178" spans="1:47" ht="15.75" customHeight="1" x14ac:dyDescent="0.25">
      <c r="A178" s="376">
        <v>171</v>
      </c>
      <c r="B178" s="359"/>
      <c r="C178" s="28" t="s">
        <v>64</v>
      </c>
      <c r="D178" s="10"/>
      <c r="E178" s="10"/>
      <c r="F178" s="29"/>
      <c r="G178" s="30"/>
      <c r="H178" s="31"/>
      <c r="I178" s="8"/>
      <c r="J178" s="32"/>
      <c r="K178" s="35"/>
      <c r="L178" s="25"/>
      <c r="M178" s="6"/>
      <c r="N178" s="32"/>
      <c r="O178" s="35"/>
      <c r="P178" s="25"/>
      <c r="Q178" s="6"/>
      <c r="R178" s="26"/>
      <c r="S178" s="26"/>
      <c r="T178" s="37"/>
      <c r="U178" s="26"/>
      <c r="V178" s="26"/>
      <c r="W178" s="27"/>
      <c r="X178" s="201"/>
      <c r="Y178" s="209"/>
      <c r="Z178" s="198"/>
      <c r="AA178" s="198"/>
      <c r="AB178" s="198"/>
      <c r="AC178" s="198"/>
      <c r="AD178" s="198"/>
      <c r="AE178" s="200"/>
      <c r="AF178" s="234"/>
      <c r="AG178" s="209"/>
      <c r="AH178" s="198"/>
      <c r="AI178" s="198"/>
      <c r="AJ178" s="198"/>
      <c r="AK178" s="198"/>
      <c r="AL178" s="200"/>
      <c r="AM178" s="200"/>
      <c r="AN178" s="210"/>
      <c r="AO178" s="209"/>
      <c r="AP178" s="198"/>
      <c r="AQ178" s="198"/>
      <c r="AR178" s="198"/>
      <c r="AS178" s="200"/>
      <c r="AT178" s="200"/>
      <c r="AU178" s="210"/>
    </row>
    <row r="179" spans="1:47" ht="15.75" customHeight="1" x14ac:dyDescent="0.25">
      <c r="A179" s="376">
        <v>172</v>
      </c>
      <c r="B179" s="358"/>
      <c r="C179" s="36" t="s">
        <v>21</v>
      </c>
      <c r="D179" s="33"/>
      <c r="E179" s="10"/>
      <c r="F179" s="29"/>
      <c r="G179" s="30"/>
      <c r="H179" s="34"/>
      <c r="I179" s="8"/>
      <c r="J179" s="35"/>
      <c r="K179" s="35"/>
      <c r="L179" s="25"/>
      <c r="M179" s="6"/>
      <c r="N179" s="35"/>
      <c r="O179" s="35"/>
      <c r="P179" s="25"/>
      <c r="Q179" s="6"/>
      <c r="R179" s="26"/>
      <c r="S179" s="26"/>
      <c r="T179" s="37"/>
      <c r="U179" s="26"/>
      <c r="V179" s="26"/>
      <c r="W179" s="27"/>
      <c r="X179" s="201"/>
      <c r="Y179" s="209"/>
      <c r="Z179" s="198"/>
      <c r="AA179" s="198"/>
      <c r="AB179" s="198"/>
      <c r="AC179" s="198"/>
      <c r="AD179" s="198"/>
      <c r="AE179" s="200"/>
      <c r="AF179" s="234"/>
      <c r="AG179" s="209"/>
      <c r="AH179" s="198"/>
      <c r="AI179" s="198"/>
      <c r="AJ179" s="198"/>
      <c r="AK179" s="198"/>
      <c r="AL179" s="200"/>
      <c r="AM179" s="200"/>
      <c r="AN179" s="210"/>
      <c r="AO179" s="209"/>
      <c r="AP179" s="198"/>
      <c r="AQ179" s="198"/>
      <c r="AR179" s="198"/>
      <c r="AS179" s="200"/>
      <c r="AT179" s="200"/>
      <c r="AU179" s="210"/>
    </row>
    <row r="180" spans="1:47" ht="27.75" customHeight="1" x14ac:dyDescent="0.25">
      <c r="A180" s="376">
        <v>173</v>
      </c>
      <c r="B180" s="358"/>
      <c r="C180" s="36" t="s">
        <v>22</v>
      </c>
      <c r="D180" s="33"/>
      <c r="E180" s="10" t="s">
        <v>23</v>
      </c>
      <c r="F180" s="29">
        <v>16</v>
      </c>
      <c r="G180" s="30">
        <v>200</v>
      </c>
      <c r="H180" s="34">
        <f t="shared" ref="H180:H188" si="106">F180*G180</f>
        <v>3200</v>
      </c>
      <c r="I180" s="8"/>
      <c r="J180" s="35"/>
      <c r="K180" s="35">
        <f t="shared" ref="K180:K196" si="107">$G180</f>
        <v>200</v>
      </c>
      <c r="L180" s="25">
        <f t="shared" ref="L180:L196" si="108">J180*K180</f>
        <v>0</v>
      </c>
      <c r="M180" s="6"/>
      <c r="N180" s="35"/>
      <c r="O180" s="35">
        <f t="shared" ref="O180:O196" si="109">$G180</f>
        <v>200</v>
      </c>
      <c r="P180" s="25">
        <f t="shared" ref="P180:P196" si="110">N180*O180</f>
        <v>0</v>
      </c>
      <c r="Q180" s="6"/>
      <c r="R180" s="26">
        <f t="shared" ref="R180:R196" si="111">(SUMIF($7:$7,22,180:180))</f>
        <v>0</v>
      </c>
      <c r="S180" s="26">
        <f t="shared" ref="S180:S196" si="112">(SUMIF($7:$7,24,180:180))</f>
        <v>0</v>
      </c>
      <c r="T180" s="37">
        <f t="shared" ref="T180:T196" si="113">F180-(SUMIF($7:$7,22,180:180))</f>
        <v>16</v>
      </c>
      <c r="U180" s="26">
        <f t="shared" ref="U180:U196" si="114">T180*G180</f>
        <v>3200</v>
      </c>
      <c r="V180" s="26"/>
      <c r="W180" s="27">
        <f t="shared" ref="W180:W196" si="115">U180-V180</f>
        <v>3200</v>
      </c>
      <c r="X180" s="201"/>
      <c r="Y180" s="218">
        <v>1</v>
      </c>
      <c r="Z180" s="198">
        <v>2</v>
      </c>
      <c r="AA180" s="198">
        <v>3</v>
      </c>
      <c r="AB180" s="198">
        <v>4</v>
      </c>
      <c r="AC180" s="198">
        <v>5</v>
      </c>
      <c r="AD180" s="198">
        <v>6</v>
      </c>
      <c r="AE180" s="200">
        <v>7</v>
      </c>
      <c r="AF180" s="234">
        <v>8</v>
      </c>
      <c r="AG180" s="209">
        <v>9</v>
      </c>
      <c r="AH180" s="198">
        <v>10</v>
      </c>
      <c r="AI180" s="198">
        <v>11</v>
      </c>
      <c r="AJ180" s="198">
        <v>12</v>
      </c>
      <c r="AK180" s="198">
        <v>13</v>
      </c>
      <c r="AL180" s="200">
        <v>14</v>
      </c>
      <c r="AM180" s="200">
        <v>15</v>
      </c>
      <c r="AN180" s="220">
        <v>16</v>
      </c>
      <c r="AO180" s="209">
        <v>17</v>
      </c>
      <c r="AP180" s="198">
        <v>18</v>
      </c>
      <c r="AQ180" s="198">
        <v>19</v>
      </c>
      <c r="AR180" s="198">
        <v>20</v>
      </c>
      <c r="AS180" s="200">
        <v>21</v>
      </c>
      <c r="AT180" s="200">
        <v>22</v>
      </c>
      <c r="AU180" s="210">
        <v>23</v>
      </c>
    </row>
    <row r="181" spans="1:47" ht="15.75" customHeight="1" x14ac:dyDescent="0.25">
      <c r="A181" s="376">
        <v>174</v>
      </c>
      <c r="B181" s="359"/>
      <c r="C181" s="36" t="s">
        <v>24</v>
      </c>
      <c r="D181" s="33">
        <v>15</v>
      </c>
      <c r="E181" s="10" t="s">
        <v>25</v>
      </c>
      <c r="F181" s="29">
        <v>9</v>
      </c>
      <c r="G181" s="30">
        <v>200</v>
      </c>
      <c r="H181" s="34">
        <f t="shared" si="106"/>
        <v>1800</v>
      </c>
      <c r="I181" s="8"/>
      <c r="J181" s="32"/>
      <c r="K181" s="35">
        <f t="shared" si="107"/>
        <v>200</v>
      </c>
      <c r="L181" s="25">
        <f t="shared" si="108"/>
        <v>0</v>
      </c>
      <c r="M181" s="6"/>
      <c r="N181" s="32"/>
      <c r="O181" s="35">
        <f t="shared" si="109"/>
        <v>200</v>
      </c>
      <c r="P181" s="25">
        <f t="shared" si="110"/>
        <v>0</v>
      </c>
      <c r="Q181" s="6"/>
      <c r="R181" s="26">
        <f t="shared" si="111"/>
        <v>0</v>
      </c>
      <c r="S181" s="26">
        <f t="shared" si="112"/>
        <v>0</v>
      </c>
      <c r="T181" s="37">
        <f t="shared" si="113"/>
        <v>9</v>
      </c>
      <c r="U181" s="26">
        <f t="shared" si="114"/>
        <v>1800</v>
      </c>
      <c r="V181" s="26"/>
      <c r="W181" s="27">
        <f t="shared" si="115"/>
        <v>1800</v>
      </c>
      <c r="X181" s="201"/>
      <c r="Y181" s="218">
        <v>1</v>
      </c>
      <c r="Z181" s="198">
        <v>2</v>
      </c>
      <c r="AA181" s="198">
        <v>3</v>
      </c>
      <c r="AB181" s="198">
        <v>4</v>
      </c>
      <c r="AC181" s="198">
        <v>5</v>
      </c>
      <c r="AD181" s="198">
        <v>6</v>
      </c>
      <c r="AE181" s="200">
        <v>7</v>
      </c>
      <c r="AF181" s="234">
        <v>8</v>
      </c>
      <c r="AG181" s="209">
        <v>9</v>
      </c>
      <c r="AH181" s="198">
        <v>10</v>
      </c>
      <c r="AI181" s="198">
        <v>11</v>
      </c>
      <c r="AJ181" s="198">
        <v>12</v>
      </c>
      <c r="AK181" s="198">
        <v>13</v>
      </c>
      <c r="AL181" s="200">
        <v>14</v>
      </c>
      <c r="AM181" s="200">
        <v>15</v>
      </c>
      <c r="AN181" s="220">
        <v>16</v>
      </c>
      <c r="AO181" s="209">
        <v>17</v>
      </c>
      <c r="AP181" s="198">
        <v>18</v>
      </c>
      <c r="AQ181" s="198">
        <v>19</v>
      </c>
      <c r="AR181" s="198">
        <v>20</v>
      </c>
      <c r="AS181" s="200">
        <v>21</v>
      </c>
      <c r="AT181" s="200">
        <v>22</v>
      </c>
      <c r="AU181" s="210">
        <v>23</v>
      </c>
    </row>
    <row r="182" spans="1:47" ht="15.75" customHeight="1" x14ac:dyDescent="0.25">
      <c r="A182" s="376">
        <v>175</v>
      </c>
      <c r="B182" s="358"/>
      <c r="C182" s="36" t="s">
        <v>40</v>
      </c>
      <c r="D182" s="33"/>
      <c r="E182" s="10" t="s">
        <v>23</v>
      </c>
      <c r="F182" s="29">
        <v>10</v>
      </c>
      <c r="G182" s="30">
        <v>400</v>
      </c>
      <c r="H182" s="34">
        <f t="shared" si="106"/>
        <v>4000</v>
      </c>
      <c r="I182" s="8"/>
      <c r="J182" s="35"/>
      <c r="K182" s="35">
        <f t="shared" si="107"/>
        <v>400</v>
      </c>
      <c r="L182" s="25">
        <f t="shared" si="108"/>
        <v>0</v>
      </c>
      <c r="M182" s="6"/>
      <c r="N182" s="35"/>
      <c r="O182" s="35">
        <f t="shared" si="109"/>
        <v>400</v>
      </c>
      <c r="P182" s="25">
        <f t="shared" si="110"/>
        <v>0</v>
      </c>
      <c r="Q182" s="6"/>
      <c r="R182" s="26">
        <f t="shared" si="111"/>
        <v>0</v>
      </c>
      <c r="S182" s="26">
        <f t="shared" si="112"/>
        <v>0</v>
      </c>
      <c r="T182" s="37">
        <f t="shared" si="113"/>
        <v>10</v>
      </c>
      <c r="U182" s="26">
        <f t="shared" si="114"/>
        <v>4000</v>
      </c>
      <c r="V182" s="26"/>
      <c r="W182" s="27">
        <f t="shared" si="115"/>
        <v>4000</v>
      </c>
      <c r="X182" s="201"/>
      <c r="Y182" s="218">
        <v>1</v>
      </c>
      <c r="Z182" s="198">
        <v>2</v>
      </c>
      <c r="AA182" s="198">
        <v>3</v>
      </c>
      <c r="AB182" s="198">
        <v>4</v>
      </c>
      <c r="AC182" s="198">
        <v>5</v>
      </c>
      <c r="AD182" s="198">
        <v>6</v>
      </c>
      <c r="AE182" s="200">
        <v>7</v>
      </c>
      <c r="AF182" s="234">
        <v>8</v>
      </c>
      <c r="AG182" s="209">
        <v>9</v>
      </c>
      <c r="AH182" s="198">
        <v>10</v>
      </c>
      <c r="AI182" s="198">
        <v>11</v>
      </c>
      <c r="AJ182" s="198">
        <v>12</v>
      </c>
      <c r="AK182" s="198">
        <v>13</v>
      </c>
      <c r="AL182" s="200">
        <v>14</v>
      </c>
      <c r="AM182" s="200">
        <v>15</v>
      </c>
      <c r="AN182" s="220">
        <v>16</v>
      </c>
      <c r="AO182" s="209">
        <v>17</v>
      </c>
      <c r="AP182" s="198">
        <v>18</v>
      </c>
      <c r="AQ182" s="198">
        <v>19</v>
      </c>
      <c r="AR182" s="198">
        <v>20</v>
      </c>
      <c r="AS182" s="200">
        <v>21</v>
      </c>
      <c r="AT182" s="200">
        <v>22</v>
      </c>
      <c r="AU182" s="210">
        <v>23</v>
      </c>
    </row>
    <row r="183" spans="1:47" ht="15.75" customHeight="1" x14ac:dyDescent="0.25">
      <c r="A183" s="376">
        <v>176</v>
      </c>
      <c r="B183" s="358"/>
      <c r="C183" s="36" t="s">
        <v>27</v>
      </c>
      <c r="D183" s="33">
        <v>25</v>
      </c>
      <c r="E183" s="10" t="s">
        <v>23</v>
      </c>
      <c r="F183" s="29">
        <v>4</v>
      </c>
      <c r="G183" s="30">
        <v>200</v>
      </c>
      <c r="H183" s="34">
        <f t="shared" si="106"/>
        <v>800</v>
      </c>
      <c r="I183" s="8"/>
      <c r="J183" s="35"/>
      <c r="K183" s="35">
        <f t="shared" si="107"/>
        <v>200</v>
      </c>
      <c r="L183" s="25">
        <f t="shared" si="108"/>
        <v>0</v>
      </c>
      <c r="M183" s="6"/>
      <c r="N183" s="35"/>
      <c r="O183" s="35">
        <f t="shared" si="109"/>
        <v>200</v>
      </c>
      <c r="P183" s="25">
        <f t="shared" si="110"/>
        <v>0</v>
      </c>
      <c r="Q183" s="6"/>
      <c r="R183" s="26">
        <f t="shared" si="111"/>
        <v>0</v>
      </c>
      <c r="S183" s="26">
        <f t="shared" si="112"/>
        <v>0</v>
      </c>
      <c r="T183" s="37">
        <f t="shared" si="113"/>
        <v>4</v>
      </c>
      <c r="U183" s="26">
        <f t="shared" si="114"/>
        <v>800</v>
      </c>
      <c r="V183" s="26"/>
      <c r="W183" s="27">
        <f t="shared" si="115"/>
        <v>800</v>
      </c>
      <c r="X183" s="201"/>
      <c r="Y183" s="218">
        <v>1</v>
      </c>
      <c r="Z183" s="198">
        <v>2</v>
      </c>
      <c r="AA183" s="198">
        <v>3</v>
      </c>
      <c r="AB183" s="198">
        <v>4</v>
      </c>
      <c r="AC183" s="198">
        <v>5</v>
      </c>
      <c r="AD183" s="198">
        <v>6</v>
      </c>
      <c r="AE183" s="200">
        <v>7</v>
      </c>
      <c r="AF183" s="234">
        <v>8</v>
      </c>
      <c r="AG183" s="209">
        <v>9</v>
      </c>
      <c r="AH183" s="198">
        <v>10</v>
      </c>
      <c r="AI183" s="198">
        <v>11</v>
      </c>
      <c r="AJ183" s="198">
        <v>12</v>
      </c>
      <c r="AK183" s="198">
        <v>13</v>
      </c>
      <c r="AL183" s="200">
        <v>14</v>
      </c>
      <c r="AM183" s="200">
        <v>15</v>
      </c>
      <c r="AN183" s="220">
        <v>16</v>
      </c>
      <c r="AO183" s="209">
        <v>17</v>
      </c>
      <c r="AP183" s="198">
        <v>18</v>
      </c>
      <c r="AQ183" s="198">
        <v>19</v>
      </c>
      <c r="AR183" s="198">
        <v>20</v>
      </c>
      <c r="AS183" s="200">
        <v>21</v>
      </c>
      <c r="AT183" s="200">
        <v>22</v>
      </c>
      <c r="AU183" s="210">
        <v>23</v>
      </c>
    </row>
    <row r="184" spans="1:47" ht="15.75" customHeight="1" x14ac:dyDescent="0.25">
      <c r="A184" s="376">
        <v>177</v>
      </c>
      <c r="B184" s="358"/>
      <c r="C184" s="36" t="s">
        <v>28</v>
      </c>
      <c r="D184" s="33"/>
      <c r="E184" s="10" t="s">
        <v>23</v>
      </c>
      <c r="F184" s="29">
        <v>3</v>
      </c>
      <c r="G184" s="30">
        <v>200</v>
      </c>
      <c r="H184" s="34">
        <f t="shared" si="106"/>
        <v>600</v>
      </c>
      <c r="I184" s="8"/>
      <c r="J184" s="35"/>
      <c r="K184" s="35">
        <f t="shared" si="107"/>
        <v>200</v>
      </c>
      <c r="L184" s="25">
        <f t="shared" si="108"/>
        <v>0</v>
      </c>
      <c r="M184" s="6"/>
      <c r="N184" s="35"/>
      <c r="O184" s="35">
        <f t="shared" si="109"/>
        <v>200</v>
      </c>
      <c r="P184" s="25">
        <f t="shared" si="110"/>
        <v>0</v>
      </c>
      <c r="Q184" s="6"/>
      <c r="R184" s="26">
        <f t="shared" si="111"/>
        <v>0</v>
      </c>
      <c r="S184" s="26">
        <f t="shared" si="112"/>
        <v>0</v>
      </c>
      <c r="T184" s="37">
        <f t="shared" si="113"/>
        <v>3</v>
      </c>
      <c r="U184" s="26">
        <f t="shared" si="114"/>
        <v>600</v>
      </c>
      <c r="V184" s="26"/>
      <c r="W184" s="27">
        <f t="shared" si="115"/>
        <v>600</v>
      </c>
      <c r="X184" s="201"/>
      <c r="Y184" s="218">
        <v>1</v>
      </c>
      <c r="Z184" s="198">
        <v>2</v>
      </c>
      <c r="AA184" s="198">
        <v>3</v>
      </c>
      <c r="AB184" s="198">
        <v>4</v>
      </c>
      <c r="AC184" s="198">
        <v>5</v>
      </c>
      <c r="AD184" s="198">
        <v>6</v>
      </c>
      <c r="AE184" s="200">
        <v>7</v>
      </c>
      <c r="AF184" s="234">
        <v>8</v>
      </c>
      <c r="AG184" s="209">
        <v>9</v>
      </c>
      <c r="AH184" s="198">
        <v>10</v>
      </c>
      <c r="AI184" s="198">
        <v>11</v>
      </c>
      <c r="AJ184" s="198">
        <v>12</v>
      </c>
      <c r="AK184" s="198">
        <v>13</v>
      </c>
      <c r="AL184" s="200">
        <v>14</v>
      </c>
      <c r="AM184" s="200">
        <v>15</v>
      </c>
      <c r="AN184" s="220">
        <v>16</v>
      </c>
      <c r="AO184" s="209">
        <v>17</v>
      </c>
      <c r="AP184" s="198">
        <v>18</v>
      </c>
      <c r="AQ184" s="198">
        <v>19</v>
      </c>
      <c r="AR184" s="198">
        <v>20</v>
      </c>
      <c r="AS184" s="200">
        <v>21</v>
      </c>
      <c r="AT184" s="200">
        <v>22</v>
      </c>
      <c r="AU184" s="210">
        <v>23</v>
      </c>
    </row>
    <row r="185" spans="1:47" ht="15.75" customHeight="1" x14ac:dyDescent="0.25">
      <c r="A185" s="376">
        <v>178</v>
      </c>
      <c r="B185" s="359"/>
      <c r="C185" s="36" t="s">
        <v>29</v>
      </c>
      <c r="D185" s="33">
        <v>32</v>
      </c>
      <c r="E185" s="10" t="s">
        <v>23</v>
      </c>
      <c r="F185" s="29">
        <v>1</v>
      </c>
      <c r="G185" s="30">
        <v>400</v>
      </c>
      <c r="H185" s="34">
        <f t="shared" si="106"/>
        <v>400</v>
      </c>
      <c r="I185" s="8"/>
      <c r="J185" s="32"/>
      <c r="K185" s="35">
        <f t="shared" si="107"/>
        <v>400</v>
      </c>
      <c r="L185" s="25">
        <f t="shared" si="108"/>
        <v>0</v>
      </c>
      <c r="M185" s="6"/>
      <c r="N185" s="32"/>
      <c r="O185" s="35">
        <f t="shared" si="109"/>
        <v>400</v>
      </c>
      <c r="P185" s="25">
        <f t="shared" si="110"/>
        <v>0</v>
      </c>
      <c r="Q185" s="6"/>
      <c r="R185" s="26">
        <f t="shared" si="111"/>
        <v>0</v>
      </c>
      <c r="S185" s="26">
        <f t="shared" si="112"/>
        <v>0</v>
      </c>
      <c r="T185" s="37">
        <f t="shared" si="113"/>
        <v>1</v>
      </c>
      <c r="U185" s="26">
        <f t="shared" si="114"/>
        <v>400</v>
      </c>
      <c r="V185" s="26"/>
      <c r="W185" s="27">
        <f t="shared" si="115"/>
        <v>400</v>
      </c>
      <c r="X185" s="201"/>
      <c r="Y185" s="218">
        <v>1</v>
      </c>
      <c r="Z185" s="198">
        <v>2</v>
      </c>
      <c r="AA185" s="198">
        <v>3</v>
      </c>
      <c r="AB185" s="198">
        <v>4</v>
      </c>
      <c r="AC185" s="198">
        <v>5</v>
      </c>
      <c r="AD185" s="198">
        <v>6</v>
      </c>
      <c r="AE185" s="200">
        <v>7</v>
      </c>
      <c r="AF185" s="234">
        <v>8</v>
      </c>
      <c r="AG185" s="209">
        <v>9</v>
      </c>
      <c r="AH185" s="198">
        <v>10</v>
      </c>
      <c r="AI185" s="198">
        <v>11</v>
      </c>
      <c r="AJ185" s="198">
        <v>12</v>
      </c>
      <c r="AK185" s="198">
        <v>13</v>
      </c>
      <c r="AL185" s="200">
        <v>14</v>
      </c>
      <c r="AM185" s="200">
        <v>15</v>
      </c>
      <c r="AN185" s="220">
        <v>16</v>
      </c>
      <c r="AO185" s="209">
        <v>17</v>
      </c>
      <c r="AP185" s="198">
        <v>18</v>
      </c>
      <c r="AQ185" s="198">
        <v>19</v>
      </c>
      <c r="AR185" s="198">
        <v>20</v>
      </c>
      <c r="AS185" s="200">
        <v>21</v>
      </c>
      <c r="AT185" s="200">
        <v>22</v>
      </c>
      <c r="AU185" s="210">
        <v>23</v>
      </c>
    </row>
    <row r="186" spans="1:47" ht="15.75" customHeight="1" x14ac:dyDescent="0.25">
      <c r="A186" s="376">
        <v>179</v>
      </c>
      <c r="B186" s="359"/>
      <c r="C186" s="36" t="s">
        <v>27</v>
      </c>
      <c r="D186" s="33">
        <v>40</v>
      </c>
      <c r="E186" s="10" t="s">
        <v>23</v>
      </c>
      <c r="F186" s="29">
        <v>35</v>
      </c>
      <c r="G186" s="30">
        <v>200</v>
      </c>
      <c r="H186" s="34">
        <f t="shared" si="106"/>
        <v>7000</v>
      </c>
      <c r="I186" s="8"/>
      <c r="J186" s="32"/>
      <c r="K186" s="35">
        <f t="shared" si="107"/>
        <v>200</v>
      </c>
      <c r="L186" s="25">
        <f t="shared" si="108"/>
        <v>0</v>
      </c>
      <c r="M186" s="6"/>
      <c r="N186" s="32"/>
      <c r="O186" s="35">
        <f t="shared" si="109"/>
        <v>200</v>
      </c>
      <c r="P186" s="25">
        <f t="shared" si="110"/>
        <v>0</v>
      </c>
      <c r="Q186" s="6"/>
      <c r="R186" s="26">
        <f t="shared" si="111"/>
        <v>0</v>
      </c>
      <c r="S186" s="26">
        <f t="shared" si="112"/>
        <v>0</v>
      </c>
      <c r="T186" s="37">
        <f t="shared" si="113"/>
        <v>35</v>
      </c>
      <c r="U186" s="26">
        <f t="shared" si="114"/>
        <v>7000</v>
      </c>
      <c r="V186" s="26"/>
      <c r="W186" s="27">
        <f t="shared" si="115"/>
        <v>7000</v>
      </c>
      <c r="X186" s="201"/>
      <c r="Y186" s="218">
        <v>1</v>
      </c>
      <c r="Z186" s="198">
        <v>2</v>
      </c>
      <c r="AA186" s="198">
        <v>3</v>
      </c>
      <c r="AB186" s="198">
        <v>4</v>
      </c>
      <c r="AC186" s="198">
        <v>5</v>
      </c>
      <c r="AD186" s="198">
        <v>6</v>
      </c>
      <c r="AE186" s="200">
        <v>7</v>
      </c>
      <c r="AF186" s="234">
        <v>8</v>
      </c>
      <c r="AG186" s="209">
        <v>9</v>
      </c>
      <c r="AH186" s="198">
        <v>10</v>
      </c>
      <c r="AI186" s="198">
        <v>11</v>
      </c>
      <c r="AJ186" s="198">
        <v>12</v>
      </c>
      <c r="AK186" s="198">
        <v>13</v>
      </c>
      <c r="AL186" s="200">
        <v>14</v>
      </c>
      <c r="AM186" s="200">
        <v>15</v>
      </c>
      <c r="AN186" s="220">
        <v>16</v>
      </c>
      <c r="AO186" s="209">
        <v>17</v>
      </c>
      <c r="AP186" s="198">
        <v>18</v>
      </c>
      <c r="AQ186" s="198">
        <v>19</v>
      </c>
      <c r="AR186" s="198">
        <v>20</v>
      </c>
      <c r="AS186" s="200">
        <v>21</v>
      </c>
      <c r="AT186" s="200">
        <v>22</v>
      </c>
      <c r="AU186" s="210">
        <v>23</v>
      </c>
    </row>
    <row r="187" spans="1:47" ht="15.75" customHeight="1" x14ac:dyDescent="0.25">
      <c r="A187" s="376">
        <v>180</v>
      </c>
      <c r="B187" s="358"/>
      <c r="C187" s="36" t="s">
        <v>31</v>
      </c>
      <c r="D187" s="33"/>
      <c r="E187" s="10" t="s">
        <v>32</v>
      </c>
      <c r="F187" s="29">
        <f>143</f>
        <v>143</v>
      </c>
      <c r="G187" s="30">
        <v>35</v>
      </c>
      <c r="H187" s="34">
        <f t="shared" si="106"/>
        <v>5005</v>
      </c>
      <c r="I187" s="8"/>
      <c r="J187" s="35"/>
      <c r="K187" s="35">
        <f t="shared" si="107"/>
        <v>35</v>
      </c>
      <c r="L187" s="25">
        <f t="shared" si="108"/>
        <v>0</v>
      </c>
      <c r="M187" s="6"/>
      <c r="N187" s="35"/>
      <c r="O187" s="35">
        <f t="shared" si="109"/>
        <v>35</v>
      </c>
      <c r="P187" s="25">
        <f t="shared" si="110"/>
        <v>0</v>
      </c>
      <c r="Q187" s="6"/>
      <c r="R187" s="26">
        <f t="shared" si="111"/>
        <v>0</v>
      </c>
      <c r="S187" s="26">
        <f t="shared" si="112"/>
        <v>0</v>
      </c>
      <c r="T187" s="37">
        <f t="shared" si="113"/>
        <v>143</v>
      </c>
      <c r="U187" s="26">
        <f t="shared" si="114"/>
        <v>5005</v>
      </c>
      <c r="V187" s="26"/>
      <c r="W187" s="27">
        <f t="shared" si="115"/>
        <v>5005</v>
      </c>
      <c r="X187" s="201"/>
      <c r="Y187" s="218">
        <v>1</v>
      </c>
      <c r="Z187" s="198">
        <v>2</v>
      </c>
      <c r="AA187" s="198">
        <v>3</v>
      </c>
      <c r="AB187" s="198">
        <v>4</v>
      </c>
      <c r="AC187" s="198">
        <v>5</v>
      </c>
      <c r="AD187" s="198">
        <v>6</v>
      </c>
      <c r="AE187" s="200">
        <v>7</v>
      </c>
      <c r="AF187" s="234">
        <v>8</v>
      </c>
      <c r="AG187" s="209">
        <v>9</v>
      </c>
      <c r="AH187" s="198">
        <v>10</v>
      </c>
      <c r="AI187" s="198">
        <v>11</v>
      </c>
      <c r="AJ187" s="198">
        <v>12</v>
      </c>
      <c r="AK187" s="198">
        <v>13</v>
      </c>
      <c r="AL187" s="200">
        <v>14</v>
      </c>
      <c r="AM187" s="200">
        <v>15</v>
      </c>
      <c r="AN187" s="220">
        <v>16</v>
      </c>
      <c r="AO187" s="209">
        <v>17</v>
      </c>
      <c r="AP187" s="198">
        <v>18</v>
      </c>
      <c r="AQ187" s="198">
        <v>19</v>
      </c>
      <c r="AR187" s="198">
        <v>20</v>
      </c>
      <c r="AS187" s="200">
        <v>21</v>
      </c>
      <c r="AT187" s="200">
        <v>22</v>
      </c>
      <c r="AU187" s="210">
        <v>23</v>
      </c>
    </row>
    <row r="188" spans="1:47" ht="15.75" customHeight="1" x14ac:dyDescent="0.25">
      <c r="A188" s="376">
        <v>181</v>
      </c>
      <c r="B188" s="358"/>
      <c r="C188" s="36" t="s">
        <v>61</v>
      </c>
      <c r="D188" s="33"/>
      <c r="E188" s="10" t="s">
        <v>32</v>
      </c>
      <c r="F188" s="29">
        <f>24*16</f>
        <v>384</v>
      </c>
      <c r="G188" s="30">
        <v>65</v>
      </c>
      <c r="H188" s="34">
        <f t="shared" si="106"/>
        <v>24960</v>
      </c>
      <c r="I188" s="8"/>
      <c r="J188" s="35"/>
      <c r="K188" s="35">
        <f t="shared" si="107"/>
        <v>65</v>
      </c>
      <c r="L188" s="25">
        <f t="shared" si="108"/>
        <v>0</v>
      </c>
      <c r="M188" s="6"/>
      <c r="N188" s="35"/>
      <c r="O188" s="35">
        <f t="shared" si="109"/>
        <v>65</v>
      </c>
      <c r="P188" s="25">
        <f t="shared" si="110"/>
        <v>0</v>
      </c>
      <c r="Q188" s="6"/>
      <c r="R188" s="26">
        <f t="shared" si="111"/>
        <v>0</v>
      </c>
      <c r="S188" s="26">
        <f t="shared" si="112"/>
        <v>0</v>
      </c>
      <c r="T188" s="37">
        <f t="shared" si="113"/>
        <v>384</v>
      </c>
      <c r="U188" s="26">
        <f t="shared" si="114"/>
        <v>24960</v>
      </c>
      <c r="V188" s="26"/>
      <c r="W188" s="27">
        <f t="shared" si="115"/>
        <v>24960</v>
      </c>
      <c r="X188" s="201"/>
      <c r="Y188" s="218">
        <v>1</v>
      </c>
      <c r="Z188" s="198">
        <v>2</v>
      </c>
      <c r="AA188" s="198">
        <v>3</v>
      </c>
      <c r="AB188" s="198">
        <v>4</v>
      </c>
      <c r="AC188" s="198">
        <v>5</v>
      </c>
      <c r="AD188" s="198">
        <v>6</v>
      </c>
      <c r="AE188" s="200">
        <v>7</v>
      </c>
      <c r="AF188" s="234">
        <v>8</v>
      </c>
      <c r="AG188" s="209">
        <v>9</v>
      </c>
      <c r="AH188" s="198">
        <v>10</v>
      </c>
      <c r="AI188" s="198">
        <v>11</v>
      </c>
      <c r="AJ188" s="198">
        <v>12</v>
      </c>
      <c r="AK188" s="198">
        <v>13</v>
      </c>
      <c r="AL188" s="200">
        <v>14</v>
      </c>
      <c r="AM188" s="200">
        <v>15</v>
      </c>
      <c r="AN188" s="220">
        <v>16</v>
      </c>
      <c r="AO188" s="209">
        <v>17</v>
      </c>
      <c r="AP188" s="198">
        <v>18</v>
      </c>
      <c r="AQ188" s="198">
        <v>19</v>
      </c>
      <c r="AR188" s="198">
        <v>20</v>
      </c>
      <c r="AS188" s="200">
        <v>21</v>
      </c>
      <c r="AT188" s="200">
        <v>22</v>
      </c>
      <c r="AU188" s="210">
        <v>23</v>
      </c>
    </row>
    <row r="189" spans="1:47" ht="15.75" customHeight="1" x14ac:dyDescent="0.25">
      <c r="A189" s="376">
        <v>182</v>
      </c>
      <c r="B189" s="358"/>
      <c r="C189" s="36" t="s">
        <v>30</v>
      </c>
      <c r="D189" s="33"/>
      <c r="E189" s="10"/>
      <c r="F189" s="29"/>
      <c r="G189" s="30"/>
      <c r="H189" s="34"/>
      <c r="I189" s="8"/>
      <c r="J189" s="35"/>
      <c r="K189" s="35">
        <f t="shared" si="107"/>
        <v>0</v>
      </c>
      <c r="L189" s="25">
        <f t="shared" si="108"/>
        <v>0</v>
      </c>
      <c r="M189" s="6"/>
      <c r="N189" s="35"/>
      <c r="O189" s="35">
        <f t="shared" si="109"/>
        <v>0</v>
      </c>
      <c r="P189" s="25">
        <f t="shared" si="110"/>
        <v>0</v>
      </c>
      <c r="Q189" s="6"/>
      <c r="R189" s="26">
        <f t="shared" si="111"/>
        <v>0</v>
      </c>
      <c r="S189" s="26">
        <f t="shared" si="112"/>
        <v>0</v>
      </c>
      <c r="T189" s="37">
        <f t="shared" si="113"/>
        <v>0</v>
      </c>
      <c r="U189" s="26">
        <f t="shared" si="114"/>
        <v>0</v>
      </c>
      <c r="V189" s="26"/>
      <c r="W189" s="27">
        <f t="shared" si="115"/>
        <v>0</v>
      </c>
      <c r="X189" s="201"/>
      <c r="Y189" s="218">
        <v>1</v>
      </c>
      <c r="Z189" s="219">
        <v>2</v>
      </c>
      <c r="AA189" s="219">
        <v>3</v>
      </c>
      <c r="AB189" s="219">
        <v>4</v>
      </c>
      <c r="AC189" s="219">
        <v>5</v>
      </c>
      <c r="AD189" s="219">
        <v>6</v>
      </c>
      <c r="AE189" s="219">
        <v>6</v>
      </c>
      <c r="AF189" s="219">
        <v>6</v>
      </c>
      <c r="AG189" s="219">
        <v>6</v>
      </c>
      <c r="AH189" s="219">
        <v>6</v>
      </c>
      <c r="AI189" s="219">
        <v>6</v>
      </c>
      <c r="AJ189" s="219">
        <v>6</v>
      </c>
      <c r="AK189" s="219">
        <v>6</v>
      </c>
      <c r="AL189" s="219">
        <v>6</v>
      </c>
      <c r="AM189" s="219">
        <v>6</v>
      </c>
      <c r="AN189" s="220">
        <v>16</v>
      </c>
      <c r="AO189" s="209">
        <v>17</v>
      </c>
      <c r="AP189" s="198">
        <v>18</v>
      </c>
      <c r="AQ189" s="198">
        <v>19</v>
      </c>
      <c r="AR189" s="198">
        <v>20</v>
      </c>
      <c r="AS189" s="200">
        <v>21</v>
      </c>
      <c r="AT189" s="200">
        <v>22</v>
      </c>
      <c r="AU189" s="210">
        <v>23</v>
      </c>
    </row>
    <row r="190" spans="1:47" ht="33.75" customHeight="1" x14ac:dyDescent="0.25">
      <c r="A190" s="376">
        <v>183</v>
      </c>
      <c r="B190" s="358"/>
      <c r="C190" s="36" t="s">
        <v>62</v>
      </c>
      <c r="D190" s="33">
        <v>50</v>
      </c>
      <c r="E190" s="10" t="s">
        <v>32</v>
      </c>
      <c r="F190" s="29">
        <v>2770</v>
      </c>
      <c r="G190" s="30">
        <v>25</v>
      </c>
      <c r="H190" s="34">
        <f t="shared" ref="H190:H191" si="116">F190*G190</f>
        <v>69250</v>
      </c>
      <c r="I190" s="8"/>
      <c r="J190" s="35"/>
      <c r="K190" s="35">
        <f t="shared" si="107"/>
        <v>25</v>
      </c>
      <c r="L190" s="25">
        <f t="shared" si="108"/>
        <v>0</v>
      </c>
      <c r="M190" s="6"/>
      <c r="N190" s="35"/>
      <c r="O190" s="35">
        <f t="shared" si="109"/>
        <v>25</v>
      </c>
      <c r="P190" s="25">
        <f t="shared" si="110"/>
        <v>0</v>
      </c>
      <c r="Q190" s="6"/>
      <c r="R190" s="26">
        <f t="shared" si="111"/>
        <v>0</v>
      </c>
      <c r="S190" s="26">
        <f t="shared" si="112"/>
        <v>0</v>
      </c>
      <c r="T190" s="37">
        <f t="shared" si="113"/>
        <v>2770</v>
      </c>
      <c r="U190" s="26">
        <f t="shared" si="114"/>
        <v>69250</v>
      </c>
      <c r="V190" s="26"/>
      <c r="W190" s="27">
        <f t="shared" si="115"/>
        <v>69250</v>
      </c>
      <c r="X190" s="201"/>
      <c r="Y190" s="218">
        <v>1</v>
      </c>
      <c r="Z190" s="198">
        <v>2</v>
      </c>
      <c r="AA190" s="198">
        <v>3</v>
      </c>
      <c r="AB190" s="198">
        <v>4</v>
      </c>
      <c r="AC190" s="198">
        <v>5</v>
      </c>
      <c r="AD190" s="198">
        <v>6</v>
      </c>
      <c r="AE190" s="200">
        <v>7</v>
      </c>
      <c r="AF190" s="234">
        <v>8</v>
      </c>
      <c r="AG190" s="209">
        <v>9</v>
      </c>
      <c r="AH190" s="198">
        <v>10</v>
      </c>
      <c r="AI190" s="198">
        <v>11</v>
      </c>
      <c r="AJ190" s="198">
        <v>12</v>
      </c>
      <c r="AK190" s="198">
        <v>13</v>
      </c>
      <c r="AL190" s="200">
        <v>14</v>
      </c>
      <c r="AM190" s="200">
        <v>15</v>
      </c>
      <c r="AN190" s="220">
        <v>16</v>
      </c>
      <c r="AO190" s="209">
        <v>17</v>
      </c>
      <c r="AP190" s="198">
        <v>18</v>
      </c>
      <c r="AQ190" s="198">
        <v>19</v>
      </c>
      <c r="AR190" s="198">
        <v>20</v>
      </c>
      <c r="AS190" s="200">
        <v>21</v>
      </c>
      <c r="AT190" s="200">
        <v>22</v>
      </c>
      <c r="AU190" s="210">
        <v>23</v>
      </c>
    </row>
    <row r="191" spans="1:47" ht="15.75" customHeight="1" x14ac:dyDescent="0.25">
      <c r="A191" s="376">
        <v>184</v>
      </c>
      <c r="B191" s="358"/>
      <c r="C191" s="36" t="s">
        <v>26</v>
      </c>
      <c r="D191" s="10">
        <v>15</v>
      </c>
      <c r="E191" s="10" t="s">
        <v>23</v>
      </c>
      <c r="F191" s="29">
        <f>32+16</f>
        <v>48</v>
      </c>
      <c r="G191" s="30">
        <v>300</v>
      </c>
      <c r="H191" s="34">
        <f t="shared" si="116"/>
        <v>14400</v>
      </c>
      <c r="I191" s="8"/>
      <c r="J191" s="35"/>
      <c r="K191" s="35">
        <f t="shared" si="107"/>
        <v>300</v>
      </c>
      <c r="L191" s="25">
        <f t="shared" si="108"/>
        <v>0</v>
      </c>
      <c r="M191" s="6"/>
      <c r="N191" s="35"/>
      <c r="O191" s="35">
        <f t="shared" si="109"/>
        <v>300</v>
      </c>
      <c r="P191" s="25">
        <f t="shared" si="110"/>
        <v>0</v>
      </c>
      <c r="Q191" s="6"/>
      <c r="R191" s="26">
        <f t="shared" si="111"/>
        <v>0</v>
      </c>
      <c r="S191" s="26">
        <f t="shared" si="112"/>
        <v>0</v>
      </c>
      <c r="T191" s="37">
        <f t="shared" si="113"/>
        <v>48</v>
      </c>
      <c r="U191" s="26">
        <f t="shared" si="114"/>
        <v>14400</v>
      </c>
      <c r="V191" s="26"/>
      <c r="W191" s="27">
        <f t="shared" si="115"/>
        <v>14400</v>
      </c>
      <c r="X191" s="201"/>
      <c r="Y191" s="218">
        <v>1</v>
      </c>
      <c r="Z191" s="198">
        <v>2</v>
      </c>
      <c r="AA191" s="198">
        <v>3</v>
      </c>
      <c r="AB191" s="198">
        <v>4</v>
      </c>
      <c r="AC191" s="198">
        <v>5</v>
      </c>
      <c r="AD191" s="198">
        <v>6</v>
      </c>
      <c r="AE191" s="200">
        <v>7</v>
      </c>
      <c r="AF191" s="234">
        <v>8</v>
      </c>
      <c r="AG191" s="209">
        <v>9</v>
      </c>
      <c r="AH191" s="198">
        <v>10</v>
      </c>
      <c r="AI191" s="198">
        <v>11</v>
      </c>
      <c r="AJ191" s="198">
        <v>12</v>
      </c>
      <c r="AK191" s="198">
        <v>13</v>
      </c>
      <c r="AL191" s="200">
        <v>14</v>
      </c>
      <c r="AM191" s="200">
        <v>15</v>
      </c>
      <c r="AN191" s="220">
        <v>16</v>
      </c>
      <c r="AO191" s="209">
        <v>17</v>
      </c>
      <c r="AP191" s="198">
        <v>18</v>
      </c>
      <c r="AQ191" s="198">
        <v>19</v>
      </c>
      <c r="AR191" s="198">
        <v>20</v>
      </c>
      <c r="AS191" s="200">
        <v>21</v>
      </c>
      <c r="AT191" s="200">
        <v>22</v>
      </c>
      <c r="AU191" s="210">
        <v>23</v>
      </c>
    </row>
    <row r="192" spans="1:47" ht="15.75" customHeight="1" x14ac:dyDescent="0.25">
      <c r="A192" s="376">
        <v>185</v>
      </c>
      <c r="B192" s="361"/>
      <c r="C192" s="60" t="s">
        <v>35</v>
      </c>
      <c r="D192" s="61"/>
      <c r="E192" s="61"/>
      <c r="F192" s="61"/>
      <c r="G192" s="30"/>
      <c r="H192" s="62"/>
      <c r="I192" s="8"/>
      <c r="J192" s="63"/>
      <c r="K192" s="35">
        <f t="shared" si="107"/>
        <v>0</v>
      </c>
      <c r="L192" s="25">
        <f t="shared" si="108"/>
        <v>0</v>
      </c>
      <c r="M192" s="6"/>
      <c r="N192" s="63"/>
      <c r="O192" s="35">
        <f t="shared" si="109"/>
        <v>0</v>
      </c>
      <c r="P192" s="25">
        <f t="shared" si="110"/>
        <v>0</v>
      </c>
      <c r="Q192" s="6"/>
      <c r="R192" s="26">
        <f t="shared" si="111"/>
        <v>0</v>
      </c>
      <c r="S192" s="26">
        <f t="shared" si="112"/>
        <v>0</v>
      </c>
      <c r="T192" s="37">
        <f t="shared" si="113"/>
        <v>0</v>
      </c>
      <c r="U192" s="26">
        <f t="shared" si="114"/>
        <v>0</v>
      </c>
      <c r="V192" s="26"/>
      <c r="W192" s="27">
        <f t="shared" si="115"/>
        <v>0</v>
      </c>
      <c r="X192" s="201"/>
      <c r="Y192" s="218">
        <v>1</v>
      </c>
      <c r="Z192" s="198">
        <v>2</v>
      </c>
      <c r="AA192" s="198">
        <v>3</v>
      </c>
      <c r="AB192" s="198">
        <v>4</v>
      </c>
      <c r="AC192" s="198">
        <v>5</v>
      </c>
      <c r="AD192" s="198">
        <v>6</v>
      </c>
      <c r="AE192" s="200">
        <v>7</v>
      </c>
      <c r="AF192" s="234">
        <v>8</v>
      </c>
      <c r="AG192" s="209">
        <v>9</v>
      </c>
      <c r="AH192" s="198">
        <v>10</v>
      </c>
      <c r="AI192" s="198">
        <v>11</v>
      </c>
      <c r="AJ192" s="198">
        <v>12</v>
      </c>
      <c r="AK192" s="198">
        <v>13</v>
      </c>
      <c r="AL192" s="200">
        <v>14</v>
      </c>
      <c r="AM192" s="200">
        <v>15</v>
      </c>
      <c r="AN192" s="220">
        <v>16</v>
      </c>
      <c r="AO192" s="209">
        <v>17</v>
      </c>
      <c r="AP192" s="198">
        <v>18</v>
      </c>
      <c r="AQ192" s="198">
        <v>19</v>
      </c>
      <c r="AR192" s="198">
        <v>20</v>
      </c>
      <c r="AS192" s="200">
        <v>21</v>
      </c>
      <c r="AT192" s="200">
        <v>22</v>
      </c>
      <c r="AU192" s="210">
        <v>23</v>
      </c>
    </row>
    <row r="193" spans="1:47" ht="24" customHeight="1" x14ac:dyDescent="0.25">
      <c r="A193" s="376">
        <v>186</v>
      </c>
      <c r="B193" s="361"/>
      <c r="C193" s="64" t="s">
        <v>36</v>
      </c>
      <c r="D193" s="61"/>
      <c r="E193" s="61" t="s">
        <v>23</v>
      </c>
      <c r="F193" s="61">
        <v>2</v>
      </c>
      <c r="G193" s="30">
        <v>200</v>
      </c>
      <c r="H193" s="62">
        <v>400</v>
      </c>
      <c r="I193" s="8"/>
      <c r="J193" s="63"/>
      <c r="K193" s="35">
        <f t="shared" si="107"/>
        <v>200</v>
      </c>
      <c r="L193" s="25">
        <f t="shared" si="108"/>
        <v>0</v>
      </c>
      <c r="M193" s="6"/>
      <c r="N193" s="63"/>
      <c r="O193" s="35">
        <f t="shared" si="109"/>
        <v>200</v>
      </c>
      <c r="P193" s="25">
        <f t="shared" si="110"/>
        <v>0</v>
      </c>
      <c r="Q193" s="6"/>
      <c r="R193" s="26">
        <f t="shared" si="111"/>
        <v>0</v>
      </c>
      <c r="S193" s="26">
        <f t="shared" si="112"/>
        <v>0</v>
      </c>
      <c r="T193" s="37">
        <f t="shared" si="113"/>
        <v>2</v>
      </c>
      <c r="U193" s="26">
        <f t="shared" si="114"/>
        <v>400</v>
      </c>
      <c r="V193" s="26"/>
      <c r="W193" s="27">
        <f t="shared" si="115"/>
        <v>400</v>
      </c>
      <c r="X193" s="201"/>
      <c r="Y193" s="218">
        <v>1</v>
      </c>
      <c r="Z193" s="198">
        <v>2</v>
      </c>
      <c r="AA193" s="198">
        <v>3</v>
      </c>
      <c r="AB193" s="198">
        <v>4</v>
      </c>
      <c r="AC193" s="198">
        <v>5</v>
      </c>
      <c r="AD193" s="198">
        <v>6</v>
      </c>
      <c r="AE193" s="200">
        <v>7</v>
      </c>
      <c r="AF193" s="234">
        <v>8</v>
      </c>
      <c r="AG193" s="209">
        <v>9</v>
      </c>
      <c r="AH193" s="198">
        <v>10</v>
      </c>
      <c r="AI193" s="198">
        <v>11</v>
      </c>
      <c r="AJ193" s="198">
        <v>12</v>
      </c>
      <c r="AK193" s="198">
        <v>13</v>
      </c>
      <c r="AL193" s="200">
        <v>14</v>
      </c>
      <c r="AM193" s="200">
        <v>15</v>
      </c>
      <c r="AN193" s="220">
        <v>16</v>
      </c>
      <c r="AO193" s="209">
        <v>17</v>
      </c>
      <c r="AP193" s="198">
        <v>18</v>
      </c>
      <c r="AQ193" s="198">
        <v>19</v>
      </c>
      <c r="AR193" s="198">
        <v>20</v>
      </c>
      <c r="AS193" s="200">
        <v>21</v>
      </c>
      <c r="AT193" s="200">
        <v>22</v>
      </c>
      <c r="AU193" s="210">
        <v>23</v>
      </c>
    </row>
    <row r="194" spans="1:47" ht="15.75" customHeight="1" x14ac:dyDescent="0.25">
      <c r="A194" s="376">
        <v>187</v>
      </c>
      <c r="B194" s="361"/>
      <c r="C194" s="64" t="s">
        <v>24</v>
      </c>
      <c r="D194" s="61"/>
      <c r="E194" s="61" t="s">
        <v>23</v>
      </c>
      <c r="F194" s="61">
        <v>1</v>
      </c>
      <c r="G194" s="30">
        <v>200</v>
      </c>
      <c r="H194" s="62">
        <v>200</v>
      </c>
      <c r="I194" s="8"/>
      <c r="J194" s="63"/>
      <c r="K194" s="35">
        <f t="shared" si="107"/>
        <v>200</v>
      </c>
      <c r="L194" s="25">
        <f t="shared" si="108"/>
        <v>0</v>
      </c>
      <c r="M194" s="6"/>
      <c r="N194" s="63"/>
      <c r="O194" s="35">
        <f t="shared" si="109"/>
        <v>200</v>
      </c>
      <c r="P194" s="25">
        <f t="shared" si="110"/>
        <v>0</v>
      </c>
      <c r="Q194" s="6"/>
      <c r="R194" s="26">
        <f t="shared" si="111"/>
        <v>0</v>
      </c>
      <c r="S194" s="26">
        <f t="shared" si="112"/>
        <v>0</v>
      </c>
      <c r="T194" s="37">
        <f t="shared" si="113"/>
        <v>1</v>
      </c>
      <c r="U194" s="26">
        <f t="shared" si="114"/>
        <v>200</v>
      </c>
      <c r="V194" s="26"/>
      <c r="W194" s="27">
        <f t="shared" si="115"/>
        <v>200</v>
      </c>
      <c r="X194" s="201"/>
      <c r="Y194" s="218">
        <v>1</v>
      </c>
      <c r="Z194" s="198">
        <v>2</v>
      </c>
      <c r="AA194" s="198">
        <v>3</v>
      </c>
      <c r="AB194" s="198">
        <v>4</v>
      </c>
      <c r="AC194" s="198">
        <v>5</v>
      </c>
      <c r="AD194" s="198">
        <v>6</v>
      </c>
      <c r="AE194" s="200">
        <v>7</v>
      </c>
      <c r="AF194" s="234">
        <v>8</v>
      </c>
      <c r="AG194" s="209">
        <v>9</v>
      </c>
      <c r="AH194" s="198">
        <v>10</v>
      </c>
      <c r="AI194" s="198">
        <v>11</v>
      </c>
      <c r="AJ194" s="198">
        <v>12</v>
      </c>
      <c r="AK194" s="198">
        <v>13</v>
      </c>
      <c r="AL194" s="200">
        <v>14</v>
      </c>
      <c r="AM194" s="200">
        <v>15</v>
      </c>
      <c r="AN194" s="220">
        <v>16</v>
      </c>
      <c r="AO194" s="209">
        <v>17</v>
      </c>
      <c r="AP194" s="198">
        <v>18</v>
      </c>
      <c r="AQ194" s="198">
        <v>19</v>
      </c>
      <c r="AR194" s="198">
        <v>20</v>
      </c>
      <c r="AS194" s="200">
        <v>21</v>
      </c>
      <c r="AT194" s="200">
        <v>22</v>
      </c>
      <c r="AU194" s="210">
        <v>23</v>
      </c>
    </row>
    <row r="195" spans="1:47" ht="15.75" customHeight="1" x14ac:dyDescent="0.25">
      <c r="A195" s="376">
        <v>188</v>
      </c>
      <c r="B195" s="361"/>
      <c r="C195" s="64" t="s">
        <v>27</v>
      </c>
      <c r="D195" s="61"/>
      <c r="E195" s="61" t="s">
        <v>23</v>
      </c>
      <c r="F195" s="61">
        <v>1</v>
      </c>
      <c r="G195" s="30">
        <v>200</v>
      </c>
      <c r="H195" s="62">
        <v>200</v>
      </c>
      <c r="I195" s="8"/>
      <c r="J195" s="63"/>
      <c r="K195" s="35">
        <f t="shared" si="107"/>
        <v>200</v>
      </c>
      <c r="L195" s="25">
        <f t="shared" si="108"/>
        <v>0</v>
      </c>
      <c r="M195" s="6"/>
      <c r="N195" s="63"/>
      <c r="O195" s="35">
        <f t="shared" si="109"/>
        <v>200</v>
      </c>
      <c r="P195" s="25">
        <f t="shared" si="110"/>
        <v>0</v>
      </c>
      <c r="Q195" s="6"/>
      <c r="R195" s="26">
        <f t="shared" si="111"/>
        <v>0</v>
      </c>
      <c r="S195" s="26">
        <f t="shared" si="112"/>
        <v>0</v>
      </c>
      <c r="T195" s="37">
        <f t="shared" si="113"/>
        <v>1</v>
      </c>
      <c r="U195" s="26">
        <f t="shared" si="114"/>
        <v>200</v>
      </c>
      <c r="V195" s="26"/>
      <c r="W195" s="27">
        <f t="shared" si="115"/>
        <v>200</v>
      </c>
      <c r="X195" s="201"/>
      <c r="Y195" s="218">
        <v>1</v>
      </c>
      <c r="Z195" s="198">
        <v>2</v>
      </c>
      <c r="AA195" s="198">
        <v>3</v>
      </c>
      <c r="AB195" s="198">
        <v>4</v>
      </c>
      <c r="AC195" s="198">
        <v>5</v>
      </c>
      <c r="AD195" s="198">
        <v>6</v>
      </c>
      <c r="AE195" s="200">
        <v>7</v>
      </c>
      <c r="AF195" s="234">
        <v>8</v>
      </c>
      <c r="AG195" s="209">
        <v>9</v>
      </c>
      <c r="AH195" s="198">
        <v>10</v>
      </c>
      <c r="AI195" s="198">
        <v>11</v>
      </c>
      <c r="AJ195" s="198">
        <v>12</v>
      </c>
      <c r="AK195" s="198">
        <v>13</v>
      </c>
      <c r="AL195" s="200">
        <v>14</v>
      </c>
      <c r="AM195" s="200">
        <v>15</v>
      </c>
      <c r="AN195" s="220">
        <v>16</v>
      </c>
      <c r="AO195" s="209">
        <v>17</v>
      </c>
      <c r="AP195" s="198">
        <v>18</v>
      </c>
      <c r="AQ195" s="198">
        <v>19</v>
      </c>
      <c r="AR195" s="198">
        <v>20</v>
      </c>
      <c r="AS195" s="200">
        <v>21</v>
      </c>
      <c r="AT195" s="200">
        <v>22</v>
      </c>
      <c r="AU195" s="210">
        <v>23</v>
      </c>
    </row>
    <row r="196" spans="1:47" ht="15.75" customHeight="1" thickBot="1" x14ac:dyDescent="0.3">
      <c r="A196" s="376">
        <v>189</v>
      </c>
      <c r="B196" s="424"/>
      <c r="C196" s="425" t="s">
        <v>28</v>
      </c>
      <c r="D196" s="382"/>
      <c r="E196" s="382" t="s">
        <v>23</v>
      </c>
      <c r="F196" s="382">
        <v>1</v>
      </c>
      <c r="G196" s="426">
        <v>200</v>
      </c>
      <c r="H196" s="383">
        <v>200</v>
      </c>
      <c r="I196" s="337"/>
      <c r="J196" s="427"/>
      <c r="K196" s="81">
        <f t="shared" si="107"/>
        <v>200</v>
      </c>
      <c r="L196" s="82">
        <f t="shared" si="108"/>
        <v>0</v>
      </c>
      <c r="M196" s="267"/>
      <c r="N196" s="427"/>
      <c r="O196" s="81">
        <f t="shared" si="109"/>
        <v>200</v>
      </c>
      <c r="P196" s="82">
        <f t="shared" si="110"/>
        <v>0</v>
      </c>
      <c r="Q196" s="267"/>
      <c r="R196" s="83">
        <f t="shared" si="111"/>
        <v>0</v>
      </c>
      <c r="S196" s="83">
        <f t="shared" si="112"/>
        <v>0</v>
      </c>
      <c r="T196" s="384">
        <f t="shared" si="113"/>
        <v>1</v>
      </c>
      <c r="U196" s="83">
        <f t="shared" si="114"/>
        <v>200</v>
      </c>
      <c r="V196" s="83"/>
      <c r="W196" s="84">
        <f t="shared" si="115"/>
        <v>200</v>
      </c>
      <c r="X196" s="202"/>
      <c r="Y196" s="218">
        <v>1</v>
      </c>
      <c r="Z196" s="198">
        <v>2</v>
      </c>
      <c r="AA196" s="198">
        <v>3</v>
      </c>
      <c r="AB196" s="198">
        <v>4</v>
      </c>
      <c r="AC196" s="198">
        <v>5</v>
      </c>
      <c r="AD196" s="198">
        <v>6</v>
      </c>
      <c r="AE196" s="200">
        <v>7</v>
      </c>
      <c r="AF196" s="234">
        <v>8</v>
      </c>
      <c r="AG196" s="209">
        <v>9</v>
      </c>
      <c r="AH196" s="198">
        <v>10</v>
      </c>
      <c r="AI196" s="198">
        <v>11</v>
      </c>
      <c r="AJ196" s="198">
        <v>12</v>
      </c>
      <c r="AK196" s="198">
        <v>13</v>
      </c>
      <c r="AL196" s="200">
        <v>14</v>
      </c>
      <c r="AM196" s="200">
        <v>15</v>
      </c>
      <c r="AN196" s="220">
        <v>16</v>
      </c>
      <c r="AO196" s="209">
        <v>17</v>
      </c>
      <c r="AP196" s="198">
        <v>18</v>
      </c>
      <c r="AQ196" s="198">
        <v>19</v>
      </c>
      <c r="AR196" s="198">
        <v>20</v>
      </c>
      <c r="AS196" s="200">
        <v>21</v>
      </c>
      <c r="AT196" s="200">
        <v>22</v>
      </c>
      <c r="AU196" s="210">
        <v>23</v>
      </c>
    </row>
    <row r="197" spans="1:47" ht="15.75" customHeight="1" thickBot="1" x14ac:dyDescent="0.25">
      <c r="A197" s="376">
        <v>190</v>
      </c>
      <c r="B197" s="445"/>
      <c r="C197" s="445" t="s">
        <v>65</v>
      </c>
      <c r="D197" s="445"/>
      <c r="E197" s="445"/>
      <c r="F197" s="445"/>
      <c r="G197" s="445"/>
      <c r="H197" s="445">
        <f>SUM(H180:H191)</f>
        <v>131415</v>
      </c>
      <c r="I197" s="445"/>
      <c r="J197" s="445"/>
      <c r="K197" s="445"/>
      <c r="L197" s="445">
        <f>SUM(L178:L196)</f>
        <v>0</v>
      </c>
      <c r="M197" s="445"/>
      <c r="N197" s="445"/>
      <c r="O197" s="445"/>
      <c r="P197" s="445">
        <f>SUM(P179:P196)</f>
        <v>0</v>
      </c>
      <c r="Q197" s="445"/>
      <c r="R197" s="445"/>
      <c r="S197" s="445"/>
      <c r="T197" s="445"/>
      <c r="U197" s="445">
        <f>SUM(U178:U196)</f>
        <v>132415</v>
      </c>
      <c r="V197" s="445"/>
      <c r="W197" s="445">
        <f t="shared" ref="W197" si="117">U197-V197</f>
        <v>132415</v>
      </c>
      <c r="X197" s="445"/>
      <c r="Y197" s="445"/>
      <c r="Z197" s="445"/>
      <c r="AA197" s="445"/>
      <c r="AB197" s="445"/>
      <c r="AC197" s="445"/>
      <c r="AD197" s="445"/>
      <c r="AE197" s="445"/>
      <c r="AF197" s="445"/>
      <c r="AG197" s="445"/>
      <c r="AH197" s="445"/>
      <c r="AI197" s="445"/>
      <c r="AJ197" s="445"/>
      <c r="AK197" s="445"/>
      <c r="AL197" s="445"/>
      <c r="AM197" s="445"/>
      <c r="AN197" s="445"/>
      <c r="AO197" s="445"/>
      <c r="AP197" s="445"/>
      <c r="AQ197" s="445"/>
      <c r="AR197" s="445"/>
      <c r="AS197" s="445"/>
      <c r="AT197" s="445"/>
      <c r="AU197" s="445"/>
    </row>
    <row r="198" spans="1:47" ht="15.75" customHeight="1" x14ac:dyDescent="0.25">
      <c r="A198" s="376">
        <v>191</v>
      </c>
      <c r="B198" s="428"/>
      <c r="C198" s="429"/>
      <c r="D198" s="430"/>
      <c r="E198" s="431"/>
      <c r="F198" s="431"/>
      <c r="G198" s="432"/>
      <c r="H198" s="433"/>
      <c r="I198" s="372"/>
      <c r="J198" s="434"/>
      <c r="K198" s="418"/>
      <c r="L198" s="419"/>
      <c r="M198" s="338"/>
      <c r="N198" s="434"/>
      <c r="O198" s="418"/>
      <c r="P198" s="419"/>
      <c r="Q198" s="338"/>
      <c r="R198" s="420"/>
      <c r="S198" s="420"/>
      <c r="T198" s="421"/>
      <c r="U198" s="420"/>
      <c r="V198" s="420"/>
      <c r="W198" s="422"/>
      <c r="X198" s="423"/>
      <c r="Y198" s="209"/>
      <c r="Z198" s="198"/>
      <c r="AA198" s="198"/>
      <c r="AB198" s="198"/>
      <c r="AC198" s="198"/>
      <c r="AD198" s="198"/>
      <c r="AE198" s="200"/>
      <c r="AF198" s="234"/>
      <c r="AG198" s="209"/>
      <c r="AH198" s="198"/>
      <c r="AI198" s="198"/>
      <c r="AJ198" s="198"/>
      <c r="AK198" s="198"/>
      <c r="AL198" s="200"/>
      <c r="AM198" s="200"/>
      <c r="AN198" s="210"/>
      <c r="AO198" s="209"/>
      <c r="AP198" s="198"/>
      <c r="AQ198" s="198"/>
      <c r="AR198" s="198"/>
      <c r="AS198" s="200"/>
      <c r="AT198" s="200"/>
      <c r="AU198" s="210"/>
    </row>
    <row r="199" spans="1:47" ht="15.75" customHeight="1" x14ac:dyDescent="0.25">
      <c r="A199" s="376">
        <v>192</v>
      </c>
      <c r="B199" s="358"/>
      <c r="C199" s="65"/>
      <c r="D199" s="66"/>
      <c r="E199" s="61"/>
      <c r="F199" s="61"/>
      <c r="G199" s="30"/>
      <c r="H199" s="62"/>
      <c r="I199" s="8"/>
      <c r="J199" s="24"/>
      <c r="K199" s="35"/>
      <c r="L199" s="25"/>
      <c r="M199" s="6"/>
      <c r="N199" s="24"/>
      <c r="O199" s="35"/>
      <c r="P199" s="25"/>
      <c r="Q199" s="6"/>
      <c r="R199" s="26"/>
      <c r="S199" s="26"/>
      <c r="T199" s="37"/>
      <c r="U199" s="26"/>
      <c r="V199" s="26"/>
      <c r="W199" s="27"/>
      <c r="X199" s="201"/>
      <c r="Y199" s="209"/>
      <c r="Z199" s="198"/>
      <c r="AA199" s="198"/>
      <c r="AB199" s="198"/>
      <c r="AC199" s="198"/>
      <c r="AD199" s="198"/>
      <c r="AE199" s="200"/>
      <c r="AF199" s="234"/>
      <c r="AG199" s="209"/>
      <c r="AH199" s="198"/>
      <c r="AI199" s="198"/>
      <c r="AJ199" s="198"/>
      <c r="AK199" s="198"/>
      <c r="AL199" s="200"/>
      <c r="AM199" s="200"/>
      <c r="AN199" s="210"/>
      <c r="AO199" s="209"/>
      <c r="AP199" s="198"/>
      <c r="AQ199" s="198"/>
      <c r="AR199" s="198"/>
      <c r="AS199" s="200"/>
      <c r="AT199" s="200"/>
      <c r="AU199" s="210"/>
    </row>
    <row r="200" spans="1:47" ht="15.75" customHeight="1" x14ac:dyDescent="0.25">
      <c r="A200" s="376">
        <v>193</v>
      </c>
      <c r="B200" s="358"/>
      <c r="C200" s="67" t="s">
        <v>66</v>
      </c>
      <c r="D200" s="66"/>
      <c r="E200" s="61"/>
      <c r="F200" s="61"/>
      <c r="G200" s="30"/>
      <c r="H200" s="62"/>
      <c r="I200" s="8"/>
      <c r="J200" s="24"/>
      <c r="K200" s="35"/>
      <c r="L200" s="25"/>
      <c r="M200" s="6"/>
      <c r="N200" s="24"/>
      <c r="O200" s="35"/>
      <c r="P200" s="25"/>
      <c r="Q200" s="6"/>
      <c r="R200" s="26"/>
      <c r="S200" s="26"/>
      <c r="T200" s="37"/>
      <c r="U200" s="26"/>
      <c r="V200" s="26"/>
      <c r="W200" s="27"/>
      <c r="X200" s="201"/>
      <c r="Y200" s="209"/>
      <c r="Z200" s="198"/>
      <c r="AA200" s="198"/>
      <c r="AB200" s="198"/>
      <c r="AC200" s="198"/>
      <c r="AD200" s="198"/>
      <c r="AE200" s="200"/>
      <c r="AF200" s="234"/>
      <c r="AG200" s="209"/>
      <c r="AH200" s="198"/>
      <c r="AI200" s="198"/>
      <c r="AJ200" s="198"/>
      <c r="AK200" s="198"/>
      <c r="AL200" s="200"/>
      <c r="AM200" s="200"/>
      <c r="AN200" s="210"/>
      <c r="AO200" s="209"/>
      <c r="AP200" s="198"/>
      <c r="AQ200" s="198"/>
      <c r="AR200" s="198"/>
      <c r="AS200" s="200"/>
      <c r="AT200" s="200"/>
      <c r="AU200" s="210"/>
    </row>
    <row r="201" spans="1:47" ht="33" customHeight="1" x14ac:dyDescent="0.25">
      <c r="A201" s="376">
        <v>194</v>
      </c>
      <c r="B201" s="358"/>
      <c r="C201" s="68" t="s">
        <v>67</v>
      </c>
      <c r="D201" s="66"/>
      <c r="E201" s="61" t="s">
        <v>23</v>
      </c>
      <c r="F201" s="61">
        <f>8+5+5+10+5+5+11+5+5+7+5</f>
        <v>71</v>
      </c>
      <c r="G201" s="30">
        <v>200</v>
      </c>
      <c r="H201" s="62">
        <f t="shared" ref="H201:H204" si="118">F201*G201</f>
        <v>14200</v>
      </c>
      <c r="I201" s="8"/>
      <c r="J201" s="24"/>
      <c r="K201" s="35">
        <f t="shared" ref="K201:K207" si="119">$G201</f>
        <v>200</v>
      </c>
      <c r="L201" s="25">
        <f t="shared" ref="L201:L207" si="120">J201*K201</f>
        <v>0</v>
      </c>
      <c r="M201" s="6"/>
      <c r="N201" s="24"/>
      <c r="O201" s="35">
        <f t="shared" ref="O201:O207" si="121">$G201</f>
        <v>200</v>
      </c>
      <c r="P201" s="25">
        <f t="shared" ref="P201:P207" si="122">N201*O201</f>
        <v>0</v>
      </c>
      <c r="Q201" s="6"/>
      <c r="R201" s="26">
        <f t="shared" ref="R201:R207" si="123">(SUMIF($7:$7,22,201:201))</f>
        <v>0</v>
      </c>
      <c r="S201" s="26">
        <f t="shared" ref="S201:S207" si="124">(SUMIF($7:$7,24,201:201))</f>
        <v>0</v>
      </c>
      <c r="T201" s="37">
        <f t="shared" ref="T201:T207" si="125">F201-(SUMIF($7:$7,22,201:201))</f>
        <v>71</v>
      </c>
      <c r="U201" s="26">
        <f t="shared" ref="U201:U207" si="126">T201*G201</f>
        <v>14200</v>
      </c>
      <c r="V201" s="26"/>
      <c r="W201" s="27">
        <f t="shared" ref="W201:W208" si="127">U201-V201</f>
        <v>14200</v>
      </c>
      <c r="X201" s="201"/>
      <c r="Y201" s="218">
        <v>1</v>
      </c>
      <c r="Z201" s="198">
        <v>2</v>
      </c>
      <c r="AA201" s="198">
        <v>3</v>
      </c>
      <c r="AB201" s="198">
        <v>4</v>
      </c>
      <c r="AC201" s="198">
        <v>5</v>
      </c>
      <c r="AD201" s="198">
        <v>6</v>
      </c>
      <c r="AE201" s="200">
        <v>7</v>
      </c>
      <c r="AF201" s="234">
        <v>8</v>
      </c>
      <c r="AG201" s="209">
        <v>9</v>
      </c>
      <c r="AH201" s="198">
        <v>10</v>
      </c>
      <c r="AI201" s="198">
        <v>11</v>
      </c>
      <c r="AJ201" s="198">
        <v>12</v>
      </c>
      <c r="AK201" s="198">
        <v>13</v>
      </c>
      <c r="AL201" s="200">
        <v>14</v>
      </c>
      <c r="AM201" s="200">
        <v>15</v>
      </c>
      <c r="AN201" s="210">
        <v>16</v>
      </c>
      <c r="AO201" s="209">
        <v>17</v>
      </c>
      <c r="AP201" s="219">
        <v>18</v>
      </c>
      <c r="AQ201" s="198">
        <v>19</v>
      </c>
      <c r="AR201" s="198">
        <v>20</v>
      </c>
      <c r="AS201" s="200">
        <v>21</v>
      </c>
      <c r="AT201" s="200">
        <v>22</v>
      </c>
      <c r="AU201" s="210">
        <v>23</v>
      </c>
    </row>
    <row r="202" spans="1:47" ht="15.75" customHeight="1" x14ac:dyDescent="0.25">
      <c r="A202" s="376">
        <v>195</v>
      </c>
      <c r="B202" s="358"/>
      <c r="C202" s="68" t="s">
        <v>68</v>
      </c>
      <c r="D202" s="66"/>
      <c r="E202" s="61" t="s">
        <v>23</v>
      </c>
      <c r="F202" s="61">
        <f>3+3+3+3+3+3+3+3+3+3+3</f>
        <v>33</v>
      </c>
      <c r="G202" s="30">
        <v>150</v>
      </c>
      <c r="H202" s="62">
        <f t="shared" si="118"/>
        <v>4950</v>
      </c>
      <c r="I202" s="8"/>
      <c r="J202" s="24"/>
      <c r="K202" s="35">
        <f t="shared" si="119"/>
        <v>150</v>
      </c>
      <c r="L202" s="25">
        <f t="shared" si="120"/>
        <v>0</v>
      </c>
      <c r="M202" s="6"/>
      <c r="N202" s="24"/>
      <c r="O202" s="35">
        <f t="shared" si="121"/>
        <v>150</v>
      </c>
      <c r="P202" s="25">
        <f t="shared" si="122"/>
        <v>0</v>
      </c>
      <c r="Q202" s="6"/>
      <c r="R202" s="26">
        <f t="shared" si="123"/>
        <v>0</v>
      </c>
      <c r="S202" s="26">
        <f t="shared" si="124"/>
        <v>0</v>
      </c>
      <c r="T202" s="37">
        <f t="shared" si="125"/>
        <v>33</v>
      </c>
      <c r="U202" s="26">
        <f t="shared" si="126"/>
        <v>4950</v>
      </c>
      <c r="V202" s="26"/>
      <c r="W202" s="27">
        <f t="shared" si="127"/>
        <v>4950</v>
      </c>
      <c r="X202" s="201"/>
      <c r="Y202" s="218">
        <v>1</v>
      </c>
      <c r="Z202" s="198">
        <v>2</v>
      </c>
      <c r="AA202" s="198">
        <v>3</v>
      </c>
      <c r="AB202" s="198">
        <v>4</v>
      </c>
      <c r="AC202" s="198">
        <v>5</v>
      </c>
      <c r="AD202" s="198">
        <v>6</v>
      </c>
      <c r="AE202" s="200">
        <v>7</v>
      </c>
      <c r="AF202" s="234">
        <v>8</v>
      </c>
      <c r="AG202" s="209">
        <v>9</v>
      </c>
      <c r="AH202" s="198">
        <v>10</v>
      </c>
      <c r="AI202" s="198">
        <v>11</v>
      </c>
      <c r="AJ202" s="198">
        <v>12</v>
      </c>
      <c r="AK202" s="198">
        <v>13</v>
      </c>
      <c r="AL202" s="200">
        <v>14</v>
      </c>
      <c r="AM202" s="200">
        <v>15</v>
      </c>
      <c r="AN202" s="210">
        <v>16</v>
      </c>
      <c r="AO202" s="209">
        <v>17</v>
      </c>
      <c r="AP202" s="219">
        <v>18</v>
      </c>
      <c r="AQ202" s="198">
        <v>19</v>
      </c>
      <c r="AR202" s="198">
        <v>20</v>
      </c>
      <c r="AS202" s="200">
        <v>21</v>
      </c>
      <c r="AT202" s="200">
        <v>22</v>
      </c>
      <c r="AU202" s="210">
        <v>23</v>
      </c>
    </row>
    <row r="203" spans="1:47" ht="15.75" customHeight="1" x14ac:dyDescent="0.25">
      <c r="A203" s="376">
        <v>196</v>
      </c>
      <c r="B203" s="358"/>
      <c r="C203" s="68" t="s">
        <v>28</v>
      </c>
      <c r="D203" s="66"/>
      <c r="E203" s="61" t="s">
        <v>23</v>
      </c>
      <c r="F203" s="69">
        <f>2+1+1+2+1+1+2+1+1+2+1</f>
        <v>15</v>
      </c>
      <c r="G203" s="70">
        <v>200</v>
      </c>
      <c r="H203" s="62">
        <f t="shared" si="118"/>
        <v>3000</v>
      </c>
      <c r="I203" s="8"/>
      <c r="J203" s="24"/>
      <c r="K203" s="35">
        <f t="shared" si="119"/>
        <v>200</v>
      </c>
      <c r="L203" s="25">
        <f t="shared" si="120"/>
        <v>0</v>
      </c>
      <c r="M203" s="6"/>
      <c r="N203" s="24"/>
      <c r="O203" s="35">
        <f t="shared" si="121"/>
        <v>200</v>
      </c>
      <c r="P203" s="25">
        <f t="shared" si="122"/>
        <v>0</v>
      </c>
      <c r="Q203" s="6"/>
      <c r="R203" s="26">
        <f t="shared" si="123"/>
        <v>0</v>
      </c>
      <c r="S203" s="26">
        <f t="shared" si="124"/>
        <v>0</v>
      </c>
      <c r="T203" s="37">
        <f t="shared" si="125"/>
        <v>15</v>
      </c>
      <c r="U203" s="26">
        <f t="shared" si="126"/>
        <v>3000</v>
      </c>
      <c r="V203" s="26"/>
      <c r="W203" s="27">
        <f t="shared" si="127"/>
        <v>3000</v>
      </c>
      <c r="X203" s="201"/>
      <c r="Y203" s="218">
        <v>1</v>
      </c>
      <c r="Z203" s="198">
        <v>2</v>
      </c>
      <c r="AA203" s="198">
        <v>3</v>
      </c>
      <c r="AB203" s="198">
        <v>4</v>
      </c>
      <c r="AC203" s="198">
        <v>5</v>
      </c>
      <c r="AD203" s="198">
        <v>6</v>
      </c>
      <c r="AE203" s="200">
        <v>7</v>
      </c>
      <c r="AF203" s="234">
        <v>8</v>
      </c>
      <c r="AG203" s="209">
        <v>9</v>
      </c>
      <c r="AH203" s="198">
        <v>10</v>
      </c>
      <c r="AI203" s="198">
        <v>11</v>
      </c>
      <c r="AJ203" s="198">
        <v>12</v>
      </c>
      <c r="AK203" s="198">
        <v>13</v>
      </c>
      <c r="AL203" s="200">
        <v>14</v>
      </c>
      <c r="AM203" s="200">
        <v>15</v>
      </c>
      <c r="AN203" s="210">
        <v>16</v>
      </c>
      <c r="AO203" s="209">
        <v>17</v>
      </c>
      <c r="AP203" s="219">
        <v>18</v>
      </c>
      <c r="AQ203" s="198">
        <v>19</v>
      </c>
      <c r="AR203" s="198">
        <v>20</v>
      </c>
      <c r="AS203" s="200">
        <v>21</v>
      </c>
      <c r="AT203" s="200">
        <v>22</v>
      </c>
      <c r="AU203" s="210">
        <v>23</v>
      </c>
    </row>
    <row r="204" spans="1:47" ht="15.75" customHeight="1" x14ac:dyDescent="0.25">
      <c r="A204" s="376">
        <v>197</v>
      </c>
      <c r="B204" s="358"/>
      <c r="C204" s="68" t="s">
        <v>69</v>
      </c>
      <c r="D204" s="66"/>
      <c r="E204" s="61" t="s">
        <v>23</v>
      </c>
      <c r="F204" s="69">
        <v>11</v>
      </c>
      <c r="G204" s="70">
        <v>1500</v>
      </c>
      <c r="H204" s="62">
        <f t="shared" si="118"/>
        <v>16500</v>
      </c>
      <c r="I204" s="8"/>
      <c r="J204" s="24"/>
      <c r="K204" s="35">
        <f t="shared" si="119"/>
        <v>1500</v>
      </c>
      <c r="L204" s="25">
        <f t="shared" si="120"/>
        <v>0</v>
      </c>
      <c r="M204" s="6"/>
      <c r="N204" s="24"/>
      <c r="O204" s="35">
        <f t="shared" si="121"/>
        <v>1500</v>
      </c>
      <c r="P204" s="25">
        <f t="shared" si="122"/>
        <v>0</v>
      </c>
      <c r="Q204" s="6"/>
      <c r="R204" s="26">
        <f t="shared" si="123"/>
        <v>0</v>
      </c>
      <c r="S204" s="26">
        <f t="shared" si="124"/>
        <v>0</v>
      </c>
      <c r="T204" s="37">
        <f t="shared" si="125"/>
        <v>11</v>
      </c>
      <c r="U204" s="26">
        <f t="shared" si="126"/>
        <v>16500</v>
      </c>
      <c r="V204" s="26"/>
      <c r="W204" s="27">
        <f t="shared" si="127"/>
        <v>16500</v>
      </c>
      <c r="X204" s="201"/>
      <c r="Y204" s="218">
        <v>1</v>
      </c>
      <c r="Z204" s="199">
        <v>2</v>
      </c>
      <c r="AA204" s="199">
        <v>3</v>
      </c>
      <c r="AB204" s="199">
        <v>4</v>
      </c>
      <c r="AC204" s="199">
        <v>5</v>
      </c>
      <c r="AD204" s="199">
        <v>6</v>
      </c>
      <c r="AE204" s="199">
        <v>6</v>
      </c>
      <c r="AF204" s="199">
        <v>6</v>
      </c>
      <c r="AG204" s="199">
        <v>6</v>
      </c>
      <c r="AH204" s="199">
        <v>6</v>
      </c>
      <c r="AI204" s="199">
        <v>6</v>
      </c>
      <c r="AJ204" s="199">
        <v>6</v>
      </c>
      <c r="AK204" s="199">
        <v>6</v>
      </c>
      <c r="AL204" s="199">
        <v>6</v>
      </c>
      <c r="AM204" s="199">
        <v>6</v>
      </c>
      <c r="AN204" s="199">
        <v>6</v>
      </c>
      <c r="AO204" s="211">
        <v>17</v>
      </c>
      <c r="AP204" s="219">
        <v>18</v>
      </c>
      <c r="AQ204" s="198">
        <v>19</v>
      </c>
      <c r="AR204" s="198">
        <v>20</v>
      </c>
      <c r="AS204" s="200">
        <v>21</v>
      </c>
      <c r="AT204" s="200">
        <v>22</v>
      </c>
      <c r="AU204" s="210">
        <v>23</v>
      </c>
    </row>
    <row r="205" spans="1:47" ht="15.75" customHeight="1" x14ac:dyDescent="0.25">
      <c r="A205" s="376">
        <v>198</v>
      </c>
      <c r="B205" s="358"/>
      <c r="C205" s="71" t="s">
        <v>70</v>
      </c>
      <c r="D205" s="72"/>
      <c r="E205" s="61" t="s">
        <v>23</v>
      </c>
      <c r="F205" s="10">
        <v>11</v>
      </c>
      <c r="G205" s="71">
        <v>1500</v>
      </c>
      <c r="H205" s="62">
        <f>F205*J208</f>
        <v>0</v>
      </c>
      <c r="I205" s="8"/>
      <c r="J205" s="35"/>
      <c r="K205" s="35">
        <f t="shared" si="119"/>
        <v>1500</v>
      </c>
      <c r="L205" s="25">
        <f t="shared" si="120"/>
        <v>0</v>
      </c>
      <c r="M205" s="6"/>
      <c r="N205" s="35"/>
      <c r="O205" s="35">
        <f t="shared" si="121"/>
        <v>1500</v>
      </c>
      <c r="P205" s="25">
        <f t="shared" si="122"/>
        <v>0</v>
      </c>
      <c r="Q205" s="6"/>
      <c r="R205" s="26">
        <f t="shared" si="123"/>
        <v>0</v>
      </c>
      <c r="S205" s="26">
        <f t="shared" si="124"/>
        <v>0</v>
      </c>
      <c r="T205" s="37">
        <f t="shared" si="125"/>
        <v>11</v>
      </c>
      <c r="U205" s="26">
        <f t="shared" si="126"/>
        <v>16500</v>
      </c>
      <c r="V205" s="26"/>
      <c r="W205" s="27">
        <f t="shared" si="127"/>
        <v>16500</v>
      </c>
      <c r="X205" s="201"/>
      <c r="Y205" s="218">
        <v>1</v>
      </c>
      <c r="Z205" s="198">
        <v>2</v>
      </c>
      <c r="AA205" s="198">
        <v>3</v>
      </c>
      <c r="AB205" s="198">
        <v>4</v>
      </c>
      <c r="AC205" s="198">
        <v>5</v>
      </c>
      <c r="AD205" s="198">
        <v>6</v>
      </c>
      <c r="AE205" s="200">
        <v>7</v>
      </c>
      <c r="AF205" s="234">
        <v>8</v>
      </c>
      <c r="AG205" s="209">
        <v>9</v>
      </c>
      <c r="AH205" s="198">
        <v>10</v>
      </c>
      <c r="AI205" s="198">
        <v>11</v>
      </c>
      <c r="AJ205" s="198">
        <v>12</v>
      </c>
      <c r="AK205" s="198">
        <v>13</v>
      </c>
      <c r="AL205" s="200">
        <v>14</v>
      </c>
      <c r="AM205" s="200">
        <v>15</v>
      </c>
      <c r="AN205" s="210">
        <v>16</v>
      </c>
      <c r="AO205" s="209">
        <v>17</v>
      </c>
      <c r="AP205" s="219">
        <v>18</v>
      </c>
      <c r="AQ205" s="198">
        <v>19</v>
      </c>
      <c r="AR205" s="198">
        <v>20</v>
      </c>
      <c r="AS205" s="200">
        <v>21</v>
      </c>
      <c r="AT205" s="200">
        <v>22</v>
      </c>
      <c r="AU205" s="210">
        <v>23</v>
      </c>
    </row>
    <row r="206" spans="1:47" ht="15.75" customHeight="1" x14ac:dyDescent="0.25">
      <c r="A206" s="376">
        <v>199</v>
      </c>
      <c r="B206" s="358"/>
      <c r="C206" s="71" t="s">
        <v>71</v>
      </c>
      <c r="D206" s="72"/>
      <c r="E206" s="61" t="s">
        <v>23</v>
      </c>
      <c r="F206" s="10">
        <v>11</v>
      </c>
      <c r="G206" s="71">
        <v>450</v>
      </c>
      <c r="H206" s="62">
        <f t="shared" ref="H206:H207" si="128">F206*G206</f>
        <v>4950</v>
      </c>
      <c r="I206" s="8"/>
      <c r="J206" s="35"/>
      <c r="K206" s="35">
        <f t="shared" si="119"/>
        <v>450</v>
      </c>
      <c r="L206" s="25">
        <f t="shared" si="120"/>
        <v>0</v>
      </c>
      <c r="M206" s="6"/>
      <c r="N206" s="35"/>
      <c r="O206" s="35">
        <f t="shared" si="121"/>
        <v>450</v>
      </c>
      <c r="P206" s="25">
        <f t="shared" si="122"/>
        <v>0</v>
      </c>
      <c r="Q206" s="6"/>
      <c r="R206" s="26">
        <f t="shared" si="123"/>
        <v>0</v>
      </c>
      <c r="S206" s="26">
        <f t="shared" si="124"/>
        <v>0</v>
      </c>
      <c r="T206" s="37">
        <f t="shared" si="125"/>
        <v>11</v>
      </c>
      <c r="U206" s="26">
        <f t="shared" si="126"/>
        <v>4950</v>
      </c>
      <c r="V206" s="26"/>
      <c r="W206" s="27">
        <f t="shared" si="127"/>
        <v>4950</v>
      </c>
      <c r="X206" s="201"/>
      <c r="Y206" s="218">
        <v>1</v>
      </c>
      <c r="Z206" s="198">
        <v>2</v>
      </c>
      <c r="AA206" s="198">
        <v>3</v>
      </c>
      <c r="AB206" s="198">
        <v>4</v>
      </c>
      <c r="AC206" s="198">
        <v>5</v>
      </c>
      <c r="AD206" s="198">
        <v>6</v>
      </c>
      <c r="AE206" s="200">
        <v>7</v>
      </c>
      <c r="AF206" s="234">
        <v>8</v>
      </c>
      <c r="AG206" s="209">
        <v>9</v>
      </c>
      <c r="AH206" s="198">
        <v>10</v>
      </c>
      <c r="AI206" s="198">
        <v>11</v>
      </c>
      <c r="AJ206" s="198">
        <v>12</v>
      </c>
      <c r="AK206" s="198">
        <v>13</v>
      </c>
      <c r="AL206" s="200">
        <v>14</v>
      </c>
      <c r="AM206" s="200">
        <v>15</v>
      </c>
      <c r="AN206" s="210">
        <v>16</v>
      </c>
      <c r="AO206" s="209">
        <v>17</v>
      </c>
      <c r="AP206" s="219">
        <v>18</v>
      </c>
      <c r="AQ206" s="198">
        <v>19</v>
      </c>
      <c r="AR206" s="198">
        <v>20</v>
      </c>
      <c r="AS206" s="200">
        <v>21</v>
      </c>
      <c r="AT206" s="200">
        <v>22</v>
      </c>
      <c r="AU206" s="210">
        <v>23</v>
      </c>
    </row>
    <row r="207" spans="1:47" ht="31.5" customHeight="1" thickBot="1" x14ac:dyDescent="0.3">
      <c r="A207" s="376">
        <v>200</v>
      </c>
      <c r="B207" s="363"/>
      <c r="C207" s="80" t="s">
        <v>37</v>
      </c>
      <c r="D207" s="79"/>
      <c r="E207" s="382" t="s">
        <v>23</v>
      </c>
      <c r="F207" s="13">
        <v>44</v>
      </c>
      <c r="G207" s="80">
        <v>1000</v>
      </c>
      <c r="H207" s="383">
        <f t="shared" si="128"/>
        <v>44000</v>
      </c>
      <c r="I207" s="337"/>
      <c r="J207" s="81"/>
      <c r="K207" s="81">
        <f t="shared" si="119"/>
        <v>1000</v>
      </c>
      <c r="L207" s="82">
        <f t="shared" si="120"/>
        <v>0</v>
      </c>
      <c r="M207" s="267"/>
      <c r="N207" s="81"/>
      <c r="O207" s="81">
        <f t="shared" si="121"/>
        <v>1000</v>
      </c>
      <c r="P207" s="82">
        <f t="shared" si="122"/>
        <v>0</v>
      </c>
      <c r="Q207" s="267"/>
      <c r="R207" s="83">
        <f t="shared" si="123"/>
        <v>0</v>
      </c>
      <c r="S207" s="83">
        <f t="shared" si="124"/>
        <v>0</v>
      </c>
      <c r="T207" s="384">
        <f t="shared" si="125"/>
        <v>44</v>
      </c>
      <c r="U207" s="83">
        <f t="shared" si="126"/>
        <v>44000</v>
      </c>
      <c r="V207" s="83"/>
      <c r="W207" s="84">
        <f t="shared" si="127"/>
        <v>44000</v>
      </c>
      <c r="X207" s="202"/>
      <c r="Y207" s="218">
        <v>1</v>
      </c>
      <c r="Z207" s="198">
        <v>2</v>
      </c>
      <c r="AA207" s="198">
        <v>3</v>
      </c>
      <c r="AB207" s="198">
        <v>4</v>
      </c>
      <c r="AC207" s="198">
        <v>5</v>
      </c>
      <c r="AD207" s="198">
        <v>6</v>
      </c>
      <c r="AE207" s="200">
        <v>7</v>
      </c>
      <c r="AF207" s="234">
        <v>8</v>
      </c>
      <c r="AG207" s="209">
        <v>9</v>
      </c>
      <c r="AH207" s="198">
        <v>10</v>
      </c>
      <c r="AI207" s="198">
        <v>11</v>
      </c>
      <c r="AJ207" s="198">
        <v>12</v>
      </c>
      <c r="AK207" s="198">
        <v>13</v>
      </c>
      <c r="AL207" s="200">
        <v>14</v>
      </c>
      <c r="AM207" s="200">
        <v>15</v>
      </c>
      <c r="AN207" s="210">
        <v>16</v>
      </c>
      <c r="AO207" s="209">
        <v>17</v>
      </c>
      <c r="AP207" s="219">
        <v>18</v>
      </c>
      <c r="AQ207" s="198">
        <v>19</v>
      </c>
      <c r="AR207" s="198">
        <v>20</v>
      </c>
      <c r="AS207" s="200">
        <v>21</v>
      </c>
      <c r="AT207" s="200">
        <v>22</v>
      </c>
      <c r="AU207" s="210">
        <v>23</v>
      </c>
    </row>
    <row r="208" spans="1:47" ht="15.75" customHeight="1" thickBot="1" x14ac:dyDescent="0.25">
      <c r="A208" s="376">
        <v>201</v>
      </c>
      <c r="B208" s="445"/>
      <c r="C208" s="445" t="s">
        <v>72</v>
      </c>
      <c r="D208" s="445"/>
      <c r="E208" s="445"/>
      <c r="F208" s="445"/>
      <c r="G208" s="445"/>
      <c r="H208" s="445">
        <f>SUM(H201:H207)</f>
        <v>87600</v>
      </c>
      <c r="I208" s="445"/>
      <c r="J208" s="445"/>
      <c r="K208" s="445"/>
      <c r="L208" s="445">
        <f>SUM(L198:L207)</f>
        <v>0</v>
      </c>
      <c r="M208" s="445"/>
      <c r="N208" s="445"/>
      <c r="O208" s="445"/>
      <c r="P208" s="445">
        <f>SUM(P198:P207)</f>
        <v>0</v>
      </c>
      <c r="Q208" s="445"/>
      <c r="R208" s="445"/>
      <c r="S208" s="445"/>
      <c r="T208" s="445"/>
      <c r="U208" s="445">
        <f>SUM(U198:U207)</f>
        <v>104100</v>
      </c>
      <c r="V208" s="445"/>
      <c r="W208" s="445">
        <f t="shared" si="127"/>
        <v>104100</v>
      </c>
      <c r="X208" s="445"/>
      <c r="Y208" s="445"/>
      <c r="Z208" s="445"/>
      <c r="AA208" s="445"/>
      <c r="AB208" s="445"/>
      <c r="AC208" s="445"/>
      <c r="AD208" s="445"/>
      <c r="AE208" s="445"/>
      <c r="AF208" s="445"/>
      <c r="AG208" s="445"/>
      <c r="AH208" s="445"/>
      <c r="AI208" s="445"/>
      <c r="AJ208" s="445"/>
      <c r="AK208" s="445"/>
      <c r="AL208" s="445"/>
      <c r="AM208" s="445"/>
      <c r="AN208" s="445"/>
      <c r="AO208" s="445"/>
      <c r="AP208" s="445"/>
      <c r="AQ208" s="445"/>
      <c r="AR208" s="445"/>
      <c r="AS208" s="445"/>
      <c r="AT208" s="445"/>
      <c r="AU208" s="445"/>
    </row>
    <row r="209" spans="1:51" ht="15.75" customHeight="1" x14ac:dyDescent="0.25">
      <c r="A209" s="376">
        <v>202</v>
      </c>
      <c r="B209" s="413"/>
      <c r="C209" s="77"/>
      <c r="D209" s="414"/>
      <c r="E209" s="415"/>
      <c r="F209" s="415"/>
      <c r="G209" s="416"/>
      <c r="H209" s="417"/>
      <c r="I209" s="372"/>
      <c r="J209" s="418"/>
      <c r="K209" s="418"/>
      <c r="L209" s="419"/>
      <c r="M209" s="338"/>
      <c r="N209" s="418"/>
      <c r="O209" s="418"/>
      <c r="P209" s="419"/>
      <c r="Q209" s="338"/>
      <c r="R209" s="420"/>
      <c r="S209" s="420"/>
      <c r="T209" s="421"/>
      <c r="U209" s="420"/>
      <c r="V209" s="420"/>
      <c r="W209" s="422"/>
      <c r="X209" s="423"/>
      <c r="Y209" s="209"/>
      <c r="Z209" s="198"/>
      <c r="AA209" s="198"/>
      <c r="AB209" s="198"/>
      <c r="AC209" s="198"/>
      <c r="AD209" s="198"/>
      <c r="AE209" s="200"/>
      <c r="AF209" s="234"/>
      <c r="AG209" s="209"/>
      <c r="AH209" s="198"/>
      <c r="AI209" s="198"/>
      <c r="AJ209" s="198"/>
      <c r="AK209" s="198"/>
      <c r="AL209" s="200"/>
      <c r="AM209" s="200"/>
      <c r="AN209" s="210"/>
      <c r="AO209" s="209"/>
      <c r="AP209" s="198"/>
      <c r="AQ209" s="198"/>
      <c r="AR209" s="198"/>
      <c r="AS209" s="200"/>
      <c r="AT209" s="200"/>
      <c r="AU209" s="210"/>
    </row>
    <row r="210" spans="1:51" ht="15.75" customHeight="1" x14ac:dyDescent="0.25">
      <c r="A210" s="376">
        <v>203</v>
      </c>
      <c r="B210" s="362"/>
      <c r="C210" s="26"/>
      <c r="D210" s="75"/>
      <c r="E210" s="10"/>
      <c r="F210" s="10"/>
      <c r="G210" s="71"/>
      <c r="H210" s="76"/>
      <c r="I210" s="8"/>
      <c r="J210" s="35"/>
      <c r="K210" s="35"/>
      <c r="L210" s="25"/>
      <c r="M210" s="6"/>
      <c r="N210" s="35"/>
      <c r="O210" s="35"/>
      <c r="P210" s="25"/>
      <c r="Q210" s="6"/>
      <c r="R210" s="26"/>
      <c r="S210" s="26"/>
      <c r="T210" s="37"/>
      <c r="U210" s="26"/>
      <c r="V210" s="26"/>
      <c r="W210" s="27"/>
      <c r="X210" s="201"/>
      <c r="Y210" s="209"/>
      <c r="Z210" s="198"/>
      <c r="AA210" s="198"/>
      <c r="AB210" s="198"/>
      <c r="AC210" s="198"/>
      <c r="AD210" s="198"/>
      <c r="AE210" s="200"/>
      <c r="AF210" s="234"/>
      <c r="AG210" s="209"/>
      <c r="AH210" s="198"/>
      <c r="AI210" s="198"/>
      <c r="AJ210" s="198"/>
      <c r="AK210" s="198"/>
      <c r="AL210" s="200"/>
      <c r="AM210" s="200"/>
      <c r="AN210" s="210"/>
      <c r="AO210" s="209"/>
      <c r="AP210" s="198"/>
      <c r="AQ210" s="198"/>
      <c r="AR210" s="198"/>
      <c r="AS210" s="200"/>
      <c r="AT210" s="200"/>
      <c r="AU210" s="210"/>
    </row>
    <row r="211" spans="1:51" ht="15.75" customHeight="1" x14ac:dyDescent="0.25">
      <c r="A211" s="376">
        <v>204</v>
      </c>
      <c r="B211" s="358"/>
      <c r="C211" s="77" t="s">
        <v>73</v>
      </c>
      <c r="D211" s="72"/>
      <c r="E211" s="10"/>
      <c r="F211" s="10"/>
      <c r="G211" s="71"/>
      <c r="H211" s="76"/>
      <c r="I211" s="8"/>
      <c r="J211" s="35"/>
      <c r="K211" s="35"/>
      <c r="L211" s="25"/>
      <c r="M211" s="6"/>
      <c r="N211" s="35"/>
      <c r="O211" s="35"/>
      <c r="P211" s="25"/>
      <c r="Q211" s="6"/>
      <c r="R211" s="26"/>
      <c r="S211" s="26"/>
      <c r="T211" s="37"/>
      <c r="U211" s="26"/>
      <c r="V211" s="26"/>
      <c r="W211" s="27"/>
      <c r="X211" s="201"/>
      <c r="Y211" s="209"/>
      <c r="Z211" s="198"/>
      <c r="AA211" s="198"/>
      <c r="AB211" s="198"/>
      <c r="AC211" s="198"/>
      <c r="AD211" s="198"/>
      <c r="AE211" s="200"/>
      <c r="AF211" s="234"/>
      <c r="AG211" s="209"/>
      <c r="AH211" s="198"/>
      <c r="AI211" s="198"/>
      <c r="AJ211" s="198"/>
      <c r="AK211" s="198"/>
      <c r="AL211" s="200"/>
      <c r="AM211" s="200"/>
      <c r="AN211" s="210"/>
      <c r="AO211" s="209"/>
      <c r="AP211" s="198"/>
      <c r="AQ211" s="198"/>
      <c r="AR211" s="198"/>
      <c r="AS211" s="200"/>
      <c r="AT211" s="200"/>
      <c r="AU211" s="210"/>
    </row>
    <row r="212" spans="1:51" ht="33" customHeight="1" x14ac:dyDescent="0.25">
      <c r="A212" s="376">
        <v>205</v>
      </c>
      <c r="B212" s="358"/>
      <c r="C212" s="71" t="s">
        <v>74</v>
      </c>
      <c r="D212" s="72"/>
      <c r="E212" s="10" t="s">
        <v>23</v>
      </c>
      <c r="F212" s="10">
        <f>16+11+3+5+3+2+4+15+6+1+14+8+6+12+1+6+3+4+1+3+1+2</f>
        <v>127</v>
      </c>
      <c r="G212" s="71">
        <v>200</v>
      </c>
      <c r="H212" s="76">
        <f t="shared" ref="H212:H217" si="129">F212*G212</f>
        <v>25400</v>
      </c>
      <c r="I212" s="8"/>
      <c r="J212" s="35"/>
      <c r="K212" s="35">
        <f t="shared" ref="K212:K217" si="130">$G212</f>
        <v>200</v>
      </c>
      <c r="L212" s="25">
        <f t="shared" ref="L212:L217" si="131">J212*K212</f>
        <v>0</v>
      </c>
      <c r="M212" s="6"/>
      <c r="N212" s="35"/>
      <c r="O212" s="35">
        <f t="shared" ref="O212:O217" si="132">$G212</f>
        <v>200</v>
      </c>
      <c r="P212" s="25">
        <f t="shared" ref="P212:P217" si="133">N212*O212</f>
        <v>0</v>
      </c>
      <c r="Q212" s="6"/>
      <c r="R212" s="26">
        <f t="shared" ref="R212:R217" si="134">(SUMIF($7:$7,22,212:212))</f>
        <v>0</v>
      </c>
      <c r="S212" s="26">
        <f t="shared" ref="S212:S217" si="135">(SUMIF($7:$7,24,212:212))</f>
        <v>0</v>
      </c>
      <c r="T212" s="37">
        <f t="shared" ref="T212:T217" si="136">F212-(SUMIF($7:$7,22,212:212))</f>
        <v>127</v>
      </c>
      <c r="U212" s="26">
        <f t="shared" ref="U212:U217" si="137">T212*G212</f>
        <v>25400</v>
      </c>
      <c r="V212" s="26"/>
      <c r="W212" s="27">
        <f t="shared" ref="W212:W218" si="138">U212-V212</f>
        <v>25400</v>
      </c>
      <c r="X212" s="201"/>
      <c r="Y212" s="209">
        <v>1</v>
      </c>
      <c r="Z212" s="198">
        <v>2</v>
      </c>
      <c r="AA212" s="198">
        <v>3</v>
      </c>
      <c r="AB212" s="198">
        <v>4</v>
      </c>
      <c r="AC212" s="198">
        <v>5</v>
      </c>
      <c r="AD212" s="198">
        <v>6</v>
      </c>
      <c r="AE212" s="200">
        <v>7</v>
      </c>
      <c r="AF212" s="234">
        <v>8</v>
      </c>
      <c r="AG212" s="209">
        <v>9</v>
      </c>
      <c r="AH212" s="198">
        <v>10</v>
      </c>
      <c r="AI212" s="198">
        <v>11</v>
      </c>
      <c r="AJ212" s="198">
        <v>12</v>
      </c>
      <c r="AK212" s="198">
        <v>13</v>
      </c>
      <c r="AL212" s="200">
        <v>14</v>
      </c>
      <c r="AM212" s="200">
        <v>15</v>
      </c>
      <c r="AN212" s="210">
        <v>16</v>
      </c>
      <c r="AO212" s="209">
        <v>17</v>
      </c>
      <c r="AP212" s="198">
        <v>18</v>
      </c>
      <c r="AQ212" s="219">
        <v>19</v>
      </c>
      <c r="AR212" s="198">
        <v>20</v>
      </c>
      <c r="AS212" s="200">
        <v>21</v>
      </c>
      <c r="AT212" s="200">
        <v>22</v>
      </c>
      <c r="AU212" s="220">
        <v>23</v>
      </c>
    </row>
    <row r="213" spans="1:51" ht="15.75" customHeight="1" x14ac:dyDescent="0.25">
      <c r="A213" s="376">
        <v>206</v>
      </c>
      <c r="B213" s="358"/>
      <c r="C213" s="71" t="s">
        <v>24</v>
      </c>
      <c r="D213" s="72"/>
      <c r="E213" s="10" t="s">
        <v>23</v>
      </c>
      <c r="F213" s="10">
        <f>7</f>
        <v>7</v>
      </c>
      <c r="G213" s="71">
        <v>200</v>
      </c>
      <c r="H213" s="76">
        <f t="shared" si="129"/>
        <v>1400</v>
      </c>
      <c r="I213" s="8"/>
      <c r="J213" s="35"/>
      <c r="K213" s="35">
        <f t="shared" si="130"/>
        <v>200</v>
      </c>
      <c r="L213" s="25">
        <f t="shared" si="131"/>
        <v>0</v>
      </c>
      <c r="M213" s="6"/>
      <c r="N213" s="35"/>
      <c r="O213" s="35">
        <f t="shared" si="132"/>
        <v>200</v>
      </c>
      <c r="P213" s="25">
        <f t="shared" si="133"/>
        <v>0</v>
      </c>
      <c r="Q213" s="6"/>
      <c r="R213" s="26">
        <f t="shared" si="134"/>
        <v>0</v>
      </c>
      <c r="S213" s="26">
        <f t="shared" si="135"/>
        <v>0</v>
      </c>
      <c r="T213" s="37">
        <f t="shared" si="136"/>
        <v>7</v>
      </c>
      <c r="U213" s="26">
        <f t="shared" si="137"/>
        <v>1400</v>
      </c>
      <c r="V213" s="26"/>
      <c r="W213" s="27">
        <f t="shared" si="138"/>
        <v>1400</v>
      </c>
      <c r="X213" s="201"/>
      <c r="Y213" s="209">
        <v>1</v>
      </c>
      <c r="Z213" s="198">
        <v>2</v>
      </c>
      <c r="AA213" s="198">
        <v>3</v>
      </c>
      <c r="AB213" s="198">
        <v>4</v>
      </c>
      <c r="AC213" s="198">
        <v>5</v>
      </c>
      <c r="AD213" s="198">
        <v>6</v>
      </c>
      <c r="AE213" s="200">
        <v>7</v>
      </c>
      <c r="AF213" s="234">
        <v>8</v>
      </c>
      <c r="AG213" s="209">
        <v>9</v>
      </c>
      <c r="AH213" s="198">
        <v>10</v>
      </c>
      <c r="AI213" s="198">
        <v>11</v>
      </c>
      <c r="AJ213" s="198">
        <v>12</v>
      </c>
      <c r="AK213" s="198">
        <v>13</v>
      </c>
      <c r="AL213" s="200">
        <v>14</v>
      </c>
      <c r="AM213" s="200">
        <v>15</v>
      </c>
      <c r="AN213" s="210">
        <v>16</v>
      </c>
      <c r="AO213" s="209">
        <v>17</v>
      </c>
      <c r="AP213" s="198">
        <v>18</v>
      </c>
      <c r="AQ213" s="219">
        <v>19</v>
      </c>
      <c r="AR213" s="198">
        <v>20</v>
      </c>
      <c r="AS213" s="200">
        <v>21</v>
      </c>
      <c r="AT213" s="200">
        <v>22</v>
      </c>
      <c r="AU213" s="220">
        <v>23</v>
      </c>
    </row>
    <row r="214" spans="1:51" ht="15.75" customHeight="1" x14ac:dyDescent="0.25">
      <c r="A214" s="376">
        <v>207</v>
      </c>
      <c r="B214" s="358"/>
      <c r="C214" s="71" t="s">
        <v>27</v>
      </c>
      <c r="D214" s="72"/>
      <c r="E214" s="10" t="s">
        <v>23</v>
      </c>
      <c r="F214" s="10">
        <v>16</v>
      </c>
      <c r="G214" s="71">
        <v>200</v>
      </c>
      <c r="H214" s="76">
        <f t="shared" si="129"/>
        <v>3200</v>
      </c>
      <c r="I214" s="8"/>
      <c r="J214" s="35"/>
      <c r="K214" s="35">
        <f t="shared" si="130"/>
        <v>200</v>
      </c>
      <c r="L214" s="25">
        <f t="shared" si="131"/>
        <v>0</v>
      </c>
      <c r="M214" s="6"/>
      <c r="N214" s="35"/>
      <c r="O214" s="35">
        <f t="shared" si="132"/>
        <v>200</v>
      </c>
      <c r="P214" s="25">
        <f t="shared" si="133"/>
        <v>0</v>
      </c>
      <c r="Q214" s="6"/>
      <c r="R214" s="26">
        <f t="shared" si="134"/>
        <v>0</v>
      </c>
      <c r="S214" s="26">
        <f t="shared" si="135"/>
        <v>0</v>
      </c>
      <c r="T214" s="37">
        <f t="shared" si="136"/>
        <v>16</v>
      </c>
      <c r="U214" s="26">
        <f t="shared" si="137"/>
        <v>3200</v>
      </c>
      <c r="V214" s="26"/>
      <c r="W214" s="27">
        <f t="shared" si="138"/>
        <v>3200</v>
      </c>
      <c r="X214" s="201"/>
      <c r="Y214" s="209">
        <v>1</v>
      </c>
      <c r="Z214" s="198">
        <v>2</v>
      </c>
      <c r="AA214" s="198">
        <v>3</v>
      </c>
      <c r="AB214" s="198">
        <v>4</v>
      </c>
      <c r="AC214" s="198">
        <v>5</v>
      </c>
      <c r="AD214" s="198">
        <v>6</v>
      </c>
      <c r="AE214" s="200">
        <v>7</v>
      </c>
      <c r="AF214" s="234">
        <v>8</v>
      </c>
      <c r="AG214" s="209">
        <v>9</v>
      </c>
      <c r="AH214" s="198">
        <v>10</v>
      </c>
      <c r="AI214" s="198">
        <v>11</v>
      </c>
      <c r="AJ214" s="198">
        <v>12</v>
      </c>
      <c r="AK214" s="198">
        <v>13</v>
      </c>
      <c r="AL214" s="200">
        <v>14</v>
      </c>
      <c r="AM214" s="200">
        <v>15</v>
      </c>
      <c r="AN214" s="210">
        <v>16</v>
      </c>
      <c r="AO214" s="209">
        <v>17</v>
      </c>
      <c r="AP214" s="198">
        <v>18</v>
      </c>
      <c r="AQ214" s="219">
        <v>19</v>
      </c>
      <c r="AR214" s="198">
        <v>20</v>
      </c>
      <c r="AS214" s="200">
        <v>21</v>
      </c>
      <c r="AT214" s="200">
        <v>22</v>
      </c>
      <c r="AU214" s="220">
        <v>23</v>
      </c>
    </row>
    <row r="215" spans="1:51" ht="15.75" customHeight="1" x14ac:dyDescent="0.25">
      <c r="A215" s="376">
        <v>208</v>
      </c>
      <c r="B215" s="358"/>
      <c r="C215" s="71" t="s">
        <v>40</v>
      </c>
      <c r="D215" s="72"/>
      <c r="E215" s="10" t="s">
        <v>23</v>
      </c>
      <c r="F215" s="10">
        <f>12*5+15</f>
        <v>75</v>
      </c>
      <c r="G215" s="71">
        <v>300</v>
      </c>
      <c r="H215" s="76">
        <f t="shared" si="129"/>
        <v>22500</v>
      </c>
      <c r="I215" s="8"/>
      <c r="J215" s="35"/>
      <c r="K215" s="35">
        <f t="shared" si="130"/>
        <v>300</v>
      </c>
      <c r="L215" s="25">
        <f t="shared" si="131"/>
        <v>0</v>
      </c>
      <c r="M215" s="6"/>
      <c r="N215" s="35"/>
      <c r="O215" s="35">
        <f t="shared" si="132"/>
        <v>300</v>
      </c>
      <c r="P215" s="25">
        <f t="shared" si="133"/>
        <v>0</v>
      </c>
      <c r="Q215" s="6"/>
      <c r="R215" s="26">
        <f t="shared" si="134"/>
        <v>0</v>
      </c>
      <c r="S215" s="26">
        <f t="shared" si="135"/>
        <v>0</v>
      </c>
      <c r="T215" s="37">
        <f t="shared" si="136"/>
        <v>75</v>
      </c>
      <c r="U215" s="26">
        <f t="shared" si="137"/>
        <v>22500</v>
      </c>
      <c r="V215" s="26"/>
      <c r="W215" s="27">
        <f t="shared" si="138"/>
        <v>22500</v>
      </c>
      <c r="X215" s="201"/>
      <c r="Y215" s="209">
        <v>1</v>
      </c>
      <c r="Z215" s="198">
        <v>2</v>
      </c>
      <c r="AA215" s="198">
        <v>3</v>
      </c>
      <c r="AB215" s="198">
        <v>4</v>
      </c>
      <c r="AC215" s="198">
        <v>5</v>
      </c>
      <c r="AD215" s="198">
        <v>6</v>
      </c>
      <c r="AE215" s="200">
        <v>7</v>
      </c>
      <c r="AF215" s="234">
        <v>8</v>
      </c>
      <c r="AG215" s="209">
        <v>9</v>
      </c>
      <c r="AH215" s="198">
        <v>10</v>
      </c>
      <c r="AI215" s="198">
        <v>11</v>
      </c>
      <c r="AJ215" s="198">
        <v>12</v>
      </c>
      <c r="AK215" s="198">
        <v>13</v>
      </c>
      <c r="AL215" s="200">
        <v>14</v>
      </c>
      <c r="AM215" s="200">
        <v>15</v>
      </c>
      <c r="AN215" s="210">
        <v>16</v>
      </c>
      <c r="AO215" s="209">
        <v>17</v>
      </c>
      <c r="AP215" s="198">
        <v>18</v>
      </c>
      <c r="AQ215" s="219">
        <v>19</v>
      </c>
      <c r="AR215" s="198">
        <v>20</v>
      </c>
      <c r="AS215" s="200">
        <v>21</v>
      </c>
      <c r="AT215" s="200">
        <v>22</v>
      </c>
      <c r="AU215" s="220">
        <v>23</v>
      </c>
    </row>
    <row r="216" spans="1:51" ht="15.75" customHeight="1" x14ac:dyDescent="0.25">
      <c r="A216" s="376">
        <v>209</v>
      </c>
      <c r="B216" s="358"/>
      <c r="C216" s="71" t="s">
        <v>75</v>
      </c>
      <c r="D216" s="72"/>
      <c r="E216" s="10" t="s">
        <v>32</v>
      </c>
      <c r="F216" s="10">
        <v>1500</v>
      </c>
      <c r="G216" s="71">
        <f>15*1.15</f>
        <v>17.25</v>
      </c>
      <c r="H216" s="76">
        <f t="shared" si="129"/>
        <v>25875</v>
      </c>
      <c r="I216" s="8"/>
      <c r="J216" s="35"/>
      <c r="K216" s="35">
        <f t="shared" si="130"/>
        <v>17.25</v>
      </c>
      <c r="L216" s="25">
        <f t="shared" si="131"/>
        <v>0</v>
      </c>
      <c r="M216" s="6"/>
      <c r="N216" s="35"/>
      <c r="O216" s="35">
        <f t="shared" si="132"/>
        <v>17.25</v>
      </c>
      <c r="P216" s="25">
        <f t="shared" si="133"/>
        <v>0</v>
      </c>
      <c r="Q216" s="6"/>
      <c r="R216" s="26">
        <f t="shared" si="134"/>
        <v>0</v>
      </c>
      <c r="S216" s="26">
        <f t="shared" si="135"/>
        <v>0</v>
      </c>
      <c r="T216" s="37">
        <f t="shared" si="136"/>
        <v>1500</v>
      </c>
      <c r="U216" s="26">
        <f t="shared" si="137"/>
        <v>25875</v>
      </c>
      <c r="V216" s="26"/>
      <c r="W216" s="27">
        <f t="shared" si="138"/>
        <v>25875</v>
      </c>
      <c r="X216" s="201"/>
      <c r="Y216" s="209">
        <v>1</v>
      </c>
      <c r="Z216" s="198">
        <v>2</v>
      </c>
      <c r="AA216" s="198">
        <v>3</v>
      </c>
      <c r="AB216" s="198">
        <v>4</v>
      </c>
      <c r="AC216" s="198">
        <v>5</v>
      </c>
      <c r="AD216" s="198">
        <v>6</v>
      </c>
      <c r="AE216" s="200">
        <v>7</v>
      </c>
      <c r="AF216" s="234">
        <v>8</v>
      </c>
      <c r="AG216" s="209">
        <v>9</v>
      </c>
      <c r="AH216" s="198">
        <v>10</v>
      </c>
      <c r="AI216" s="198">
        <v>11</v>
      </c>
      <c r="AJ216" s="198">
        <v>12</v>
      </c>
      <c r="AK216" s="198">
        <v>13</v>
      </c>
      <c r="AL216" s="200">
        <v>14</v>
      </c>
      <c r="AM216" s="200">
        <v>15</v>
      </c>
      <c r="AN216" s="210">
        <v>16</v>
      </c>
      <c r="AO216" s="209">
        <v>17</v>
      </c>
      <c r="AP216" s="198">
        <v>18</v>
      </c>
      <c r="AQ216" s="219">
        <v>19</v>
      </c>
      <c r="AR216" s="198">
        <v>20</v>
      </c>
      <c r="AS216" s="200">
        <v>21</v>
      </c>
      <c r="AT216" s="200">
        <v>22</v>
      </c>
      <c r="AU216" s="220">
        <v>23</v>
      </c>
    </row>
    <row r="217" spans="1:51" ht="30.75" customHeight="1" thickBot="1" x14ac:dyDescent="0.3">
      <c r="A217" s="381">
        <v>210</v>
      </c>
      <c r="B217" s="363"/>
      <c r="C217" s="80" t="s">
        <v>37</v>
      </c>
      <c r="D217" s="79"/>
      <c r="E217" s="382" t="s">
        <v>23</v>
      </c>
      <c r="F217" s="13">
        <v>5</v>
      </c>
      <c r="G217" s="80">
        <v>2000</v>
      </c>
      <c r="H217" s="383">
        <f t="shared" si="129"/>
        <v>10000</v>
      </c>
      <c r="I217" s="337"/>
      <c r="J217" s="81"/>
      <c r="K217" s="81">
        <f t="shared" si="130"/>
        <v>2000</v>
      </c>
      <c r="L217" s="82">
        <f t="shared" si="131"/>
        <v>0</v>
      </c>
      <c r="M217" s="267"/>
      <c r="N217" s="81"/>
      <c r="O217" s="81">
        <f t="shared" si="132"/>
        <v>2000</v>
      </c>
      <c r="P217" s="82">
        <f t="shared" si="133"/>
        <v>0</v>
      </c>
      <c r="Q217" s="267"/>
      <c r="R217" s="83">
        <f t="shared" si="134"/>
        <v>0</v>
      </c>
      <c r="S217" s="83">
        <f t="shared" si="135"/>
        <v>0</v>
      </c>
      <c r="T217" s="384">
        <f t="shared" si="136"/>
        <v>5</v>
      </c>
      <c r="U217" s="83">
        <f t="shared" si="137"/>
        <v>10000</v>
      </c>
      <c r="V217" s="83"/>
      <c r="W217" s="84">
        <f t="shared" si="138"/>
        <v>10000</v>
      </c>
      <c r="X217" s="202"/>
      <c r="Y217" s="212">
        <v>1</v>
      </c>
      <c r="Z217" s="203">
        <v>2</v>
      </c>
      <c r="AA217" s="203">
        <v>3</v>
      </c>
      <c r="AB217" s="203">
        <v>4</v>
      </c>
      <c r="AC217" s="203">
        <v>5</v>
      </c>
      <c r="AD217" s="203">
        <v>6</v>
      </c>
      <c r="AE217" s="235">
        <v>7</v>
      </c>
      <c r="AF217" s="236">
        <v>8</v>
      </c>
      <c r="AG217" s="212">
        <v>9</v>
      </c>
      <c r="AH217" s="203">
        <v>10</v>
      </c>
      <c r="AI217" s="203">
        <v>11</v>
      </c>
      <c r="AJ217" s="203">
        <v>12</v>
      </c>
      <c r="AK217" s="203">
        <v>13</v>
      </c>
      <c r="AL217" s="235">
        <v>14</v>
      </c>
      <c r="AM217" s="235">
        <v>15</v>
      </c>
      <c r="AN217" s="213">
        <v>16</v>
      </c>
      <c r="AO217" s="212">
        <v>17</v>
      </c>
      <c r="AP217" s="203">
        <v>18</v>
      </c>
      <c r="AQ217" s="243">
        <v>19</v>
      </c>
      <c r="AR217" s="203">
        <v>20</v>
      </c>
      <c r="AS217" s="235">
        <v>21</v>
      </c>
      <c r="AT217" s="235">
        <v>22</v>
      </c>
      <c r="AU217" s="244">
        <v>23</v>
      </c>
    </row>
    <row r="218" spans="1:51" thickBot="1" x14ac:dyDescent="0.25">
      <c r="A218" s="375">
        <v>211</v>
      </c>
      <c r="B218" s="445"/>
      <c r="C218" s="445" t="s">
        <v>76</v>
      </c>
      <c r="D218" s="445"/>
      <c r="E218" s="445"/>
      <c r="F218" s="445"/>
      <c r="G218" s="445"/>
      <c r="H218" s="445">
        <f>SUM(H212:H217)</f>
        <v>88375</v>
      </c>
      <c r="I218" s="445"/>
      <c r="J218" s="445"/>
      <c r="K218" s="445"/>
      <c r="L218" s="445">
        <f>SUM(L209:L217)</f>
        <v>0</v>
      </c>
      <c r="M218" s="445"/>
      <c r="N218" s="445"/>
      <c r="O218" s="445"/>
      <c r="P218" s="445">
        <f>SUM(P210:P217)</f>
        <v>0</v>
      </c>
      <c r="Q218" s="445"/>
      <c r="R218" s="445"/>
      <c r="S218" s="445"/>
      <c r="T218" s="445"/>
      <c r="U218" s="445">
        <f>SUM(U209:U217)</f>
        <v>88375</v>
      </c>
      <c r="V218" s="445"/>
      <c r="W218" s="445">
        <f t="shared" si="138"/>
        <v>88375</v>
      </c>
      <c r="X218" s="445"/>
      <c r="Y218" s="445">
        <v>1</v>
      </c>
      <c r="Z218" s="445">
        <v>2</v>
      </c>
      <c r="AA218" s="445">
        <v>3</v>
      </c>
      <c r="AB218" s="445">
        <v>4</v>
      </c>
      <c r="AC218" s="445">
        <v>5</v>
      </c>
      <c r="AD218" s="445">
        <v>6</v>
      </c>
      <c r="AE218" s="445">
        <v>7</v>
      </c>
      <c r="AF218" s="445">
        <v>8</v>
      </c>
      <c r="AG218" s="445">
        <v>9</v>
      </c>
      <c r="AH218" s="445">
        <v>10</v>
      </c>
      <c r="AI218" s="445">
        <v>11</v>
      </c>
      <c r="AJ218" s="445">
        <v>12</v>
      </c>
      <c r="AK218" s="445">
        <v>13</v>
      </c>
      <c r="AL218" s="445">
        <v>14</v>
      </c>
      <c r="AM218" s="445">
        <v>15</v>
      </c>
      <c r="AN218" s="445">
        <v>16</v>
      </c>
      <c r="AO218" s="445">
        <v>17</v>
      </c>
      <c r="AP218" s="445">
        <v>18</v>
      </c>
      <c r="AQ218" s="445">
        <v>19</v>
      </c>
      <c r="AR218" s="445">
        <v>20</v>
      </c>
      <c r="AS218" s="445">
        <v>21</v>
      </c>
      <c r="AT218" s="445">
        <v>22</v>
      </c>
      <c r="AU218" s="445">
        <v>23</v>
      </c>
    </row>
    <row r="219" spans="1:51" ht="15.75" customHeight="1" thickBot="1" x14ac:dyDescent="0.25">
      <c r="A219" s="376">
        <v>212</v>
      </c>
      <c r="B219" s="445"/>
      <c r="C219" s="445" t="s">
        <v>77</v>
      </c>
      <c r="D219" s="445"/>
      <c r="E219" s="445"/>
      <c r="F219" s="445"/>
      <c r="G219" s="445"/>
      <c r="H219" s="445">
        <f>H218+H208+H197+H176+H132+H108+H86+H58+H31</f>
        <v>859220</v>
      </c>
      <c r="I219" s="445"/>
      <c r="J219" s="445"/>
      <c r="K219" s="445"/>
      <c r="L219" s="445">
        <f>L218+L208+L197+L176+L155+L132+L108+L86+L58+L31</f>
        <v>69260</v>
      </c>
      <c r="M219" s="445"/>
      <c r="N219" s="445"/>
      <c r="O219" s="445"/>
      <c r="P219" s="445">
        <f>P218+P208+P197+P176+P155+P132+P108+P86+P58+P31</f>
        <v>75200</v>
      </c>
      <c r="Q219" s="445"/>
      <c r="R219" s="445"/>
      <c r="S219" s="445">
        <f>S218+S208+S197+S176+S155+S132+S108+S86+S58+S31</f>
        <v>144460</v>
      </c>
      <c r="T219" s="445"/>
      <c r="U219" s="445">
        <f>U218+U208+U197+U176+U155+U132+U108+U86+U58+U31</f>
        <v>817685</v>
      </c>
      <c r="V219" s="445"/>
      <c r="W219" s="445">
        <f>W218+W208+W197+W176+W155+W132+W108+W86+W58+W31</f>
        <v>817685</v>
      </c>
      <c r="X219" s="445"/>
      <c r="Y219" s="445">
        <v>1</v>
      </c>
      <c r="Z219" s="445">
        <v>2</v>
      </c>
      <c r="AA219" s="445">
        <v>3</v>
      </c>
      <c r="AB219" s="445">
        <v>4</v>
      </c>
      <c r="AC219" s="445">
        <v>5</v>
      </c>
      <c r="AD219" s="445">
        <v>6</v>
      </c>
      <c r="AE219" s="445">
        <v>7</v>
      </c>
      <c r="AF219" s="445">
        <v>8</v>
      </c>
      <c r="AG219" s="445">
        <v>9</v>
      </c>
      <c r="AH219" s="445">
        <v>10</v>
      </c>
      <c r="AI219" s="445">
        <v>11</v>
      </c>
      <c r="AJ219" s="445">
        <v>12</v>
      </c>
      <c r="AK219" s="445">
        <v>13</v>
      </c>
      <c r="AL219" s="445">
        <v>14</v>
      </c>
      <c r="AM219" s="445">
        <v>15</v>
      </c>
      <c r="AN219" s="445">
        <v>16</v>
      </c>
      <c r="AO219" s="445">
        <v>17</v>
      </c>
      <c r="AP219" s="445">
        <v>18</v>
      </c>
      <c r="AQ219" s="445">
        <v>19</v>
      </c>
      <c r="AR219" s="445">
        <v>20</v>
      </c>
      <c r="AS219" s="445">
        <v>21</v>
      </c>
      <c r="AT219" s="445">
        <v>22</v>
      </c>
      <c r="AU219" s="445">
        <v>23</v>
      </c>
    </row>
    <row r="220" spans="1:51" ht="15.75" customHeight="1" thickBot="1" x14ac:dyDescent="0.3">
      <c r="A220" s="376">
        <v>213</v>
      </c>
      <c r="B220" s="428"/>
      <c r="C220" s="71"/>
      <c r="D220" s="72"/>
      <c r="E220" s="18"/>
      <c r="F220" s="18"/>
      <c r="G220" s="71"/>
      <c r="H220" s="395"/>
      <c r="I220" s="372"/>
      <c r="J220" s="35"/>
      <c r="K220" s="35"/>
      <c r="L220" s="396"/>
      <c r="M220" s="6"/>
      <c r="N220" s="35"/>
      <c r="O220" s="35"/>
      <c r="P220" s="396"/>
      <c r="Q220" s="6"/>
      <c r="R220" s="26"/>
      <c r="S220" s="26"/>
      <c r="T220" s="37"/>
      <c r="U220" s="26"/>
      <c r="V220" s="26"/>
      <c r="W220" s="397"/>
      <c r="X220" s="232"/>
      <c r="Y220" s="212">
        <v>1</v>
      </c>
      <c r="Z220" s="203">
        <v>2</v>
      </c>
      <c r="AA220" s="203">
        <v>3</v>
      </c>
      <c r="AB220" s="203">
        <v>4</v>
      </c>
      <c r="AC220" s="203">
        <v>5</v>
      </c>
      <c r="AD220" s="203">
        <v>6</v>
      </c>
      <c r="AE220" s="235">
        <v>7</v>
      </c>
      <c r="AF220" s="236">
        <v>8</v>
      </c>
      <c r="AG220" s="212">
        <v>9</v>
      </c>
      <c r="AH220" s="203">
        <v>10</v>
      </c>
      <c r="AI220" s="203">
        <v>11</v>
      </c>
      <c r="AJ220" s="203">
        <v>12</v>
      </c>
      <c r="AK220" s="203">
        <v>13</v>
      </c>
      <c r="AL220" s="235">
        <v>14</v>
      </c>
      <c r="AM220" s="235">
        <v>15</v>
      </c>
      <c r="AN220" s="213">
        <v>16</v>
      </c>
      <c r="AO220" s="214">
        <v>17</v>
      </c>
      <c r="AP220" s="215">
        <v>18</v>
      </c>
      <c r="AQ220" s="215">
        <v>19</v>
      </c>
      <c r="AR220" s="215">
        <v>20</v>
      </c>
      <c r="AS220" s="237">
        <v>21</v>
      </c>
      <c r="AT220" s="237">
        <v>22</v>
      </c>
      <c r="AU220" s="216">
        <v>23</v>
      </c>
    </row>
    <row r="221" spans="1:51" ht="15.75" customHeight="1" thickBot="1" x14ac:dyDescent="0.3">
      <c r="A221" s="376">
        <v>214</v>
      </c>
      <c r="B221" s="360"/>
      <c r="C221" s="40" t="s">
        <v>78</v>
      </c>
      <c r="D221" s="73"/>
      <c r="E221" s="38" t="s">
        <v>79</v>
      </c>
      <c r="F221" s="38">
        <v>9</v>
      </c>
      <c r="G221" s="74">
        <f>110000</f>
        <v>110000</v>
      </c>
      <c r="H221" s="78">
        <f>G221*F221</f>
        <v>990000</v>
      </c>
      <c r="I221" s="372"/>
      <c r="J221" s="48"/>
      <c r="K221" s="48">
        <f>G227</f>
        <v>105113.88888888889</v>
      </c>
      <c r="L221" s="49">
        <f>J221*K221</f>
        <v>0</v>
      </c>
      <c r="M221" s="6"/>
      <c r="N221" s="48"/>
      <c r="O221" s="48">
        <f>K221</f>
        <v>105113.88888888889</v>
      </c>
      <c r="P221" s="49">
        <f>N221*O221</f>
        <v>0</v>
      </c>
      <c r="Q221" s="6"/>
      <c r="R221" s="39">
        <f>(SUMIF($7:$7,22,221:221))</f>
        <v>0</v>
      </c>
      <c r="S221" s="39">
        <f>(SUMIF($7:$7,24,221:221))</f>
        <v>0</v>
      </c>
      <c r="T221" s="249">
        <f>F221-(SUMIF($7:$7,22,221:221))</f>
        <v>9</v>
      </c>
      <c r="U221" s="250">
        <f>F221*G227</f>
        <v>946025</v>
      </c>
      <c r="V221" s="39"/>
      <c r="W221" s="398">
        <f>U221-V221</f>
        <v>946025</v>
      </c>
      <c r="X221" s="232"/>
      <c r="Y221" s="212">
        <v>1</v>
      </c>
      <c r="Z221" s="203">
        <v>2</v>
      </c>
      <c r="AA221" s="203">
        <v>3</v>
      </c>
      <c r="AB221" s="203">
        <v>4</v>
      </c>
      <c r="AC221" s="203">
        <v>5</v>
      </c>
      <c r="AD221" s="203">
        <v>6</v>
      </c>
      <c r="AE221" s="235">
        <v>7</v>
      </c>
      <c r="AF221" s="236">
        <v>8</v>
      </c>
      <c r="AG221" s="242">
        <v>9</v>
      </c>
      <c r="AH221" s="243">
        <v>10</v>
      </c>
      <c r="AI221" s="243">
        <v>11</v>
      </c>
      <c r="AJ221" s="243">
        <v>12</v>
      </c>
      <c r="AK221" s="243">
        <v>13</v>
      </c>
      <c r="AL221" s="243">
        <v>14</v>
      </c>
      <c r="AM221" s="243">
        <v>15</v>
      </c>
      <c r="AN221" s="244">
        <v>16</v>
      </c>
      <c r="AO221" s="245">
        <v>17</v>
      </c>
      <c r="AP221" s="221">
        <v>18</v>
      </c>
      <c r="AQ221" s="221">
        <v>19</v>
      </c>
      <c r="AR221" s="221">
        <v>20</v>
      </c>
      <c r="AS221" s="221">
        <v>21</v>
      </c>
      <c r="AT221" s="221">
        <v>22</v>
      </c>
      <c r="AU221" s="246">
        <v>23</v>
      </c>
      <c r="AV221" s="599" t="s">
        <v>467</v>
      </c>
      <c r="AW221" s="600"/>
      <c r="AX221" s="601"/>
    </row>
    <row r="222" spans="1:51" ht="15.75" customHeight="1" thickBot="1" x14ac:dyDescent="0.3">
      <c r="A222" s="377">
        <v>215</v>
      </c>
      <c r="B222" s="399"/>
      <c r="C222" s="400" t="s">
        <v>80</v>
      </c>
      <c r="D222" s="401"/>
      <c r="E222" s="402"/>
      <c r="F222" s="402"/>
      <c r="G222" s="403"/>
      <c r="H222" s="404">
        <f>H221+H219</f>
        <v>1849220</v>
      </c>
      <c r="I222" s="405"/>
      <c r="J222" s="406"/>
      <c r="K222" s="406"/>
      <c r="L222" s="407"/>
      <c r="M222" s="408"/>
      <c r="N222" s="406"/>
      <c r="O222" s="406"/>
      <c r="P222" s="407"/>
      <c r="Q222" s="408"/>
      <c r="R222" s="409"/>
      <c r="S222" s="410"/>
      <c r="T222" s="252" t="s">
        <v>479</v>
      </c>
      <c r="U222" s="253">
        <f>U221+U219</f>
        <v>1763710</v>
      </c>
      <c r="V222" s="411"/>
      <c r="W222" s="412"/>
      <c r="X222" s="232"/>
      <c r="Y222" s="204">
        <v>1</v>
      </c>
      <c r="Z222" s="205">
        <v>2</v>
      </c>
      <c r="AA222" s="205">
        <v>3</v>
      </c>
      <c r="AB222" s="205">
        <v>4</v>
      </c>
      <c r="AC222" s="205">
        <v>5</v>
      </c>
      <c r="AD222" s="205">
        <v>6</v>
      </c>
      <c r="AE222" s="206">
        <v>7</v>
      </c>
      <c r="AF222" s="207">
        <v>8</v>
      </c>
      <c r="AG222" s="204">
        <v>9</v>
      </c>
      <c r="AH222" s="205">
        <v>10</v>
      </c>
      <c r="AI222" s="205">
        <v>11</v>
      </c>
      <c r="AJ222" s="205">
        <v>12</v>
      </c>
      <c r="AK222" s="205">
        <v>13</v>
      </c>
      <c r="AL222" s="206">
        <v>14</v>
      </c>
      <c r="AM222" s="206">
        <v>15</v>
      </c>
      <c r="AN222" s="233">
        <v>16</v>
      </c>
      <c r="AO222" s="247">
        <v>17</v>
      </c>
      <c r="AP222" s="248">
        <v>18</v>
      </c>
      <c r="AQ222" s="248">
        <v>19</v>
      </c>
      <c r="AR222" s="248">
        <v>20</v>
      </c>
      <c r="AS222" s="206">
        <v>21</v>
      </c>
      <c r="AT222" s="206">
        <v>22</v>
      </c>
      <c r="AU222" s="233">
        <v>23</v>
      </c>
      <c r="AV222" s="274"/>
      <c r="AW222" s="619">
        <v>4</v>
      </c>
      <c r="AX222" s="315"/>
    </row>
    <row r="223" spans="1:51" ht="15.75" customHeight="1" thickBot="1" x14ac:dyDescent="0.3">
      <c r="A223" s="385">
        <v>216</v>
      </c>
      <c r="B223" s="364"/>
      <c r="C223" s="386" t="s">
        <v>3</v>
      </c>
      <c r="D223" s="387"/>
      <c r="E223" s="388"/>
      <c r="F223" s="388"/>
      <c r="G223" s="388"/>
      <c r="H223" s="388"/>
      <c r="I223" s="389"/>
      <c r="J223" s="390"/>
      <c r="K223" s="390"/>
      <c r="L223" s="251"/>
      <c r="M223" s="391"/>
      <c r="N223" s="390"/>
      <c r="O223" s="390"/>
      <c r="P223" s="251"/>
      <c r="Q223" s="391"/>
      <c r="R223" s="392"/>
      <c r="S223" s="251"/>
      <c r="T223" s="251"/>
      <c r="U223" s="251"/>
      <c r="V223" s="393"/>
      <c r="W223" s="394"/>
      <c r="X223" s="568" t="s">
        <v>451</v>
      </c>
      <c r="Y223" s="501">
        <f>SUM(U34:U57)+SUM(U61:U85)+SUM(U112:U131)+SUM(U136:U154)</f>
        <v>213900</v>
      </c>
      <c r="Z223" s="502"/>
      <c r="AA223" s="502"/>
      <c r="AB223" s="502"/>
      <c r="AC223" s="502"/>
      <c r="AD223" s="502"/>
      <c r="AE223" s="502"/>
      <c r="AF223" s="503"/>
      <c r="AG223" s="501">
        <f>SUM(U180:U196)+SUM(U157:U175)+SUM(U11:U30)</f>
        <v>343910</v>
      </c>
      <c r="AH223" s="502"/>
      <c r="AI223" s="502"/>
      <c r="AJ223" s="502"/>
      <c r="AK223" s="502"/>
      <c r="AL223" s="502"/>
      <c r="AM223" s="502"/>
      <c r="AN223" s="503"/>
      <c r="AO223" s="483">
        <f>SUM(U212:U217)+SUM(U201:U207)+SUM(U92:U107)</f>
        <v>259875</v>
      </c>
      <c r="AP223" s="484"/>
      <c r="AQ223" s="484"/>
      <c r="AR223" s="484"/>
      <c r="AS223" s="484"/>
      <c r="AT223" s="484"/>
      <c r="AU223" s="485"/>
      <c r="AV223" s="602" t="s">
        <v>454</v>
      </c>
      <c r="AW223" s="603"/>
      <c r="AX223" s="604"/>
    </row>
    <row r="224" spans="1:51" ht="15.75" customHeight="1" thickBot="1" x14ac:dyDescent="0.25">
      <c r="A224" s="376">
        <v>217</v>
      </c>
      <c r="B224" s="364"/>
      <c r="C224" s="222" t="s">
        <v>81</v>
      </c>
      <c r="D224" s="223"/>
      <c r="E224" s="224"/>
      <c r="F224" s="224"/>
      <c r="G224" s="224"/>
      <c r="H224" s="224">
        <v>1805245</v>
      </c>
      <c r="I224" s="225"/>
      <c r="J224" s="226"/>
      <c r="K224" s="226"/>
      <c r="L224" s="227"/>
      <c r="M224" s="228"/>
      <c r="N224" s="226"/>
      <c r="O224" s="226"/>
      <c r="P224" s="227"/>
      <c r="Q224" s="228"/>
      <c r="R224" s="229"/>
      <c r="S224" s="227"/>
      <c r="T224" s="227"/>
      <c r="U224" s="227"/>
      <c r="V224" s="93"/>
      <c r="W224" s="92"/>
      <c r="X224" s="569"/>
      <c r="Y224" s="477"/>
      <c r="Z224" s="478"/>
      <c r="AA224" s="478"/>
      <c r="AB224" s="478"/>
      <c r="AC224" s="478"/>
      <c r="AD224" s="478"/>
      <c r="AE224" s="478"/>
      <c r="AF224" s="479"/>
      <c r="AG224" s="477" t="s">
        <v>453</v>
      </c>
      <c r="AH224" s="478"/>
      <c r="AI224" s="478"/>
      <c r="AJ224" s="478"/>
      <c r="AK224" s="478"/>
      <c r="AL224" s="478"/>
      <c r="AM224" s="478"/>
      <c r="AN224" s="479"/>
      <c r="AO224" s="480">
        <f>Y223+AG223+AO223</f>
        <v>817685</v>
      </c>
      <c r="AP224" s="481"/>
      <c r="AQ224" s="481"/>
      <c r="AR224" s="481"/>
      <c r="AS224" s="481"/>
      <c r="AT224" s="481"/>
      <c r="AU224" s="482"/>
      <c r="AV224" s="258">
        <f>Y223/AW225</f>
        <v>26737.5</v>
      </c>
      <c r="AW224" s="259">
        <f>AG223/AW225</f>
        <v>42988.75</v>
      </c>
      <c r="AX224" s="258">
        <f>AO223/AW225</f>
        <v>32484.375</v>
      </c>
      <c r="AY224" s="217"/>
    </row>
    <row r="225" spans="1:52" ht="15.75" customHeight="1" thickBot="1" x14ac:dyDescent="0.25">
      <c r="A225" s="376">
        <v>218</v>
      </c>
      <c r="B225" s="364"/>
      <c r="C225" s="85" t="s">
        <v>82</v>
      </c>
      <c r="D225" s="86"/>
      <c r="E225" s="87"/>
      <c r="F225" s="87"/>
      <c r="G225" s="87"/>
      <c r="H225" s="87">
        <f>H222-H224</f>
        <v>43975</v>
      </c>
      <c r="I225" s="88"/>
      <c r="J225" s="89"/>
      <c r="K225" s="89"/>
      <c r="L225" s="90"/>
      <c r="M225" s="91"/>
      <c r="N225" s="89"/>
      <c r="O225" s="89"/>
      <c r="P225" s="90"/>
      <c r="Q225" s="91"/>
      <c r="R225" s="92"/>
      <c r="S225" s="90"/>
      <c r="T225" s="90"/>
      <c r="U225" s="90"/>
      <c r="V225" s="93"/>
      <c r="W225" s="92"/>
      <c r="X225" s="568" t="s">
        <v>452</v>
      </c>
      <c r="Y225" s="500">
        <f>U221*0.1</f>
        <v>94602.5</v>
      </c>
      <c r="Z225" s="478"/>
      <c r="AA225" s="478"/>
      <c r="AB225" s="478"/>
      <c r="AC225" s="478"/>
      <c r="AD225" s="478"/>
      <c r="AE225" s="478"/>
      <c r="AF225" s="479"/>
      <c r="AG225" s="500">
        <f>U221*0.45</f>
        <v>425711.25</v>
      </c>
      <c r="AH225" s="478"/>
      <c r="AI225" s="478"/>
      <c r="AJ225" s="478"/>
      <c r="AK225" s="478"/>
      <c r="AL225" s="478"/>
      <c r="AM225" s="478"/>
      <c r="AN225" s="479"/>
      <c r="AO225" s="480">
        <f>U221-AG225-Y225</f>
        <v>425711.25</v>
      </c>
      <c r="AP225" s="481"/>
      <c r="AQ225" s="481"/>
      <c r="AR225" s="481"/>
      <c r="AS225" s="481"/>
      <c r="AT225" s="481"/>
      <c r="AU225" s="482"/>
      <c r="AV225" s="254" t="s">
        <v>455</v>
      </c>
      <c r="AW225" s="260">
        <v>8</v>
      </c>
      <c r="AX225" s="257">
        <f>AV224+AW224+AX224</f>
        <v>102210.625</v>
      </c>
    </row>
    <row r="226" spans="1:52" ht="15.75" thickBot="1" x14ac:dyDescent="0.25">
      <c r="A226" s="376">
        <v>219</v>
      </c>
      <c r="B226" s="364"/>
      <c r="C226" s="85" t="s">
        <v>83</v>
      </c>
      <c r="D226" s="86"/>
      <c r="E226" s="87" t="s">
        <v>84</v>
      </c>
      <c r="F226" s="87">
        <v>1</v>
      </c>
      <c r="G226" s="87">
        <f>H226</f>
        <v>-4886.1111111111113</v>
      </c>
      <c r="H226" s="87">
        <f>-H225/9</f>
        <v>-4886.1111111111113</v>
      </c>
      <c r="I226" s="88"/>
      <c r="J226" s="89"/>
      <c r="K226" s="89"/>
      <c r="L226" s="90"/>
      <c r="M226" s="91"/>
      <c r="N226" s="89"/>
      <c r="O226" s="89"/>
      <c r="P226" s="90"/>
      <c r="Q226" s="91"/>
      <c r="R226" s="92"/>
      <c r="S226" s="94"/>
      <c r="T226" s="90"/>
      <c r="U226" s="90"/>
      <c r="V226" s="93"/>
      <c r="W226" s="92"/>
      <c r="X226" s="569"/>
      <c r="Y226" s="238"/>
      <c r="Z226" s="239"/>
      <c r="AA226" s="239"/>
      <c r="AB226" s="239"/>
      <c r="AC226" s="239"/>
      <c r="AD226" s="239"/>
      <c r="AE226" s="239"/>
      <c r="AF226" s="240"/>
      <c r="AG226" s="500" t="s">
        <v>453</v>
      </c>
      <c r="AH226" s="478"/>
      <c r="AI226" s="478"/>
      <c r="AJ226" s="478"/>
      <c r="AK226" s="478"/>
      <c r="AL226" s="478"/>
      <c r="AM226" s="478"/>
      <c r="AN226" s="479"/>
      <c r="AO226" s="480">
        <f>AO225+AG225+Y225</f>
        <v>946025</v>
      </c>
      <c r="AP226" s="481"/>
      <c r="AQ226" s="481"/>
      <c r="AR226" s="481"/>
      <c r="AS226" s="481"/>
      <c r="AT226" s="481"/>
      <c r="AU226" s="482"/>
      <c r="AV226" s="616" t="s">
        <v>456</v>
      </c>
      <c r="AW226" s="617">
        <f>Y232</f>
        <v>1</v>
      </c>
      <c r="AX226" s="618">
        <f>AX225*AW226</f>
        <v>102210.625</v>
      </c>
    </row>
    <row r="227" spans="1:52" ht="28.5" customHeight="1" thickBot="1" x14ac:dyDescent="0.25">
      <c r="A227" s="376">
        <v>220</v>
      </c>
      <c r="B227" s="364"/>
      <c r="C227" s="85" t="s">
        <v>85</v>
      </c>
      <c r="D227" s="86"/>
      <c r="E227" s="87" t="s">
        <v>79</v>
      </c>
      <c r="F227" s="87">
        <v>9</v>
      </c>
      <c r="G227" s="87">
        <f>110000+H226</f>
        <v>105113.88888888889</v>
      </c>
      <c r="H227" s="87">
        <f>F227*G227</f>
        <v>946025</v>
      </c>
      <c r="I227" s="88"/>
      <c r="J227" s="89"/>
      <c r="K227" s="89"/>
      <c r="L227" s="90"/>
      <c r="M227" s="91"/>
      <c r="N227" s="89"/>
      <c r="O227" s="89"/>
      <c r="P227" s="90"/>
      <c r="Q227" s="91"/>
      <c r="R227" s="92"/>
      <c r="S227" s="94"/>
      <c r="T227" s="90"/>
      <c r="U227" s="90"/>
      <c r="V227" s="93"/>
      <c r="W227" s="92"/>
      <c r="X227" s="241" t="s">
        <v>459</v>
      </c>
      <c r="Y227" s="483">
        <f>Y225+Y223</f>
        <v>308502.5</v>
      </c>
      <c r="Z227" s="484"/>
      <c r="AA227" s="484"/>
      <c r="AB227" s="484"/>
      <c r="AC227" s="484"/>
      <c r="AD227" s="484"/>
      <c r="AE227" s="484"/>
      <c r="AF227" s="485"/>
      <c r="AG227" s="483">
        <f>AG225+AG223</f>
        <v>769621.25</v>
      </c>
      <c r="AH227" s="484"/>
      <c r="AI227" s="484"/>
      <c r="AJ227" s="484"/>
      <c r="AK227" s="484"/>
      <c r="AL227" s="484"/>
      <c r="AM227" s="484"/>
      <c r="AN227" s="485"/>
      <c r="AO227" s="483">
        <f>AO225+AO223</f>
        <v>685586.25</v>
      </c>
      <c r="AP227" s="484"/>
      <c r="AQ227" s="484"/>
      <c r="AR227" s="484"/>
      <c r="AS227" s="484"/>
      <c r="AT227" s="484"/>
      <c r="AU227" s="485"/>
      <c r="AV227" s="613" t="s">
        <v>469</v>
      </c>
      <c r="AW227" s="614"/>
      <c r="AX227" s="615">
        <f>AW225*AX225</f>
        <v>817685</v>
      </c>
    </row>
    <row r="228" spans="1:52" ht="20.25" customHeight="1" thickBot="1" x14ac:dyDescent="0.5">
      <c r="A228" s="376">
        <v>221</v>
      </c>
      <c r="B228" s="364"/>
      <c r="C228" s="85" t="s">
        <v>86</v>
      </c>
      <c r="D228" s="86"/>
      <c r="E228" s="87"/>
      <c r="F228" s="87"/>
      <c r="G228" s="87"/>
      <c r="H228" s="87">
        <f>H227+H219</f>
        <v>1805245</v>
      </c>
      <c r="I228" s="88"/>
      <c r="J228" s="89"/>
      <c r="K228" s="89"/>
      <c r="L228" s="90"/>
      <c r="M228" s="91"/>
      <c r="N228" s="89"/>
      <c r="O228" s="89"/>
      <c r="P228" s="90"/>
      <c r="Q228" s="91"/>
      <c r="R228" s="92"/>
      <c r="S228" s="94"/>
      <c r="T228" s="90"/>
      <c r="U228" s="90"/>
      <c r="V228" s="93"/>
      <c r="W228" s="92"/>
      <c r="X228" s="241" t="s">
        <v>450</v>
      </c>
      <c r="Y228" s="238"/>
      <c r="Z228" s="239"/>
      <c r="AA228" s="239"/>
      <c r="AB228" s="239"/>
      <c r="AC228" s="239"/>
      <c r="AD228" s="239"/>
      <c r="AE228" s="239"/>
      <c r="AF228" s="240"/>
      <c r="AG228" s="500" t="s">
        <v>453</v>
      </c>
      <c r="AH228" s="478"/>
      <c r="AI228" s="478"/>
      <c r="AJ228" s="478"/>
      <c r="AK228" s="478"/>
      <c r="AL228" s="478"/>
      <c r="AM228" s="478"/>
      <c r="AN228" s="479"/>
      <c r="AO228" s="480">
        <f>Y227+AG227+AO227</f>
        <v>1763710</v>
      </c>
      <c r="AP228" s="481"/>
      <c r="AQ228" s="481"/>
      <c r="AR228" s="481"/>
      <c r="AS228" s="481"/>
      <c r="AT228" s="481"/>
      <c r="AU228" s="481"/>
      <c r="AV228" s="620" t="s">
        <v>489</v>
      </c>
      <c r="AW228" s="621"/>
      <c r="AX228" s="622">
        <f>AX225*AW225</f>
        <v>817685</v>
      </c>
      <c r="AY228" s="605" t="s">
        <v>471</v>
      </c>
      <c r="AZ228" s="287" t="s">
        <v>476</v>
      </c>
    </row>
    <row r="229" spans="1:52" ht="28.5" customHeight="1" thickBot="1" x14ac:dyDescent="0.3">
      <c r="A229" s="376">
        <v>222</v>
      </c>
      <c r="B229" s="365"/>
      <c r="C229" s="95" t="s">
        <v>87</v>
      </c>
      <c r="D229" s="96"/>
      <c r="E229" s="96"/>
      <c r="F229" s="96"/>
      <c r="G229" s="96"/>
      <c r="H229" s="96"/>
      <c r="I229" s="97"/>
      <c r="J229" s="98"/>
      <c r="K229" s="98"/>
      <c r="L229" s="99"/>
      <c r="M229" s="99"/>
      <c r="N229" s="98"/>
      <c r="O229" s="98"/>
      <c r="P229" s="351"/>
      <c r="Q229" s="99"/>
      <c r="R229" s="100"/>
      <c r="S229" s="101"/>
      <c r="T229" s="99"/>
      <c r="U229" s="99"/>
      <c r="V229" s="97"/>
      <c r="W229" s="100"/>
      <c r="X229" s="231"/>
      <c r="Y229" s="495"/>
      <c r="Z229" s="496"/>
      <c r="AA229" s="496"/>
      <c r="AB229" s="496"/>
      <c r="AC229" s="496"/>
      <c r="AD229" s="496"/>
      <c r="AE229" s="496"/>
      <c r="AF229" s="496"/>
      <c r="AG229" s="522" t="s">
        <v>478</v>
      </c>
      <c r="AH229" s="523"/>
      <c r="AI229" s="523"/>
      <c r="AJ229" s="523"/>
      <c r="AK229" s="523"/>
      <c r="AL229" s="523"/>
      <c r="AM229" s="523"/>
      <c r="AN229" s="524"/>
      <c r="AO229" s="528">
        <f>AO228-U222</f>
        <v>0</v>
      </c>
      <c r="AP229" s="529"/>
      <c r="AQ229" s="529"/>
      <c r="AR229" s="529"/>
      <c r="AS229" s="529"/>
      <c r="AT229" s="529"/>
      <c r="AU229" s="529"/>
      <c r="AV229" s="612"/>
      <c r="AW229" s="612"/>
      <c r="AX229" s="623">
        <f>AX227-AX228</f>
        <v>0</v>
      </c>
      <c r="AY229" s="606" t="s">
        <v>477</v>
      </c>
      <c r="AZ229" s="287" t="s">
        <v>476</v>
      </c>
    </row>
    <row r="230" spans="1:52" ht="15.75" customHeight="1" thickBot="1" x14ac:dyDescent="0.25">
      <c r="A230" s="376">
        <v>223</v>
      </c>
      <c r="B230" s="366"/>
      <c r="C230" s="85" t="s">
        <v>16</v>
      </c>
      <c r="D230" s="553"/>
      <c r="E230" s="535"/>
      <c r="F230" s="535"/>
      <c r="G230" s="535"/>
      <c r="H230" s="538"/>
      <c r="I230" s="102"/>
      <c r="J230" s="103"/>
      <c r="K230" s="103"/>
      <c r="L230" s="94">
        <f>15000+55000</f>
        <v>70000</v>
      </c>
      <c r="M230" s="104"/>
      <c r="N230" s="103"/>
      <c r="O230" s="349"/>
      <c r="P230" s="353">
        <v>75000</v>
      </c>
      <c r="Q230" s="350"/>
      <c r="R230" s="105"/>
      <c r="S230" s="94">
        <f>L230+P230</f>
        <v>145000</v>
      </c>
      <c r="T230" s="94"/>
      <c r="U230" s="94"/>
      <c r="V230" s="106"/>
      <c r="W230" s="105"/>
      <c r="X230" s="241" t="s">
        <v>484</v>
      </c>
      <c r="Y230" s="497">
        <v>5.0000000000000001E-3</v>
      </c>
      <c r="Z230" s="498"/>
      <c r="AA230" s="498"/>
      <c r="AB230" s="498"/>
      <c r="AC230" s="498"/>
      <c r="AD230" s="498"/>
      <c r="AE230" s="498"/>
      <c r="AF230" s="499"/>
      <c r="AG230" s="525"/>
      <c r="AH230" s="526"/>
      <c r="AI230" s="526"/>
      <c r="AJ230" s="526"/>
      <c r="AK230" s="526"/>
      <c r="AL230" s="526"/>
      <c r="AM230" s="526"/>
      <c r="AN230" s="527"/>
      <c r="AO230" s="530">
        <f>AO228*Y230</f>
        <v>8818.5500000000011</v>
      </c>
      <c r="AP230" s="531"/>
      <c r="AQ230" s="531"/>
      <c r="AR230" s="531"/>
      <c r="AS230" s="531"/>
      <c r="AT230" s="531"/>
      <c r="AU230" s="531"/>
      <c r="AV230" s="612"/>
      <c r="AW230" s="612"/>
      <c r="AX230" s="612"/>
      <c r="AY230" s="607"/>
      <c r="AZ230" s="287"/>
    </row>
    <row r="231" spans="1:52" ht="15.75" customHeight="1" thickBot="1" x14ac:dyDescent="0.25">
      <c r="A231" s="376">
        <v>224</v>
      </c>
      <c r="B231" s="367"/>
      <c r="C231" s="321" t="s">
        <v>88</v>
      </c>
      <c r="D231" s="557"/>
      <c r="E231" s="558"/>
      <c r="F231" s="558"/>
      <c r="G231" s="558"/>
      <c r="H231" s="559"/>
      <c r="I231" s="322"/>
      <c r="J231" s="268"/>
      <c r="K231" s="268"/>
      <c r="L231" s="269">
        <f>L219-L230</f>
        <v>-740</v>
      </c>
      <c r="M231" s="276"/>
      <c r="N231" s="268"/>
      <c r="O231" s="268"/>
      <c r="P231" s="352">
        <f>P219-P230+L231</f>
        <v>-540</v>
      </c>
      <c r="Q231" s="276"/>
      <c r="R231" s="277"/>
      <c r="S231" s="269">
        <f>P231</f>
        <v>-540</v>
      </c>
      <c r="T231" s="278"/>
      <c r="U231" s="278"/>
      <c r="V231" s="279"/>
      <c r="W231" s="277"/>
      <c r="X231" s="280" t="s">
        <v>485</v>
      </c>
      <c r="Y231" s="495"/>
      <c r="Z231" s="496"/>
      <c r="AA231" s="496"/>
      <c r="AB231" s="496"/>
      <c r="AC231" s="496"/>
      <c r="AD231" s="496"/>
      <c r="AE231" s="496"/>
      <c r="AF231" s="518"/>
      <c r="AG231" s="495"/>
      <c r="AH231" s="496"/>
      <c r="AI231" s="496"/>
      <c r="AJ231" s="496"/>
      <c r="AK231" s="496"/>
      <c r="AL231" s="496"/>
      <c r="AM231" s="496"/>
      <c r="AN231" s="518"/>
      <c r="AO231" s="508">
        <f>AO228-AO230</f>
        <v>1754891.45</v>
      </c>
      <c r="AP231" s="509"/>
      <c r="AQ231" s="509"/>
      <c r="AR231" s="509"/>
      <c r="AS231" s="509"/>
      <c r="AT231" s="509"/>
      <c r="AU231" s="509"/>
      <c r="AV231" s="612"/>
      <c r="AW231" s="612"/>
      <c r="AX231" s="612"/>
      <c r="AY231" s="608"/>
    </row>
    <row r="232" spans="1:52" ht="15.75" customHeight="1" thickBot="1" x14ac:dyDescent="0.25">
      <c r="A232" s="376">
        <v>225</v>
      </c>
      <c r="B232" s="368"/>
      <c r="C232" s="323"/>
      <c r="D232" s="554"/>
      <c r="E232" s="555"/>
      <c r="F232" s="555"/>
      <c r="G232" s="555"/>
      <c r="H232" s="556"/>
      <c r="I232" s="331"/>
      <c r="J232" s="282"/>
      <c r="K232" s="282"/>
      <c r="L232" s="344"/>
      <c r="M232" s="324"/>
      <c r="N232" s="288"/>
      <c r="O232" s="295" t="s">
        <v>460</v>
      </c>
      <c r="P232" s="299">
        <v>15000</v>
      </c>
      <c r="Q232" s="283"/>
      <c r="R232" s="284"/>
      <c r="S232" s="284"/>
      <c r="T232" s="284"/>
      <c r="U232" s="284"/>
      <c r="V232" s="285"/>
      <c r="W232" s="284"/>
      <c r="X232" s="286" t="s">
        <v>449</v>
      </c>
      <c r="Y232" s="486">
        <v>1</v>
      </c>
      <c r="Z232" s="487"/>
      <c r="AA232" s="487"/>
      <c r="AB232" s="487"/>
      <c r="AC232" s="487"/>
      <c r="AD232" s="487"/>
      <c r="AE232" s="487"/>
      <c r="AF232" s="488"/>
      <c r="AG232" s="489"/>
      <c r="AH232" s="490"/>
      <c r="AI232" s="490"/>
      <c r="AJ232" s="490"/>
      <c r="AK232" s="490"/>
      <c r="AL232" s="490"/>
      <c r="AM232" s="490"/>
      <c r="AN232" s="491"/>
      <c r="AO232" s="504">
        <f>AO224*Y232</f>
        <v>817685</v>
      </c>
      <c r="AP232" s="505"/>
      <c r="AQ232" s="505"/>
      <c r="AR232" s="505"/>
      <c r="AS232" s="505"/>
      <c r="AT232" s="505"/>
      <c r="AU232" s="506"/>
      <c r="AV232" s="609" t="s">
        <v>78</v>
      </c>
      <c r="AW232" s="610"/>
      <c r="AX232" s="611"/>
    </row>
    <row r="233" spans="1:52" ht="15.75" customHeight="1" thickBot="1" x14ac:dyDescent="0.3">
      <c r="A233" s="376">
        <v>226</v>
      </c>
      <c r="B233" s="369"/>
      <c r="C233" s="325"/>
      <c r="D233" s="549"/>
      <c r="E233" s="550"/>
      <c r="F233" s="550"/>
      <c r="G233" s="550"/>
      <c r="H233" s="551"/>
      <c r="I233" s="332"/>
      <c r="J233" s="275"/>
      <c r="K233" s="345"/>
      <c r="L233" s="271"/>
      <c r="M233" s="326"/>
      <c r="N233" s="289"/>
      <c r="O233" s="308" t="s">
        <v>455</v>
      </c>
      <c r="P233" s="309">
        <f>AW222</f>
        <v>4</v>
      </c>
      <c r="Q233" s="272"/>
      <c r="R233" s="273"/>
      <c r="S233" s="274"/>
      <c r="T233" s="274"/>
      <c r="U233" s="274"/>
      <c r="V233" s="281"/>
      <c r="W233" s="274"/>
      <c r="X233" s="241" t="s">
        <v>78</v>
      </c>
      <c r="Y233" s="507">
        <v>1</v>
      </c>
      <c r="Z233" s="487"/>
      <c r="AA233" s="487"/>
      <c r="AB233" s="487"/>
      <c r="AC233" s="487"/>
      <c r="AD233" s="487"/>
      <c r="AE233" s="487"/>
      <c r="AF233" s="488"/>
      <c r="AG233" s="508">
        <v>300000</v>
      </c>
      <c r="AH233" s="509"/>
      <c r="AI233" s="509"/>
      <c r="AJ233" s="509"/>
      <c r="AK233" s="509"/>
      <c r="AL233" s="509"/>
      <c r="AM233" s="509"/>
      <c r="AN233" s="509"/>
      <c r="AO233" s="510">
        <f>Y233*AG233</f>
        <v>300000</v>
      </c>
      <c r="AP233" s="511"/>
      <c r="AQ233" s="511"/>
      <c r="AR233" s="511"/>
      <c r="AS233" s="511"/>
      <c r="AT233" s="511"/>
      <c r="AU233" s="512"/>
      <c r="AV233" s="255">
        <v>100000</v>
      </c>
      <c r="AW233" s="261">
        <f>AO233+AV233</f>
        <v>400000</v>
      </c>
      <c r="AX233" s="316">
        <f>AV234-AX234</f>
        <v>296025</v>
      </c>
    </row>
    <row r="234" spans="1:52" ht="15.75" customHeight="1" thickBot="1" x14ac:dyDescent="0.35">
      <c r="A234" s="376">
        <v>227</v>
      </c>
      <c r="B234" s="369"/>
      <c r="C234" s="325"/>
      <c r="D234" s="549"/>
      <c r="E234" s="550"/>
      <c r="F234" s="550"/>
      <c r="G234" s="550"/>
      <c r="H234" s="551"/>
      <c r="I234" s="332"/>
      <c r="J234" s="333"/>
      <c r="K234" s="333"/>
      <c r="L234" s="329"/>
      <c r="M234" s="326"/>
      <c r="N234" s="289"/>
      <c r="O234" s="292" t="s">
        <v>461</v>
      </c>
      <c r="P234" s="310">
        <f>P232*P233</f>
        <v>60000</v>
      </c>
      <c r="Q234" s="272"/>
      <c r="R234" s="273"/>
      <c r="S234" s="274"/>
      <c r="T234" s="274"/>
      <c r="U234" s="287"/>
      <c r="V234" s="1"/>
      <c r="X234" s="241" t="s">
        <v>458</v>
      </c>
      <c r="Y234" s="471"/>
      <c r="Z234" s="472"/>
      <c r="AA234" s="472"/>
      <c r="AB234" s="472"/>
      <c r="AC234" s="472"/>
      <c r="AD234" s="472"/>
      <c r="AE234" s="472"/>
      <c r="AF234" s="473"/>
      <c r="AG234" s="471"/>
      <c r="AH234" s="472"/>
      <c r="AI234" s="472"/>
      <c r="AJ234" s="472"/>
      <c r="AK234" s="472"/>
      <c r="AL234" s="472"/>
      <c r="AM234" s="472"/>
      <c r="AN234" s="473"/>
      <c r="AO234" s="474">
        <f>AO232+AV234</f>
        <v>1363710</v>
      </c>
      <c r="AP234" s="475"/>
      <c r="AQ234" s="475"/>
      <c r="AR234" s="475"/>
      <c r="AS234" s="475"/>
      <c r="AT234" s="475"/>
      <c r="AU234" s="476"/>
      <c r="AV234" s="256">
        <f>AO226-AG233-AV233</f>
        <v>546025</v>
      </c>
      <c r="AW234" s="456" t="s">
        <v>487</v>
      </c>
      <c r="AX234" s="457">
        <v>250000</v>
      </c>
    </row>
    <row r="235" spans="1:52" ht="15.75" customHeight="1" thickBot="1" x14ac:dyDescent="0.3">
      <c r="A235" s="376">
        <v>228</v>
      </c>
      <c r="B235" s="369"/>
      <c r="C235" s="325"/>
      <c r="D235" s="552"/>
      <c r="E235" s="550"/>
      <c r="F235" s="550"/>
      <c r="G235" s="550"/>
      <c r="H235" s="551"/>
      <c r="I235" s="332"/>
      <c r="J235" s="333"/>
      <c r="K235" s="333"/>
      <c r="L235" s="329"/>
      <c r="M235" s="326"/>
      <c r="N235" s="290"/>
      <c r="O235" s="293" t="s">
        <v>462</v>
      </c>
      <c r="P235" s="300">
        <f>P230-P234</f>
        <v>15000</v>
      </c>
      <c r="Q235" s="346"/>
      <c r="R235" s="339"/>
      <c r="S235" s="339"/>
      <c r="T235" s="339"/>
      <c r="U235" s="274"/>
      <c r="V235" s="281"/>
      <c r="W235" s="274"/>
      <c r="X235" s="280" t="s">
        <v>457</v>
      </c>
      <c r="Y235" s="468"/>
      <c r="Z235" s="469"/>
      <c r="AA235" s="469"/>
      <c r="AB235" s="469"/>
      <c r="AC235" s="469"/>
      <c r="AD235" s="469"/>
      <c r="AE235" s="469"/>
      <c r="AF235" s="470"/>
      <c r="AG235" s="465" t="s">
        <v>78</v>
      </c>
      <c r="AH235" s="466"/>
      <c r="AI235" s="466"/>
      <c r="AJ235" s="466"/>
      <c r="AK235" s="466"/>
      <c r="AL235" s="466"/>
      <c r="AM235" s="466"/>
      <c r="AN235" s="467"/>
      <c r="AO235" s="462">
        <f>AO228-AO234</f>
        <v>400000</v>
      </c>
      <c r="AP235" s="463"/>
      <c r="AQ235" s="463"/>
      <c r="AR235" s="463"/>
      <c r="AS235" s="463"/>
      <c r="AT235" s="463"/>
      <c r="AU235" s="464"/>
      <c r="AV235" s="313"/>
      <c r="AW235" s="314"/>
      <c r="AX235" s="313"/>
    </row>
    <row r="236" spans="1:52" ht="15.75" customHeight="1" thickBot="1" x14ac:dyDescent="0.3">
      <c r="A236" s="377">
        <v>229</v>
      </c>
      <c r="B236" s="370"/>
      <c r="C236" s="327"/>
      <c r="D236" s="546"/>
      <c r="E236" s="547"/>
      <c r="F236" s="547"/>
      <c r="G236" s="547"/>
      <c r="H236" s="548"/>
      <c r="I236" s="334"/>
      <c r="J236" s="335"/>
      <c r="K236" s="335"/>
      <c r="L236" s="330"/>
      <c r="M236" s="328"/>
      <c r="N236" s="291"/>
      <c r="O236" s="294"/>
      <c r="P236" s="301">
        <f>P235</f>
        <v>15000</v>
      </c>
      <c r="Q236" s="347"/>
      <c r="R236" s="598" t="s">
        <v>476</v>
      </c>
      <c r="S236" s="598"/>
      <c r="T236" s="598"/>
      <c r="U236" s="598"/>
      <c r="V236" s="598"/>
      <c r="W236" s="598"/>
      <c r="X236" s="598"/>
      <c r="Y236" s="598"/>
      <c r="Z236" s="598"/>
      <c r="AA236" s="598"/>
      <c r="AB236" s="598"/>
      <c r="AC236" s="598"/>
      <c r="AD236" s="598"/>
      <c r="AE236" s="598"/>
      <c r="AF236" s="598"/>
      <c r="AG236" s="598"/>
      <c r="AH236" s="598"/>
      <c r="AI236" s="598"/>
      <c r="AJ236" s="598"/>
      <c r="AK236" s="598"/>
      <c r="AL236" s="598"/>
      <c r="AM236" s="598"/>
      <c r="AN236" s="598"/>
      <c r="AO236" s="598"/>
      <c r="AP236" s="598"/>
      <c r="AQ236" s="598"/>
      <c r="AR236" s="598"/>
      <c r="AS236" s="598"/>
      <c r="AT236" s="598"/>
      <c r="AU236" s="598"/>
      <c r="AV236" s="319" t="s">
        <v>462</v>
      </c>
      <c r="AW236" s="317" t="s">
        <v>470</v>
      </c>
      <c r="AX236" s="320">
        <f>AV234</f>
        <v>546025</v>
      </c>
    </row>
    <row r="237" spans="1:52" ht="15.75" customHeight="1" thickBot="1" x14ac:dyDescent="0.3">
      <c r="B237" s="107"/>
      <c r="C237" s="108"/>
      <c r="D237" s="539"/>
      <c r="E237" s="540"/>
      <c r="F237" s="540"/>
      <c r="G237" s="540"/>
      <c r="H237" s="540"/>
      <c r="I237" s="1"/>
      <c r="J237" s="2"/>
      <c r="K237" s="2"/>
      <c r="L237" s="3"/>
      <c r="M237" s="3"/>
      <c r="N237" s="296"/>
      <c r="O237" s="297" t="s">
        <v>463</v>
      </c>
      <c r="P237" s="302">
        <v>3</v>
      </c>
      <c r="Q237" s="3"/>
      <c r="V237" s="1"/>
      <c r="AW237" s="318" t="s">
        <v>471</v>
      </c>
      <c r="AX237" s="320">
        <f>AX233</f>
        <v>296025</v>
      </c>
    </row>
    <row r="238" spans="1:52" ht="15.75" customHeight="1" thickBot="1" x14ac:dyDescent="0.3">
      <c r="B238" s="107"/>
      <c r="C238" s="108"/>
      <c r="D238" s="539"/>
      <c r="E238" s="540"/>
      <c r="F238" s="540"/>
      <c r="G238" s="540"/>
      <c r="H238" s="540"/>
      <c r="I238" s="1"/>
      <c r="J238" s="2"/>
      <c r="K238" s="2"/>
      <c r="L238" s="3"/>
      <c r="M238" s="3"/>
      <c r="N238" s="270"/>
      <c r="O238" s="298" t="s">
        <v>460</v>
      </c>
      <c r="P238" s="303">
        <f>P234/3</f>
        <v>20000</v>
      </c>
      <c r="Q238" s="3"/>
      <c r="V238" s="1"/>
      <c r="AX238" s="287"/>
    </row>
    <row r="239" spans="1:52" ht="15.75" customHeight="1" thickBot="1" x14ac:dyDescent="0.3">
      <c r="B239" s="107"/>
      <c r="C239" s="108"/>
      <c r="D239" s="539"/>
      <c r="E239" s="540"/>
      <c r="F239" s="540"/>
      <c r="G239" s="540"/>
      <c r="H239" s="540"/>
      <c r="I239" s="1"/>
      <c r="J239" s="2"/>
      <c r="K239" s="2"/>
      <c r="L239" s="3"/>
      <c r="M239" s="3"/>
      <c r="N239" s="270"/>
      <c r="O239" s="304" t="s">
        <v>464</v>
      </c>
      <c r="P239" s="305">
        <v>6</v>
      </c>
      <c r="Q239" s="3"/>
      <c r="V239" s="1"/>
      <c r="AX239" s="287" t="s">
        <v>476</v>
      </c>
    </row>
    <row r="240" spans="1:52" ht="15.75" customHeight="1" thickBot="1" x14ac:dyDescent="0.3">
      <c r="B240" s="107"/>
      <c r="C240" s="108"/>
      <c r="D240" s="539"/>
      <c r="E240" s="540"/>
      <c r="F240" s="540"/>
      <c r="G240" s="540"/>
      <c r="H240" s="540"/>
      <c r="I240" s="1"/>
      <c r="J240" s="2"/>
      <c r="K240" s="2"/>
      <c r="L240" s="3"/>
      <c r="M240" s="3"/>
      <c r="N240" s="270"/>
      <c r="O240" s="306" t="s">
        <v>465</v>
      </c>
      <c r="P240" s="307">
        <f>P238/P239</f>
        <v>3333.3333333333335</v>
      </c>
      <c r="Q240" s="3"/>
      <c r="V240" s="1"/>
      <c r="X240" s="348"/>
    </row>
    <row r="241" spans="2:22" ht="15.75" customHeight="1" thickBot="1" x14ac:dyDescent="0.25">
      <c r="B241" s="107"/>
      <c r="C241" s="108"/>
      <c r="D241" s="539"/>
      <c r="E241" s="540"/>
      <c r="F241" s="540"/>
      <c r="G241" s="540"/>
      <c r="H241" s="540"/>
      <c r="I241" s="1"/>
      <c r="J241" s="2"/>
      <c r="K241" s="2"/>
      <c r="L241" s="3"/>
      <c r="M241" s="3"/>
      <c r="N241" s="340"/>
      <c r="O241" s="341"/>
      <c r="P241" s="342"/>
      <c r="Q241" s="3"/>
      <c r="V241" s="1"/>
    </row>
    <row r="242" spans="2:22" ht="15.75" customHeight="1" thickBot="1" x14ac:dyDescent="0.25">
      <c r="B242" s="107"/>
      <c r="C242" s="108"/>
      <c r="D242" s="539"/>
      <c r="E242" s="540"/>
      <c r="F242" s="540"/>
      <c r="G242" s="540"/>
      <c r="H242" s="540"/>
      <c r="I242" s="1"/>
      <c r="J242" s="2"/>
      <c r="K242" s="2"/>
      <c r="L242" s="3"/>
      <c r="M242" s="3"/>
      <c r="N242" s="544" t="s">
        <v>468</v>
      </c>
      <c r="O242" s="545"/>
      <c r="P242" s="514"/>
      <c r="Q242" s="3"/>
      <c r="V242" s="1"/>
    </row>
    <row r="243" spans="2:22" ht="15.75" customHeight="1" thickBot="1" x14ac:dyDescent="0.25">
      <c r="B243" s="107"/>
      <c r="C243" s="108"/>
      <c r="D243" s="539"/>
      <c r="E243" s="540"/>
      <c r="F243" s="540"/>
      <c r="G243" s="540"/>
      <c r="H243" s="540"/>
      <c r="I243" s="1"/>
      <c r="J243" s="2"/>
      <c r="K243" s="2"/>
      <c r="L243" s="3"/>
      <c r="M243" s="3"/>
      <c r="N243" s="311"/>
      <c r="O243" s="312"/>
      <c r="P243" s="271" t="s">
        <v>476</v>
      </c>
      <c r="Q243" s="3"/>
      <c r="V243" s="1"/>
    </row>
    <row r="244" spans="2:22" ht="15.75" customHeight="1" thickBot="1" x14ac:dyDescent="0.25">
      <c r="B244" s="107"/>
      <c r="C244" s="108"/>
      <c r="D244" s="539"/>
      <c r="E244" s="540"/>
      <c r="F244" s="540"/>
      <c r="G244" s="540"/>
      <c r="H244" s="540"/>
      <c r="I244" s="1"/>
      <c r="J244" s="2"/>
      <c r="K244" s="2"/>
      <c r="L244" s="3"/>
      <c r="M244" s="3"/>
      <c r="N244" s="541" t="s">
        <v>466</v>
      </c>
      <c r="O244" s="542"/>
      <c r="P244" s="543"/>
      <c r="Q244" s="3"/>
      <c r="V244" s="1"/>
    </row>
    <row r="245" spans="2:22" ht="15.75" customHeight="1" thickBot="1" x14ac:dyDescent="0.25">
      <c r="B245" s="107"/>
      <c r="C245" s="108"/>
      <c r="D245" s="539"/>
      <c r="E245" s="540"/>
      <c r="F245" s="540"/>
      <c r="G245" s="540"/>
      <c r="H245" s="540"/>
      <c r="I245" s="1"/>
      <c r="J245" s="2"/>
      <c r="K245" s="2"/>
      <c r="L245" s="3"/>
      <c r="M245" s="3"/>
      <c r="N245" s="2"/>
      <c r="O245" s="2"/>
      <c r="P245" s="271" t="s">
        <v>476</v>
      </c>
      <c r="Q245" s="3"/>
      <c r="V245" s="1"/>
    </row>
    <row r="246" spans="2:22" ht="15.75" customHeight="1" thickBot="1" x14ac:dyDescent="0.25">
      <c r="B246" s="107"/>
      <c r="C246" s="108"/>
      <c r="D246" s="539"/>
      <c r="E246" s="540"/>
      <c r="F246" s="540"/>
      <c r="G246" s="540"/>
      <c r="H246" s="540"/>
      <c r="I246" s="1"/>
      <c r="J246" s="2"/>
      <c r="K246" s="2"/>
      <c r="L246" s="3"/>
      <c r="M246" s="3"/>
      <c r="N246" s="2"/>
      <c r="O246" s="2"/>
      <c r="P246" s="271">
        <f>P230</f>
        <v>75000</v>
      </c>
      <c r="Q246" s="3"/>
      <c r="V246" s="1"/>
    </row>
    <row r="247" spans="2:22" ht="15.75" customHeight="1" x14ac:dyDescent="0.2">
      <c r="B247" s="107"/>
      <c r="C247" s="108"/>
      <c r="D247" s="539"/>
      <c r="E247" s="540"/>
      <c r="F247" s="540"/>
      <c r="G247" s="540"/>
      <c r="H247" s="540"/>
      <c r="I247" s="1"/>
      <c r="J247" s="2"/>
      <c r="K247" s="2"/>
      <c r="L247" s="3"/>
      <c r="M247" s="3"/>
      <c r="N247" s="2"/>
      <c r="O247" s="2"/>
      <c r="P247" s="3"/>
      <c r="Q247" s="3"/>
      <c r="V247" s="1"/>
    </row>
    <row r="248" spans="2:22" ht="15.75" customHeight="1" x14ac:dyDescent="0.2">
      <c r="B248" s="107"/>
      <c r="C248" s="108"/>
      <c r="D248" s="539"/>
      <c r="E248" s="540"/>
      <c r="F248" s="540"/>
      <c r="G248" s="540"/>
      <c r="H248" s="540"/>
      <c r="I248" s="1"/>
      <c r="J248" s="2"/>
      <c r="K248" s="2"/>
      <c r="L248" s="3"/>
      <c r="M248" s="3"/>
      <c r="N248" s="2"/>
      <c r="O248" s="2"/>
      <c r="P248" s="3"/>
      <c r="Q248" s="3"/>
      <c r="V248" s="1"/>
    </row>
  </sheetData>
  <autoFilter ref="B7:H7"/>
  <mergeCells count="87">
    <mergeCell ref="AV232:AX232"/>
    <mergeCell ref="E1:H1"/>
    <mergeCell ref="A4:A6"/>
    <mergeCell ref="E2:F2"/>
    <mergeCell ref="E3:F3"/>
    <mergeCell ref="G3:H3"/>
    <mergeCell ref="X223:X224"/>
    <mergeCell ref="X225:X226"/>
    <mergeCell ref="W5:W6"/>
    <mergeCell ref="B4:H4"/>
    <mergeCell ref="J5:L5"/>
    <mergeCell ref="X5:X6"/>
    <mergeCell ref="N244:P244"/>
    <mergeCell ref="N242:P242"/>
    <mergeCell ref="D246:H246"/>
    <mergeCell ref="D247:H247"/>
    <mergeCell ref="D240:H240"/>
    <mergeCell ref="D236:H236"/>
    <mergeCell ref="D237:H237"/>
    <mergeCell ref="D234:H234"/>
    <mergeCell ref="D239:H239"/>
    <mergeCell ref="D238:H238"/>
    <mergeCell ref="D235:H235"/>
    <mergeCell ref="D233:H233"/>
    <mergeCell ref="D230:H230"/>
    <mergeCell ref="D232:H232"/>
    <mergeCell ref="D231:H231"/>
    <mergeCell ref="D248:H248"/>
    <mergeCell ref="D241:H241"/>
    <mergeCell ref="D243:H243"/>
    <mergeCell ref="D244:H244"/>
    <mergeCell ref="D245:H245"/>
    <mergeCell ref="D242:H242"/>
    <mergeCell ref="U5:U6"/>
    <mergeCell ref="J4:L4"/>
    <mergeCell ref="R4:W4"/>
    <mergeCell ref="S5:S6"/>
    <mergeCell ref="R5:R6"/>
    <mergeCell ref="N4:P4"/>
    <mergeCell ref="N5:P5"/>
    <mergeCell ref="V5:V6"/>
    <mergeCell ref="T5:T6"/>
    <mergeCell ref="Y233:AF233"/>
    <mergeCell ref="AG233:AN233"/>
    <mergeCell ref="AO233:AU233"/>
    <mergeCell ref="G2:H2"/>
    <mergeCell ref="Y5:AU5"/>
    <mergeCell ref="Y4:AU4"/>
    <mergeCell ref="Y231:AF231"/>
    <mergeCell ref="AG231:AN231"/>
    <mergeCell ref="AO231:AU231"/>
    <mergeCell ref="Y7:AF7"/>
    <mergeCell ref="AG7:AN7"/>
    <mergeCell ref="AO7:AU7"/>
    <mergeCell ref="AG229:AN229"/>
    <mergeCell ref="AG230:AN230"/>
    <mergeCell ref="AO229:AU229"/>
    <mergeCell ref="AO230:AU230"/>
    <mergeCell ref="AG232:AN232"/>
    <mergeCell ref="Y6:AU6"/>
    <mergeCell ref="Y227:AF227"/>
    <mergeCell ref="Y229:AF229"/>
    <mergeCell ref="Y230:AF230"/>
    <mergeCell ref="AG225:AN225"/>
    <mergeCell ref="Y223:AF223"/>
    <mergeCell ref="AG223:AN223"/>
    <mergeCell ref="AO223:AU223"/>
    <mergeCell ref="Y225:AF225"/>
    <mergeCell ref="AO232:AU232"/>
    <mergeCell ref="AG226:AN226"/>
    <mergeCell ref="AG227:AN227"/>
    <mergeCell ref="AG228:AN228"/>
    <mergeCell ref="AP2:AU2"/>
    <mergeCell ref="AO235:AU235"/>
    <mergeCell ref="AG235:AN235"/>
    <mergeCell ref="Y235:AF235"/>
    <mergeCell ref="AG234:AN234"/>
    <mergeCell ref="AO234:AU234"/>
    <mergeCell ref="Y224:AF224"/>
    <mergeCell ref="AG224:AN224"/>
    <mergeCell ref="AO224:AU224"/>
    <mergeCell ref="AO225:AU225"/>
    <mergeCell ref="AO226:AU226"/>
    <mergeCell ref="AO227:AU227"/>
    <mergeCell ref="AO228:AU228"/>
    <mergeCell ref="Y234:AF234"/>
    <mergeCell ref="Y232:AF2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fitToHeight="20" orientation="landscape" r:id="rId1"/>
  <headerFooter>
    <oddHeader>&amp;RФорма 
5469380039876809МДС.1.01
e.mail:eltm35@mail.ru</oddHeader>
    <oddFooter>&amp;C&amp;P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/>
  </sheetViews>
  <sheetFormatPr defaultColWidth="14.5" defaultRowHeight="15" customHeight="1" x14ac:dyDescent="0.2"/>
  <cols>
    <col min="1" max="1" width="4.6640625" customWidth="1"/>
    <col min="2" max="2" width="10.83203125" customWidth="1"/>
    <col min="3" max="3" width="18.1640625" customWidth="1"/>
    <col min="4" max="4" width="10.1640625" customWidth="1"/>
    <col min="5" max="5" width="7.83203125" customWidth="1"/>
    <col min="6" max="6" width="15.33203125" customWidth="1"/>
    <col min="7" max="7" width="13.83203125" customWidth="1"/>
    <col min="8" max="8" width="16.6640625" customWidth="1"/>
    <col min="9" max="9" width="15" customWidth="1"/>
    <col min="10" max="10" width="13.6640625" customWidth="1"/>
    <col min="11" max="11" width="15" customWidth="1"/>
    <col min="12" max="12" width="13.83203125" customWidth="1"/>
    <col min="13" max="13" width="16.33203125" customWidth="1"/>
    <col min="14" max="14" width="15" customWidth="1"/>
    <col min="15" max="15" width="18.1640625" customWidth="1"/>
    <col min="16" max="16" width="6.33203125" customWidth="1"/>
    <col min="17" max="17" width="12.5" customWidth="1"/>
    <col min="18" max="18" width="9.1640625" customWidth="1"/>
    <col min="19" max="19" width="15" customWidth="1"/>
    <col min="20" max="20" width="14.33203125" customWidth="1"/>
    <col min="21" max="21" width="5.6640625" customWidth="1"/>
  </cols>
  <sheetData>
    <row r="1" spans="1:21" ht="75" x14ac:dyDescent="0.25">
      <c r="A1" s="110"/>
      <c r="B1" s="111" t="s">
        <v>89</v>
      </c>
      <c r="C1" s="111" t="s">
        <v>90</v>
      </c>
      <c r="D1" s="111" t="s">
        <v>91</v>
      </c>
      <c r="E1" s="111" t="s">
        <v>92</v>
      </c>
      <c r="F1" s="111" t="s">
        <v>93</v>
      </c>
      <c r="G1" s="110" t="s">
        <v>94</v>
      </c>
      <c r="H1" s="111" t="s">
        <v>95</v>
      </c>
      <c r="I1" s="110" t="s">
        <v>96</v>
      </c>
      <c r="J1" s="111" t="s">
        <v>97</v>
      </c>
      <c r="K1" s="111" t="s">
        <v>98</v>
      </c>
      <c r="L1" s="111" t="s">
        <v>99</v>
      </c>
      <c r="M1" s="111" t="s">
        <v>100</v>
      </c>
      <c r="N1" s="111" t="s">
        <v>101</v>
      </c>
      <c r="O1" s="111" t="s">
        <v>102</v>
      </c>
      <c r="P1" s="111" t="s">
        <v>103</v>
      </c>
      <c r="Q1" s="111" t="s">
        <v>104</v>
      </c>
      <c r="R1" s="111" t="s">
        <v>105</v>
      </c>
      <c r="S1" s="111" t="s">
        <v>106</v>
      </c>
      <c r="T1" s="111" t="s">
        <v>107</v>
      </c>
      <c r="U1" s="111" t="s">
        <v>108</v>
      </c>
    </row>
    <row r="2" spans="1:21" x14ac:dyDescent="0.25">
      <c r="A2" s="110"/>
      <c r="B2" s="110" t="s">
        <v>109</v>
      </c>
      <c r="C2" s="110">
        <v>1.25</v>
      </c>
      <c r="D2" s="110">
        <v>0.11</v>
      </c>
      <c r="E2" s="110">
        <v>1.1299999999999999</v>
      </c>
      <c r="F2" s="110">
        <v>0.1</v>
      </c>
      <c r="G2" s="110">
        <v>1</v>
      </c>
      <c r="H2" s="110">
        <v>0.09</v>
      </c>
      <c r="I2" s="110">
        <v>1.75</v>
      </c>
      <c r="J2" s="110">
        <v>7.0000000000000007E-2</v>
      </c>
      <c r="K2" s="110">
        <v>1.92</v>
      </c>
      <c r="L2" s="110">
        <v>0.06</v>
      </c>
      <c r="M2" s="110">
        <v>0.69</v>
      </c>
      <c r="N2" s="110">
        <v>0.1</v>
      </c>
      <c r="O2" s="110">
        <v>0.25</v>
      </c>
      <c r="P2" s="110">
        <v>0.02</v>
      </c>
      <c r="Q2" s="110"/>
      <c r="R2" s="110">
        <f t="shared" ref="R2:R5" si="0">SUM(C2:P2)</f>
        <v>8.5399999999999991</v>
      </c>
      <c r="S2" s="110" t="s">
        <v>90</v>
      </c>
      <c r="T2" s="110">
        <v>2</v>
      </c>
      <c r="U2" s="110"/>
    </row>
    <row r="3" spans="1:21" x14ac:dyDescent="0.25">
      <c r="A3" s="110"/>
      <c r="B3" s="110" t="s">
        <v>110</v>
      </c>
      <c r="C3" s="110">
        <v>1.25</v>
      </c>
      <c r="D3" s="110">
        <v>0.11</v>
      </c>
      <c r="E3" s="110">
        <v>1.1299999999999999</v>
      </c>
      <c r="F3" s="110">
        <v>0.1</v>
      </c>
      <c r="G3" s="110">
        <v>1</v>
      </c>
      <c r="H3" s="110">
        <v>0.09</v>
      </c>
      <c r="I3" s="110">
        <v>1.75</v>
      </c>
      <c r="J3" s="110">
        <v>7.0000000000000007E-2</v>
      </c>
      <c r="K3" s="110">
        <v>1.89</v>
      </c>
      <c r="L3" s="110">
        <v>0.06</v>
      </c>
      <c r="M3" s="110">
        <v>0.69</v>
      </c>
      <c r="N3" s="110">
        <v>0.1</v>
      </c>
      <c r="O3" s="110">
        <v>1</v>
      </c>
      <c r="P3" s="110">
        <v>0.02</v>
      </c>
      <c r="Q3" s="110"/>
      <c r="R3" s="110">
        <f t="shared" si="0"/>
        <v>9.259999999999998</v>
      </c>
      <c r="S3" s="110" t="s">
        <v>90</v>
      </c>
      <c r="T3" s="110">
        <v>2</v>
      </c>
      <c r="U3" s="110">
        <v>6</v>
      </c>
    </row>
    <row r="4" spans="1:21" x14ac:dyDescent="0.25">
      <c r="A4" s="110"/>
      <c r="B4" s="110" t="s">
        <v>111</v>
      </c>
      <c r="C4" s="110">
        <v>2.5</v>
      </c>
      <c r="D4" s="110">
        <v>0.11</v>
      </c>
      <c r="E4" s="110">
        <v>1.1299999999999999</v>
      </c>
      <c r="F4" s="110">
        <v>0.1</v>
      </c>
      <c r="G4" s="110">
        <v>1</v>
      </c>
      <c r="H4" s="110">
        <v>0.09</v>
      </c>
      <c r="I4" s="110">
        <v>1.75</v>
      </c>
      <c r="J4" s="110">
        <v>7.0000000000000007E-2</v>
      </c>
      <c r="K4" s="110">
        <v>0.75</v>
      </c>
      <c r="L4" s="110">
        <v>0.06</v>
      </c>
      <c r="M4" s="110">
        <v>3.15</v>
      </c>
      <c r="N4" s="110">
        <v>0.1</v>
      </c>
      <c r="O4" s="110"/>
      <c r="P4" s="110">
        <v>0.04</v>
      </c>
      <c r="Q4" s="110"/>
      <c r="R4" s="110">
        <f t="shared" si="0"/>
        <v>10.849999999999998</v>
      </c>
      <c r="S4" s="110"/>
      <c r="T4" s="110">
        <v>2</v>
      </c>
      <c r="U4" s="110">
        <v>10</v>
      </c>
    </row>
    <row r="5" spans="1:21" x14ac:dyDescent="0.25">
      <c r="A5" s="110"/>
      <c r="B5" s="110" t="s">
        <v>112</v>
      </c>
      <c r="C5" s="110">
        <v>2.5</v>
      </c>
      <c r="D5" s="110">
        <v>0.11</v>
      </c>
      <c r="E5" s="110">
        <v>1.1299999999999999</v>
      </c>
      <c r="F5" s="110">
        <v>0.1</v>
      </c>
      <c r="G5" s="110">
        <v>1</v>
      </c>
      <c r="H5" s="110">
        <v>0.09</v>
      </c>
      <c r="I5" s="110">
        <v>1.75</v>
      </c>
      <c r="J5" s="110">
        <v>7.0000000000000007E-2</v>
      </c>
      <c r="K5" s="110">
        <v>0.75</v>
      </c>
      <c r="L5" s="110">
        <v>0.06</v>
      </c>
      <c r="M5" s="110">
        <v>3.15</v>
      </c>
      <c r="N5" s="110">
        <v>0.2</v>
      </c>
      <c r="O5" s="110"/>
      <c r="P5" s="110">
        <v>0.04</v>
      </c>
      <c r="Q5" s="110"/>
      <c r="R5" s="110">
        <f t="shared" si="0"/>
        <v>10.949999999999998</v>
      </c>
      <c r="S5" s="110"/>
      <c r="T5" s="110">
        <v>2</v>
      </c>
      <c r="U5" s="110">
        <v>10</v>
      </c>
    </row>
    <row r="6" spans="1:21" x14ac:dyDescent="0.25">
      <c r="A6" s="110"/>
      <c r="B6" s="110" t="s">
        <v>113</v>
      </c>
      <c r="C6" s="110"/>
      <c r="D6" s="110"/>
      <c r="E6" s="110">
        <v>1.1299999999999999</v>
      </c>
      <c r="F6" s="110">
        <v>0.1</v>
      </c>
      <c r="G6" s="110">
        <v>2</v>
      </c>
      <c r="H6" s="110">
        <v>0.09</v>
      </c>
      <c r="I6" s="110">
        <v>2.64</v>
      </c>
      <c r="J6" s="110">
        <v>0.14000000000000001</v>
      </c>
      <c r="K6" s="110">
        <v>1.5</v>
      </c>
      <c r="L6" s="110">
        <v>0.12</v>
      </c>
      <c r="M6" s="110">
        <v>2.6</v>
      </c>
      <c r="N6" s="110">
        <v>0.37</v>
      </c>
      <c r="O6" s="110">
        <v>0.38</v>
      </c>
      <c r="P6" s="110">
        <v>0.05</v>
      </c>
      <c r="Q6" s="110"/>
      <c r="R6" s="110">
        <f t="shared" ref="R6:R7" si="1">SUM(E6:P6)</f>
        <v>11.120000000000001</v>
      </c>
      <c r="S6" s="110"/>
      <c r="T6" s="110">
        <v>1</v>
      </c>
      <c r="U6" s="110">
        <v>12</v>
      </c>
    </row>
    <row r="7" spans="1:21" x14ac:dyDescent="0.25">
      <c r="A7" s="110"/>
      <c r="B7" s="110" t="s">
        <v>114</v>
      </c>
      <c r="C7" s="110"/>
      <c r="D7" s="110"/>
      <c r="E7" s="110">
        <v>1.1299999999999999</v>
      </c>
      <c r="F7" s="110">
        <v>0.1</v>
      </c>
      <c r="G7" s="110">
        <v>2</v>
      </c>
      <c r="H7" s="110">
        <v>0.09</v>
      </c>
      <c r="I7" s="110">
        <v>2.64</v>
      </c>
      <c r="J7" s="110">
        <v>0.14000000000000001</v>
      </c>
      <c r="K7" s="110">
        <v>1.5</v>
      </c>
      <c r="L7" s="110">
        <v>0.12</v>
      </c>
      <c r="M7" s="110">
        <v>2.5499999999999998</v>
      </c>
      <c r="N7" s="110">
        <v>0.75</v>
      </c>
      <c r="O7" s="110">
        <v>0.38</v>
      </c>
      <c r="P7" s="110">
        <v>0.04</v>
      </c>
      <c r="Q7" s="110"/>
      <c r="R7" s="110">
        <f t="shared" si="1"/>
        <v>11.44</v>
      </c>
      <c r="S7" s="110"/>
      <c r="T7" s="110">
        <v>2</v>
      </c>
      <c r="U7" s="110"/>
    </row>
    <row r="8" spans="1:21" x14ac:dyDescent="0.25">
      <c r="A8" s="110"/>
      <c r="B8" s="110" t="s">
        <v>115</v>
      </c>
      <c r="C8" s="110"/>
      <c r="D8" s="110"/>
      <c r="E8" s="110"/>
      <c r="F8" s="110"/>
      <c r="G8" s="110">
        <v>1</v>
      </c>
      <c r="H8" s="110">
        <v>0.09</v>
      </c>
      <c r="I8" s="110">
        <v>1.75</v>
      </c>
      <c r="J8" s="110">
        <v>7.0000000000000007E-2</v>
      </c>
      <c r="K8" s="110">
        <v>4.5</v>
      </c>
      <c r="L8" s="110">
        <v>0.12</v>
      </c>
      <c r="M8" s="110">
        <v>2.2400000000000002</v>
      </c>
      <c r="N8" s="110">
        <v>0.24</v>
      </c>
      <c r="O8" s="110">
        <v>0.44</v>
      </c>
      <c r="P8" s="110">
        <v>0.04</v>
      </c>
      <c r="Q8" s="110"/>
      <c r="R8" s="110">
        <f t="shared" ref="R8:R9" si="2">SUM(G8:P8)</f>
        <v>10.489999999999998</v>
      </c>
      <c r="S8" s="110"/>
      <c r="T8" s="110">
        <v>2</v>
      </c>
      <c r="U8" s="110">
        <v>6</v>
      </c>
    </row>
    <row r="9" spans="1:21" x14ac:dyDescent="0.25">
      <c r="A9" s="110"/>
      <c r="B9" s="110" t="s">
        <v>116</v>
      </c>
      <c r="C9" s="110"/>
      <c r="D9" s="110"/>
      <c r="E9" s="110"/>
      <c r="F9" s="110"/>
      <c r="G9" s="110">
        <v>1</v>
      </c>
      <c r="H9" s="110">
        <v>0.09</v>
      </c>
      <c r="I9" s="110">
        <v>1.75</v>
      </c>
      <c r="J9" s="110">
        <v>7.0000000000000007E-2</v>
      </c>
      <c r="K9" s="110">
        <v>4.5</v>
      </c>
      <c r="L9" s="110">
        <v>0.12</v>
      </c>
      <c r="M9" s="110">
        <v>2.42</v>
      </c>
      <c r="N9" s="110">
        <v>0.35</v>
      </c>
      <c r="O9" s="110">
        <v>0.44</v>
      </c>
      <c r="P9" s="110">
        <v>0.04</v>
      </c>
      <c r="Q9" s="110"/>
      <c r="R9" s="110">
        <f t="shared" si="2"/>
        <v>10.779999999999998</v>
      </c>
      <c r="S9" s="110"/>
      <c r="T9" s="110">
        <v>2</v>
      </c>
      <c r="U9" s="110">
        <v>6</v>
      </c>
    </row>
    <row r="10" spans="1:21" x14ac:dyDescent="0.25">
      <c r="A10" s="110"/>
      <c r="B10" s="110" t="s">
        <v>117</v>
      </c>
      <c r="C10" s="110"/>
      <c r="D10" s="110"/>
      <c r="E10" s="110"/>
      <c r="F10" s="110"/>
      <c r="G10" s="110">
        <v>1</v>
      </c>
      <c r="H10" s="110">
        <v>0.09</v>
      </c>
      <c r="I10" s="110">
        <v>1.75</v>
      </c>
      <c r="J10" s="110">
        <v>7.0000000000000007E-2</v>
      </c>
      <c r="K10" s="110">
        <v>1.5</v>
      </c>
      <c r="L10" s="110">
        <v>0.18</v>
      </c>
      <c r="M10" s="110">
        <v>7.24</v>
      </c>
      <c r="N10" s="110">
        <v>0.84</v>
      </c>
      <c r="O10" s="110">
        <v>0.84</v>
      </c>
      <c r="P10" s="110">
        <v>0.08</v>
      </c>
      <c r="Q10" s="110">
        <v>0.2</v>
      </c>
      <c r="R10" s="110">
        <f t="shared" ref="R10:R11" si="3">SUM(G10:Q10)</f>
        <v>13.79</v>
      </c>
      <c r="S10" s="110"/>
      <c r="T10" s="110">
        <v>3</v>
      </c>
      <c r="U10" s="110">
        <v>6</v>
      </c>
    </row>
    <row r="11" spans="1:21" x14ac:dyDescent="0.25">
      <c r="A11" s="110"/>
      <c r="B11" s="110" t="s">
        <v>118</v>
      </c>
      <c r="C11" s="110"/>
      <c r="D11" s="110"/>
      <c r="E11" s="110"/>
      <c r="F11" s="110"/>
      <c r="G11" s="110">
        <v>1</v>
      </c>
      <c r="H11" s="110">
        <v>0.09</v>
      </c>
      <c r="I11" s="110">
        <v>1.75</v>
      </c>
      <c r="J11" s="110">
        <v>7.0000000000000007E-2</v>
      </c>
      <c r="K11" s="110">
        <v>1.5</v>
      </c>
      <c r="L11" s="110">
        <v>0.06</v>
      </c>
      <c r="M11" s="110">
        <v>6.65</v>
      </c>
      <c r="N11" s="110">
        <v>0.42</v>
      </c>
      <c r="O11" s="110">
        <v>0.84</v>
      </c>
      <c r="P11" s="110">
        <v>0.08</v>
      </c>
      <c r="Q11" s="110"/>
      <c r="R11" s="110">
        <f t="shared" si="3"/>
        <v>12.46</v>
      </c>
      <c r="S11" s="110"/>
      <c r="T11" s="110">
        <v>3</v>
      </c>
      <c r="U11" s="110">
        <v>4</v>
      </c>
    </row>
    <row r="12" spans="1:21" x14ac:dyDescent="0.25">
      <c r="A12" s="110"/>
      <c r="B12" s="110" t="s">
        <v>119</v>
      </c>
      <c r="C12" s="110"/>
      <c r="D12" s="110"/>
      <c r="E12" s="110">
        <v>2.2599999999999998</v>
      </c>
      <c r="F12" s="110">
        <v>0.1</v>
      </c>
      <c r="G12" s="110">
        <v>1</v>
      </c>
      <c r="H12" s="110">
        <v>0.09</v>
      </c>
      <c r="I12" s="110">
        <v>1.75</v>
      </c>
      <c r="J12" s="110">
        <v>7.0000000000000007E-2</v>
      </c>
      <c r="K12" s="110">
        <v>3.13</v>
      </c>
      <c r="L12" s="110">
        <v>0.12</v>
      </c>
      <c r="M12" s="110">
        <v>6.29</v>
      </c>
      <c r="N12" s="110">
        <v>0.54</v>
      </c>
      <c r="O12" s="110">
        <v>1.04</v>
      </c>
      <c r="P12" s="110">
        <v>0.1</v>
      </c>
      <c r="Q12" s="110"/>
      <c r="R12" s="110">
        <f>SUM(E12:Q12)</f>
        <v>16.489999999999998</v>
      </c>
      <c r="S12" s="110"/>
      <c r="T12" s="110">
        <v>5</v>
      </c>
      <c r="U12" s="110">
        <v>14</v>
      </c>
    </row>
    <row r="13" spans="1:21" x14ac:dyDescent="0.25">
      <c r="A13" s="110"/>
      <c r="B13" s="110" t="s">
        <v>120</v>
      </c>
      <c r="C13" s="110"/>
      <c r="D13" s="110"/>
      <c r="E13" s="110"/>
      <c r="F13" s="110"/>
      <c r="G13" s="110">
        <v>1</v>
      </c>
      <c r="H13" s="110">
        <v>0.09</v>
      </c>
      <c r="I13" s="110">
        <v>1.75</v>
      </c>
      <c r="J13" s="110">
        <v>7.0000000000000007E-2</v>
      </c>
      <c r="K13" s="110">
        <v>1.5</v>
      </c>
      <c r="L13" s="110">
        <v>0.06</v>
      </c>
      <c r="M13" s="110">
        <v>6.22</v>
      </c>
      <c r="N13" s="110">
        <v>0.65</v>
      </c>
      <c r="O13" s="110"/>
      <c r="P13" s="110"/>
      <c r="Q13" s="110"/>
      <c r="R13" s="110">
        <f t="shared" ref="R13:R16" si="4">SUM(G13:Q13)</f>
        <v>11.34</v>
      </c>
      <c r="S13" s="110"/>
      <c r="T13" s="110">
        <v>5</v>
      </c>
      <c r="U13" s="110">
        <v>11</v>
      </c>
    </row>
    <row r="14" spans="1:21" x14ac:dyDescent="0.25">
      <c r="A14" s="110"/>
      <c r="B14" s="110" t="s">
        <v>121</v>
      </c>
      <c r="C14" s="110"/>
      <c r="D14" s="110"/>
      <c r="E14" s="110"/>
      <c r="F14" s="110"/>
      <c r="G14" s="110">
        <v>1</v>
      </c>
      <c r="H14" s="110">
        <v>0.09</v>
      </c>
      <c r="I14" s="110" t="s">
        <v>122</v>
      </c>
      <c r="J14" s="110">
        <v>7.0000000000000007E-2</v>
      </c>
      <c r="K14" s="110">
        <v>1.5</v>
      </c>
      <c r="L14" s="110">
        <v>0.06</v>
      </c>
      <c r="M14" s="110">
        <v>7.33</v>
      </c>
      <c r="N14" s="110">
        <v>0.41</v>
      </c>
      <c r="O14" s="110">
        <v>2.2999999999999998</v>
      </c>
      <c r="P14" s="110">
        <v>0.08</v>
      </c>
      <c r="Q14" s="110"/>
      <c r="R14" s="110">
        <f t="shared" si="4"/>
        <v>12.840000000000002</v>
      </c>
      <c r="S14" s="110"/>
      <c r="T14" s="110">
        <v>1</v>
      </c>
      <c r="U14" s="110">
        <v>6</v>
      </c>
    </row>
    <row r="15" spans="1:21" x14ac:dyDescent="0.25">
      <c r="A15" s="110"/>
      <c r="B15" s="110" t="s">
        <v>123</v>
      </c>
      <c r="C15" s="110"/>
      <c r="D15" s="110"/>
      <c r="E15" s="110"/>
      <c r="F15" s="110"/>
      <c r="G15" s="110">
        <v>1</v>
      </c>
      <c r="H15" s="110">
        <v>0.09</v>
      </c>
      <c r="I15" s="110">
        <v>1.75</v>
      </c>
      <c r="J15" s="110">
        <v>7.0000000000000007E-2</v>
      </c>
      <c r="K15" s="110">
        <v>1.5</v>
      </c>
      <c r="L15" s="110">
        <v>0.06</v>
      </c>
      <c r="M15" s="110">
        <v>7.63</v>
      </c>
      <c r="N15" s="110">
        <v>0.63</v>
      </c>
      <c r="O15" s="110">
        <v>1.1499999999999999</v>
      </c>
      <c r="P15" s="110">
        <v>0.06</v>
      </c>
      <c r="Q15" s="110"/>
      <c r="R15" s="110">
        <f t="shared" si="4"/>
        <v>13.940000000000001</v>
      </c>
      <c r="S15" s="110"/>
      <c r="T15" s="110">
        <v>3</v>
      </c>
      <c r="U15" s="110">
        <v>6</v>
      </c>
    </row>
    <row r="16" spans="1:21" x14ac:dyDescent="0.25">
      <c r="A16" s="110"/>
      <c r="B16" s="110" t="s">
        <v>124</v>
      </c>
      <c r="C16" s="110"/>
      <c r="D16" s="110"/>
      <c r="E16" s="110"/>
      <c r="F16" s="110"/>
      <c r="G16" s="110">
        <v>2</v>
      </c>
      <c r="H16" s="110">
        <v>0.09</v>
      </c>
      <c r="I16" s="110" t="s">
        <v>122</v>
      </c>
      <c r="J16" s="110">
        <v>7.0000000000000007E-2</v>
      </c>
      <c r="K16" s="110">
        <v>1.5</v>
      </c>
      <c r="L16" s="110">
        <v>0.06</v>
      </c>
      <c r="M16" s="110">
        <v>6.15</v>
      </c>
      <c r="N16" s="110">
        <v>0.56999999999999995</v>
      </c>
      <c r="O16" s="110"/>
      <c r="P16" s="110">
        <v>0.06</v>
      </c>
      <c r="Q16" s="110"/>
      <c r="R16" s="110">
        <f t="shared" si="4"/>
        <v>10.500000000000002</v>
      </c>
      <c r="S16" s="110"/>
      <c r="T16" s="110">
        <v>2</v>
      </c>
      <c r="U16" s="110">
        <v>11</v>
      </c>
    </row>
    <row r="17" spans="1:21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>
        <f>SUM(R2:R16)</f>
        <v>174.79</v>
      </c>
      <c r="S17" s="110"/>
      <c r="T17" s="110"/>
      <c r="U17" s="110"/>
    </row>
    <row r="18" spans="1:21" x14ac:dyDescent="0.2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</row>
    <row r="19" spans="1:21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x14ac:dyDescent="0.25">
      <c r="A20" s="110"/>
      <c r="B20" s="110"/>
      <c r="C20" s="110" t="s">
        <v>125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1" ht="15.75" customHeight="1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2" spans="1:21" ht="15.75" customHeight="1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1" ht="15.75" customHeight="1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</row>
    <row r="24" spans="1:21" ht="15.75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spans="1:21" ht="15.75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 ht="15.75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</row>
    <row r="27" spans="1:21" ht="15.75" customHeight="1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</row>
    <row r="28" spans="1:21" ht="15.75" customHeight="1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ht="15.75" customHeigh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</row>
    <row r="30" spans="1:21" ht="15.75" customHeight="1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</row>
    <row r="31" spans="1:21" ht="15.75" customHeight="1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ht="15.75" customHeight="1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</row>
    <row r="33" spans="1:21" ht="15.75" customHeight="1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 ht="15.75" customHeight="1" x14ac:dyDescent="0.2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 ht="15.75" customHeight="1" x14ac:dyDescent="0.25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</row>
    <row r="36" spans="1:21" ht="15.75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</row>
    <row r="37" spans="1:21" ht="15.75" customHeight="1" x14ac:dyDescent="0.2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ht="15.75" customHeight="1" x14ac:dyDescent="0.25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</row>
    <row r="39" spans="1:21" ht="15.75" customHeight="1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</row>
    <row r="40" spans="1:21" ht="15.75" customHeight="1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 ht="15.75" customHeight="1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</row>
    <row r="42" spans="1:21" ht="15.7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</row>
    <row r="43" spans="1:21" ht="15.75" customHeigh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 ht="15.75" customHeight="1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 ht="15.7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1" ht="15.75" customHeight="1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1" ht="15.75" customHeight="1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1" ht="15.75" customHeight="1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</row>
    <row r="49" spans="1:21" ht="15.75" customHeight="1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</row>
    <row r="50" spans="1:21" ht="15.75" customHeight="1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</row>
    <row r="51" spans="1:21" ht="15.75" customHeight="1" x14ac:dyDescent="0.2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</row>
    <row r="52" spans="1:21" ht="15.75" customHeight="1" x14ac:dyDescent="0.25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</row>
    <row r="53" spans="1:21" ht="15.75" customHeight="1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</row>
    <row r="54" spans="1:21" ht="15.75" customHeight="1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</row>
    <row r="55" spans="1:21" ht="15.7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</row>
    <row r="56" spans="1:21" ht="15.75" customHeight="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</row>
    <row r="57" spans="1:21" ht="15.7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</row>
    <row r="58" spans="1:21" ht="15.75" customHeight="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</row>
    <row r="59" spans="1:21" ht="15.75" customHeight="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</row>
    <row r="60" spans="1:21" ht="15.75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</row>
    <row r="61" spans="1:21" ht="15.75" customHeight="1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</row>
    <row r="62" spans="1:21" ht="15.75" customHeight="1" x14ac:dyDescent="0.2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</row>
    <row r="63" spans="1:21" ht="15.75" customHeight="1" x14ac:dyDescent="0.25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</row>
    <row r="64" spans="1:21" ht="15.75" customHeight="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</row>
    <row r="65" spans="1:21" ht="15.75" customHeight="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</row>
    <row r="66" spans="1:21" ht="15.75" customHeight="1" x14ac:dyDescent="0.2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</row>
    <row r="67" spans="1:21" ht="15.75" customHeight="1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</row>
    <row r="68" spans="1:21" ht="15.75" customHeight="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</row>
    <row r="69" spans="1:21" ht="15.75" customHeight="1" x14ac:dyDescent="0.2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</row>
    <row r="70" spans="1:21" ht="15.75" customHeight="1" x14ac:dyDescent="0.2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</row>
    <row r="71" spans="1:21" ht="15.75" customHeight="1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</row>
    <row r="72" spans="1:21" ht="15.75" customHeight="1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</row>
    <row r="73" spans="1:21" ht="15.75" customHeight="1" x14ac:dyDescent="0.2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</row>
    <row r="74" spans="1:21" ht="15.75" customHeight="1" x14ac:dyDescent="0.25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</row>
    <row r="75" spans="1:21" ht="15.75" customHeight="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</row>
    <row r="76" spans="1:21" ht="15.75" customHeight="1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</row>
    <row r="77" spans="1:21" ht="15.75" customHeight="1" x14ac:dyDescent="0.25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</row>
    <row r="78" spans="1:21" ht="15.75" customHeight="1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</row>
    <row r="79" spans="1:21" ht="15.75" customHeight="1" x14ac:dyDescent="0.25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</row>
    <row r="80" spans="1:21" ht="15.75" customHeight="1" x14ac:dyDescent="0.2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</row>
    <row r="81" spans="1:21" ht="15.75" customHeight="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</row>
    <row r="82" spans="1:21" ht="15.75" customHeight="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</row>
    <row r="83" spans="1:21" ht="15.75" customHeight="1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</row>
    <row r="84" spans="1:21" ht="15.75" customHeight="1" x14ac:dyDescent="0.2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</row>
    <row r="85" spans="1:21" ht="15.75" customHeight="1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</row>
    <row r="86" spans="1:21" ht="15.75" customHeight="1" x14ac:dyDescent="0.25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</row>
    <row r="87" spans="1:21" ht="15.75" customHeight="1" x14ac:dyDescent="0.25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</row>
    <row r="88" spans="1:21" ht="15.75" customHeight="1" x14ac:dyDescent="0.25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</row>
    <row r="89" spans="1:21" ht="15.75" customHeight="1" x14ac:dyDescent="0.25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</row>
    <row r="90" spans="1:21" ht="15.75" customHeight="1" x14ac:dyDescent="0.25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</row>
    <row r="91" spans="1:21" ht="15.75" customHeight="1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</row>
    <row r="92" spans="1:21" ht="15.75" customHeight="1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</row>
    <row r="93" spans="1:21" ht="15.75" customHeight="1" x14ac:dyDescent="0.25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</row>
    <row r="94" spans="1:21" ht="15.75" customHeight="1" x14ac:dyDescent="0.25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</row>
    <row r="95" spans="1:21" ht="15.75" customHeight="1" x14ac:dyDescent="0.25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</row>
    <row r="96" spans="1:21" ht="15.75" customHeight="1" x14ac:dyDescent="0.25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</row>
    <row r="97" spans="1:21" ht="15.75" customHeight="1" x14ac:dyDescent="0.25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</row>
    <row r="98" spans="1:21" ht="15.75" customHeight="1" x14ac:dyDescent="0.25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</row>
    <row r="99" spans="1:21" ht="15.75" customHeight="1" x14ac:dyDescent="0.25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</row>
    <row r="100" spans="1:21" ht="15.75" customHeight="1" x14ac:dyDescent="0.25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workbookViewId="0"/>
  </sheetViews>
  <sheetFormatPr defaultColWidth="14.5" defaultRowHeight="15" customHeight="1" x14ac:dyDescent="0.2"/>
  <cols>
    <col min="1" max="1" width="4.6640625" customWidth="1"/>
    <col min="2" max="2" width="31.6640625" customWidth="1"/>
    <col min="3" max="3" width="16.83203125" customWidth="1"/>
    <col min="4" max="4" width="11.6640625" customWidth="1"/>
    <col min="5" max="5" width="8.33203125" customWidth="1"/>
    <col min="6" max="6" width="18" customWidth="1"/>
    <col min="7" max="8" width="9.33203125" customWidth="1"/>
    <col min="9" max="11" width="8.83203125" customWidth="1"/>
  </cols>
  <sheetData>
    <row r="1" spans="1:11" x14ac:dyDescent="0.25">
      <c r="A1" s="110"/>
      <c r="B1" s="110" t="s">
        <v>126</v>
      </c>
      <c r="C1" s="110" t="s">
        <v>127</v>
      </c>
      <c r="D1" s="112"/>
      <c r="E1" s="110"/>
      <c r="F1" s="110"/>
      <c r="G1" s="110"/>
      <c r="H1" s="110"/>
      <c r="I1" s="110"/>
      <c r="J1" s="110"/>
      <c r="K1" s="110"/>
    </row>
    <row r="2" spans="1:11" x14ac:dyDescent="0.25">
      <c r="A2" s="110"/>
      <c r="B2" s="110"/>
      <c r="C2" s="110" t="s">
        <v>128</v>
      </c>
      <c r="D2" s="112" t="s">
        <v>129</v>
      </c>
      <c r="E2" s="110" t="s">
        <v>130</v>
      </c>
      <c r="F2" s="110" t="s">
        <v>131</v>
      </c>
      <c r="G2" s="110" t="s">
        <v>132</v>
      </c>
      <c r="H2" s="110" t="s">
        <v>133</v>
      </c>
      <c r="I2" s="110"/>
      <c r="J2" s="110"/>
      <c r="K2" s="110"/>
    </row>
    <row r="3" spans="1:11" x14ac:dyDescent="0.25">
      <c r="A3" s="113">
        <v>1</v>
      </c>
      <c r="B3" s="114" t="s">
        <v>134</v>
      </c>
      <c r="C3" s="114">
        <v>0.6</v>
      </c>
      <c r="D3" s="115">
        <v>2.04</v>
      </c>
      <c r="E3" s="114">
        <v>2</v>
      </c>
      <c r="F3" s="114">
        <f t="shared" ref="F3:F23" si="0">D3*E3</f>
        <v>4.08</v>
      </c>
      <c r="G3" s="114"/>
      <c r="H3" s="114"/>
      <c r="I3" s="110"/>
      <c r="J3" s="110"/>
      <c r="K3" s="110"/>
    </row>
    <row r="4" spans="1:11" x14ac:dyDescent="0.25">
      <c r="A4" s="113">
        <v>2</v>
      </c>
      <c r="B4" s="114" t="s">
        <v>135</v>
      </c>
      <c r="C4" s="114"/>
      <c r="D4" s="115">
        <v>4.21</v>
      </c>
      <c r="E4" s="114">
        <v>2</v>
      </c>
      <c r="F4" s="114">
        <f t="shared" si="0"/>
        <v>8.42</v>
      </c>
      <c r="G4" s="114"/>
      <c r="H4" s="114"/>
      <c r="I4" s="110"/>
      <c r="J4" s="110"/>
      <c r="K4" s="110"/>
    </row>
    <row r="5" spans="1:11" x14ac:dyDescent="0.25">
      <c r="A5" s="113">
        <v>3</v>
      </c>
      <c r="B5" s="114" t="s">
        <v>136</v>
      </c>
      <c r="C5" s="114">
        <v>0.6</v>
      </c>
      <c r="D5" s="115">
        <v>2.1</v>
      </c>
      <c r="E5" s="114">
        <v>2</v>
      </c>
      <c r="F5" s="114">
        <f t="shared" si="0"/>
        <v>4.2</v>
      </c>
      <c r="G5" s="114"/>
      <c r="H5" s="114"/>
      <c r="I5" s="110"/>
      <c r="J5" s="110"/>
      <c r="K5" s="110"/>
    </row>
    <row r="6" spans="1:11" x14ac:dyDescent="0.25">
      <c r="A6" s="113">
        <v>4</v>
      </c>
      <c r="B6" s="114" t="s">
        <v>137</v>
      </c>
      <c r="C6" s="114"/>
      <c r="D6" s="115">
        <v>4.75</v>
      </c>
      <c r="E6" s="114">
        <v>2</v>
      </c>
      <c r="F6" s="114">
        <f t="shared" si="0"/>
        <v>9.5</v>
      </c>
      <c r="G6" s="114"/>
      <c r="H6" s="114"/>
      <c r="I6" s="110"/>
      <c r="J6" s="110"/>
      <c r="K6" s="110"/>
    </row>
    <row r="7" spans="1:11" x14ac:dyDescent="0.25">
      <c r="A7" s="113">
        <v>5</v>
      </c>
      <c r="B7" s="114" t="s">
        <v>138</v>
      </c>
      <c r="C7" s="114">
        <v>0.8</v>
      </c>
      <c r="D7" s="115">
        <v>2.56</v>
      </c>
      <c r="E7" s="114">
        <v>1</v>
      </c>
      <c r="F7" s="114">
        <f t="shared" si="0"/>
        <v>2.56</v>
      </c>
      <c r="G7" s="114"/>
      <c r="H7" s="114"/>
      <c r="I7" s="110"/>
      <c r="J7" s="110"/>
      <c r="K7" s="110"/>
    </row>
    <row r="8" spans="1:11" x14ac:dyDescent="0.25">
      <c r="A8" s="113">
        <v>6</v>
      </c>
      <c r="B8" s="114" t="s">
        <v>138</v>
      </c>
      <c r="C8" s="114">
        <v>0.69</v>
      </c>
      <c r="D8" s="115">
        <v>2.21</v>
      </c>
      <c r="E8" s="114">
        <v>1</v>
      </c>
      <c r="F8" s="114">
        <f t="shared" si="0"/>
        <v>2.21</v>
      </c>
      <c r="G8" s="114"/>
      <c r="H8" s="114"/>
      <c r="I8" s="110"/>
      <c r="J8" s="110"/>
      <c r="K8" s="110"/>
    </row>
    <row r="9" spans="1:11" x14ac:dyDescent="0.25">
      <c r="A9" s="113">
        <v>7</v>
      </c>
      <c r="B9" s="114" t="s">
        <v>139</v>
      </c>
      <c r="C9" s="114"/>
      <c r="D9" s="115">
        <v>3.96</v>
      </c>
      <c r="E9" s="114">
        <v>2</v>
      </c>
      <c r="F9" s="114">
        <f t="shared" si="0"/>
        <v>7.92</v>
      </c>
      <c r="G9" s="114"/>
      <c r="H9" s="114"/>
      <c r="I9" s="110"/>
      <c r="J9" s="110"/>
      <c r="K9" s="110"/>
    </row>
    <row r="10" spans="1:11" x14ac:dyDescent="0.25">
      <c r="A10" s="113">
        <v>8</v>
      </c>
      <c r="B10" s="114" t="s">
        <v>140</v>
      </c>
      <c r="C10" s="114">
        <v>1.25</v>
      </c>
      <c r="D10" s="115">
        <v>3.5</v>
      </c>
      <c r="E10" s="114">
        <v>1</v>
      </c>
      <c r="F10" s="114">
        <f t="shared" si="0"/>
        <v>3.5</v>
      </c>
      <c r="G10" s="114"/>
      <c r="H10" s="114"/>
      <c r="I10" s="110"/>
      <c r="J10" s="110"/>
      <c r="K10" s="110"/>
    </row>
    <row r="11" spans="1:11" x14ac:dyDescent="0.25">
      <c r="A11" s="113">
        <v>9</v>
      </c>
      <c r="B11" s="114" t="s">
        <v>140</v>
      </c>
      <c r="C11" s="114">
        <v>0.45</v>
      </c>
      <c r="D11" s="115">
        <v>1.26</v>
      </c>
      <c r="E11" s="114">
        <v>1</v>
      </c>
      <c r="F11" s="114">
        <f t="shared" si="0"/>
        <v>1.26</v>
      </c>
      <c r="G11" s="114"/>
      <c r="H11" s="114"/>
      <c r="I11" s="110"/>
      <c r="J11" s="110"/>
      <c r="K11" s="110"/>
    </row>
    <row r="12" spans="1:11" x14ac:dyDescent="0.25">
      <c r="A12" s="113">
        <v>10</v>
      </c>
      <c r="B12" s="114" t="s">
        <v>141</v>
      </c>
      <c r="C12" s="114"/>
      <c r="D12" s="115">
        <v>3.03</v>
      </c>
      <c r="E12" s="114">
        <v>2</v>
      </c>
      <c r="F12" s="114">
        <f t="shared" si="0"/>
        <v>6.06</v>
      </c>
      <c r="G12" s="114"/>
      <c r="H12" s="114"/>
      <c r="I12" s="110"/>
      <c r="J12" s="110"/>
      <c r="K12" s="110"/>
    </row>
    <row r="13" spans="1:11" x14ac:dyDescent="0.25">
      <c r="A13" s="113">
        <v>11</v>
      </c>
      <c r="B13" s="114" t="s">
        <v>142</v>
      </c>
      <c r="C13" s="114">
        <v>0.5</v>
      </c>
      <c r="D13" s="115">
        <v>1.7</v>
      </c>
      <c r="E13" s="114">
        <v>1</v>
      </c>
      <c r="F13" s="114">
        <f t="shared" si="0"/>
        <v>1.7</v>
      </c>
      <c r="G13" s="114"/>
      <c r="H13" s="114"/>
      <c r="I13" s="110"/>
      <c r="J13" s="110"/>
      <c r="K13" s="110"/>
    </row>
    <row r="14" spans="1:11" x14ac:dyDescent="0.25">
      <c r="A14" s="113">
        <v>12</v>
      </c>
      <c r="B14" s="114" t="s">
        <v>142</v>
      </c>
      <c r="C14" s="114">
        <v>0.55000000000000004</v>
      </c>
      <c r="D14" s="115">
        <v>1.87</v>
      </c>
      <c r="E14" s="114">
        <v>1</v>
      </c>
      <c r="F14" s="114">
        <f t="shared" si="0"/>
        <v>1.87</v>
      </c>
      <c r="G14" s="114"/>
      <c r="H14" s="114"/>
      <c r="I14" s="110"/>
      <c r="J14" s="110"/>
      <c r="K14" s="110"/>
    </row>
    <row r="15" spans="1:11" x14ac:dyDescent="0.25">
      <c r="A15" s="113">
        <v>13</v>
      </c>
      <c r="B15" s="114" t="s">
        <v>143</v>
      </c>
      <c r="C15" s="114"/>
      <c r="D15" s="115">
        <v>4.4800000000000004</v>
      </c>
      <c r="E15" s="114">
        <v>2</v>
      </c>
      <c r="F15" s="114">
        <f t="shared" si="0"/>
        <v>8.9600000000000009</v>
      </c>
      <c r="G15" s="114"/>
      <c r="H15" s="114"/>
      <c r="I15" s="110"/>
      <c r="J15" s="110"/>
      <c r="K15" s="110"/>
    </row>
    <row r="16" spans="1:11" x14ac:dyDescent="0.25">
      <c r="A16" s="113">
        <v>14</v>
      </c>
      <c r="B16" s="114" t="s">
        <v>140</v>
      </c>
      <c r="C16" s="114">
        <v>1.25</v>
      </c>
      <c r="D16" s="115">
        <v>3.5</v>
      </c>
      <c r="E16" s="114">
        <v>1</v>
      </c>
      <c r="F16" s="114">
        <f t="shared" si="0"/>
        <v>3.5</v>
      </c>
      <c r="G16" s="114"/>
      <c r="H16" s="114"/>
      <c r="I16" s="110"/>
      <c r="J16" s="110"/>
      <c r="K16" s="110"/>
    </row>
    <row r="17" spans="1:11" x14ac:dyDescent="0.25">
      <c r="A17" s="113">
        <v>15</v>
      </c>
      <c r="B17" s="114" t="s">
        <v>140</v>
      </c>
      <c r="C17" s="114">
        <v>0.86</v>
      </c>
      <c r="D17" s="115">
        <v>2.41</v>
      </c>
      <c r="E17" s="114">
        <v>1</v>
      </c>
      <c r="F17" s="114">
        <f t="shared" si="0"/>
        <v>2.41</v>
      </c>
      <c r="G17" s="114"/>
      <c r="H17" s="114"/>
      <c r="I17" s="110"/>
      <c r="J17" s="110"/>
      <c r="K17" s="110"/>
    </row>
    <row r="18" spans="1:11" x14ac:dyDescent="0.25">
      <c r="A18" s="113">
        <v>16</v>
      </c>
      <c r="B18" s="114" t="s">
        <v>141</v>
      </c>
      <c r="C18" s="114"/>
      <c r="D18" s="115">
        <v>3.03</v>
      </c>
      <c r="E18" s="114">
        <v>2</v>
      </c>
      <c r="F18" s="114">
        <f t="shared" si="0"/>
        <v>6.06</v>
      </c>
      <c r="G18" s="114"/>
      <c r="H18" s="114"/>
      <c r="I18" s="110"/>
      <c r="J18" s="110"/>
      <c r="K18" s="110"/>
    </row>
    <row r="19" spans="1:11" x14ac:dyDescent="0.25">
      <c r="A19" s="113">
        <v>17</v>
      </c>
      <c r="B19" s="114" t="s">
        <v>140</v>
      </c>
      <c r="C19" s="114">
        <v>0.55000000000000004</v>
      </c>
      <c r="D19" s="115">
        <v>1.54</v>
      </c>
      <c r="E19" s="114">
        <v>2</v>
      </c>
      <c r="F19" s="114">
        <f t="shared" si="0"/>
        <v>3.08</v>
      </c>
      <c r="G19" s="114"/>
      <c r="H19" s="114"/>
      <c r="I19" s="110"/>
      <c r="J19" s="110"/>
      <c r="K19" s="110"/>
    </row>
    <row r="20" spans="1:11" x14ac:dyDescent="0.25">
      <c r="A20" s="113">
        <v>18</v>
      </c>
      <c r="B20" s="114" t="s">
        <v>141</v>
      </c>
      <c r="C20" s="114"/>
      <c r="D20" s="115">
        <v>3.03</v>
      </c>
      <c r="E20" s="114">
        <v>2</v>
      </c>
      <c r="F20" s="114">
        <f t="shared" si="0"/>
        <v>6.06</v>
      </c>
      <c r="G20" s="114"/>
      <c r="H20" s="114"/>
      <c r="I20" s="110"/>
      <c r="J20" s="110"/>
      <c r="K20" s="110"/>
    </row>
    <row r="21" spans="1:11" ht="15.75" customHeight="1" x14ac:dyDescent="0.25">
      <c r="A21" s="113">
        <v>19</v>
      </c>
      <c r="B21" s="114" t="s">
        <v>144</v>
      </c>
      <c r="C21" s="114">
        <v>0.9</v>
      </c>
      <c r="D21" s="115">
        <v>2.7</v>
      </c>
      <c r="E21" s="114">
        <v>1</v>
      </c>
      <c r="F21" s="114">
        <f t="shared" si="0"/>
        <v>2.7</v>
      </c>
      <c r="G21" s="114"/>
      <c r="H21" s="114"/>
      <c r="I21" s="110"/>
      <c r="J21" s="110"/>
      <c r="K21" s="110"/>
    </row>
    <row r="22" spans="1:11" ht="15.75" customHeight="1" x14ac:dyDescent="0.25">
      <c r="A22" s="113">
        <v>20</v>
      </c>
      <c r="B22" s="114" t="s">
        <v>144</v>
      </c>
      <c r="C22" s="114">
        <v>0.83</v>
      </c>
      <c r="D22" s="115">
        <v>2.4900000000000002</v>
      </c>
      <c r="E22" s="114">
        <v>1</v>
      </c>
      <c r="F22" s="114">
        <f t="shared" si="0"/>
        <v>2.4900000000000002</v>
      </c>
      <c r="G22" s="114"/>
      <c r="H22" s="114"/>
      <c r="I22" s="110"/>
      <c r="J22" s="110"/>
      <c r="K22" s="110"/>
    </row>
    <row r="23" spans="1:11" ht="15.75" customHeight="1" x14ac:dyDescent="0.25">
      <c r="A23" s="113">
        <v>21</v>
      </c>
      <c r="B23" s="114" t="s">
        <v>145</v>
      </c>
      <c r="C23" s="114"/>
      <c r="D23" s="115">
        <v>3.25</v>
      </c>
      <c r="E23" s="114">
        <v>2</v>
      </c>
      <c r="F23" s="114">
        <f t="shared" si="0"/>
        <v>6.5</v>
      </c>
      <c r="G23" s="114"/>
      <c r="H23" s="114"/>
      <c r="I23" s="110"/>
      <c r="J23" s="110"/>
      <c r="K23" s="110"/>
    </row>
    <row r="24" spans="1:11" ht="15.75" customHeight="1" x14ac:dyDescent="0.25">
      <c r="A24" s="113"/>
      <c r="B24" s="114" t="s">
        <v>146</v>
      </c>
      <c r="C24" s="114"/>
      <c r="D24" s="115"/>
      <c r="E24" s="114"/>
      <c r="F24" s="114"/>
      <c r="G24" s="114"/>
      <c r="H24" s="114"/>
      <c r="I24" s="110"/>
      <c r="J24" s="110"/>
      <c r="K24" s="110"/>
    </row>
    <row r="25" spans="1:11" ht="15.75" customHeight="1" x14ac:dyDescent="0.25">
      <c r="A25" s="113"/>
      <c r="B25" s="114"/>
      <c r="C25" s="114"/>
      <c r="D25" s="115"/>
      <c r="E25" s="114"/>
      <c r="F25" s="114"/>
      <c r="G25" s="114"/>
      <c r="H25" s="114"/>
      <c r="I25" s="110"/>
      <c r="J25" s="110"/>
      <c r="K25" s="110"/>
    </row>
    <row r="26" spans="1:11" ht="15.75" customHeight="1" x14ac:dyDescent="0.25">
      <c r="A26" s="113"/>
      <c r="B26" s="114" t="s">
        <v>147</v>
      </c>
      <c r="C26" s="114"/>
      <c r="D26" s="115"/>
      <c r="E26" s="114"/>
      <c r="F26" s="114"/>
      <c r="G26" s="114"/>
      <c r="H26" s="114"/>
      <c r="I26" s="110"/>
      <c r="J26" s="110"/>
      <c r="K26" s="110"/>
    </row>
    <row r="27" spans="1:11" ht="15.75" customHeight="1" x14ac:dyDescent="0.25">
      <c r="A27" s="114">
        <v>22</v>
      </c>
      <c r="B27" s="114" t="s">
        <v>148</v>
      </c>
      <c r="C27" s="114"/>
      <c r="D27" s="115"/>
      <c r="E27" s="114"/>
      <c r="F27" s="114"/>
      <c r="G27" s="114"/>
      <c r="H27" s="114">
        <v>2</v>
      </c>
      <c r="I27" s="110"/>
      <c r="J27" s="110"/>
      <c r="K27" s="110"/>
    </row>
    <row r="28" spans="1:11" ht="15.75" customHeight="1" x14ac:dyDescent="0.25">
      <c r="A28" s="114">
        <v>23</v>
      </c>
      <c r="B28" s="114" t="s">
        <v>149</v>
      </c>
      <c r="C28" s="114">
        <v>1.25</v>
      </c>
      <c r="D28" s="115">
        <v>4.13</v>
      </c>
      <c r="E28" s="114">
        <v>2</v>
      </c>
      <c r="F28" s="114">
        <f t="shared" ref="F28:F30" si="1">D28*E28</f>
        <v>8.26</v>
      </c>
      <c r="G28" s="114"/>
      <c r="H28" s="114"/>
      <c r="I28" s="110"/>
      <c r="J28" s="110"/>
      <c r="K28" s="110"/>
    </row>
    <row r="29" spans="1:11" ht="15.75" customHeight="1" x14ac:dyDescent="0.25">
      <c r="A29" s="114">
        <v>24</v>
      </c>
      <c r="B29" s="114" t="s">
        <v>150</v>
      </c>
      <c r="C29" s="114">
        <v>0.3</v>
      </c>
      <c r="D29" s="115">
        <v>1.34</v>
      </c>
      <c r="E29" s="114">
        <v>2</v>
      </c>
      <c r="F29" s="114">
        <f t="shared" si="1"/>
        <v>2.68</v>
      </c>
      <c r="G29" s="114"/>
      <c r="H29" s="114"/>
      <c r="I29" s="110"/>
      <c r="J29" s="110"/>
      <c r="K29" s="110"/>
    </row>
    <row r="30" spans="1:11" ht="15.75" customHeight="1" x14ac:dyDescent="0.25">
      <c r="A30" s="114">
        <v>25</v>
      </c>
      <c r="B30" s="114" t="s">
        <v>151</v>
      </c>
      <c r="C30" s="114">
        <v>1.25</v>
      </c>
      <c r="D30" s="115">
        <v>4.25</v>
      </c>
      <c r="E30" s="114">
        <v>2</v>
      </c>
      <c r="F30" s="114">
        <f t="shared" si="1"/>
        <v>8.5</v>
      </c>
      <c r="G30" s="114"/>
      <c r="H30" s="114"/>
      <c r="I30" s="110"/>
      <c r="J30" s="110"/>
      <c r="K30" s="110"/>
    </row>
    <row r="31" spans="1:11" ht="15.75" customHeight="1" x14ac:dyDescent="0.25">
      <c r="A31" s="114">
        <v>26</v>
      </c>
      <c r="B31" s="114" t="s">
        <v>152</v>
      </c>
      <c r="C31" s="114"/>
      <c r="D31" s="115"/>
      <c r="E31" s="114"/>
      <c r="F31" s="114"/>
      <c r="G31" s="114"/>
      <c r="H31" s="114">
        <v>2</v>
      </c>
      <c r="I31" s="110"/>
      <c r="J31" s="110"/>
      <c r="K31" s="110"/>
    </row>
    <row r="32" spans="1:11" ht="15.75" customHeight="1" x14ac:dyDescent="0.25">
      <c r="A32" s="114">
        <v>27</v>
      </c>
      <c r="B32" s="114" t="s">
        <v>142</v>
      </c>
      <c r="C32" s="114">
        <v>1.25</v>
      </c>
      <c r="D32" s="115">
        <v>4.25</v>
      </c>
      <c r="E32" s="114">
        <v>2</v>
      </c>
      <c r="F32" s="114">
        <f t="shared" ref="F32:F34" si="2">D32*E32</f>
        <v>8.5</v>
      </c>
      <c r="G32" s="114"/>
      <c r="H32" s="114"/>
      <c r="I32" s="110"/>
      <c r="J32" s="110"/>
      <c r="K32" s="110"/>
    </row>
    <row r="33" spans="1:11" ht="15.75" customHeight="1" x14ac:dyDescent="0.25">
      <c r="A33" s="114">
        <v>28</v>
      </c>
      <c r="B33" s="114" t="s">
        <v>153</v>
      </c>
      <c r="C33" s="114">
        <v>0.3</v>
      </c>
      <c r="D33" s="115">
        <v>1.38</v>
      </c>
      <c r="E33" s="114">
        <v>2</v>
      </c>
      <c r="F33" s="114">
        <f t="shared" si="2"/>
        <v>2.76</v>
      </c>
      <c r="G33" s="114"/>
      <c r="H33" s="114"/>
      <c r="I33" s="110"/>
      <c r="J33" s="110"/>
      <c r="K33" s="110"/>
    </row>
    <row r="34" spans="1:11" ht="15.75" customHeight="1" x14ac:dyDescent="0.25">
      <c r="A34" s="114">
        <v>29</v>
      </c>
      <c r="B34" s="114" t="s">
        <v>136</v>
      </c>
      <c r="C34" s="114">
        <v>1.25</v>
      </c>
      <c r="D34" s="115">
        <v>4.38</v>
      </c>
      <c r="E34" s="114">
        <v>2</v>
      </c>
      <c r="F34" s="114">
        <f t="shared" si="2"/>
        <v>8.76</v>
      </c>
      <c r="G34" s="114"/>
      <c r="H34" s="114"/>
      <c r="I34" s="110"/>
      <c r="J34" s="110"/>
      <c r="K34" s="110"/>
    </row>
    <row r="35" spans="1:11" ht="15.75" customHeight="1" x14ac:dyDescent="0.25">
      <c r="A35" s="114">
        <v>30</v>
      </c>
      <c r="B35" s="114" t="s">
        <v>154</v>
      </c>
      <c r="C35" s="114"/>
      <c r="D35" s="115"/>
      <c r="E35" s="114"/>
      <c r="F35" s="114"/>
      <c r="G35" s="114"/>
      <c r="H35" s="114">
        <v>2</v>
      </c>
      <c r="I35" s="110"/>
      <c r="J35" s="110"/>
      <c r="K35" s="110"/>
    </row>
    <row r="36" spans="1:11" ht="15.75" customHeight="1" x14ac:dyDescent="0.25">
      <c r="A36" s="114">
        <v>31</v>
      </c>
      <c r="B36" s="114" t="s">
        <v>138</v>
      </c>
      <c r="C36" s="114">
        <v>1.25</v>
      </c>
      <c r="D36" s="115">
        <v>4</v>
      </c>
      <c r="E36" s="114">
        <v>4</v>
      </c>
      <c r="F36" s="114">
        <f t="shared" ref="F36:F39" si="3">D36*E36</f>
        <v>16</v>
      </c>
      <c r="G36" s="114"/>
      <c r="H36" s="114"/>
      <c r="I36" s="110"/>
      <c r="J36" s="110"/>
      <c r="K36" s="110"/>
    </row>
    <row r="37" spans="1:11" ht="15.75" customHeight="1" x14ac:dyDescent="0.25">
      <c r="A37" s="114">
        <v>32</v>
      </c>
      <c r="B37" s="114" t="s">
        <v>155</v>
      </c>
      <c r="C37" s="114">
        <v>1.25</v>
      </c>
      <c r="D37" s="115">
        <v>3.25</v>
      </c>
      <c r="E37" s="114">
        <v>2</v>
      </c>
      <c r="F37" s="114">
        <f t="shared" si="3"/>
        <v>6.5</v>
      </c>
      <c r="G37" s="114"/>
      <c r="H37" s="114"/>
      <c r="I37" s="110"/>
      <c r="J37" s="110"/>
      <c r="K37" s="110"/>
    </row>
    <row r="38" spans="1:11" ht="15.75" customHeight="1" x14ac:dyDescent="0.25">
      <c r="A38" s="114">
        <v>33</v>
      </c>
      <c r="B38" s="114" t="s">
        <v>156</v>
      </c>
      <c r="C38" s="114">
        <v>0.3</v>
      </c>
      <c r="D38" s="115">
        <v>1.08</v>
      </c>
      <c r="E38" s="114">
        <v>2</v>
      </c>
      <c r="F38" s="114">
        <f t="shared" si="3"/>
        <v>2.16</v>
      </c>
      <c r="G38" s="114"/>
      <c r="H38" s="114"/>
      <c r="I38" s="110"/>
      <c r="J38" s="110"/>
      <c r="K38" s="110"/>
    </row>
    <row r="39" spans="1:11" ht="15.75" customHeight="1" x14ac:dyDescent="0.25">
      <c r="A39" s="114">
        <v>34</v>
      </c>
      <c r="B39" s="114" t="s">
        <v>140</v>
      </c>
      <c r="C39" s="114">
        <v>1.25</v>
      </c>
      <c r="D39" s="115">
        <v>3.5</v>
      </c>
      <c r="E39" s="114">
        <v>2</v>
      </c>
      <c r="F39" s="114">
        <f t="shared" si="3"/>
        <v>7</v>
      </c>
      <c r="G39" s="114"/>
      <c r="H39" s="114"/>
      <c r="I39" s="110"/>
      <c r="J39" s="110"/>
      <c r="K39" s="110"/>
    </row>
    <row r="40" spans="1:11" ht="15.75" customHeight="1" x14ac:dyDescent="0.25">
      <c r="A40" s="114">
        <v>35</v>
      </c>
      <c r="B40" s="114" t="s">
        <v>157</v>
      </c>
      <c r="C40" s="114"/>
      <c r="D40" s="115"/>
      <c r="E40" s="114"/>
      <c r="F40" s="114"/>
      <c r="G40" s="114"/>
      <c r="H40" s="114">
        <v>2</v>
      </c>
      <c r="I40" s="110"/>
      <c r="J40" s="110"/>
      <c r="K40" s="110"/>
    </row>
    <row r="41" spans="1:11" ht="15.75" customHeight="1" x14ac:dyDescent="0.25">
      <c r="A41" s="114">
        <v>36</v>
      </c>
      <c r="B41" s="114" t="s">
        <v>158</v>
      </c>
      <c r="C41" s="114">
        <v>1.25</v>
      </c>
      <c r="D41" s="115">
        <v>4.13</v>
      </c>
      <c r="E41" s="114">
        <v>2</v>
      </c>
      <c r="F41" s="114">
        <f t="shared" ref="F41:F44" si="4">D41*E41</f>
        <v>8.26</v>
      </c>
      <c r="G41" s="114"/>
      <c r="H41" s="114"/>
      <c r="I41" s="110"/>
      <c r="J41" s="110"/>
      <c r="K41" s="110"/>
    </row>
    <row r="42" spans="1:11" ht="15.75" customHeight="1" x14ac:dyDescent="0.25">
      <c r="A42" s="114">
        <v>37</v>
      </c>
      <c r="B42" s="114" t="s">
        <v>142</v>
      </c>
      <c r="C42" s="114">
        <v>1.25</v>
      </c>
      <c r="D42" s="115">
        <v>4.25</v>
      </c>
      <c r="E42" s="114">
        <v>2</v>
      </c>
      <c r="F42" s="114">
        <f t="shared" si="4"/>
        <v>8.5</v>
      </c>
      <c r="G42" s="114"/>
      <c r="H42" s="114"/>
      <c r="I42" s="110"/>
      <c r="J42" s="110"/>
      <c r="K42" s="110"/>
    </row>
    <row r="43" spans="1:11" ht="15.75" customHeight="1" x14ac:dyDescent="0.25">
      <c r="A43" s="114">
        <v>38</v>
      </c>
      <c r="B43" s="114" t="s">
        <v>159</v>
      </c>
      <c r="C43" s="114">
        <v>0.3</v>
      </c>
      <c r="D43" s="115">
        <v>1.34</v>
      </c>
      <c r="E43" s="114">
        <v>2</v>
      </c>
      <c r="F43" s="114">
        <f t="shared" si="4"/>
        <v>2.68</v>
      </c>
      <c r="G43" s="114"/>
      <c r="H43" s="114"/>
      <c r="I43" s="110"/>
      <c r="J43" s="110"/>
      <c r="K43" s="110"/>
    </row>
    <row r="44" spans="1:11" ht="15.75" customHeight="1" x14ac:dyDescent="0.25">
      <c r="A44" s="114">
        <v>39</v>
      </c>
      <c r="B44" s="114" t="s">
        <v>140</v>
      </c>
      <c r="C44" s="114">
        <v>1.25</v>
      </c>
      <c r="D44" s="115">
        <v>3.5</v>
      </c>
      <c r="E44" s="114">
        <v>2</v>
      </c>
      <c r="F44" s="114">
        <f t="shared" si="4"/>
        <v>7</v>
      </c>
      <c r="G44" s="114"/>
      <c r="H44" s="114"/>
      <c r="I44" s="110"/>
      <c r="J44" s="110"/>
      <c r="K44" s="110"/>
    </row>
    <row r="45" spans="1:11" ht="15.75" customHeight="1" x14ac:dyDescent="0.25">
      <c r="A45" s="114">
        <v>40</v>
      </c>
      <c r="B45" s="114" t="s">
        <v>160</v>
      </c>
      <c r="C45" s="114"/>
      <c r="D45" s="115"/>
      <c r="E45" s="114">
        <v>2</v>
      </c>
      <c r="F45" s="114"/>
      <c r="G45" s="114"/>
      <c r="H45" s="114"/>
      <c r="I45" s="110"/>
      <c r="J45" s="110"/>
      <c r="K45" s="110"/>
    </row>
    <row r="46" spans="1:11" ht="15.75" customHeight="1" x14ac:dyDescent="0.25">
      <c r="A46" s="114">
        <v>41</v>
      </c>
      <c r="B46" s="114" t="s">
        <v>161</v>
      </c>
      <c r="C46" s="114"/>
      <c r="D46" s="115"/>
      <c r="E46" s="114">
        <v>4</v>
      </c>
      <c r="F46" s="114"/>
      <c r="G46" s="114"/>
      <c r="H46" s="114"/>
      <c r="I46" s="110"/>
      <c r="J46" s="110"/>
      <c r="K46" s="110"/>
    </row>
    <row r="47" spans="1:11" ht="15.75" customHeight="1" x14ac:dyDescent="0.25">
      <c r="A47" s="114">
        <v>42</v>
      </c>
      <c r="B47" s="114" t="s">
        <v>155</v>
      </c>
      <c r="C47" s="114">
        <v>1.25</v>
      </c>
      <c r="D47" s="115">
        <v>3.25</v>
      </c>
      <c r="E47" s="114">
        <v>2</v>
      </c>
      <c r="F47" s="114">
        <f t="shared" ref="F47:F62" si="5">D47*E47</f>
        <v>6.5</v>
      </c>
      <c r="G47" s="114"/>
      <c r="H47" s="116"/>
      <c r="I47" s="110"/>
      <c r="J47" s="110"/>
      <c r="K47" s="110"/>
    </row>
    <row r="48" spans="1:11" ht="15.75" customHeight="1" x14ac:dyDescent="0.25">
      <c r="A48" s="114">
        <v>43</v>
      </c>
      <c r="B48" s="114" t="s">
        <v>162</v>
      </c>
      <c r="C48" s="114">
        <v>0.3</v>
      </c>
      <c r="D48" s="115">
        <v>1.08</v>
      </c>
      <c r="E48" s="114">
        <v>2</v>
      </c>
      <c r="F48" s="114">
        <f t="shared" si="5"/>
        <v>2.16</v>
      </c>
      <c r="G48" s="114"/>
      <c r="H48" s="110"/>
      <c r="I48" s="110"/>
      <c r="J48" s="110"/>
      <c r="K48" s="110"/>
    </row>
    <row r="49" spans="1:11" ht="15.75" customHeight="1" x14ac:dyDescent="0.25">
      <c r="A49" s="114">
        <v>44</v>
      </c>
      <c r="B49" s="114" t="s">
        <v>140</v>
      </c>
      <c r="C49" s="114">
        <v>1.25</v>
      </c>
      <c r="D49" s="115">
        <v>3.5</v>
      </c>
      <c r="E49" s="114">
        <v>2</v>
      </c>
      <c r="F49" s="114">
        <f t="shared" si="5"/>
        <v>7</v>
      </c>
      <c r="G49" s="114"/>
      <c r="H49" s="110"/>
      <c r="I49" s="110"/>
      <c r="J49" s="110"/>
      <c r="K49" s="110"/>
    </row>
    <row r="50" spans="1:11" ht="15.75" customHeight="1" x14ac:dyDescent="0.25">
      <c r="A50" s="114">
        <v>45</v>
      </c>
      <c r="B50" s="114" t="s">
        <v>155</v>
      </c>
      <c r="C50" s="114">
        <v>1.25</v>
      </c>
      <c r="D50" s="115">
        <v>3.25</v>
      </c>
      <c r="E50" s="114">
        <v>2</v>
      </c>
      <c r="F50" s="114">
        <f t="shared" si="5"/>
        <v>6.5</v>
      </c>
      <c r="G50" s="114"/>
      <c r="H50" s="110"/>
      <c r="I50" s="110"/>
      <c r="J50" s="110"/>
      <c r="K50" s="110"/>
    </row>
    <row r="51" spans="1:11" ht="15.75" customHeight="1" x14ac:dyDescent="0.25">
      <c r="A51" s="114">
        <v>46</v>
      </c>
      <c r="B51" s="114" t="s">
        <v>162</v>
      </c>
      <c r="C51" s="114">
        <v>0.3</v>
      </c>
      <c r="D51" s="115">
        <v>1.08</v>
      </c>
      <c r="E51" s="114">
        <v>2</v>
      </c>
      <c r="F51" s="114">
        <f t="shared" si="5"/>
        <v>2.16</v>
      </c>
      <c r="G51" s="114"/>
      <c r="H51" s="110"/>
      <c r="I51" s="110"/>
      <c r="J51" s="110"/>
      <c r="K51" s="110"/>
    </row>
    <row r="52" spans="1:11" ht="15.75" customHeight="1" x14ac:dyDescent="0.25">
      <c r="A52" s="114">
        <v>47</v>
      </c>
      <c r="B52" s="114" t="s">
        <v>140</v>
      </c>
      <c r="C52" s="114">
        <v>1.25</v>
      </c>
      <c r="D52" s="115">
        <v>3.5</v>
      </c>
      <c r="E52" s="114">
        <v>2</v>
      </c>
      <c r="F52" s="114">
        <f t="shared" si="5"/>
        <v>7</v>
      </c>
      <c r="G52" s="114"/>
      <c r="H52" s="110"/>
      <c r="I52" s="110"/>
      <c r="J52" s="110"/>
      <c r="K52" s="110"/>
    </row>
    <row r="53" spans="1:11" ht="15.75" customHeight="1" x14ac:dyDescent="0.25">
      <c r="A53" s="114">
        <v>48</v>
      </c>
      <c r="B53" s="114" t="s">
        <v>155</v>
      </c>
      <c r="C53" s="114">
        <v>1.25</v>
      </c>
      <c r="D53" s="115">
        <v>3.25</v>
      </c>
      <c r="E53" s="114">
        <v>2</v>
      </c>
      <c r="F53" s="114">
        <f t="shared" si="5"/>
        <v>6.5</v>
      </c>
      <c r="G53" s="114"/>
      <c r="H53" s="110"/>
      <c r="I53" s="110"/>
      <c r="J53" s="110"/>
      <c r="K53" s="110"/>
    </row>
    <row r="54" spans="1:11" ht="15.75" customHeight="1" x14ac:dyDescent="0.25">
      <c r="A54" s="114">
        <v>49</v>
      </c>
      <c r="B54" s="114" t="s">
        <v>163</v>
      </c>
      <c r="C54" s="114">
        <v>1.25</v>
      </c>
      <c r="D54" s="115">
        <v>3.5</v>
      </c>
      <c r="E54" s="114">
        <v>2</v>
      </c>
      <c r="F54" s="114">
        <f t="shared" si="5"/>
        <v>7</v>
      </c>
      <c r="G54" s="114"/>
      <c r="H54" s="110"/>
      <c r="I54" s="110"/>
      <c r="J54" s="110"/>
      <c r="K54" s="110"/>
    </row>
    <row r="55" spans="1:11" ht="15.75" customHeight="1" x14ac:dyDescent="0.25">
      <c r="A55" s="114">
        <v>50</v>
      </c>
      <c r="B55" s="114" t="s">
        <v>164</v>
      </c>
      <c r="C55" s="114">
        <v>0.3</v>
      </c>
      <c r="D55" s="115">
        <v>1.1599999999999999</v>
      </c>
      <c r="E55" s="114">
        <v>2</v>
      </c>
      <c r="F55" s="114">
        <f t="shared" si="5"/>
        <v>2.3199999999999998</v>
      </c>
      <c r="G55" s="114"/>
      <c r="H55" s="110"/>
      <c r="I55" s="110"/>
      <c r="J55" s="110"/>
      <c r="K55" s="110"/>
    </row>
    <row r="56" spans="1:11" ht="15.75" customHeight="1" x14ac:dyDescent="0.25">
      <c r="A56" s="114">
        <v>51</v>
      </c>
      <c r="B56" s="114" t="s">
        <v>144</v>
      </c>
      <c r="C56" s="114">
        <v>1.25</v>
      </c>
      <c r="D56" s="115">
        <v>3.75</v>
      </c>
      <c r="E56" s="114">
        <v>2</v>
      </c>
      <c r="F56" s="114">
        <f t="shared" si="5"/>
        <v>7.5</v>
      </c>
      <c r="G56" s="114"/>
      <c r="H56" s="110"/>
      <c r="I56" s="110"/>
      <c r="J56" s="110"/>
      <c r="K56" s="110"/>
    </row>
    <row r="57" spans="1:11" ht="15.75" customHeight="1" x14ac:dyDescent="0.25">
      <c r="A57" s="114">
        <v>52</v>
      </c>
      <c r="B57" s="114" t="s">
        <v>165</v>
      </c>
      <c r="C57" s="114">
        <v>1.25</v>
      </c>
      <c r="D57" s="115">
        <v>1.63</v>
      </c>
      <c r="E57" s="114">
        <v>3</v>
      </c>
      <c r="F57" s="114">
        <f t="shared" si="5"/>
        <v>4.8899999999999997</v>
      </c>
      <c r="G57" s="114"/>
      <c r="H57" s="110"/>
      <c r="I57" s="110"/>
      <c r="J57" s="110"/>
      <c r="K57" s="110"/>
    </row>
    <row r="58" spans="1:11" ht="15.75" customHeight="1" x14ac:dyDescent="0.25">
      <c r="A58" s="114">
        <v>53</v>
      </c>
      <c r="B58" s="114" t="s">
        <v>166</v>
      </c>
      <c r="C58" s="114">
        <v>1.25</v>
      </c>
      <c r="D58" s="115">
        <v>1.25</v>
      </c>
      <c r="E58" s="114">
        <v>3</v>
      </c>
      <c r="F58" s="114">
        <f t="shared" si="5"/>
        <v>3.75</v>
      </c>
      <c r="G58" s="114"/>
      <c r="H58" s="110"/>
      <c r="I58" s="110"/>
      <c r="J58" s="110"/>
      <c r="K58" s="110"/>
    </row>
    <row r="59" spans="1:11" ht="15.75" customHeight="1" x14ac:dyDescent="0.25">
      <c r="A59" s="114">
        <v>54</v>
      </c>
      <c r="B59" s="114" t="s">
        <v>163</v>
      </c>
      <c r="C59" s="114">
        <v>1.25</v>
      </c>
      <c r="D59" s="115">
        <v>3.5</v>
      </c>
      <c r="E59" s="114">
        <v>1</v>
      </c>
      <c r="F59" s="114">
        <f t="shared" si="5"/>
        <v>3.5</v>
      </c>
      <c r="G59" s="114"/>
      <c r="H59" s="110"/>
      <c r="I59" s="110"/>
      <c r="J59" s="110"/>
      <c r="K59" s="110"/>
    </row>
    <row r="60" spans="1:11" ht="15.75" customHeight="1" x14ac:dyDescent="0.25">
      <c r="A60" s="114">
        <v>55</v>
      </c>
      <c r="B60" s="114" t="s">
        <v>167</v>
      </c>
      <c r="C60" s="114">
        <v>0.3</v>
      </c>
      <c r="D60" s="115">
        <v>1.1599999999999999</v>
      </c>
      <c r="E60" s="114">
        <v>1</v>
      </c>
      <c r="F60" s="114">
        <f t="shared" si="5"/>
        <v>1.1599999999999999</v>
      </c>
      <c r="G60" s="114"/>
      <c r="H60" s="110"/>
      <c r="I60" s="110"/>
      <c r="J60" s="110"/>
      <c r="K60" s="110"/>
    </row>
    <row r="61" spans="1:11" ht="15.75" customHeight="1" x14ac:dyDescent="0.25">
      <c r="A61" s="114">
        <v>56</v>
      </c>
      <c r="B61" s="114" t="s">
        <v>144</v>
      </c>
      <c r="C61" s="114">
        <v>1.25</v>
      </c>
      <c r="D61" s="115">
        <v>3.75</v>
      </c>
      <c r="E61" s="114">
        <v>1</v>
      </c>
      <c r="F61" s="114">
        <f t="shared" si="5"/>
        <v>3.75</v>
      </c>
      <c r="G61" s="114"/>
      <c r="H61" s="110"/>
      <c r="I61" s="110"/>
      <c r="J61" s="110"/>
      <c r="K61" s="110"/>
    </row>
    <row r="62" spans="1:11" ht="15.75" customHeight="1" x14ac:dyDescent="0.25">
      <c r="A62" s="114">
        <v>57</v>
      </c>
      <c r="B62" s="114" t="s">
        <v>168</v>
      </c>
      <c r="C62" s="114">
        <v>1.25</v>
      </c>
      <c r="D62" s="115">
        <v>2</v>
      </c>
      <c r="E62" s="114">
        <v>3</v>
      </c>
      <c r="F62" s="114">
        <f t="shared" si="5"/>
        <v>6</v>
      </c>
      <c r="G62" s="114"/>
      <c r="H62" s="110"/>
      <c r="I62" s="110"/>
      <c r="J62" s="110"/>
      <c r="K62" s="110"/>
    </row>
    <row r="63" spans="1:11" ht="15.75" customHeight="1" x14ac:dyDescent="0.25">
      <c r="A63" s="114"/>
      <c r="B63" s="114"/>
      <c r="C63" s="114"/>
      <c r="D63" s="115"/>
      <c r="E63" s="114"/>
      <c r="F63" s="114"/>
      <c r="G63" s="114"/>
      <c r="H63" s="110"/>
      <c r="I63" s="110"/>
      <c r="J63" s="110"/>
      <c r="K63" s="110"/>
    </row>
    <row r="64" spans="1:11" ht="15.75" customHeight="1" x14ac:dyDescent="0.25">
      <c r="A64" s="114"/>
      <c r="B64" s="114"/>
      <c r="C64" s="114"/>
      <c r="D64" s="115"/>
      <c r="E64" s="114"/>
      <c r="F64" s="114"/>
      <c r="G64" s="114"/>
      <c r="H64" s="110"/>
      <c r="I64" s="110"/>
      <c r="J64" s="110"/>
      <c r="K64" s="110"/>
    </row>
    <row r="65" spans="1:11" ht="15.75" customHeight="1" x14ac:dyDescent="0.25">
      <c r="A65" s="114"/>
      <c r="B65" s="114" t="s">
        <v>169</v>
      </c>
      <c r="C65" s="114"/>
      <c r="D65" s="115"/>
      <c r="E65" s="114"/>
      <c r="F65" s="114"/>
      <c r="G65" s="114"/>
      <c r="H65" s="110"/>
      <c r="I65" s="110"/>
      <c r="J65" s="110"/>
      <c r="K65" s="110"/>
    </row>
    <row r="66" spans="1:11" ht="15.75" customHeight="1" x14ac:dyDescent="0.25">
      <c r="A66" s="114">
        <v>58</v>
      </c>
      <c r="B66" s="114" t="s">
        <v>170</v>
      </c>
      <c r="C66" s="114"/>
      <c r="D66" s="115"/>
      <c r="E66" s="114">
        <v>2</v>
      </c>
      <c r="F66" s="114"/>
      <c r="G66" s="114"/>
      <c r="H66" s="110"/>
      <c r="I66" s="110"/>
      <c r="J66" s="110"/>
      <c r="K66" s="110"/>
    </row>
    <row r="67" spans="1:11" ht="15.75" customHeight="1" x14ac:dyDescent="0.25">
      <c r="A67" s="114">
        <v>59</v>
      </c>
      <c r="B67" s="114" t="s">
        <v>138</v>
      </c>
      <c r="C67" s="114">
        <v>1.25</v>
      </c>
      <c r="D67" s="115">
        <v>4</v>
      </c>
      <c r="E67" s="114">
        <v>2</v>
      </c>
      <c r="F67" s="114">
        <f t="shared" ref="F67:F72" si="6">D67*E67</f>
        <v>8</v>
      </c>
      <c r="G67" s="114"/>
      <c r="H67" s="110"/>
      <c r="I67" s="110"/>
      <c r="J67" s="110"/>
      <c r="K67" s="110"/>
    </row>
    <row r="68" spans="1:11" ht="15.75" customHeight="1" x14ac:dyDescent="0.25">
      <c r="A68" s="114">
        <v>60</v>
      </c>
      <c r="B68" s="114" t="s">
        <v>149</v>
      </c>
      <c r="C68" s="114">
        <v>1.25</v>
      </c>
      <c r="D68" s="115">
        <v>4.13</v>
      </c>
      <c r="E68" s="114">
        <v>2</v>
      </c>
      <c r="F68" s="114">
        <f t="shared" si="6"/>
        <v>8.26</v>
      </c>
      <c r="G68" s="114"/>
      <c r="H68" s="110"/>
      <c r="I68" s="110"/>
      <c r="J68" s="110"/>
      <c r="K68" s="110"/>
    </row>
    <row r="69" spans="1:11" ht="15.75" customHeight="1" x14ac:dyDescent="0.25">
      <c r="A69" s="114">
        <v>61</v>
      </c>
      <c r="B69" s="114" t="s">
        <v>171</v>
      </c>
      <c r="C69" s="114">
        <v>0.3</v>
      </c>
      <c r="D69" s="115">
        <v>1.32</v>
      </c>
      <c r="E69" s="114">
        <v>2</v>
      </c>
      <c r="F69" s="114">
        <f t="shared" si="6"/>
        <v>2.64</v>
      </c>
      <c r="G69" s="114"/>
      <c r="H69" s="110"/>
      <c r="I69" s="110"/>
      <c r="J69" s="110"/>
      <c r="K69" s="110"/>
    </row>
    <row r="70" spans="1:11" ht="15.75" customHeight="1" x14ac:dyDescent="0.25">
      <c r="A70" s="114">
        <v>62</v>
      </c>
      <c r="B70" s="114" t="s">
        <v>172</v>
      </c>
      <c r="C70" s="114">
        <v>1.25</v>
      </c>
      <c r="D70" s="115">
        <v>4.13</v>
      </c>
      <c r="E70" s="114">
        <v>2</v>
      </c>
      <c r="F70" s="114">
        <f t="shared" si="6"/>
        <v>8.26</v>
      </c>
      <c r="G70" s="114"/>
      <c r="H70" s="110"/>
      <c r="I70" s="110"/>
      <c r="J70" s="110"/>
      <c r="K70" s="110"/>
    </row>
    <row r="71" spans="1:11" ht="15.75" customHeight="1" x14ac:dyDescent="0.25">
      <c r="A71" s="114">
        <v>63</v>
      </c>
      <c r="B71" s="114" t="s">
        <v>142</v>
      </c>
      <c r="C71" s="114">
        <v>1.25</v>
      </c>
      <c r="D71" s="115">
        <v>4.25</v>
      </c>
      <c r="E71" s="114">
        <v>2</v>
      </c>
      <c r="F71" s="114">
        <f t="shared" si="6"/>
        <v>8.5</v>
      </c>
      <c r="G71" s="114"/>
      <c r="H71" s="110"/>
      <c r="I71" s="110"/>
      <c r="J71" s="110"/>
      <c r="K71" s="110"/>
    </row>
    <row r="72" spans="1:11" ht="15.75" customHeight="1" x14ac:dyDescent="0.25">
      <c r="A72" s="114">
        <v>64</v>
      </c>
      <c r="B72" s="114" t="s">
        <v>173</v>
      </c>
      <c r="C72" s="114">
        <v>0.3</v>
      </c>
      <c r="D72" s="115">
        <v>1.34</v>
      </c>
      <c r="E72" s="114">
        <v>2</v>
      </c>
      <c r="F72" s="114">
        <f t="shared" si="6"/>
        <v>2.68</v>
      </c>
      <c r="G72" s="114"/>
      <c r="H72" s="110"/>
      <c r="I72" s="110"/>
      <c r="J72" s="110"/>
      <c r="K72" s="110"/>
    </row>
    <row r="73" spans="1:11" ht="15.75" customHeight="1" x14ac:dyDescent="0.25">
      <c r="A73" s="114">
        <v>65</v>
      </c>
      <c r="B73" s="114" t="s">
        <v>174</v>
      </c>
      <c r="C73" s="114"/>
      <c r="D73" s="115"/>
      <c r="E73" s="114">
        <v>2</v>
      </c>
      <c r="F73" s="114"/>
      <c r="G73" s="114"/>
      <c r="H73" s="110"/>
      <c r="I73" s="110"/>
      <c r="J73" s="110"/>
      <c r="K73" s="110"/>
    </row>
    <row r="74" spans="1:11" ht="15.75" customHeight="1" x14ac:dyDescent="0.25">
      <c r="A74" s="114">
        <v>66</v>
      </c>
      <c r="B74" s="114" t="s">
        <v>175</v>
      </c>
      <c r="C74" s="114"/>
      <c r="D74" s="115"/>
      <c r="E74" s="114">
        <v>2</v>
      </c>
      <c r="F74" s="114"/>
      <c r="G74" s="114"/>
      <c r="H74" s="110"/>
      <c r="I74" s="110"/>
      <c r="J74" s="110"/>
      <c r="K74" s="110"/>
    </row>
    <row r="75" spans="1:11" ht="15.75" customHeight="1" x14ac:dyDescent="0.25">
      <c r="A75" s="114">
        <v>67</v>
      </c>
      <c r="B75" s="114" t="s">
        <v>176</v>
      </c>
      <c r="C75" s="114">
        <v>1.25</v>
      </c>
      <c r="D75" s="115">
        <v>3.88</v>
      </c>
      <c r="E75" s="114">
        <v>2</v>
      </c>
      <c r="F75" s="114">
        <f t="shared" ref="F75:F80" si="7">D75*E75</f>
        <v>7.76</v>
      </c>
      <c r="G75" s="114"/>
      <c r="H75" s="110"/>
      <c r="I75" s="110"/>
      <c r="J75" s="110"/>
      <c r="K75" s="110"/>
    </row>
    <row r="76" spans="1:11" ht="15.75" customHeight="1" x14ac:dyDescent="0.25">
      <c r="A76" s="114">
        <v>68</v>
      </c>
      <c r="B76" s="114" t="s">
        <v>138</v>
      </c>
      <c r="C76" s="114">
        <v>1.25</v>
      </c>
      <c r="D76" s="115">
        <v>4</v>
      </c>
      <c r="E76" s="114">
        <v>2</v>
      </c>
      <c r="F76" s="114">
        <f t="shared" si="7"/>
        <v>8</v>
      </c>
      <c r="G76" s="114"/>
      <c r="H76" s="110"/>
      <c r="I76" s="110"/>
      <c r="J76" s="110"/>
      <c r="K76" s="110"/>
    </row>
    <row r="77" spans="1:11" ht="15.75" customHeight="1" x14ac:dyDescent="0.25">
      <c r="A77" s="114">
        <v>69</v>
      </c>
      <c r="B77" s="114" t="s">
        <v>177</v>
      </c>
      <c r="C77" s="114">
        <v>0.3</v>
      </c>
      <c r="D77" s="115">
        <v>1.26</v>
      </c>
      <c r="E77" s="114">
        <v>2</v>
      </c>
      <c r="F77" s="114">
        <f t="shared" si="7"/>
        <v>2.52</v>
      </c>
      <c r="G77" s="114"/>
      <c r="H77" s="110"/>
      <c r="I77" s="110"/>
      <c r="J77" s="110"/>
      <c r="K77" s="110"/>
    </row>
    <row r="78" spans="1:11" ht="15.75" customHeight="1" x14ac:dyDescent="0.25">
      <c r="A78" s="114">
        <v>70</v>
      </c>
      <c r="B78" s="114" t="s">
        <v>178</v>
      </c>
      <c r="C78" s="114">
        <v>1.25</v>
      </c>
      <c r="D78" s="115">
        <v>3</v>
      </c>
      <c r="E78" s="114">
        <v>2</v>
      </c>
      <c r="F78" s="114">
        <f t="shared" si="7"/>
        <v>6</v>
      </c>
      <c r="G78" s="114"/>
      <c r="H78" s="110"/>
      <c r="I78" s="110"/>
      <c r="J78" s="110"/>
      <c r="K78" s="110"/>
    </row>
    <row r="79" spans="1:11" ht="15.75" customHeight="1" x14ac:dyDescent="0.25">
      <c r="A79" s="114">
        <v>71</v>
      </c>
      <c r="B79" s="114" t="s">
        <v>155</v>
      </c>
      <c r="C79" s="114">
        <v>1.25</v>
      </c>
      <c r="D79" s="115">
        <v>3.25</v>
      </c>
      <c r="E79" s="114">
        <v>2</v>
      </c>
      <c r="F79" s="114">
        <f t="shared" si="7"/>
        <v>6.5</v>
      </c>
      <c r="G79" s="114"/>
      <c r="H79" s="110"/>
      <c r="I79" s="110"/>
      <c r="J79" s="110"/>
      <c r="K79" s="110"/>
    </row>
    <row r="80" spans="1:11" ht="15.75" customHeight="1" x14ac:dyDescent="0.25">
      <c r="A80" s="114">
        <v>72</v>
      </c>
      <c r="B80" s="114" t="s">
        <v>179</v>
      </c>
      <c r="C80" s="114">
        <v>0.3</v>
      </c>
      <c r="D80" s="115">
        <v>1</v>
      </c>
      <c r="E80" s="114">
        <v>2</v>
      </c>
      <c r="F80" s="114">
        <f t="shared" si="7"/>
        <v>2</v>
      </c>
      <c r="G80" s="114"/>
      <c r="H80" s="110"/>
      <c r="I80" s="110"/>
      <c r="J80" s="110"/>
      <c r="K80" s="110"/>
    </row>
    <row r="81" spans="1:11" ht="15.75" customHeight="1" x14ac:dyDescent="0.25">
      <c r="A81" s="114">
        <v>73</v>
      </c>
      <c r="B81" s="114" t="s">
        <v>180</v>
      </c>
      <c r="C81" s="114"/>
      <c r="D81" s="115"/>
      <c r="E81" s="114">
        <v>2</v>
      </c>
      <c r="F81" s="114"/>
      <c r="G81" s="114"/>
      <c r="H81" s="110"/>
      <c r="I81" s="110"/>
      <c r="J81" s="110"/>
      <c r="K81" s="110"/>
    </row>
    <row r="82" spans="1:11" ht="15.75" customHeight="1" x14ac:dyDescent="0.25">
      <c r="A82" s="114">
        <v>74</v>
      </c>
      <c r="B82" s="114" t="s">
        <v>175</v>
      </c>
      <c r="C82" s="114"/>
      <c r="D82" s="115"/>
      <c r="E82" s="114">
        <v>2</v>
      </c>
      <c r="F82" s="114"/>
      <c r="G82" s="114"/>
      <c r="H82" s="110"/>
      <c r="I82" s="110"/>
      <c r="J82" s="110"/>
      <c r="K82" s="110"/>
    </row>
    <row r="83" spans="1:11" ht="15.75" customHeight="1" x14ac:dyDescent="0.25">
      <c r="A83" s="114">
        <v>75</v>
      </c>
      <c r="B83" s="114" t="s">
        <v>176</v>
      </c>
      <c r="C83" s="114">
        <v>1.25</v>
      </c>
      <c r="D83" s="115">
        <v>3.88</v>
      </c>
      <c r="E83" s="114">
        <v>2</v>
      </c>
      <c r="F83" s="114">
        <f t="shared" ref="F83:F88" si="8">D83*E83</f>
        <v>7.76</v>
      </c>
      <c r="G83" s="114"/>
      <c r="H83" s="110"/>
      <c r="I83" s="110"/>
      <c r="J83" s="110"/>
      <c r="K83" s="110"/>
    </row>
    <row r="84" spans="1:11" ht="15.75" customHeight="1" x14ac:dyDescent="0.25">
      <c r="A84" s="114">
        <v>76</v>
      </c>
      <c r="B84" s="114" t="s">
        <v>158</v>
      </c>
      <c r="C84" s="114">
        <v>1.25</v>
      </c>
      <c r="D84" s="115">
        <v>4.13</v>
      </c>
      <c r="E84" s="114">
        <v>2</v>
      </c>
      <c r="F84" s="114">
        <f t="shared" si="8"/>
        <v>8.26</v>
      </c>
      <c r="G84" s="114"/>
      <c r="H84" s="110"/>
      <c r="I84" s="110"/>
      <c r="J84" s="110"/>
      <c r="K84" s="110"/>
    </row>
    <row r="85" spans="1:11" ht="15.75" customHeight="1" x14ac:dyDescent="0.25">
      <c r="A85" s="114">
        <v>77</v>
      </c>
      <c r="B85" s="114" t="s">
        <v>181</v>
      </c>
      <c r="C85" s="114">
        <v>0.3</v>
      </c>
      <c r="D85" s="115">
        <v>0.4</v>
      </c>
      <c r="E85" s="114">
        <v>2</v>
      </c>
      <c r="F85" s="114">
        <f t="shared" si="8"/>
        <v>0.8</v>
      </c>
      <c r="G85" s="114"/>
      <c r="H85" s="110"/>
      <c r="I85" s="110"/>
      <c r="J85" s="110"/>
      <c r="K85" s="110"/>
    </row>
    <row r="86" spans="1:11" ht="15.75" customHeight="1" x14ac:dyDescent="0.25">
      <c r="A86" s="114">
        <v>78</v>
      </c>
      <c r="B86" s="114" t="s">
        <v>182</v>
      </c>
      <c r="C86" s="114">
        <v>1.25</v>
      </c>
      <c r="D86" s="115">
        <v>3.38</v>
      </c>
      <c r="E86" s="114">
        <v>2</v>
      </c>
      <c r="F86" s="114">
        <f t="shared" si="8"/>
        <v>6.76</v>
      </c>
      <c r="G86" s="114"/>
      <c r="H86" s="110"/>
      <c r="I86" s="110"/>
      <c r="J86" s="110"/>
      <c r="K86" s="110"/>
    </row>
    <row r="87" spans="1:11" ht="15.75" customHeight="1" x14ac:dyDescent="0.25">
      <c r="A87" s="114">
        <v>79</v>
      </c>
      <c r="B87" s="114" t="s">
        <v>140</v>
      </c>
      <c r="C87" s="114">
        <v>1.25</v>
      </c>
      <c r="D87" s="115">
        <v>3.5</v>
      </c>
      <c r="E87" s="114">
        <v>2</v>
      </c>
      <c r="F87" s="114">
        <f t="shared" si="8"/>
        <v>7</v>
      </c>
      <c r="G87" s="114"/>
      <c r="H87" s="110"/>
      <c r="I87" s="110"/>
      <c r="J87" s="110"/>
      <c r="K87" s="110"/>
    </row>
    <row r="88" spans="1:11" ht="15.75" customHeight="1" x14ac:dyDescent="0.25">
      <c r="A88" s="114">
        <v>80</v>
      </c>
      <c r="B88" s="114" t="s">
        <v>183</v>
      </c>
      <c r="C88" s="114">
        <v>0.3</v>
      </c>
      <c r="D88" s="115">
        <v>0.33</v>
      </c>
      <c r="E88" s="114">
        <v>2</v>
      </c>
      <c r="F88" s="114">
        <f t="shared" si="8"/>
        <v>0.66</v>
      </c>
      <c r="G88" s="114"/>
      <c r="H88" s="110"/>
      <c r="I88" s="110"/>
      <c r="J88" s="110"/>
      <c r="K88" s="110"/>
    </row>
    <row r="89" spans="1:11" ht="15.75" customHeight="1" x14ac:dyDescent="0.25">
      <c r="A89" s="114">
        <v>81</v>
      </c>
      <c r="B89" s="114" t="s">
        <v>184</v>
      </c>
      <c r="C89" s="114"/>
      <c r="D89" s="115"/>
      <c r="E89" s="114">
        <v>2</v>
      </c>
      <c r="F89" s="114"/>
      <c r="G89" s="114"/>
      <c r="H89" s="110"/>
      <c r="I89" s="110"/>
      <c r="J89" s="110"/>
      <c r="K89" s="110"/>
    </row>
    <row r="90" spans="1:11" ht="15.75" customHeight="1" x14ac:dyDescent="0.25">
      <c r="A90" s="114">
        <v>82</v>
      </c>
      <c r="B90" s="114" t="s">
        <v>185</v>
      </c>
      <c r="C90" s="114"/>
      <c r="D90" s="115"/>
      <c r="E90" s="114">
        <v>4</v>
      </c>
      <c r="F90" s="114"/>
      <c r="G90" s="114"/>
      <c r="H90" s="110"/>
      <c r="I90" s="110"/>
      <c r="J90" s="110"/>
      <c r="K90" s="110"/>
    </row>
    <row r="91" spans="1:11" ht="15.75" customHeight="1" x14ac:dyDescent="0.25">
      <c r="A91" s="114">
        <v>83</v>
      </c>
      <c r="B91" s="114" t="s">
        <v>186</v>
      </c>
      <c r="C91" s="114">
        <v>1.25</v>
      </c>
      <c r="D91" s="115">
        <v>3.13</v>
      </c>
      <c r="E91" s="114">
        <v>4</v>
      </c>
      <c r="F91" s="114">
        <f t="shared" ref="F91:F102" si="9">D91*E91</f>
        <v>12.52</v>
      </c>
      <c r="G91" s="114"/>
      <c r="H91" s="110"/>
      <c r="I91" s="110"/>
      <c r="J91" s="110"/>
      <c r="K91" s="110"/>
    </row>
    <row r="92" spans="1:11" ht="15.75" customHeight="1" x14ac:dyDescent="0.25">
      <c r="A92" s="114">
        <v>84</v>
      </c>
      <c r="B92" s="114" t="s">
        <v>155</v>
      </c>
      <c r="C92" s="114">
        <v>1.25</v>
      </c>
      <c r="D92" s="115">
        <v>3.25</v>
      </c>
      <c r="E92" s="114">
        <v>4</v>
      </c>
      <c r="F92" s="114">
        <f t="shared" si="9"/>
        <v>13</v>
      </c>
      <c r="G92" s="114"/>
      <c r="H92" s="110"/>
      <c r="I92" s="110"/>
      <c r="J92" s="110"/>
      <c r="K92" s="110"/>
    </row>
    <row r="93" spans="1:11" ht="15.75" customHeight="1" x14ac:dyDescent="0.25">
      <c r="A93" s="114">
        <v>85</v>
      </c>
      <c r="B93" s="114" t="s">
        <v>187</v>
      </c>
      <c r="C93" s="114">
        <v>0.3</v>
      </c>
      <c r="D93" s="115">
        <v>0.3</v>
      </c>
      <c r="E93" s="114">
        <v>4</v>
      </c>
      <c r="F93" s="114">
        <f t="shared" si="9"/>
        <v>1.2</v>
      </c>
      <c r="G93" s="114"/>
      <c r="H93" s="110"/>
      <c r="I93" s="110"/>
      <c r="J93" s="110"/>
      <c r="K93" s="110"/>
    </row>
    <row r="94" spans="1:11" ht="15.75" customHeight="1" x14ac:dyDescent="0.25">
      <c r="A94" s="114">
        <v>86</v>
      </c>
      <c r="B94" s="114" t="s">
        <v>188</v>
      </c>
      <c r="C94" s="114">
        <v>1.25</v>
      </c>
      <c r="D94" s="115">
        <v>3.38</v>
      </c>
      <c r="E94" s="114">
        <v>1</v>
      </c>
      <c r="F94" s="114">
        <f t="shared" si="9"/>
        <v>3.38</v>
      </c>
      <c r="G94" s="114"/>
      <c r="H94" s="110"/>
      <c r="I94" s="110"/>
      <c r="J94" s="110"/>
      <c r="K94" s="110"/>
    </row>
    <row r="95" spans="1:11" ht="15.75" customHeight="1" x14ac:dyDescent="0.25">
      <c r="A95" s="114">
        <v>87</v>
      </c>
      <c r="B95" s="114" t="s">
        <v>163</v>
      </c>
      <c r="C95" s="114">
        <v>1.25</v>
      </c>
      <c r="D95" s="115">
        <v>3.5</v>
      </c>
      <c r="E95" s="114">
        <v>2</v>
      </c>
      <c r="F95" s="114">
        <f t="shared" si="9"/>
        <v>7</v>
      </c>
      <c r="G95" s="114"/>
      <c r="H95" s="110"/>
      <c r="I95" s="110"/>
      <c r="J95" s="110"/>
      <c r="K95" s="110"/>
    </row>
    <row r="96" spans="1:11" ht="15.75" customHeight="1" x14ac:dyDescent="0.25">
      <c r="A96" s="114">
        <v>88</v>
      </c>
      <c r="B96" s="114" t="s">
        <v>189</v>
      </c>
      <c r="C96" s="114">
        <v>0.3</v>
      </c>
      <c r="D96" s="115">
        <v>0.32</v>
      </c>
      <c r="E96" s="114">
        <v>1</v>
      </c>
      <c r="F96" s="114">
        <f t="shared" si="9"/>
        <v>0.32</v>
      </c>
      <c r="G96" s="114"/>
      <c r="H96" s="110"/>
      <c r="I96" s="110"/>
      <c r="J96" s="110"/>
      <c r="K96" s="110"/>
    </row>
    <row r="97" spans="1:11" ht="15.75" customHeight="1" x14ac:dyDescent="0.25">
      <c r="A97" s="114">
        <v>89</v>
      </c>
      <c r="B97" s="114" t="s">
        <v>165</v>
      </c>
      <c r="C97" s="114">
        <v>1.25</v>
      </c>
      <c r="D97" s="115">
        <v>1.63</v>
      </c>
      <c r="E97" s="114">
        <v>3</v>
      </c>
      <c r="F97" s="114">
        <f t="shared" si="9"/>
        <v>4.8899999999999997</v>
      </c>
      <c r="G97" s="114"/>
      <c r="H97" s="110"/>
      <c r="I97" s="110"/>
      <c r="J97" s="110"/>
      <c r="K97" s="110"/>
    </row>
    <row r="98" spans="1:11" ht="15.75" customHeight="1" x14ac:dyDescent="0.25">
      <c r="A98" s="114">
        <v>90</v>
      </c>
      <c r="B98" s="114" t="s">
        <v>166</v>
      </c>
      <c r="C98" s="114">
        <v>1.25</v>
      </c>
      <c r="D98" s="115">
        <v>1.25</v>
      </c>
      <c r="E98" s="114">
        <v>1</v>
      </c>
      <c r="F98" s="114">
        <f t="shared" si="9"/>
        <v>1.25</v>
      </c>
      <c r="G98" s="114"/>
      <c r="H98" s="110"/>
      <c r="I98" s="110"/>
      <c r="J98" s="110"/>
      <c r="K98" s="110"/>
    </row>
    <row r="99" spans="1:11" ht="15.75" customHeight="1" x14ac:dyDescent="0.25">
      <c r="A99" s="114">
        <v>91</v>
      </c>
      <c r="B99" s="114" t="s">
        <v>188</v>
      </c>
      <c r="C99" s="114">
        <v>1.25</v>
      </c>
      <c r="D99" s="115">
        <v>3.38</v>
      </c>
      <c r="E99" s="114">
        <v>1</v>
      </c>
      <c r="F99" s="114">
        <f t="shared" si="9"/>
        <v>3.38</v>
      </c>
      <c r="G99" s="114"/>
      <c r="H99" s="110"/>
      <c r="I99" s="110"/>
      <c r="J99" s="110"/>
      <c r="K99" s="110"/>
    </row>
    <row r="100" spans="1:11" ht="15.75" customHeight="1" x14ac:dyDescent="0.25">
      <c r="A100" s="114">
        <v>92</v>
      </c>
      <c r="B100" s="114" t="s">
        <v>189</v>
      </c>
      <c r="C100" s="114">
        <v>0.3</v>
      </c>
      <c r="D100" s="115">
        <v>0.32</v>
      </c>
      <c r="E100" s="114">
        <v>1</v>
      </c>
      <c r="F100" s="114">
        <f t="shared" si="9"/>
        <v>0.32</v>
      </c>
      <c r="G100" s="114"/>
      <c r="H100" s="110"/>
      <c r="I100" s="110"/>
      <c r="J100" s="110"/>
      <c r="K100" s="110"/>
    </row>
    <row r="101" spans="1:11" ht="15.75" customHeight="1" x14ac:dyDescent="0.25">
      <c r="A101" s="114">
        <v>93</v>
      </c>
      <c r="B101" s="114" t="s">
        <v>163</v>
      </c>
      <c r="C101" s="114">
        <v>1.25</v>
      </c>
      <c r="D101" s="115">
        <v>3.5</v>
      </c>
      <c r="E101" s="114">
        <v>1</v>
      </c>
      <c r="F101" s="114">
        <f t="shared" si="9"/>
        <v>3.5</v>
      </c>
      <c r="G101" s="114"/>
      <c r="H101" s="110"/>
      <c r="I101" s="110"/>
      <c r="J101" s="110"/>
      <c r="K101" s="110"/>
    </row>
    <row r="102" spans="1:11" ht="15.75" customHeight="1" x14ac:dyDescent="0.25">
      <c r="A102" s="114">
        <v>94</v>
      </c>
      <c r="B102" s="114" t="s">
        <v>190</v>
      </c>
      <c r="C102" s="114">
        <v>1.25</v>
      </c>
      <c r="D102" s="115">
        <v>2</v>
      </c>
      <c r="E102" s="114">
        <v>1</v>
      </c>
      <c r="F102" s="114">
        <f t="shared" si="9"/>
        <v>2</v>
      </c>
      <c r="G102" s="114"/>
      <c r="H102" s="110"/>
      <c r="I102" s="110"/>
      <c r="J102" s="110"/>
      <c r="K102" s="110"/>
    </row>
    <row r="103" spans="1:11" ht="15.75" customHeight="1" x14ac:dyDescent="0.25">
      <c r="A103" s="114"/>
      <c r="B103" s="114" t="s">
        <v>191</v>
      </c>
      <c r="C103" s="114"/>
      <c r="D103" s="115"/>
      <c r="E103" s="114"/>
      <c r="F103" s="114"/>
      <c r="G103" s="114"/>
      <c r="H103" s="110"/>
      <c r="I103" s="110"/>
      <c r="J103" s="110"/>
      <c r="K103" s="110"/>
    </row>
    <row r="104" spans="1:11" ht="15.75" customHeight="1" x14ac:dyDescent="0.25">
      <c r="A104" s="114">
        <v>95</v>
      </c>
      <c r="B104" s="114" t="s">
        <v>192</v>
      </c>
      <c r="C104" s="114">
        <v>1.25</v>
      </c>
      <c r="D104" s="115">
        <v>2.38</v>
      </c>
      <c r="E104" s="114">
        <v>3</v>
      </c>
      <c r="F104" s="114">
        <f t="shared" ref="F104:F105" si="10">D104*E104</f>
        <v>7.14</v>
      </c>
      <c r="G104" s="114"/>
      <c r="H104" s="110"/>
      <c r="I104" s="110"/>
      <c r="J104" s="110"/>
      <c r="K104" s="110"/>
    </row>
    <row r="105" spans="1:11" ht="15.75" customHeight="1" x14ac:dyDescent="0.25">
      <c r="A105" s="114">
        <v>96</v>
      </c>
      <c r="B105" s="114" t="s">
        <v>193</v>
      </c>
      <c r="C105" s="114">
        <v>0.3</v>
      </c>
      <c r="D105" s="115">
        <v>0.24</v>
      </c>
      <c r="E105" s="114">
        <v>2</v>
      </c>
      <c r="F105" s="114">
        <f t="shared" si="10"/>
        <v>0.48</v>
      </c>
      <c r="G105" s="114"/>
      <c r="H105" s="110"/>
      <c r="I105" s="110"/>
      <c r="J105" s="110"/>
      <c r="K105" s="110"/>
    </row>
    <row r="106" spans="1:11" ht="15.75" customHeight="1" x14ac:dyDescent="0.25">
      <c r="A106" s="114">
        <v>97</v>
      </c>
      <c r="B106" s="114" t="s">
        <v>194</v>
      </c>
      <c r="C106" s="114"/>
      <c r="D106" s="115"/>
      <c r="E106" s="114">
        <v>2</v>
      </c>
      <c r="F106" s="114"/>
      <c r="G106" s="114"/>
      <c r="H106" s="110"/>
      <c r="I106" s="110"/>
      <c r="J106" s="110"/>
      <c r="K106" s="110"/>
    </row>
    <row r="107" spans="1:11" ht="15.75" customHeight="1" x14ac:dyDescent="0.25">
      <c r="A107" s="114">
        <v>98</v>
      </c>
      <c r="B107" s="114" t="s">
        <v>195</v>
      </c>
      <c r="C107" s="114">
        <v>1.25</v>
      </c>
      <c r="D107" s="115">
        <v>1.88</v>
      </c>
      <c r="E107" s="114">
        <v>1</v>
      </c>
      <c r="F107" s="114">
        <f>D107*E107</f>
        <v>1.88</v>
      </c>
      <c r="G107" s="114"/>
      <c r="H107" s="110"/>
      <c r="I107" s="110"/>
      <c r="J107" s="110"/>
      <c r="K107" s="110"/>
    </row>
    <row r="108" spans="1:11" ht="15.75" customHeight="1" x14ac:dyDescent="0.25">
      <c r="A108" s="114">
        <v>99</v>
      </c>
      <c r="B108" s="114" t="s">
        <v>196</v>
      </c>
      <c r="C108" s="114"/>
      <c r="D108" s="115"/>
      <c r="E108" s="114">
        <v>1</v>
      </c>
      <c r="F108" s="114"/>
      <c r="G108" s="114"/>
      <c r="H108" s="110"/>
      <c r="I108" s="110"/>
      <c r="J108" s="110"/>
      <c r="K108" s="110"/>
    </row>
    <row r="109" spans="1:11" ht="15.75" customHeight="1" x14ac:dyDescent="0.25">
      <c r="A109" s="114">
        <v>100</v>
      </c>
      <c r="B109" s="114" t="s">
        <v>197</v>
      </c>
      <c r="C109" s="114">
        <v>1.25</v>
      </c>
      <c r="D109" s="115">
        <v>2.75</v>
      </c>
      <c r="E109" s="114">
        <v>2</v>
      </c>
      <c r="F109" s="114">
        <f t="shared" ref="F109:F115" si="11">D109*E109</f>
        <v>5.5</v>
      </c>
      <c r="G109" s="114"/>
      <c r="H109" s="110"/>
      <c r="I109" s="110"/>
      <c r="J109" s="110"/>
      <c r="K109" s="110"/>
    </row>
    <row r="110" spans="1:11" ht="15.75" customHeight="1" x14ac:dyDescent="0.25">
      <c r="A110" s="114">
        <v>101</v>
      </c>
      <c r="B110" s="114" t="s">
        <v>198</v>
      </c>
      <c r="C110" s="114">
        <v>1.25</v>
      </c>
      <c r="D110" s="115">
        <v>1.88</v>
      </c>
      <c r="E110" s="114">
        <v>2</v>
      </c>
      <c r="F110" s="114">
        <f t="shared" si="11"/>
        <v>3.76</v>
      </c>
      <c r="G110" s="114"/>
      <c r="H110" s="110"/>
      <c r="I110" s="110"/>
      <c r="J110" s="110"/>
      <c r="K110" s="110"/>
    </row>
    <row r="111" spans="1:11" ht="15.75" customHeight="1" x14ac:dyDescent="0.25">
      <c r="A111" s="114">
        <v>102</v>
      </c>
      <c r="B111" s="114"/>
      <c r="C111" s="114"/>
      <c r="D111" s="115"/>
      <c r="E111" s="114"/>
      <c r="F111" s="114">
        <f t="shared" si="11"/>
        <v>0</v>
      </c>
      <c r="G111" s="114"/>
      <c r="H111" s="110"/>
      <c r="I111" s="110"/>
      <c r="J111" s="110"/>
      <c r="K111" s="110"/>
    </row>
    <row r="112" spans="1:11" ht="15.75" customHeight="1" x14ac:dyDescent="0.25">
      <c r="A112" s="114">
        <v>103</v>
      </c>
      <c r="B112" s="114" t="s">
        <v>199</v>
      </c>
      <c r="C112" s="114">
        <v>0.3</v>
      </c>
      <c r="D112" s="115">
        <v>0.22</v>
      </c>
      <c r="E112" s="114">
        <v>2</v>
      </c>
      <c r="F112" s="114">
        <f t="shared" si="11"/>
        <v>0.44</v>
      </c>
      <c r="G112" s="114"/>
      <c r="H112" s="110"/>
      <c r="I112" s="110"/>
      <c r="J112" s="110"/>
      <c r="K112" s="110"/>
    </row>
    <row r="113" spans="1:11" ht="15.75" customHeight="1" x14ac:dyDescent="0.25">
      <c r="A113" s="114">
        <v>104</v>
      </c>
      <c r="B113" s="114" t="s">
        <v>195</v>
      </c>
      <c r="C113" s="114">
        <v>1.25</v>
      </c>
      <c r="D113" s="115">
        <v>1.88</v>
      </c>
      <c r="E113" s="114">
        <v>2</v>
      </c>
      <c r="F113" s="114">
        <f t="shared" si="11"/>
        <v>3.76</v>
      </c>
      <c r="G113" s="114"/>
      <c r="H113" s="110"/>
      <c r="I113" s="110"/>
      <c r="J113" s="110"/>
      <c r="K113" s="110"/>
    </row>
    <row r="114" spans="1:11" ht="15.75" customHeight="1" x14ac:dyDescent="0.25">
      <c r="A114" s="114">
        <v>105</v>
      </c>
      <c r="B114" s="114" t="s">
        <v>200</v>
      </c>
      <c r="C114" s="114">
        <v>0.3</v>
      </c>
      <c r="D114" s="115">
        <v>0.19</v>
      </c>
      <c r="E114" s="114">
        <v>2</v>
      </c>
      <c r="F114" s="114">
        <f t="shared" si="11"/>
        <v>0.38</v>
      </c>
      <c r="G114" s="114"/>
      <c r="H114" s="110"/>
      <c r="I114" s="110"/>
      <c r="J114" s="110"/>
      <c r="K114" s="110"/>
    </row>
    <row r="115" spans="1:11" ht="15.75" customHeight="1" x14ac:dyDescent="0.25">
      <c r="A115" s="114">
        <v>106</v>
      </c>
      <c r="B115" s="114" t="s">
        <v>201</v>
      </c>
      <c r="C115" s="114">
        <v>1.25</v>
      </c>
      <c r="D115" s="115">
        <v>1.75</v>
      </c>
      <c r="E115" s="114">
        <v>2</v>
      </c>
      <c r="F115" s="114">
        <f t="shared" si="11"/>
        <v>3.5</v>
      </c>
      <c r="G115" s="114"/>
      <c r="H115" s="110"/>
      <c r="I115" s="110"/>
      <c r="J115" s="110"/>
      <c r="K115" s="110"/>
    </row>
    <row r="116" spans="1:11" ht="15.75" customHeight="1" x14ac:dyDescent="0.25">
      <c r="A116" s="114">
        <v>107</v>
      </c>
      <c r="B116" s="114" t="s">
        <v>196</v>
      </c>
      <c r="C116" s="114"/>
      <c r="D116" s="115"/>
      <c r="E116" s="114">
        <v>2</v>
      </c>
      <c r="F116" s="114"/>
      <c r="G116" s="114"/>
      <c r="H116" s="110"/>
      <c r="I116" s="110"/>
      <c r="J116" s="110"/>
      <c r="K116" s="110"/>
    </row>
    <row r="117" spans="1:11" ht="15.75" customHeight="1" x14ac:dyDescent="0.25">
      <c r="A117" s="114">
        <v>108</v>
      </c>
      <c r="B117" s="114" t="s">
        <v>197</v>
      </c>
      <c r="C117" s="114">
        <v>1.25</v>
      </c>
      <c r="D117" s="115">
        <v>2.25</v>
      </c>
      <c r="E117" s="114">
        <v>2</v>
      </c>
      <c r="F117" s="114">
        <f t="shared" ref="F117:F119" si="12">D117*E117</f>
        <v>4.5</v>
      </c>
      <c r="G117" s="114"/>
      <c r="H117" s="110"/>
      <c r="I117" s="110"/>
      <c r="J117" s="110"/>
      <c r="K117" s="110"/>
    </row>
    <row r="118" spans="1:11" ht="15.75" customHeight="1" x14ac:dyDescent="0.25">
      <c r="A118" s="114">
        <v>109</v>
      </c>
      <c r="B118" s="114" t="s">
        <v>202</v>
      </c>
      <c r="C118" s="114">
        <v>0.3</v>
      </c>
      <c r="D118" s="115">
        <v>0.22</v>
      </c>
      <c r="E118" s="114">
        <v>2</v>
      </c>
      <c r="F118" s="114">
        <f t="shared" si="12"/>
        <v>0.44</v>
      </c>
      <c r="G118" s="114"/>
      <c r="H118" s="110"/>
      <c r="I118" s="110"/>
      <c r="J118" s="110"/>
      <c r="K118" s="110"/>
    </row>
    <row r="119" spans="1:11" ht="15.75" customHeight="1" x14ac:dyDescent="0.25">
      <c r="A119" s="114">
        <v>110</v>
      </c>
      <c r="B119" s="114" t="s">
        <v>203</v>
      </c>
      <c r="C119" s="114">
        <v>1.25</v>
      </c>
      <c r="D119" s="115">
        <v>1.75</v>
      </c>
      <c r="E119" s="114">
        <v>4</v>
      </c>
      <c r="F119" s="114">
        <f t="shared" si="12"/>
        <v>7</v>
      </c>
      <c r="G119" s="114"/>
      <c r="H119" s="110"/>
      <c r="I119" s="110"/>
      <c r="J119" s="110"/>
      <c r="K119" s="110"/>
    </row>
    <row r="120" spans="1:11" ht="15.75" customHeight="1" x14ac:dyDescent="0.25">
      <c r="A120" s="114">
        <v>111</v>
      </c>
      <c r="B120" s="114" t="s">
        <v>204</v>
      </c>
      <c r="C120" s="114"/>
      <c r="D120" s="115"/>
      <c r="E120" s="114">
        <v>2</v>
      </c>
      <c r="F120" s="114"/>
      <c r="G120" s="114"/>
      <c r="H120" s="110"/>
      <c r="I120" s="110"/>
      <c r="J120" s="110"/>
      <c r="K120" s="110"/>
    </row>
    <row r="121" spans="1:11" ht="15.75" customHeight="1" x14ac:dyDescent="0.25">
      <c r="A121" s="114">
        <v>112</v>
      </c>
      <c r="B121" s="114" t="s">
        <v>168</v>
      </c>
      <c r="C121" s="114">
        <v>1.25</v>
      </c>
      <c r="D121" s="115">
        <v>2</v>
      </c>
      <c r="E121" s="114">
        <v>2</v>
      </c>
      <c r="F121" s="114">
        <f t="shared" ref="F121:F123" si="13">D121*E121</f>
        <v>4</v>
      </c>
      <c r="G121" s="114"/>
      <c r="H121" s="110"/>
      <c r="I121" s="110"/>
      <c r="J121" s="110"/>
      <c r="K121" s="110"/>
    </row>
    <row r="122" spans="1:11" ht="15.75" customHeight="1" x14ac:dyDescent="0.25">
      <c r="A122" s="114">
        <v>113</v>
      </c>
      <c r="B122" s="114" t="s">
        <v>205</v>
      </c>
      <c r="C122" s="114">
        <v>0.3</v>
      </c>
      <c r="D122" s="115">
        <v>0.19</v>
      </c>
      <c r="E122" s="114">
        <v>2</v>
      </c>
      <c r="F122" s="114">
        <f t="shared" si="13"/>
        <v>0.38</v>
      </c>
      <c r="G122" s="114"/>
      <c r="H122" s="110"/>
      <c r="I122" s="110"/>
      <c r="J122" s="110"/>
      <c r="K122" s="110"/>
    </row>
    <row r="123" spans="1:11" ht="15.75" customHeight="1" x14ac:dyDescent="0.25">
      <c r="A123" s="114">
        <v>114</v>
      </c>
      <c r="B123" s="114" t="s">
        <v>206</v>
      </c>
      <c r="C123" s="114">
        <v>1.25</v>
      </c>
      <c r="D123" s="115">
        <v>1.75</v>
      </c>
      <c r="E123" s="114">
        <v>4</v>
      </c>
      <c r="F123" s="114">
        <f t="shared" si="13"/>
        <v>7</v>
      </c>
      <c r="G123" s="114"/>
      <c r="H123" s="110"/>
      <c r="I123" s="110"/>
      <c r="J123" s="110"/>
      <c r="K123" s="110"/>
    </row>
    <row r="124" spans="1:11" ht="15.75" customHeight="1" x14ac:dyDescent="0.25">
      <c r="A124" s="114">
        <v>115</v>
      </c>
      <c r="B124" s="114" t="s">
        <v>207</v>
      </c>
      <c r="C124" s="114"/>
      <c r="D124" s="115"/>
      <c r="E124" s="114">
        <v>2</v>
      </c>
      <c r="F124" s="114"/>
      <c r="G124" s="114"/>
      <c r="H124" s="110"/>
      <c r="I124" s="110"/>
      <c r="J124" s="110"/>
      <c r="K124" s="110"/>
    </row>
    <row r="125" spans="1:11" ht="15.75" customHeight="1" x14ac:dyDescent="0.25">
      <c r="A125" s="114">
        <v>116</v>
      </c>
      <c r="B125" s="114" t="s">
        <v>208</v>
      </c>
      <c r="C125" s="114">
        <v>1.25</v>
      </c>
      <c r="D125" s="115">
        <v>2</v>
      </c>
      <c r="E125" s="114">
        <v>2</v>
      </c>
      <c r="F125" s="114">
        <f t="shared" ref="F125:F127" si="14">D125*E125</f>
        <v>4</v>
      </c>
      <c r="G125" s="114"/>
      <c r="H125" s="110"/>
      <c r="I125" s="110"/>
      <c r="J125" s="110"/>
      <c r="K125" s="110"/>
    </row>
    <row r="126" spans="1:11" ht="15.75" customHeight="1" x14ac:dyDescent="0.25">
      <c r="A126" s="114">
        <v>117</v>
      </c>
      <c r="B126" s="114" t="s">
        <v>209</v>
      </c>
      <c r="C126" s="114">
        <v>0.3</v>
      </c>
      <c r="D126" s="115">
        <v>0.21</v>
      </c>
      <c r="E126" s="114">
        <v>2</v>
      </c>
      <c r="F126" s="114">
        <f t="shared" si="14"/>
        <v>0.42</v>
      </c>
      <c r="G126" s="114"/>
      <c r="H126" s="110"/>
      <c r="I126" s="110"/>
      <c r="J126" s="110"/>
      <c r="K126" s="110"/>
    </row>
    <row r="127" spans="1:11" ht="15.75" customHeight="1" x14ac:dyDescent="0.25">
      <c r="A127" s="114">
        <v>118</v>
      </c>
      <c r="B127" s="114" t="s">
        <v>165</v>
      </c>
      <c r="C127" s="114">
        <v>1.25</v>
      </c>
      <c r="D127" s="115">
        <v>1.63</v>
      </c>
      <c r="E127" s="114">
        <v>1</v>
      </c>
      <c r="F127" s="114">
        <f t="shared" si="14"/>
        <v>1.63</v>
      </c>
      <c r="G127" s="114"/>
      <c r="H127" s="110"/>
      <c r="I127" s="110"/>
      <c r="J127" s="110"/>
      <c r="K127" s="110"/>
    </row>
    <row r="128" spans="1:11" ht="15.75" customHeight="1" x14ac:dyDescent="0.25">
      <c r="A128" s="114">
        <v>119</v>
      </c>
      <c r="B128" s="114" t="s">
        <v>210</v>
      </c>
      <c r="C128" s="114"/>
      <c r="D128" s="115"/>
      <c r="E128" s="114">
        <v>1</v>
      </c>
      <c r="F128" s="114"/>
      <c r="G128" s="114"/>
      <c r="H128" s="110"/>
      <c r="I128" s="110"/>
      <c r="J128" s="110"/>
      <c r="K128" s="110"/>
    </row>
    <row r="129" spans="1:11" ht="15.75" customHeight="1" x14ac:dyDescent="0.25">
      <c r="A129" s="114">
        <v>120</v>
      </c>
      <c r="B129" s="114" t="s">
        <v>195</v>
      </c>
      <c r="C129" s="114">
        <v>1.25</v>
      </c>
      <c r="D129" s="115">
        <v>1.88</v>
      </c>
      <c r="E129" s="114">
        <v>2</v>
      </c>
      <c r="F129" s="114">
        <f t="shared" ref="F129:F131" si="15">D129*E129</f>
        <v>3.76</v>
      </c>
      <c r="G129" s="114"/>
      <c r="H129" s="110"/>
      <c r="I129" s="110"/>
      <c r="J129" s="110"/>
      <c r="K129" s="110"/>
    </row>
    <row r="130" spans="1:11" ht="15.75" customHeight="1" x14ac:dyDescent="0.25">
      <c r="A130" s="114">
        <v>121</v>
      </c>
      <c r="B130" s="114" t="s">
        <v>211</v>
      </c>
      <c r="C130" s="114">
        <v>0.3</v>
      </c>
      <c r="D130" s="115">
        <v>0.19</v>
      </c>
      <c r="E130" s="114">
        <v>2</v>
      </c>
      <c r="F130" s="114">
        <f t="shared" si="15"/>
        <v>0.38</v>
      </c>
      <c r="G130" s="114"/>
      <c r="H130" s="110"/>
      <c r="I130" s="110"/>
      <c r="J130" s="110"/>
      <c r="K130" s="110"/>
    </row>
    <row r="131" spans="1:11" ht="15.75" customHeight="1" x14ac:dyDescent="0.25">
      <c r="A131" s="114">
        <v>122</v>
      </c>
      <c r="B131" s="114" t="s">
        <v>201</v>
      </c>
      <c r="C131" s="114">
        <v>1.25</v>
      </c>
      <c r="D131" s="115">
        <v>1.75</v>
      </c>
      <c r="E131" s="114">
        <v>1</v>
      </c>
      <c r="F131" s="114">
        <f t="shared" si="15"/>
        <v>1.75</v>
      </c>
      <c r="G131" s="114"/>
      <c r="H131" s="110"/>
      <c r="I131" s="110"/>
      <c r="J131" s="110"/>
      <c r="K131" s="110"/>
    </row>
    <row r="132" spans="1:11" ht="15.75" customHeight="1" x14ac:dyDescent="0.25">
      <c r="A132" s="114">
        <v>123</v>
      </c>
      <c r="B132" s="114" t="s">
        <v>212</v>
      </c>
      <c r="C132" s="114"/>
      <c r="D132" s="115"/>
      <c r="E132" s="114">
        <v>1</v>
      </c>
      <c r="F132" s="114"/>
      <c r="G132" s="114"/>
      <c r="H132" s="110"/>
      <c r="I132" s="110"/>
      <c r="J132" s="110"/>
      <c r="K132" s="110"/>
    </row>
    <row r="133" spans="1:11" ht="15.75" customHeight="1" x14ac:dyDescent="0.25">
      <c r="A133" s="114">
        <v>124</v>
      </c>
      <c r="B133" s="114" t="s">
        <v>213</v>
      </c>
      <c r="C133" s="114">
        <v>1.25</v>
      </c>
      <c r="D133" s="115">
        <v>2.25</v>
      </c>
      <c r="E133" s="114">
        <v>2</v>
      </c>
      <c r="F133" s="114">
        <f t="shared" ref="F133:F135" si="16">D133*E133</f>
        <v>4.5</v>
      </c>
      <c r="G133" s="114"/>
      <c r="H133" s="110"/>
      <c r="I133" s="110"/>
      <c r="J133" s="110"/>
      <c r="K133" s="110"/>
    </row>
    <row r="134" spans="1:11" ht="15.75" customHeight="1" x14ac:dyDescent="0.25">
      <c r="A134" s="114">
        <v>125</v>
      </c>
      <c r="B134" s="114" t="s">
        <v>214</v>
      </c>
      <c r="C134" s="114">
        <v>0.3</v>
      </c>
      <c r="D134" s="115">
        <v>0.19</v>
      </c>
      <c r="E134" s="114">
        <v>2</v>
      </c>
      <c r="F134" s="114">
        <f t="shared" si="16"/>
        <v>0.38</v>
      </c>
      <c r="G134" s="114"/>
      <c r="H134" s="110"/>
      <c r="I134" s="110"/>
      <c r="J134" s="110"/>
      <c r="K134" s="110"/>
    </row>
    <row r="135" spans="1:11" ht="15.75" customHeight="1" x14ac:dyDescent="0.25">
      <c r="A135" s="114">
        <v>126</v>
      </c>
      <c r="B135" s="114" t="s">
        <v>203</v>
      </c>
      <c r="C135" s="114">
        <v>0.75</v>
      </c>
      <c r="D135" s="115">
        <v>124</v>
      </c>
      <c r="E135" s="114">
        <v>1</v>
      </c>
      <c r="F135" s="114">
        <f t="shared" si="16"/>
        <v>124</v>
      </c>
      <c r="G135" s="114"/>
      <c r="H135" s="110"/>
      <c r="I135" s="110"/>
      <c r="J135" s="110"/>
      <c r="K135" s="110"/>
    </row>
    <row r="136" spans="1:11" ht="15.75" customHeight="1" x14ac:dyDescent="0.25">
      <c r="A136" s="114">
        <v>127</v>
      </c>
      <c r="B136" s="114" t="s">
        <v>212</v>
      </c>
      <c r="C136" s="114"/>
      <c r="D136" s="115"/>
      <c r="E136" s="114">
        <v>1</v>
      </c>
      <c r="F136" s="114"/>
      <c r="G136" s="114"/>
      <c r="H136" s="110"/>
      <c r="I136" s="110"/>
      <c r="J136" s="110"/>
      <c r="K136" s="110"/>
    </row>
    <row r="137" spans="1:11" ht="15.75" customHeight="1" x14ac:dyDescent="0.25">
      <c r="A137" s="114">
        <v>128</v>
      </c>
      <c r="B137" s="114" t="s">
        <v>197</v>
      </c>
      <c r="C137" s="114">
        <v>1.25</v>
      </c>
      <c r="D137" s="115">
        <v>2.25</v>
      </c>
      <c r="E137" s="114">
        <v>2</v>
      </c>
      <c r="F137" s="114">
        <f t="shared" ref="F137:F147" si="17">D137*E137</f>
        <v>4.5</v>
      </c>
      <c r="G137" s="114"/>
      <c r="H137" s="110"/>
      <c r="I137" s="110"/>
      <c r="J137" s="110"/>
      <c r="K137" s="110"/>
    </row>
    <row r="138" spans="1:11" ht="15.75" customHeight="1" x14ac:dyDescent="0.25">
      <c r="A138" s="114">
        <v>129</v>
      </c>
      <c r="B138" s="114" t="s">
        <v>214</v>
      </c>
      <c r="C138" s="114">
        <v>0.3</v>
      </c>
      <c r="D138" s="115">
        <v>0.22</v>
      </c>
      <c r="E138" s="114">
        <v>1</v>
      </c>
      <c r="F138" s="114">
        <f t="shared" si="17"/>
        <v>0.22</v>
      </c>
      <c r="G138" s="114"/>
      <c r="H138" s="110"/>
      <c r="I138" s="110"/>
      <c r="J138" s="110"/>
      <c r="K138" s="110"/>
    </row>
    <row r="139" spans="1:11" ht="15.75" customHeight="1" x14ac:dyDescent="0.25">
      <c r="A139" s="114">
        <v>130</v>
      </c>
      <c r="B139" s="114" t="s">
        <v>203</v>
      </c>
      <c r="C139" s="114">
        <v>0.75</v>
      </c>
      <c r="D139" s="115">
        <v>1.05</v>
      </c>
      <c r="E139" s="114">
        <v>1</v>
      </c>
      <c r="F139" s="114">
        <f t="shared" si="17"/>
        <v>1.05</v>
      </c>
      <c r="G139" s="114"/>
      <c r="H139" s="110"/>
      <c r="I139" s="110"/>
      <c r="J139" s="110"/>
      <c r="K139" s="110"/>
    </row>
    <row r="140" spans="1:11" ht="15.75" customHeight="1" x14ac:dyDescent="0.25">
      <c r="A140" s="114">
        <v>131</v>
      </c>
      <c r="B140" s="114" t="s">
        <v>165</v>
      </c>
      <c r="C140" s="114">
        <v>1.25</v>
      </c>
      <c r="D140" s="115">
        <v>1.63</v>
      </c>
      <c r="E140" s="114">
        <v>2</v>
      </c>
      <c r="F140" s="114">
        <f t="shared" si="17"/>
        <v>3.26</v>
      </c>
      <c r="G140" s="114"/>
      <c r="H140" s="110"/>
      <c r="I140" s="110"/>
      <c r="J140" s="110"/>
      <c r="K140" s="110"/>
    </row>
    <row r="141" spans="1:11" ht="15.75" customHeight="1" x14ac:dyDescent="0.25">
      <c r="A141" s="114">
        <v>132</v>
      </c>
      <c r="B141" s="114" t="s">
        <v>166</v>
      </c>
      <c r="C141" s="114">
        <v>1.25</v>
      </c>
      <c r="D141" s="115">
        <v>1.25</v>
      </c>
      <c r="E141" s="114">
        <v>2</v>
      </c>
      <c r="F141" s="114">
        <f t="shared" si="17"/>
        <v>2.5</v>
      </c>
      <c r="G141" s="114"/>
      <c r="H141" s="110"/>
      <c r="I141" s="110"/>
      <c r="J141" s="110"/>
      <c r="K141" s="110"/>
    </row>
    <row r="142" spans="1:11" ht="15.75" customHeight="1" x14ac:dyDescent="0.25">
      <c r="A142" s="114">
        <v>133</v>
      </c>
      <c r="B142" s="114" t="s">
        <v>197</v>
      </c>
      <c r="C142" s="114">
        <v>1.25</v>
      </c>
      <c r="D142" s="115">
        <v>2.25</v>
      </c>
      <c r="E142" s="114">
        <v>2</v>
      </c>
      <c r="F142" s="114">
        <f t="shared" si="17"/>
        <v>4.5</v>
      </c>
      <c r="G142" s="114"/>
      <c r="H142" s="110"/>
      <c r="I142" s="110"/>
      <c r="J142" s="110"/>
      <c r="K142" s="110"/>
    </row>
    <row r="143" spans="1:11" ht="15.75" customHeight="1" x14ac:dyDescent="0.25">
      <c r="A143" s="114">
        <v>134</v>
      </c>
      <c r="B143" s="114" t="s">
        <v>214</v>
      </c>
      <c r="C143" s="114">
        <v>0.3</v>
      </c>
      <c r="D143" s="115">
        <v>0.22</v>
      </c>
      <c r="E143" s="114">
        <v>2</v>
      </c>
      <c r="F143" s="114">
        <f t="shared" si="17"/>
        <v>0.44</v>
      </c>
      <c r="G143" s="114"/>
      <c r="H143" s="110"/>
      <c r="I143" s="110"/>
      <c r="J143" s="110"/>
      <c r="K143" s="110"/>
    </row>
    <row r="144" spans="1:11" ht="15.75" customHeight="1" x14ac:dyDescent="0.25">
      <c r="A144" s="114">
        <v>135</v>
      </c>
      <c r="B144" s="114" t="s">
        <v>215</v>
      </c>
      <c r="C144" s="114">
        <v>1.25</v>
      </c>
      <c r="D144" s="115">
        <v>2.88</v>
      </c>
      <c r="E144" s="114">
        <v>1</v>
      </c>
      <c r="F144" s="114">
        <f t="shared" si="17"/>
        <v>2.88</v>
      </c>
      <c r="G144" s="114"/>
      <c r="H144" s="110"/>
      <c r="I144" s="110"/>
      <c r="J144" s="110"/>
      <c r="K144" s="110"/>
    </row>
    <row r="145" spans="1:11" ht="15.75" customHeight="1" x14ac:dyDescent="0.25">
      <c r="A145" s="114">
        <v>136</v>
      </c>
      <c r="B145" s="114" t="s">
        <v>216</v>
      </c>
      <c r="C145" s="114">
        <v>1.25</v>
      </c>
      <c r="D145" s="115">
        <v>2.38</v>
      </c>
      <c r="E145" s="114">
        <v>2</v>
      </c>
      <c r="F145" s="114">
        <f t="shared" si="17"/>
        <v>4.76</v>
      </c>
      <c r="G145" s="114"/>
      <c r="H145" s="110"/>
      <c r="I145" s="110"/>
      <c r="J145" s="110"/>
      <c r="K145" s="110"/>
    </row>
    <row r="146" spans="1:11" ht="15.75" customHeight="1" x14ac:dyDescent="0.25">
      <c r="A146" s="114">
        <v>137</v>
      </c>
      <c r="B146" s="114" t="s">
        <v>195</v>
      </c>
      <c r="C146" s="114">
        <v>1.25</v>
      </c>
      <c r="D146" s="115">
        <v>1.88</v>
      </c>
      <c r="E146" s="114">
        <v>2</v>
      </c>
      <c r="F146" s="114">
        <f t="shared" si="17"/>
        <v>3.76</v>
      </c>
      <c r="G146" s="114"/>
      <c r="H146" s="110"/>
      <c r="I146" s="110"/>
      <c r="J146" s="110"/>
      <c r="K146" s="110"/>
    </row>
    <row r="147" spans="1:11" ht="15.75" customHeight="1" x14ac:dyDescent="0.25">
      <c r="A147" s="114">
        <v>138</v>
      </c>
      <c r="B147" s="114" t="s">
        <v>217</v>
      </c>
      <c r="C147" s="114">
        <v>0.3</v>
      </c>
      <c r="D147" s="115">
        <v>0.24</v>
      </c>
      <c r="E147" s="114">
        <v>2</v>
      </c>
      <c r="F147" s="114">
        <f t="shared" si="17"/>
        <v>0.48</v>
      </c>
      <c r="G147" s="114"/>
      <c r="H147" s="110"/>
      <c r="I147" s="110"/>
      <c r="J147" s="110"/>
      <c r="K147" s="110"/>
    </row>
    <row r="148" spans="1:11" ht="15.75" customHeight="1" x14ac:dyDescent="0.25">
      <c r="A148" s="114">
        <v>139</v>
      </c>
      <c r="B148" s="114" t="s">
        <v>218</v>
      </c>
      <c r="C148" s="114"/>
      <c r="D148" s="115"/>
      <c r="E148" s="114">
        <v>2</v>
      </c>
      <c r="F148" s="114"/>
      <c r="G148" s="114"/>
      <c r="H148" s="110"/>
      <c r="I148" s="110"/>
      <c r="J148" s="110"/>
      <c r="K148" s="110"/>
    </row>
    <row r="149" spans="1:11" ht="15.75" customHeight="1" x14ac:dyDescent="0.25">
      <c r="A149" s="114"/>
      <c r="B149" s="114" t="s">
        <v>219</v>
      </c>
      <c r="C149" s="114"/>
      <c r="D149" s="115"/>
      <c r="E149" s="114"/>
      <c r="F149" s="114"/>
      <c r="G149" s="114"/>
      <c r="H149" s="110"/>
      <c r="I149" s="110"/>
      <c r="J149" s="110"/>
      <c r="K149" s="110"/>
    </row>
    <row r="150" spans="1:11" ht="15.75" customHeight="1" x14ac:dyDescent="0.25">
      <c r="A150" s="114">
        <v>140</v>
      </c>
      <c r="B150" s="114" t="s">
        <v>195</v>
      </c>
      <c r="C150" s="114">
        <v>1.25</v>
      </c>
      <c r="D150" s="115">
        <v>1.88</v>
      </c>
      <c r="E150" s="114">
        <v>2</v>
      </c>
      <c r="F150" s="114">
        <f t="shared" ref="F150:F162" si="18">D150*E150</f>
        <v>3.76</v>
      </c>
      <c r="G150" s="114"/>
      <c r="H150" s="110"/>
      <c r="I150" s="110"/>
      <c r="J150" s="110"/>
      <c r="K150" s="110"/>
    </row>
    <row r="151" spans="1:11" ht="15.75" customHeight="1" x14ac:dyDescent="0.25">
      <c r="A151" s="114">
        <v>141</v>
      </c>
      <c r="B151" s="114" t="s">
        <v>195</v>
      </c>
      <c r="C151" s="114">
        <v>1.25</v>
      </c>
      <c r="D151" s="115">
        <v>1.88</v>
      </c>
      <c r="E151" s="114">
        <v>2</v>
      </c>
      <c r="F151" s="114">
        <f t="shared" si="18"/>
        <v>3.76</v>
      </c>
      <c r="G151" s="114"/>
      <c r="H151" s="110"/>
      <c r="I151" s="110"/>
      <c r="J151" s="110"/>
      <c r="K151" s="110"/>
    </row>
    <row r="152" spans="1:11" ht="15.75" customHeight="1" x14ac:dyDescent="0.25">
      <c r="A152" s="114">
        <v>142</v>
      </c>
      <c r="B152" s="114" t="s">
        <v>198</v>
      </c>
      <c r="C152" s="114">
        <v>1.25</v>
      </c>
      <c r="D152" s="115">
        <v>1.88</v>
      </c>
      <c r="E152" s="114">
        <v>2</v>
      </c>
      <c r="F152" s="114">
        <f t="shared" si="18"/>
        <v>3.76</v>
      </c>
      <c r="G152" s="114"/>
      <c r="H152" s="110"/>
      <c r="I152" s="110"/>
      <c r="J152" s="110"/>
      <c r="K152" s="110"/>
    </row>
    <row r="153" spans="1:11" ht="15.75" customHeight="1" x14ac:dyDescent="0.25">
      <c r="A153" s="114">
        <v>143</v>
      </c>
      <c r="B153" s="114" t="s">
        <v>201</v>
      </c>
      <c r="C153" s="114">
        <v>1.25</v>
      </c>
      <c r="D153" s="115">
        <v>1.5</v>
      </c>
      <c r="E153" s="114">
        <v>2</v>
      </c>
      <c r="F153" s="114">
        <f t="shared" si="18"/>
        <v>3</v>
      </c>
      <c r="G153" s="114"/>
      <c r="H153" s="110"/>
      <c r="I153" s="110"/>
      <c r="J153" s="110"/>
      <c r="K153" s="110"/>
    </row>
    <row r="154" spans="1:11" ht="15.75" customHeight="1" x14ac:dyDescent="0.25">
      <c r="A154" s="114">
        <v>144</v>
      </c>
      <c r="B154" s="114" t="s">
        <v>203</v>
      </c>
      <c r="C154" s="114">
        <v>1.25</v>
      </c>
      <c r="D154" s="115">
        <v>1.75</v>
      </c>
      <c r="E154" s="114">
        <v>2</v>
      </c>
      <c r="F154" s="114">
        <f t="shared" si="18"/>
        <v>3.5</v>
      </c>
      <c r="G154" s="114"/>
      <c r="H154" s="110"/>
      <c r="I154" s="110"/>
      <c r="J154" s="110"/>
      <c r="K154" s="110"/>
    </row>
    <row r="155" spans="1:11" ht="15.75" customHeight="1" x14ac:dyDescent="0.25">
      <c r="A155" s="114">
        <v>145</v>
      </c>
      <c r="B155" s="114" t="s">
        <v>206</v>
      </c>
      <c r="C155" s="114">
        <v>1.25</v>
      </c>
      <c r="D155" s="115">
        <v>1.63</v>
      </c>
      <c r="E155" s="114">
        <v>2</v>
      </c>
      <c r="F155" s="114">
        <f t="shared" si="18"/>
        <v>3.26</v>
      </c>
      <c r="G155" s="114"/>
      <c r="H155" s="110"/>
      <c r="I155" s="110"/>
      <c r="J155" s="110"/>
      <c r="K155" s="110"/>
    </row>
    <row r="156" spans="1:11" ht="15.75" customHeight="1" x14ac:dyDescent="0.25">
      <c r="A156" s="114">
        <v>146</v>
      </c>
      <c r="B156" s="114" t="s">
        <v>165</v>
      </c>
      <c r="C156" s="114">
        <v>1.25</v>
      </c>
      <c r="D156" s="115">
        <v>1.63</v>
      </c>
      <c r="E156" s="114">
        <v>1</v>
      </c>
      <c r="F156" s="114">
        <f t="shared" si="18"/>
        <v>1.63</v>
      </c>
      <c r="G156" s="114"/>
      <c r="H156" s="110"/>
      <c r="I156" s="110"/>
      <c r="J156" s="110"/>
      <c r="K156" s="110"/>
    </row>
    <row r="157" spans="1:11" ht="15.75" customHeight="1" x14ac:dyDescent="0.25">
      <c r="A157" s="114">
        <v>147</v>
      </c>
      <c r="B157" s="114" t="s">
        <v>201</v>
      </c>
      <c r="C157" s="114">
        <v>1.25</v>
      </c>
      <c r="D157" s="115">
        <v>1.5</v>
      </c>
      <c r="E157" s="114">
        <v>1</v>
      </c>
      <c r="F157" s="114">
        <f t="shared" si="18"/>
        <v>1.5</v>
      </c>
      <c r="G157" s="114"/>
      <c r="H157" s="110"/>
      <c r="I157" s="110"/>
      <c r="J157" s="110"/>
      <c r="K157" s="110"/>
    </row>
    <row r="158" spans="1:11" ht="15.75" customHeight="1" x14ac:dyDescent="0.25">
      <c r="A158" s="114">
        <v>148</v>
      </c>
      <c r="B158" s="114" t="s">
        <v>203</v>
      </c>
      <c r="C158" s="114">
        <v>1.25</v>
      </c>
      <c r="D158" s="115">
        <v>1.75</v>
      </c>
      <c r="E158" s="114">
        <v>1</v>
      </c>
      <c r="F158" s="114">
        <f t="shared" si="18"/>
        <v>1.75</v>
      </c>
      <c r="G158" s="114"/>
      <c r="H158" s="110"/>
      <c r="I158" s="110"/>
      <c r="J158" s="110"/>
      <c r="K158" s="110"/>
    </row>
    <row r="159" spans="1:11" ht="15.75" customHeight="1" x14ac:dyDescent="0.25">
      <c r="A159" s="114">
        <v>149</v>
      </c>
      <c r="B159" s="114" t="s">
        <v>165</v>
      </c>
      <c r="C159" s="114">
        <v>1.25</v>
      </c>
      <c r="D159" s="115">
        <v>1.65</v>
      </c>
      <c r="E159" s="114">
        <v>1</v>
      </c>
      <c r="F159" s="114">
        <f t="shared" si="18"/>
        <v>1.65</v>
      </c>
      <c r="G159" s="114"/>
      <c r="H159" s="110"/>
      <c r="I159" s="110"/>
      <c r="J159" s="110"/>
      <c r="K159" s="110"/>
    </row>
    <row r="160" spans="1:11" ht="15.75" customHeight="1" x14ac:dyDescent="0.25">
      <c r="A160" s="114">
        <v>150</v>
      </c>
      <c r="B160" s="114" t="s">
        <v>166</v>
      </c>
      <c r="C160" s="114">
        <v>1.25</v>
      </c>
      <c r="D160" s="115">
        <v>1.25</v>
      </c>
      <c r="E160" s="114">
        <v>1</v>
      </c>
      <c r="F160" s="114">
        <f t="shared" si="18"/>
        <v>1.25</v>
      </c>
      <c r="G160" s="114"/>
      <c r="H160" s="110"/>
      <c r="I160" s="110"/>
      <c r="J160" s="110"/>
      <c r="K160" s="110"/>
    </row>
    <row r="161" spans="1:11" ht="15.75" customHeight="1" x14ac:dyDescent="0.25">
      <c r="A161" s="114">
        <v>151</v>
      </c>
      <c r="B161" s="114" t="s">
        <v>203</v>
      </c>
      <c r="C161" s="114">
        <v>1.25</v>
      </c>
      <c r="D161" s="115">
        <v>1.75</v>
      </c>
      <c r="E161" s="114">
        <v>1</v>
      </c>
      <c r="F161" s="114">
        <f t="shared" si="18"/>
        <v>1.75</v>
      </c>
      <c r="G161" s="114"/>
      <c r="H161" s="110"/>
      <c r="I161" s="110"/>
      <c r="J161" s="110"/>
      <c r="K161" s="110"/>
    </row>
    <row r="162" spans="1:11" ht="15.75" customHeight="1" x14ac:dyDescent="0.25">
      <c r="A162" s="114">
        <v>152</v>
      </c>
      <c r="B162" s="114" t="s">
        <v>168</v>
      </c>
      <c r="C162" s="114">
        <v>1.25</v>
      </c>
      <c r="D162" s="115">
        <v>2</v>
      </c>
      <c r="E162" s="114">
        <v>1</v>
      </c>
      <c r="F162" s="114">
        <f t="shared" si="18"/>
        <v>2</v>
      </c>
      <c r="G162" s="114"/>
      <c r="H162" s="110"/>
      <c r="I162" s="110"/>
      <c r="J162" s="110"/>
      <c r="K162" s="110"/>
    </row>
    <row r="163" spans="1:11" ht="15.75" customHeight="1" x14ac:dyDescent="0.25">
      <c r="A163" s="114"/>
      <c r="B163" s="114" t="s">
        <v>220</v>
      </c>
      <c r="C163" s="114"/>
      <c r="D163" s="115"/>
      <c r="E163" s="114"/>
      <c r="F163" s="114"/>
      <c r="G163" s="114"/>
      <c r="H163" s="110"/>
      <c r="I163" s="110"/>
      <c r="J163" s="110"/>
      <c r="K163" s="110"/>
    </row>
    <row r="164" spans="1:11" ht="15.75" customHeight="1" x14ac:dyDescent="0.25">
      <c r="A164" s="114">
        <v>153</v>
      </c>
      <c r="B164" s="114" t="s">
        <v>197</v>
      </c>
      <c r="C164" s="114">
        <v>1.25</v>
      </c>
      <c r="D164" s="115">
        <v>2.25</v>
      </c>
      <c r="E164" s="114">
        <v>2</v>
      </c>
      <c r="F164" s="114">
        <f t="shared" ref="F164:F166" si="19">D164*E164</f>
        <v>4.5</v>
      </c>
      <c r="G164" s="114"/>
      <c r="H164" s="110"/>
      <c r="I164" s="110"/>
      <c r="J164" s="110"/>
      <c r="K164" s="110"/>
    </row>
    <row r="165" spans="1:11" ht="15.75" customHeight="1" x14ac:dyDescent="0.25">
      <c r="A165" s="114">
        <v>154</v>
      </c>
      <c r="B165" s="114" t="s">
        <v>221</v>
      </c>
      <c r="C165" s="114">
        <v>1.25</v>
      </c>
      <c r="D165" s="115">
        <v>2.75</v>
      </c>
      <c r="E165" s="114">
        <v>2</v>
      </c>
      <c r="F165" s="114">
        <f t="shared" si="19"/>
        <v>5.5</v>
      </c>
      <c r="G165" s="114"/>
      <c r="H165" s="110"/>
      <c r="I165" s="110"/>
      <c r="J165" s="110"/>
      <c r="K165" s="110"/>
    </row>
    <row r="166" spans="1:11" ht="15.75" customHeight="1" x14ac:dyDescent="0.25">
      <c r="A166" s="114">
        <v>155</v>
      </c>
      <c r="B166" s="114" t="s">
        <v>222</v>
      </c>
      <c r="C166" s="114">
        <v>0.3</v>
      </c>
      <c r="D166" s="115">
        <v>0.28000000000000003</v>
      </c>
      <c r="E166" s="114">
        <v>2</v>
      </c>
      <c r="F166" s="114">
        <f t="shared" si="19"/>
        <v>0.56000000000000005</v>
      </c>
      <c r="G166" s="114"/>
      <c r="H166" s="110"/>
      <c r="I166" s="110"/>
      <c r="J166" s="110"/>
      <c r="K166" s="110"/>
    </row>
    <row r="167" spans="1:11" ht="15.75" customHeight="1" x14ac:dyDescent="0.25">
      <c r="A167" s="114">
        <v>156</v>
      </c>
      <c r="B167" s="114" t="s">
        <v>223</v>
      </c>
      <c r="C167" s="114"/>
      <c r="D167" s="115"/>
      <c r="E167" s="114">
        <v>2</v>
      </c>
      <c r="F167" s="114"/>
      <c r="G167" s="114"/>
      <c r="H167" s="110"/>
      <c r="I167" s="110"/>
      <c r="J167" s="110"/>
      <c r="K167" s="110"/>
    </row>
    <row r="168" spans="1:11" ht="15.75" customHeight="1" x14ac:dyDescent="0.25">
      <c r="A168" s="114">
        <v>157</v>
      </c>
      <c r="B168" s="114" t="s">
        <v>216</v>
      </c>
      <c r="C168" s="114">
        <v>1.25</v>
      </c>
      <c r="D168" s="115">
        <v>2.38</v>
      </c>
      <c r="E168" s="114">
        <v>2</v>
      </c>
      <c r="F168" s="114">
        <f t="shared" ref="F168:F170" si="20">D168*E168</f>
        <v>4.76</v>
      </c>
      <c r="G168" s="114"/>
      <c r="H168" s="110"/>
      <c r="I168" s="110"/>
      <c r="J168" s="110"/>
      <c r="K168" s="110"/>
    </row>
    <row r="169" spans="1:11" ht="15.75" customHeight="1" x14ac:dyDescent="0.25">
      <c r="A169" s="114">
        <v>158</v>
      </c>
      <c r="B169" s="114" t="s">
        <v>221</v>
      </c>
      <c r="C169" s="114">
        <v>1.25</v>
      </c>
      <c r="D169" s="115">
        <v>2.75</v>
      </c>
      <c r="E169" s="114">
        <v>2</v>
      </c>
      <c r="F169" s="114">
        <f t="shared" si="20"/>
        <v>5.5</v>
      </c>
      <c r="G169" s="114"/>
      <c r="H169" s="110"/>
      <c r="I169" s="110"/>
      <c r="J169" s="110"/>
      <c r="K169" s="110"/>
    </row>
    <row r="170" spans="1:11" ht="15.75" customHeight="1" x14ac:dyDescent="0.25">
      <c r="A170" s="114">
        <v>159</v>
      </c>
      <c r="B170" s="114" t="s">
        <v>224</v>
      </c>
      <c r="C170" s="114">
        <v>0.3</v>
      </c>
      <c r="D170" s="115">
        <v>0.26</v>
      </c>
      <c r="E170" s="114">
        <v>2</v>
      </c>
      <c r="F170" s="114">
        <f t="shared" si="20"/>
        <v>0.52</v>
      </c>
      <c r="G170" s="114"/>
      <c r="H170" s="110"/>
      <c r="I170" s="110"/>
      <c r="J170" s="110"/>
      <c r="K170" s="110"/>
    </row>
    <row r="171" spans="1:11" ht="15.75" customHeight="1" x14ac:dyDescent="0.25">
      <c r="A171" s="114">
        <v>160</v>
      </c>
      <c r="B171" s="114" t="s">
        <v>223</v>
      </c>
      <c r="C171" s="114"/>
      <c r="D171" s="115"/>
      <c r="E171" s="114">
        <v>2</v>
      </c>
      <c r="F171" s="114"/>
      <c r="G171" s="114"/>
      <c r="H171" s="110"/>
      <c r="I171" s="110"/>
      <c r="J171" s="110"/>
      <c r="K171" s="110"/>
    </row>
    <row r="172" spans="1:11" ht="15.75" customHeight="1" x14ac:dyDescent="0.25">
      <c r="A172" s="114">
        <v>161</v>
      </c>
      <c r="B172" s="114" t="s">
        <v>197</v>
      </c>
      <c r="C172" s="114">
        <v>1.25</v>
      </c>
      <c r="D172" s="115">
        <v>2.25</v>
      </c>
      <c r="E172" s="114">
        <v>2</v>
      </c>
      <c r="F172" s="114">
        <f t="shared" ref="F172:F174" si="21">D172*E172</f>
        <v>4.5</v>
      </c>
      <c r="G172" s="114"/>
      <c r="H172" s="110"/>
      <c r="I172" s="110"/>
      <c r="J172" s="110"/>
      <c r="K172" s="110"/>
    </row>
    <row r="173" spans="1:11" ht="15.75" customHeight="1" x14ac:dyDescent="0.25">
      <c r="A173" s="114">
        <v>162</v>
      </c>
      <c r="B173" s="114" t="s">
        <v>225</v>
      </c>
      <c r="C173" s="114">
        <v>1.25</v>
      </c>
      <c r="D173" s="115">
        <v>2.75</v>
      </c>
      <c r="E173" s="114">
        <v>2</v>
      </c>
      <c r="F173" s="114">
        <f t="shared" si="21"/>
        <v>5.5</v>
      </c>
      <c r="G173" s="114"/>
      <c r="H173" s="110"/>
      <c r="I173" s="110"/>
      <c r="J173" s="110"/>
      <c r="K173" s="110"/>
    </row>
    <row r="174" spans="1:11" ht="15.75" customHeight="1" x14ac:dyDescent="0.25">
      <c r="A174" s="114">
        <v>163</v>
      </c>
      <c r="B174" s="114" t="s">
        <v>226</v>
      </c>
      <c r="C174" s="114">
        <v>0.3</v>
      </c>
      <c r="D174" s="115">
        <v>0.26</v>
      </c>
      <c r="E174" s="114">
        <v>2</v>
      </c>
      <c r="F174" s="114">
        <f t="shared" si="21"/>
        <v>0.52</v>
      </c>
      <c r="G174" s="114"/>
      <c r="H174" s="110"/>
      <c r="I174" s="110"/>
      <c r="J174" s="110"/>
      <c r="K174" s="110"/>
    </row>
    <row r="175" spans="1:11" ht="15.75" customHeight="1" x14ac:dyDescent="0.25">
      <c r="A175" s="114">
        <v>164</v>
      </c>
      <c r="B175" s="114" t="s">
        <v>218</v>
      </c>
      <c r="C175" s="114"/>
      <c r="D175" s="115"/>
      <c r="E175" s="114">
        <v>2</v>
      </c>
      <c r="F175" s="114"/>
      <c r="G175" s="114"/>
      <c r="H175" s="110"/>
      <c r="I175" s="110"/>
      <c r="J175" s="110"/>
      <c r="K175" s="110"/>
    </row>
    <row r="176" spans="1:11" ht="15.75" customHeight="1" x14ac:dyDescent="0.25">
      <c r="A176" s="114">
        <v>165</v>
      </c>
      <c r="B176" s="114" t="s">
        <v>195</v>
      </c>
      <c r="C176" s="114">
        <v>1.25</v>
      </c>
      <c r="D176" s="115">
        <v>1.88</v>
      </c>
      <c r="E176" s="114">
        <v>2</v>
      </c>
      <c r="F176" s="114">
        <f t="shared" ref="F176:F178" si="22">D176*E176</f>
        <v>3.76</v>
      </c>
      <c r="G176" s="114"/>
      <c r="H176" s="110"/>
      <c r="I176" s="110"/>
      <c r="J176" s="110"/>
      <c r="K176" s="110"/>
    </row>
    <row r="177" spans="1:11" ht="15.75" customHeight="1" x14ac:dyDescent="0.25">
      <c r="A177" s="114">
        <v>166</v>
      </c>
      <c r="B177" s="114" t="s">
        <v>227</v>
      </c>
      <c r="C177" s="114">
        <v>1.25</v>
      </c>
      <c r="D177" s="115">
        <v>2.25</v>
      </c>
      <c r="E177" s="114">
        <v>2</v>
      </c>
      <c r="F177" s="114">
        <f t="shared" si="22"/>
        <v>4.5</v>
      </c>
      <c r="G177" s="114"/>
      <c r="H177" s="110"/>
      <c r="I177" s="110"/>
      <c r="J177" s="110"/>
      <c r="K177" s="110"/>
    </row>
    <row r="178" spans="1:11" ht="15.75" customHeight="1" x14ac:dyDescent="0.25">
      <c r="A178" s="114">
        <v>167</v>
      </c>
      <c r="B178" s="114" t="s">
        <v>222</v>
      </c>
      <c r="C178" s="114">
        <v>0.3</v>
      </c>
      <c r="D178" s="115">
        <v>0</v>
      </c>
      <c r="E178" s="114">
        <v>2</v>
      </c>
      <c r="F178" s="114">
        <f t="shared" si="22"/>
        <v>0</v>
      </c>
      <c r="G178" s="114"/>
      <c r="H178" s="110"/>
      <c r="I178" s="110"/>
      <c r="J178" s="110"/>
      <c r="K178" s="110"/>
    </row>
    <row r="179" spans="1:11" ht="15.75" customHeight="1" x14ac:dyDescent="0.25">
      <c r="A179" s="114">
        <v>168</v>
      </c>
      <c r="B179" s="114" t="s">
        <v>223</v>
      </c>
      <c r="C179" s="114"/>
      <c r="D179" s="115"/>
      <c r="E179" s="114">
        <v>2</v>
      </c>
      <c r="F179" s="114"/>
      <c r="G179" s="114"/>
      <c r="H179" s="110"/>
      <c r="I179" s="110"/>
      <c r="J179" s="110"/>
      <c r="K179" s="110"/>
    </row>
    <row r="180" spans="1:11" ht="15.75" customHeight="1" x14ac:dyDescent="0.25">
      <c r="A180" s="114">
        <v>169</v>
      </c>
      <c r="B180" s="114" t="s">
        <v>197</v>
      </c>
      <c r="C180" s="114">
        <v>1.25</v>
      </c>
      <c r="D180" s="115">
        <v>2.25</v>
      </c>
      <c r="E180" s="114">
        <v>2</v>
      </c>
      <c r="F180" s="114">
        <f t="shared" ref="F180:F182" si="23">D180*E180</f>
        <v>4.5</v>
      </c>
      <c r="G180" s="114"/>
      <c r="H180" s="110"/>
      <c r="I180" s="110"/>
      <c r="J180" s="110"/>
      <c r="K180" s="110"/>
    </row>
    <row r="181" spans="1:11" ht="15.75" customHeight="1" x14ac:dyDescent="0.25">
      <c r="A181" s="114">
        <v>170</v>
      </c>
      <c r="B181" s="114" t="s">
        <v>225</v>
      </c>
      <c r="C181" s="114">
        <v>1.25</v>
      </c>
      <c r="D181" s="115">
        <v>2.75</v>
      </c>
      <c r="E181" s="114">
        <v>2</v>
      </c>
      <c r="F181" s="114">
        <f t="shared" si="23"/>
        <v>5.5</v>
      </c>
      <c r="G181" s="114"/>
      <c r="H181" s="110"/>
      <c r="I181" s="110"/>
      <c r="J181" s="110"/>
      <c r="K181" s="110"/>
    </row>
    <row r="182" spans="1:11" ht="15.75" customHeight="1" x14ac:dyDescent="0.25">
      <c r="A182" s="114">
        <v>171</v>
      </c>
      <c r="B182" s="114" t="s">
        <v>226</v>
      </c>
      <c r="C182" s="114">
        <v>0.3</v>
      </c>
      <c r="D182" s="115">
        <v>0.26</v>
      </c>
      <c r="E182" s="114">
        <v>2</v>
      </c>
      <c r="F182" s="114">
        <f t="shared" si="23"/>
        <v>0.52</v>
      </c>
      <c r="G182" s="114"/>
      <c r="H182" s="110"/>
      <c r="I182" s="110"/>
      <c r="J182" s="110"/>
      <c r="K182" s="110"/>
    </row>
    <row r="183" spans="1:11" ht="15.75" customHeight="1" x14ac:dyDescent="0.25">
      <c r="A183" s="114">
        <v>172</v>
      </c>
      <c r="B183" s="114" t="s">
        <v>228</v>
      </c>
      <c r="C183" s="114"/>
      <c r="D183" s="115"/>
      <c r="E183" s="114">
        <v>2</v>
      </c>
      <c r="F183" s="114"/>
      <c r="G183" s="114"/>
      <c r="H183" s="110"/>
      <c r="I183" s="110"/>
      <c r="J183" s="110"/>
      <c r="K183" s="110"/>
    </row>
    <row r="184" spans="1:11" ht="15.75" customHeight="1" x14ac:dyDescent="0.25">
      <c r="A184" s="114">
        <v>173</v>
      </c>
      <c r="B184" s="114" t="s">
        <v>168</v>
      </c>
      <c r="C184" s="114">
        <v>1.25</v>
      </c>
      <c r="D184" s="115">
        <v>2</v>
      </c>
      <c r="E184" s="114">
        <v>2</v>
      </c>
      <c r="F184" s="114">
        <f t="shared" ref="F184:F186" si="24">D184*E184</f>
        <v>4</v>
      </c>
      <c r="G184" s="114"/>
      <c r="H184" s="110"/>
      <c r="I184" s="110"/>
      <c r="J184" s="110"/>
      <c r="K184" s="110"/>
    </row>
    <row r="185" spans="1:11" ht="15.75" customHeight="1" x14ac:dyDescent="0.25">
      <c r="A185" s="114">
        <v>174</v>
      </c>
      <c r="B185" s="114" t="s">
        <v>229</v>
      </c>
      <c r="C185" s="114">
        <v>1.25</v>
      </c>
      <c r="D185" s="115">
        <v>2.38</v>
      </c>
      <c r="E185" s="114">
        <v>2</v>
      </c>
      <c r="F185" s="114">
        <f t="shared" si="24"/>
        <v>4.76</v>
      </c>
      <c r="G185" s="114"/>
      <c r="H185" s="110"/>
      <c r="I185" s="110"/>
      <c r="J185" s="110"/>
      <c r="K185" s="110"/>
    </row>
    <row r="186" spans="1:11" ht="15.75" customHeight="1" x14ac:dyDescent="0.25">
      <c r="A186" s="114">
        <v>175</v>
      </c>
      <c r="B186" s="114" t="s">
        <v>230</v>
      </c>
      <c r="C186" s="114">
        <v>0.3</v>
      </c>
      <c r="D186" s="115">
        <v>0.22</v>
      </c>
      <c r="E186" s="114">
        <v>2</v>
      </c>
      <c r="F186" s="114">
        <f t="shared" si="24"/>
        <v>0.44</v>
      </c>
      <c r="G186" s="114"/>
      <c r="H186" s="110"/>
      <c r="I186" s="110"/>
      <c r="J186" s="110"/>
      <c r="K186" s="110"/>
    </row>
    <row r="187" spans="1:11" ht="15.75" customHeight="1" x14ac:dyDescent="0.25">
      <c r="A187" s="114">
        <v>176</v>
      </c>
      <c r="B187" s="114" t="s">
        <v>231</v>
      </c>
      <c r="C187" s="114"/>
      <c r="D187" s="115"/>
      <c r="E187" s="114">
        <v>2</v>
      </c>
      <c r="F187" s="114"/>
      <c r="G187" s="114"/>
      <c r="H187" s="110"/>
      <c r="I187" s="110"/>
      <c r="J187" s="110"/>
      <c r="K187" s="110"/>
    </row>
    <row r="188" spans="1:11" ht="15.75" customHeight="1" x14ac:dyDescent="0.25">
      <c r="A188" s="114">
        <v>177</v>
      </c>
      <c r="B188" s="114" t="s">
        <v>208</v>
      </c>
      <c r="C188" s="114">
        <v>1.25</v>
      </c>
      <c r="D188" s="115">
        <v>2</v>
      </c>
      <c r="E188" s="114">
        <v>1</v>
      </c>
      <c r="F188" s="114">
        <f t="shared" ref="F188:F190" si="25">D188*E188</f>
        <v>2</v>
      </c>
      <c r="G188" s="114"/>
      <c r="H188" s="110"/>
      <c r="I188" s="110"/>
      <c r="J188" s="110"/>
      <c r="K188" s="110"/>
    </row>
    <row r="189" spans="1:11" ht="15.75" customHeight="1" x14ac:dyDescent="0.25">
      <c r="A189" s="114">
        <v>178</v>
      </c>
      <c r="B189" s="114" t="s">
        <v>232</v>
      </c>
      <c r="C189" s="114">
        <v>1.25</v>
      </c>
      <c r="D189" s="115">
        <v>2.5</v>
      </c>
      <c r="E189" s="114">
        <v>1</v>
      </c>
      <c r="F189" s="114">
        <f t="shared" si="25"/>
        <v>2.5</v>
      </c>
      <c r="G189" s="114"/>
      <c r="H189" s="110"/>
      <c r="I189" s="110"/>
      <c r="J189" s="110"/>
      <c r="K189" s="110"/>
    </row>
    <row r="190" spans="1:11" ht="15.75" customHeight="1" x14ac:dyDescent="0.25">
      <c r="A190" s="114">
        <v>179</v>
      </c>
      <c r="B190" s="114" t="s">
        <v>233</v>
      </c>
      <c r="C190" s="114">
        <v>0.3</v>
      </c>
      <c r="D190" s="115">
        <v>0.23</v>
      </c>
      <c r="E190" s="114">
        <v>177</v>
      </c>
      <c r="F190" s="114">
        <f t="shared" si="25"/>
        <v>40.71</v>
      </c>
      <c r="G190" s="114"/>
      <c r="H190" s="110"/>
      <c r="I190" s="110"/>
      <c r="J190" s="110"/>
      <c r="K190" s="110"/>
    </row>
    <row r="191" spans="1:11" ht="15.75" customHeight="1" x14ac:dyDescent="0.25">
      <c r="A191" s="114">
        <v>180</v>
      </c>
      <c r="B191" s="114" t="s">
        <v>234</v>
      </c>
      <c r="C191" s="114"/>
      <c r="D191" s="115"/>
      <c r="E191" s="114">
        <v>2</v>
      </c>
      <c r="F191" s="114"/>
      <c r="G191" s="114"/>
      <c r="H191" s="110"/>
      <c r="I191" s="110"/>
      <c r="J191" s="110"/>
      <c r="K191" s="110"/>
    </row>
    <row r="192" spans="1:11" ht="15.75" customHeight="1" x14ac:dyDescent="0.25">
      <c r="A192" s="114">
        <v>181</v>
      </c>
      <c r="B192" s="114">
        <v>185</v>
      </c>
      <c r="C192" s="114">
        <v>1.25</v>
      </c>
      <c r="D192" s="115">
        <v>2.25</v>
      </c>
      <c r="E192" s="114">
        <v>1</v>
      </c>
      <c r="F192" s="114">
        <f t="shared" ref="F192:F194" si="26">D192*E192</f>
        <v>2.25</v>
      </c>
      <c r="G192" s="114"/>
      <c r="H192" s="110"/>
      <c r="I192" s="110"/>
      <c r="J192" s="110"/>
      <c r="K192" s="110"/>
    </row>
    <row r="193" spans="1:11" ht="15.75" customHeight="1" x14ac:dyDescent="0.25">
      <c r="A193" s="114">
        <v>182</v>
      </c>
      <c r="B193" s="114" t="s">
        <v>225</v>
      </c>
      <c r="C193" s="114">
        <v>1.25</v>
      </c>
      <c r="D193" s="115">
        <v>2.75</v>
      </c>
      <c r="E193" s="114">
        <v>0</v>
      </c>
      <c r="F193" s="114">
        <f t="shared" si="26"/>
        <v>0</v>
      </c>
      <c r="G193" s="114"/>
      <c r="H193" s="110"/>
      <c r="I193" s="110"/>
      <c r="J193" s="110"/>
      <c r="K193" s="110"/>
    </row>
    <row r="194" spans="1:11" ht="15.75" customHeight="1" x14ac:dyDescent="0.25">
      <c r="A194" s="114">
        <v>183</v>
      </c>
      <c r="B194" s="114" t="s">
        <v>226</v>
      </c>
      <c r="C194" s="114">
        <v>0.3</v>
      </c>
      <c r="D194" s="115">
        <v>0.26</v>
      </c>
      <c r="E194" s="114">
        <v>0</v>
      </c>
      <c r="F194" s="114">
        <f t="shared" si="26"/>
        <v>0</v>
      </c>
      <c r="G194" s="114"/>
      <c r="H194" s="110"/>
      <c r="I194" s="110"/>
      <c r="J194" s="110"/>
      <c r="K194" s="110"/>
    </row>
    <row r="195" spans="1:11" ht="15.75" customHeight="1" x14ac:dyDescent="0.25">
      <c r="A195" s="114">
        <v>184</v>
      </c>
      <c r="B195" s="114" t="s">
        <v>218</v>
      </c>
      <c r="C195" s="114"/>
      <c r="D195" s="115"/>
      <c r="E195" s="114">
        <v>1</v>
      </c>
      <c r="F195" s="114"/>
      <c r="G195" s="114"/>
      <c r="H195" s="110"/>
      <c r="I195" s="110"/>
      <c r="J195" s="110"/>
      <c r="K195" s="110"/>
    </row>
    <row r="196" spans="1:11" ht="15.75" customHeight="1" x14ac:dyDescent="0.25">
      <c r="A196" s="114">
        <v>185</v>
      </c>
      <c r="B196" s="114" t="s">
        <v>216</v>
      </c>
      <c r="C196" s="114">
        <v>1.25</v>
      </c>
      <c r="D196" s="115">
        <v>2.38</v>
      </c>
      <c r="E196" s="114">
        <v>1</v>
      </c>
      <c r="F196" s="114">
        <f t="shared" ref="F196:F198" si="27">D196*E196</f>
        <v>2.38</v>
      </c>
      <c r="G196" s="114"/>
      <c r="H196" s="110"/>
      <c r="I196" s="110"/>
      <c r="J196" s="110"/>
      <c r="K196" s="110"/>
    </row>
    <row r="197" spans="1:11" ht="15.75" customHeight="1" x14ac:dyDescent="0.25">
      <c r="A197" s="114">
        <v>186</v>
      </c>
      <c r="B197" s="114" t="s">
        <v>235</v>
      </c>
      <c r="C197" s="114">
        <v>1.25</v>
      </c>
      <c r="D197" s="115">
        <v>2.88</v>
      </c>
      <c r="E197" s="114">
        <v>1</v>
      </c>
      <c r="F197" s="114">
        <f t="shared" si="27"/>
        <v>2.88</v>
      </c>
      <c r="G197" s="114"/>
      <c r="H197" s="110"/>
      <c r="I197" s="110"/>
      <c r="J197" s="110"/>
      <c r="K197" s="110"/>
    </row>
    <row r="198" spans="1:11" ht="15.75" customHeight="1" x14ac:dyDescent="0.25">
      <c r="A198" s="114">
        <v>187</v>
      </c>
      <c r="B198" s="114" t="s">
        <v>236</v>
      </c>
      <c r="C198" s="114">
        <v>0.3</v>
      </c>
      <c r="D198" s="115">
        <v>0.28000000000000003</v>
      </c>
      <c r="E198" s="114">
        <v>1</v>
      </c>
      <c r="F198" s="114">
        <f t="shared" si="27"/>
        <v>0.28000000000000003</v>
      </c>
      <c r="G198" s="114"/>
      <c r="H198" s="110"/>
      <c r="I198" s="110"/>
      <c r="J198" s="110"/>
      <c r="K198" s="110"/>
    </row>
    <row r="199" spans="1:11" ht="15.75" customHeight="1" x14ac:dyDescent="0.25">
      <c r="A199" s="114">
        <v>188</v>
      </c>
      <c r="B199" s="114" t="s">
        <v>228</v>
      </c>
      <c r="C199" s="114"/>
      <c r="D199" s="115"/>
      <c r="E199" s="114">
        <v>0</v>
      </c>
      <c r="F199" s="114"/>
      <c r="G199" s="114"/>
      <c r="H199" s="110"/>
      <c r="I199" s="110"/>
      <c r="J199" s="110"/>
      <c r="K199" s="110"/>
    </row>
    <row r="200" spans="1:11" ht="15.75" customHeight="1" x14ac:dyDescent="0.25">
      <c r="A200" s="114">
        <v>189</v>
      </c>
      <c r="B200" s="114" t="s">
        <v>165</v>
      </c>
      <c r="C200" s="114">
        <v>1.25</v>
      </c>
      <c r="D200" s="115">
        <v>1.63</v>
      </c>
      <c r="E200" s="114">
        <v>2</v>
      </c>
      <c r="F200" s="114">
        <f t="shared" ref="F200:F205" si="28">D200*E200</f>
        <v>3.26</v>
      </c>
      <c r="G200" s="114"/>
      <c r="H200" s="110"/>
      <c r="I200" s="110"/>
      <c r="J200" s="110"/>
      <c r="K200" s="110"/>
    </row>
    <row r="201" spans="1:11" ht="15.75" customHeight="1" x14ac:dyDescent="0.25">
      <c r="A201" s="114">
        <v>190</v>
      </c>
      <c r="B201" s="114" t="s">
        <v>166</v>
      </c>
      <c r="C201" s="114">
        <v>1.25</v>
      </c>
      <c r="D201" s="115">
        <v>1.25</v>
      </c>
      <c r="E201" s="114">
        <v>2</v>
      </c>
      <c r="F201" s="114">
        <f t="shared" si="28"/>
        <v>2.5</v>
      </c>
      <c r="G201" s="114"/>
      <c r="H201" s="110"/>
      <c r="I201" s="110"/>
      <c r="J201" s="110"/>
      <c r="K201" s="110"/>
    </row>
    <row r="202" spans="1:11" ht="15.75" customHeight="1" x14ac:dyDescent="0.25">
      <c r="A202" s="114">
        <v>191</v>
      </c>
      <c r="B202" s="114" t="s">
        <v>197</v>
      </c>
      <c r="C202" s="114">
        <v>1.25</v>
      </c>
      <c r="D202" s="115">
        <v>2</v>
      </c>
      <c r="E202" s="114">
        <v>1</v>
      </c>
      <c r="F202" s="114">
        <f t="shared" si="28"/>
        <v>2</v>
      </c>
      <c r="G202" s="114"/>
      <c r="H202" s="110"/>
      <c r="I202" s="110"/>
      <c r="J202" s="110"/>
      <c r="K202" s="110"/>
    </row>
    <row r="203" spans="1:11" ht="15.75" customHeight="1" x14ac:dyDescent="0.25">
      <c r="A203" s="114">
        <v>192</v>
      </c>
      <c r="B203" s="114" t="s">
        <v>225</v>
      </c>
      <c r="C203" s="114">
        <v>1.25</v>
      </c>
      <c r="D203" s="115">
        <v>2.73</v>
      </c>
      <c r="E203" s="114">
        <v>1</v>
      </c>
      <c r="F203" s="114">
        <f t="shared" si="28"/>
        <v>2.73</v>
      </c>
      <c r="G203" s="114"/>
      <c r="H203" s="110"/>
      <c r="I203" s="110"/>
      <c r="J203" s="110"/>
      <c r="K203" s="110"/>
    </row>
    <row r="204" spans="1:11" ht="15.75" customHeight="1" x14ac:dyDescent="0.25">
      <c r="A204" s="114">
        <v>193</v>
      </c>
      <c r="B204" s="114" t="s">
        <v>168</v>
      </c>
      <c r="C204" s="114">
        <v>1.25</v>
      </c>
      <c r="D204" s="115">
        <v>2</v>
      </c>
      <c r="E204" s="114">
        <v>2</v>
      </c>
      <c r="F204" s="114">
        <f t="shared" si="28"/>
        <v>4</v>
      </c>
      <c r="G204" s="114"/>
      <c r="H204" s="110"/>
      <c r="I204" s="110"/>
      <c r="J204" s="110"/>
      <c r="K204" s="110"/>
    </row>
    <row r="205" spans="1:11" ht="15.75" customHeight="1" x14ac:dyDescent="0.25">
      <c r="A205" s="114">
        <v>194</v>
      </c>
      <c r="B205" s="114" t="s">
        <v>226</v>
      </c>
      <c r="C205" s="114">
        <v>0.3</v>
      </c>
      <c r="D205" s="115">
        <v>0.26</v>
      </c>
      <c r="E205" s="114">
        <v>1</v>
      </c>
      <c r="F205" s="114">
        <f t="shared" si="28"/>
        <v>0.26</v>
      </c>
      <c r="G205" s="114"/>
      <c r="H205" s="110"/>
      <c r="I205" s="110"/>
      <c r="J205" s="110"/>
      <c r="K205" s="110"/>
    </row>
    <row r="206" spans="1:11" ht="15.75" customHeight="1" x14ac:dyDescent="0.25">
      <c r="A206" s="114"/>
      <c r="B206" s="114" t="s">
        <v>237</v>
      </c>
      <c r="C206" s="114"/>
      <c r="D206" s="115"/>
      <c r="E206" s="114"/>
      <c r="F206" s="110"/>
      <c r="G206" s="114"/>
      <c r="H206" s="110"/>
      <c r="I206" s="110"/>
      <c r="J206" s="110"/>
      <c r="K206" s="110"/>
    </row>
    <row r="207" spans="1:11" ht="15.75" customHeight="1" x14ac:dyDescent="0.25">
      <c r="A207" s="114">
        <v>195</v>
      </c>
      <c r="B207" s="114" t="s">
        <v>238</v>
      </c>
      <c r="C207" s="114"/>
      <c r="D207" s="115"/>
      <c r="E207" s="114">
        <v>4</v>
      </c>
      <c r="F207" s="114">
        <f t="shared" ref="F207:F216" si="29">D207*E207</f>
        <v>0</v>
      </c>
      <c r="G207" s="114"/>
      <c r="H207" s="110"/>
      <c r="I207" s="110"/>
      <c r="J207" s="110"/>
      <c r="K207" s="110"/>
    </row>
    <row r="208" spans="1:11" ht="15.75" customHeight="1" x14ac:dyDescent="0.25">
      <c r="A208" s="114">
        <v>196</v>
      </c>
      <c r="B208" s="114" t="s">
        <v>221</v>
      </c>
      <c r="C208" s="114">
        <v>1.25</v>
      </c>
      <c r="D208" s="115">
        <v>2.75</v>
      </c>
      <c r="E208" s="114">
        <v>4</v>
      </c>
      <c r="F208" s="114">
        <f t="shared" si="29"/>
        <v>11</v>
      </c>
      <c r="G208" s="114"/>
      <c r="H208" s="110"/>
      <c r="I208" s="110"/>
      <c r="J208" s="110"/>
      <c r="K208" s="110"/>
    </row>
    <row r="209" spans="1:11" ht="15.75" customHeight="1" x14ac:dyDescent="0.25">
      <c r="A209" s="114">
        <v>197</v>
      </c>
      <c r="B209" s="114" t="s">
        <v>239</v>
      </c>
      <c r="C209" s="114">
        <v>1.25</v>
      </c>
      <c r="D209" s="115">
        <v>3.25</v>
      </c>
      <c r="E209" s="114">
        <v>4</v>
      </c>
      <c r="F209" s="114">
        <f t="shared" si="29"/>
        <v>13</v>
      </c>
      <c r="G209" s="114"/>
      <c r="H209" s="110"/>
      <c r="I209" s="110"/>
      <c r="J209" s="110"/>
      <c r="K209" s="110"/>
    </row>
    <row r="210" spans="1:11" ht="15.75" customHeight="1" x14ac:dyDescent="0.25">
      <c r="A210" s="114">
        <v>198</v>
      </c>
      <c r="B210" s="114" t="s">
        <v>240</v>
      </c>
      <c r="C210" s="114">
        <v>0.3</v>
      </c>
      <c r="D210" s="115">
        <v>0.31</v>
      </c>
      <c r="E210" s="114">
        <v>4</v>
      </c>
      <c r="F210" s="114">
        <f t="shared" si="29"/>
        <v>1.24</v>
      </c>
      <c r="G210" s="114"/>
      <c r="H210" s="110"/>
      <c r="I210" s="110"/>
      <c r="J210" s="110"/>
      <c r="K210" s="110"/>
    </row>
    <row r="211" spans="1:11" ht="15.75" customHeight="1" x14ac:dyDescent="0.25">
      <c r="A211" s="114">
        <v>199</v>
      </c>
      <c r="B211" s="114" t="s">
        <v>241</v>
      </c>
      <c r="C211" s="114"/>
      <c r="D211" s="115">
        <v>2</v>
      </c>
      <c r="E211" s="114"/>
      <c r="F211" s="114">
        <f t="shared" si="29"/>
        <v>0</v>
      </c>
      <c r="G211" s="114"/>
      <c r="H211" s="110"/>
      <c r="I211" s="110"/>
      <c r="J211" s="110"/>
      <c r="K211" s="110"/>
    </row>
    <row r="212" spans="1:11" ht="15.75" customHeight="1" x14ac:dyDescent="0.25">
      <c r="A212" s="114">
        <v>200</v>
      </c>
      <c r="B212" s="117" t="s">
        <v>225</v>
      </c>
      <c r="C212" s="117">
        <v>1.25</v>
      </c>
      <c r="D212" s="112">
        <v>2.75</v>
      </c>
      <c r="E212" s="117">
        <v>2</v>
      </c>
      <c r="F212" s="117">
        <f t="shared" si="29"/>
        <v>5.5</v>
      </c>
      <c r="G212" s="114"/>
      <c r="H212" s="110"/>
      <c r="I212" s="110"/>
      <c r="J212" s="110"/>
      <c r="K212" s="110"/>
    </row>
    <row r="213" spans="1:11" ht="15.75" customHeight="1" x14ac:dyDescent="0.25">
      <c r="A213" s="114">
        <v>201</v>
      </c>
      <c r="B213" s="117" t="s">
        <v>242</v>
      </c>
      <c r="C213" s="117">
        <v>1.25</v>
      </c>
      <c r="D213" s="112">
        <v>3.25</v>
      </c>
      <c r="E213" s="117">
        <v>2</v>
      </c>
      <c r="F213" s="117">
        <f t="shared" si="29"/>
        <v>6.5</v>
      </c>
      <c r="G213" s="114"/>
      <c r="H213" s="110"/>
      <c r="I213" s="110"/>
      <c r="J213" s="110"/>
      <c r="K213" s="110"/>
    </row>
    <row r="214" spans="1:11" ht="15.75" customHeight="1" x14ac:dyDescent="0.25">
      <c r="A214" s="114">
        <v>202</v>
      </c>
      <c r="B214" s="114" t="s">
        <v>243</v>
      </c>
      <c r="C214" s="114">
        <v>0.3</v>
      </c>
      <c r="D214" s="115">
        <v>0.3</v>
      </c>
      <c r="E214" s="114">
        <v>2</v>
      </c>
      <c r="F214" s="114">
        <f t="shared" si="29"/>
        <v>0.6</v>
      </c>
      <c r="G214" s="114"/>
      <c r="H214" s="110"/>
      <c r="I214" s="110"/>
      <c r="J214" s="110"/>
      <c r="K214" s="110"/>
    </row>
    <row r="215" spans="1:11" ht="15.75" customHeight="1" x14ac:dyDescent="0.25">
      <c r="A215" s="114">
        <v>203</v>
      </c>
      <c r="B215" s="114" t="s">
        <v>227</v>
      </c>
      <c r="C215" s="114">
        <v>1.25</v>
      </c>
      <c r="D215" s="115">
        <v>2.25</v>
      </c>
      <c r="E215" s="114">
        <v>2</v>
      </c>
      <c r="F215" s="114">
        <f t="shared" si="29"/>
        <v>4.5</v>
      </c>
      <c r="G215" s="114"/>
      <c r="H215" s="110"/>
      <c r="I215" s="110"/>
      <c r="J215" s="110"/>
      <c r="K215" s="110"/>
    </row>
    <row r="216" spans="1:11" ht="15.75" customHeight="1" x14ac:dyDescent="0.25">
      <c r="A216" s="114">
        <v>204</v>
      </c>
      <c r="B216" s="114" t="s">
        <v>244</v>
      </c>
      <c r="C216" s="114">
        <v>1.25</v>
      </c>
      <c r="D216" s="115">
        <v>2.5</v>
      </c>
      <c r="E216" s="114">
        <v>2</v>
      </c>
      <c r="F216" s="114">
        <f t="shared" si="29"/>
        <v>5</v>
      </c>
      <c r="G216" s="114"/>
      <c r="H216" s="110"/>
      <c r="I216" s="110"/>
      <c r="J216" s="110"/>
      <c r="K216" s="110"/>
    </row>
    <row r="217" spans="1:11" ht="15.75" customHeight="1" x14ac:dyDescent="0.25">
      <c r="A217" s="114">
        <v>205</v>
      </c>
      <c r="B217" s="114" t="s">
        <v>245</v>
      </c>
      <c r="C217" s="114"/>
      <c r="D217" s="115">
        <v>2</v>
      </c>
      <c r="E217" s="114"/>
      <c r="F217" s="114"/>
      <c r="G217" s="114"/>
      <c r="H217" s="110"/>
      <c r="I217" s="110"/>
      <c r="J217" s="110"/>
      <c r="K217" s="110"/>
    </row>
    <row r="218" spans="1:11" ht="15.75" customHeight="1" x14ac:dyDescent="0.25">
      <c r="A218" s="114">
        <v>206</v>
      </c>
      <c r="B218" s="114" t="s">
        <v>226</v>
      </c>
      <c r="C218" s="114">
        <v>0.3</v>
      </c>
      <c r="D218" s="115">
        <v>0.26</v>
      </c>
      <c r="E218" s="114">
        <v>2</v>
      </c>
      <c r="F218" s="114">
        <f t="shared" ref="F218:F249" si="30">D218*E218</f>
        <v>0.52</v>
      </c>
      <c r="G218" s="114"/>
      <c r="H218" s="110"/>
      <c r="I218" s="110"/>
      <c r="J218" s="110"/>
      <c r="K218" s="110"/>
    </row>
    <row r="219" spans="1:11" ht="15.75" customHeight="1" x14ac:dyDescent="0.25">
      <c r="A219" s="114">
        <v>207</v>
      </c>
      <c r="B219" s="114" t="s">
        <v>246</v>
      </c>
      <c r="C219" s="114"/>
      <c r="D219" s="115">
        <v>2</v>
      </c>
      <c r="E219" s="114"/>
      <c r="F219" s="114">
        <f t="shared" si="30"/>
        <v>0</v>
      </c>
      <c r="G219" s="114"/>
      <c r="H219" s="110"/>
      <c r="I219" s="110"/>
      <c r="J219" s="110"/>
      <c r="K219" s="110"/>
    </row>
    <row r="220" spans="1:11" ht="15.75" customHeight="1" x14ac:dyDescent="0.25">
      <c r="A220" s="114">
        <v>208</v>
      </c>
      <c r="B220" s="114" t="s">
        <v>225</v>
      </c>
      <c r="C220" s="114">
        <v>1.25</v>
      </c>
      <c r="D220" s="115">
        <v>2.75</v>
      </c>
      <c r="E220" s="114">
        <v>2</v>
      </c>
      <c r="F220" s="114">
        <f t="shared" si="30"/>
        <v>5.5</v>
      </c>
      <c r="G220" s="114"/>
      <c r="H220" s="110"/>
      <c r="I220" s="110"/>
      <c r="J220" s="110"/>
      <c r="K220" s="110"/>
    </row>
    <row r="221" spans="1:11" ht="15.75" customHeight="1" x14ac:dyDescent="0.25">
      <c r="A221" s="114">
        <v>209</v>
      </c>
      <c r="B221" s="114" t="s">
        <v>242</v>
      </c>
      <c r="C221" s="114">
        <v>1.25</v>
      </c>
      <c r="D221" s="115">
        <v>3.25</v>
      </c>
      <c r="E221" s="114">
        <v>2</v>
      </c>
      <c r="F221" s="114">
        <f t="shared" si="30"/>
        <v>6.5</v>
      </c>
      <c r="G221" s="114"/>
      <c r="H221" s="110"/>
      <c r="I221" s="110"/>
      <c r="J221" s="110"/>
      <c r="K221" s="110"/>
    </row>
    <row r="222" spans="1:11" ht="15.75" customHeight="1" x14ac:dyDescent="0.25">
      <c r="A222" s="114">
        <v>210</v>
      </c>
      <c r="B222" s="114" t="s">
        <v>247</v>
      </c>
      <c r="C222" s="114">
        <v>0.3</v>
      </c>
      <c r="D222" s="115">
        <v>0.3</v>
      </c>
      <c r="E222" s="114">
        <v>2</v>
      </c>
      <c r="F222" s="114">
        <f t="shared" si="30"/>
        <v>0.6</v>
      </c>
      <c r="G222" s="114"/>
      <c r="H222" s="110"/>
      <c r="I222" s="110"/>
      <c r="J222" s="110"/>
      <c r="K222" s="110"/>
    </row>
    <row r="223" spans="1:11" ht="15.75" customHeight="1" x14ac:dyDescent="0.25">
      <c r="A223" s="114">
        <v>211</v>
      </c>
      <c r="B223" s="114" t="s">
        <v>248</v>
      </c>
      <c r="C223" s="114"/>
      <c r="D223" s="115">
        <v>1</v>
      </c>
      <c r="E223" s="114"/>
      <c r="F223" s="114">
        <f t="shared" si="30"/>
        <v>0</v>
      </c>
      <c r="G223" s="114"/>
      <c r="H223" s="110"/>
      <c r="I223" s="110"/>
      <c r="J223" s="110"/>
      <c r="K223" s="110"/>
    </row>
    <row r="224" spans="1:11" ht="15.75" customHeight="1" x14ac:dyDescent="0.25">
      <c r="A224" s="114">
        <v>212</v>
      </c>
      <c r="B224" s="114" t="s">
        <v>229</v>
      </c>
      <c r="C224" s="114">
        <v>0.9</v>
      </c>
      <c r="D224" s="115">
        <v>1.71</v>
      </c>
      <c r="E224" s="114">
        <v>1</v>
      </c>
      <c r="F224" s="114">
        <f t="shared" si="30"/>
        <v>1.71</v>
      </c>
      <c r="G224" s="114"/>
      <c r="H224" s="110"/>
      <c r="I224" s="110"/>
      <c r="J224" s="110"/>
      <c r="K224" s="110"/>
    </row>
    <row r="225" spans="1:11" ht="15.75" customHeight="1" x14ac:dyDescent="0.25">
      <c r="A225" s="114">
        <v>213</v>
      </c>
      <c r="B225" s="114" t="s">
        <v>225</v>
      </c>
      <c r="C225" s="114">
        <v>1.25</v>
      </c>
      <c r="D225" s="115">
        <v>2.75</v>
      </c>
      <c r="E225" s="114">
        <v>1</v>
      </c>
      <c r="F225" s="114">
        <f t="shared" si="30"/>
        <v>2.75</v>
      </c>
      <c r="G225" s="114"/>
      <c r="H225" s="110"/>
      <c r="I225" s="110"/>
      <c r="J225" s="110"/>
      <c r="K225" s="110"/>
    </row>
    <row r="226" spans="1:11" ht="15.75" customHeight="1" x14ac:dyDescent="0.25">
      <c r="A226" s="114">
        <v>214</v>
      </c>
      <c r="B226" s="114" t="s">
        <v>249</v>
      </c>
      <c r="C226" s="114">
        <v>0.6</v>
      </c>
      <c r="D226" s="115">
        <v>0.5</v>
      </c>
      <c r="E226" s="114">
        <v>1</v>
      </c>
      <c r="F226" s="114">
        <f t="shared" si="30"/>
        <v>0.5</v>
      </c>
      <c r="G226" s="114"/>
      <c r="H226" s="110"/>
      <c r="I226" s="110"/>
      <c r="J226" s="110"/>
      <c r="K226" s="110"/>
    </row>
    <row r="227" spans="1:11" ht="15.75" customHeight="1" x14ac:dyDescent="0.25">
      <c r="A227" s="114">
        <v>215</v>
      </c>
      <c r="B227" s="114" t="s">
        <v>250</v>
      </c>
      <c r="C227" s="114"/>
      <c r="D227" s="115">
        <v>1</v>
      </c>
      <c r="E227" s="114"/>
      <c r="F227" s="114">
        <f t="shared" si="30"/>
        <v>0</v>
      </c>
      <c r="G227" s="114"/>
      <c r="H227" s="110"/>
      <c r="I227" s="110"/>
      <c r="J227" s="110"/>
      <c r="K227" s="110"/>
    </row>
    <row r="228" spans="1:11" ht="15.75" customHeight="1" x14ac:dyDescent="0.25">
      <c r="A228" s="114">
        <v>216</v>
      </c>
      <c r="B228" s="114" t="s">
        <v>229</v>
      </c>
      <c r="C228" s="114">
        <v>1.25</v>
      </c>
      <c r="D228" s="115">
        <v>2.75</v>
      </c>
      <c r="E228" s="114">
        <v>1</v>
      </c>
      <c r="F228" s="114">
        <f t="shared" si="30"/>
        <v>2.75</v>
      </c>
      <c r="G228" s="114"/>
      <c r="H228" s="110"/>
      <c r="I228" s="110"/>
      <c r="J228" s="110"/>
      <c r="K228" s="110"/>
    </row>
    <row r="229" spans="1:11" ht="15.75" customHeight="1" x14ac:dyDescent="0.25">
      <c r="A229" s="114">
        <v>217</v>
      </c>
      <c r="B229" s="114" t="s">
        <v>225</v>
      </c>
      <c r="C229" s="114">
        <v>1.25</v>
      </c>
      <c r="D229" s="115">
        <v>3.25</v>
      </c>
      <c r="E229" s="114">
        <v>1</v>
      </c>
      <c r="F229" s="114">
        <f t="shared" si="30"/>
        <v>3.25</v>
      </c>
      <c r="G229" s="114"/>
      <c r="H229" s="110"/>
      <c r="I229" s="110"/>
      <c r="J229" s="110"/>
      <c r="K229" s="110"/>
    </row>
    <row r="230" spans="1:11" ht="15.75" customHeight="1" x14ac:dyDescent="0.25">
      <c r="A230" s="114">
        <v>218</v>
      </c>
      <c r="B230" s="114" t="s">
        <v>247</v>
      </c>
      <c r="C230" s="114">
        <v>0.3</v>
      </c>
      <c r="D230" s="115">
        <v>0.3</v>
      </c>
      <c r="E230" s="114">
        <v>1</v>
      </c>
      <c r="F230" s="114">
        <f t="shared" si="30"/>
        <v>0.3</v>
      </c>
      <c r="G230" s="114"/>
      <c r="H230" s="110"/>
      <c r="I230" s="110"/>
      <c r="J230" s="110"/>
      <c r="K230" s="110"/>
    </row>
    <row r="231" spans="1:11" ht="15.75" customHeight="1" x14ac:dyDescent="0.25">
      <c r="A231" s="114">
        <v>219</v>
      </c>
      <c r="B231" s="114" t="s">
        <v>251</v>
      </c>
      <c r="C231" s="114"/>
      <c r="D231" s="115">
        <v>1</v>
      </c>
      <c r="E231" s="114"/>
      <c r="F231" s="114">
        <f t="shared" si="30"/>
        <v>0</v>
      </c>
      <c r="G231" s="114"/>
      <c r="H231" s="110"/>
      <c r="I231" s="110"/>
      <c r="J231" s="110"/>
      <c r="K231" s="110"/>
    </row>
    <row r="232" spans="1:11" ht="15.75" customHeight="1" x14ac:dyDescent="0.25">
      <c r="A232" s="114">
        <v>220</v>
      </c>
      <c r="B232" s="114" t="s">
        <v>232</v>
      </c>
      <c r="C232" s="114">
        <v>1.25</v>
      </c>
      <c r="D232" s="115">
        <v>2.75</v>
      </c>
      <c r="E232" s="114">
        <v>1</v>
      </c>
      <c r="F232" s="114">
        <f t="shared" si="30"/>
        <v>2.75</v>
      </c>
      <c r="G232" s="114"/>
      <c r="H232" s="110"/>
      <c r="I232" s="110"/>
      <c r="J232" s="110"/>
      <c r="K232" s="110"/>
    </row>
    <row r="233" spans="1:11" ht="15.75" customHeight="1" x14ac:dyDescent="0.25">
      <c r="A233" s="114">
        <v>221</v>
      </c>
      <c r="B233" s="114" t="s">
        <v>252</v>
      </c>
      <c r="C233" s="114">
        <v>1.25</v>
      </c>
      <c r="D233" s="115">
        <v>2.88</v>
      </c>
      <c r="E233" s="114">
        <v>1</v>
      </c>
      <c r="F233" s="114">
        <f t="shared" si="30"/>
        <v>2.88</v>
      </c>
      <c r="G233" s="114"/>
      <c r="H233" s="110"/>
      <c r="I233" s="110"/>
      <c r="J233" s="110"/>
      <c r="K233" s="110"/>
    </row>
    <row r="234" spans="1:11" ht="15.75" customHeight="1" x14ac:dyDescent="0.25">
      <c r="A234" s="114">
        <v>222</v>
      </c>
      <c r="B234" s="114" t="s">
        <v>243</v>
      </c>
      <c r="C234" s="114">
        <v>0.3</v>
      </c>
      <c r="D234" s="115">
        <v>0.25</v>
      </c>
      <c r="E234" s="114">
        <v>1</v>
      </c>
      <c r="F234" s="114">
        <f t="shared" si="30"/>
        <v>0.25</v>
      </c>
      <c r="G234" s="114"/>
      <c r="H234" s="110"/>
      <c r="I234" s="110"/>
      <c r="J234" s="110"/>
      <c r="K234" s="110"/>
    </row>
    <row r="235" spans="1:11" ht="15.75" customHeight="1" x14ac:dyDescent="0.25">
      <c r="A235" s="114">
        <v>223</v>
      </c>
      <c r="B235" s="114" t="s">
        <v>253</v>
      </c>
      <c r="C235" s="114"/>
      <c r="D235" s="115">
        <v>1</v>
      </c>
      <c r="E235" s="114"/>
      <c r="F235" s="114">
        <f t="shared" si="30"/>
        <v>0</v>
      </c>
      <c r="G235" s="114"/>
      <c r="H235" s="110"/>
      <c r="I235" s="110"/>
      <c r="J235" s="110"/>
      <c r="K235" s="110"/>
    </row>
    <row r="236" spans="1:11" ht="15.75" customHeight="1" x14ac:dyDescent="0.25">
      <c r="A236" s="114">
        <v>224</v>
      </c>
      <c r="B236" s="114" t="s">
        <v>197</v>
      </c>
      <c r="C236" s="114">
        <v>1.25</v>
      </c>
      <c r="D236" s="115">
        <v>2.25</v>
      </c>
      <c r="E236" s="114">
        <v>1</v>
      </c>
      <c r="F236" s="114">
        <f t="shared" si="30"/>
        <v>2.25</v>
      </c>
      <c r="G236" s="114"/>
      <c r="H236" s="110"/>
      <c r="I236" s="110"/>
      <c r="J236" s="110"/>
      <c r="K236" s="110"/>
    </row>
    <row r="237" spans="1:11" ht="15.75" customHeight="1" x14ac:dyDescent="0.25">
      <c r="A237" s="114">
        <v>225</v>
      </c>
      <c r="B237" s="114" t="s">
        <v>254</v>
      </c>
      <c r="C237" s="114">
        <v>1.25</v>
      </c>
      <c r="D237" s="115">
        <v>2.63</v>
      </c>
      <c r="E237" s="114">
        <v>1</v>
      </c>
      <c r="F237" s="114">
        <f t="shared" si="30"/>
        <v>2.63</v>
      </c>
      <c r="G237" s="114"/>
      <c r="H237" s="110"/>
      <c r="I237" s="110"/>
      <c r="J237" s="110"/>
      <c r="K237" s="110"/>
    </row>
    <row r="238" spans="1:11" ht="15.75" customHeight="1" x14ac:dyDescent="0.25">
      <c r="A238" s="114">
        <v>226</v>
      </c>
      <c r="B238" s="114" t="s">
        <v>255</v>
      </c>
      <c r="C238" s="114">
        <v>0.3</v>
      </c>
      <c r="D238" s="115">
        <v>0.24</v>
      </c>
      <c r="E238" s="114">
        <v>1</v>
      </c>
      <c r="F238" s="114">
        <f t="shared" si="30"/>
        <v>0.24</v>
      </c>
      <c r="G238" s="114"/>
      <c r="H238" s="110"/>
      <c r="I238" s="110"/>
      <c r="J238" s="110"/>
      <c r="K238" s="110"/>
    </row>
    <row r="239" spans="1:11" ht="15.75" customHeight="1" x14ac:dyDescent="0.25">
      <c r="A239" s="114">
        <v>227</v>
      </c>
      <c r="B239" s="114" t="s">
        <v>250</v>
      </c>
      <c r="C239" s="114"/>
      <c r="D239" s="115">
        <v>0</v>
      </c>
      <c r="E239" s="114"/>
      <c r="F239" s="114">
        <f t="shared" si="30"/>
        <v>0</v>
      </c>
      <c r="G239" s="114"/>
      <c r="H239" s="110"/>
      <c r="I239" s="110"/>
      <c r="J239" s="110"/>
      <c r="K239" s="110"/>
    </row>
    <row r="240" spans="1:11" ht="15.75" customHeight="1" x14ac:dyDescent="0.25">
      <c r="A240" s="114">
        <v>228</v>
      </c>
      <c r="B240" s="114" t="s">
        <v>235</v>
      </c>
      <c r="C240" s="114">
        <v>1.25</v>
      </c>
      <c r="D240" s="115">
        <v>2.88</v>
      </c>
      <c r="E240" s="114">
        <v>1</v>
      </c>
      <c r="F240" s="114">
        <f t="shared" si="30"/>
        <v>2.88</v>
      </c>
      <c r="G240" s="114"/>
      <c r="H240" s="110"/>
      <c r="I240" s="110"/>
      <c r="J240" s="110"/>
      <c r="K240" s="110"/>
    </row>
    <row r="241" spans="1:11" ht="15.75" customHeight="1" x14ac:dyDescent="0.25">
      <c r="A241" s="114">
        <v>229</v>
      </c>
      <c r="B241" s="114" t="s">
        <v>178</v>
      </c>
      <c r="C241" s="114">
        <v>1.25</v>
      </c>
      <c r="D241" s="115">
        <v>3</v>
      </c>
      <c r="E241" s="114">
        <v>1</v>
      </c>
      <c r="F241" s="114">
        <f t="shared" si="30"/>
        <v>3</v>
      </c>
      <c r="G241" s="114"/>
      <c r="H241" s="110"/>
      <c r="I241" s="110"/>
      <c r="J241" s="110"/>
      <c r="K241" s="110"/>
    </row>
    <row r="242" spans="1:11" ht="15.75" customHeight="1" x14ac:dyDescent="0.25">
      <c r="A242" s="114">
        <v>230</v>
      </c>
      <c r="B242" s="114" t="s">
        <v>256</v>
      </c>
      <c r="C242" s="114">
        <v>0.3</v>
      </c>
      <c r="D242" s="115">
        <v>0.3</v>
      </c>
      <c r="E242" s="114">
        <v>1</v>
      </c>
      <c r="F242" s="114">
        <f t="shared" si="30"/>
        <v>0.3</v>
      </c>
      <c r="G242" s="114"/>
      <c r="H242" s="110"/>
      <c r="I242" s="110"/>
      <c r="J242" s="110"/>
      <c r="K242" s="110"/>
    </row>
    <row r="243" spans="1:11" ht="15.75" customHeight="1" x14ac:dyDescent="0.25">
      <c r="A243" s="114">
        <v>231</v>
      </c>
      <c r="B243" s="114" t="s">
        <v>165</v>
      </c>
      <c r="C243" s="114">
        <v>1.25</v>
      </c>
      <c r="D243" s="115">
        <v>1.63</v>
      </c>
      <c r="E243" s="114">
        <v>3</v>
      </c>
      <c r="F243" s="114">
        <f t="shared" si="30"/>
        <v>4.8899999999999997</v>
      </c>
      <c r="G243" s="114"/>
      <c r="H243" s="110"/>
      <c r="I243" s="110"/>
      <c r="J243" s="110"/>
      <c r="K243" s="110"/>
    </row>
    <row r="244" spans="1:11" ht="15.75" customHeight="1" x14ac:dyDescent="0.25">
      <c r="A244" s="114">
        <v>232</v>
      </c>
      <c r="B244" s="114" t="s">
        <v>166</v>
      </c>
      <c r="C244" s="114">
        <v>1.25</v>
      </c>
      <c r="D244" s="115">
        <v>1.25</v>
      </c>
      <c r="E244" s="114">
        <v>3</v>
      </c>
      <c r="F244" s="114">
        <f t="shared" si="30"/>
        <v>3.75</v>
      </c>
      <c r="G244" s="114"/>
      <c r="H244" s="110"/>
      <c r="I244" s="110"/>
      <c r="J244" s="110"/>
      <c r="K244" s="110"/>
    </row>
    <row r="245" spans="1:11" ht="15.75" customHeight="1" x14ac:dyDescent="0.25">
      <c r="A245" s="114">
        <v>233</v>
      </c>
      <c r="B245" s="114" t="s">
        <v>252</v>
      </c>
      <c r="C245" s="114">
        <v>1.25</v>
      </c>
      <c r="D245" s="115">
        <v>2.88</v>
      </c>
      <c r="E245" s="114">
        <v>1</v>
      </c>
      <c r="F245" s="114">
        <f t="shared" si="30"/>
        <v>2.88</v>
      </c>
      <c r="G245" s="114"/>
      <c r="H245" s="110"/>
      <c r="I245" s="110"/>
      <c r="J245" s="110"/>
      <c r="K245" s="110"/>
    </row>
    <row r="246" spans="1:11" ht="15.75" customHeight="1" x14ac:dyDescent="0.25">
      <c r="A246" s="114">
        <v>234</v>
      </c>
      <c r="B246" s="114" t="s">
        <v>257</v>
      </c>
      <c r="C246" s="114">
        <v>0.3</v>
      </c>
      <c r="D246" s="115">
        <v>0.25</v>
      </c>
      <c r="E246" s="114">
        <v>1</v>
      </c>
      <c r="F246" s="114">
        <f t="shared" si="30"/>
        <v>0.25</v>
      </c>
      <c r="G246" s="114"/>
      <c r="H246" s="110"/>
      <c r="I246" s="110"/>
      <c r="J246" s="110"/>
      <c r="K246" s="110"/>
    </row>
    <row r="247" spans="1:11" ht="15.75" customHeight="1" x14ac:dyDescent="0.25">
      <c r="A247" s="114">
        <v>235</v>
      </c>
      <c r="B247" s="114" t="s">
        <v>225</v>
      </c>
      <c r="C247" s="114">
        <v>1.25</v>
      </c>
      <c r="D247" s="115">
        <v>2.75</v>
      </c>
      <c r="E247" s="114">
        <v>1</v>
      </c>
      <c r="F247" s="114">
        <f t="shared" si="30"/>
        <v>2.75</v>
      </c>
      <c r="G247" s="114"/>
      <c r="H247" s="110"/>
      <c r="I247" s="110"/>
      <c r="J247" s="110"/>
      <c r="K247" s="110"/>
    </row>
    <row r="248" spans="1:11" ht="15.75" customHeight="1" x14ac:dyDescent="0.25">
      <c r="A248" s="114">
        <v>236</v>
      </c>
      <c r="B248" s="114" t="s">
        <v>178</v>
      </c>
      <c r="C248" s="114">
        <v>1.25</v>
      </c>
      <c r="D248" s="115">
        <v>3</v>
      </c>
      <c r="E248" s="114">
        <v>1</v>
      </c>
      <c r="F248" s="114">
        <f t="shared" si="30"/>
        <v>3</v>
      </c>
      <c r="G248" s="114"/>
      <c r="H248" s="110"/>
      <c r="I248" s="110"/>
      <c r="J248" s="110"/>
      <c r="K248" s="110"/>
    </row>
    <row r="249" spans="1:11" ht="15.75" customHeight="1" x14ac:dyDescent="0.25">
      <c r="A249" s="114">
        <v>237</v>
      </c>
      <c r="B249" s="114" t="s">
        <v>168</v>
      </c>
      <c r="C249" s="114">
        <v>1.25</v>
      </c>
      <c r="D249" s="115">
        <v>2</v>
      </c>
      <c r="E249" s="114">
        <v>3</v>
      </c>
      <c r="F249" s="114">
        <f t="shared" si="30"/>
        <v>6</v>
      </c>
      <c r="G249" s="114"/>
      <c r="H249" s="110"/>
      <c r="I249" s="110"/>
      <c r="J249" s="110"/>
      <c r="K249" s="110"/>
    </row>
    <row r="250" spans="1:11" ht="15.75" customHeight="1" x14ac:dyDescent="0.25">
      <c r="A250" s="114"/>
      <c r="B250" s="114" t="s">
        <v>258</v>
      </c>
      <c r="C250" s="114"/>
      <c r="D250" s="115"/>
      <c r="E250" s="114"/>
      <c r="F250" s="114"/>
      <c r="G250" s="114"/>
      <c r="H250" s="110"/>
      <c r="I250" s="110"/>
      <c r="J250" s="110"/>
      <c r="K250" s="110"/>
    </row>
    <row r="251" spans="1:11" ht="15.75" customHeight="1" x14ac:dyDescent="0.25">
      <c r="A251" s="114">
        <v>238</v>
      </c>
      <c r="B251" s="114" t="s">
        <v>259</v>
      </c>
      <c r="C251" s="114"/>
      <c r="D251" s="115">
        <v>4</v>
      </c>
      <c r="E251" s="114"/>
      <c r="F251" s="114">
        <f t="shared" ref="F251:F290" si="31">D251*E251</f>
        <v>0</v>
      </c>
      <c r="G251" s="114"/>
      <c r="H251" s="110"/>
      <c r="I251" s="110"/>
      <c r="J251" s="110"/>
      <c r="K251" s="110"/>
    </row>
    <row r="252" spans="1:11" ht="15.75" customHeight="1" x14ac:dyDescent="0.25">
      <c r="A252" s="114">
        <v>239</v>
      </c>
      <c r="B252" s="114" t="s">
        <v>239</v>
      </c>
      <c r="C252" s="114">
        <v>1.25</v>
      </c>
      <c r="D252" s="115">
        <v>3.25</v>
      </c>
      <c r="E252" s="114">
        <v>4</v>
      </c>
      <c r="F252" s="114">
        <f t="shared" si="31"/>
        <v>13</v>
      </c>
      <c r="G252" s="114"/>
      <c r="H252" s="110"/>
      <c r="I252" s="110"/>
      <c r="J252" s="110"/>
      <c r="K252" s="110"/>
    </row>
    <row r="253" spans="1:11" ht="15.75" customHeight="1" x14ac:dyDescent="0.25">
      <c r="A253" s="114">
        <v>240</v>
      </c>
      <c r="B253" s="114" t="s">
        <v>260</v>
      </c>
      <c r="C253" s="114">
        <v>1.25</v>
      </c>
      <c r="D253" s="115">
        <v>3.63</v>
      </c>
      <c r="E253" s="114">
        <v>4</v>
      </c>
      <c r="F253" s="114">
        <f t="shared" si="31"/>
        <v>14.52</v>
      </c>
      <c r="G253" s="114"/>
      <c r="H253" s="110"/>
      <c r="I253" s="110"/>
      <c r="J253" s="110"/>
      <c r="K253" s="110"/>
    </row>
    <row r="254" spans="1:11" ht="15.75" customHeight="1" x14ac:dyDescent="0.25">
      <c r="A254" s="114">
        <v>241</v>
      </c>
      <c r="B254" s="114" t="s">
        <v>261</v>
      </c>
      <c r="C254" s="114">
        <v>0.3</v>
      </c>
      <c r="D254" s="115">
        <v>1.1000000000000001</v>
      </c>
      <c r="E254" s="114">
        <v>4</v>
      </c>
      <c r="F254" s="114">
        <f t="shared" si="31"/>
        <v>4.4000000000000004</v>
      </c>
      <c r="G254" s="114"/>
      <c r="H254" s="110"/>
      <c r="I254" s="110"/>
      <c r="J254" s="110"/>
      <c r="K254" s="110"/>
    </row>
    <row r="255" spans="1:11" ht="15.75" customHeight="1" x14ac:dyDescent="0.25">
      <c r="A255" s="114">
        <v>242</v>
      </c>
      <c r="B255" s="114" t="s">
        <v>262</v>
      </c>
      <c r="C255" s="114"/>
      <c r="D255" s="115">
        <v>2</v>
      </c>
      <c r="E255" s="114"/>
      <c r="F255" s="114">
        <f t="shared" si="31"/>
        <v>0</v>
      </c>
      <c r="G255" s="114"/>
      <c r="H255" s="110"/>
      <c r="I255" s="110"/>
      <c r="J255" s="110"/>
      <c r="K255" s="110"/>
    </row>
    <row r="256" spans="1:11" ht="15.75" customHeight="1" x14ac:dyDescent="0.25">
      <c r="A256" s="114">
        <v>243</v>
      </c>
      <c r="B256" s="114" t="s">
        <v>242</v>
      </c>
      <c r="C256" s="114">
        <v>1.1000000000000001</v>
      </c>
      <c r="D256" s="115">
        <v>2.86</v>
      </c>
      <c r="E256" s="114">
        <v>2</v>
      </c>
      <c r="F256" s="114">
        <f t="shared" si="31"/>
        <v>5.72</v>
      </c>
      <c r="G256" s="114"/>
      <c r="H256" s="110"/>
      <c r="I256" s="110"/>
      <c r="J256" s="110"/>
      <c r="K256" s="110"/>
    </row>
    <row r="257" spans="1:11" ht="15.75" customHeight="1" x14ac:dyDescent="0.25">
      <c r="A257" s="114">
        <v>244</v>
      </c>
      <c r="B257" s="114" t="s">
        <v>263</v>
      </c>
      <c r="C257" s="114">
        <v>1.25</v>
      </c>
      <c r="D257" s="115">
        <v>3.75</v>
      </c>
      <c r="E257" s="114">
        <v>2</v>
      </c>
      <c r="F257" s="114">
        <f t="shared" si="31"/>
        <v>7.5</v>
      </c>
      <c r="G257" s="114"/>
      <c r="H257" s="110"/>
      <c r="I257" s="110"/>
      <c r="J257" s="110"/>
      <c r="K257" s="110"/>
    </row>
    <row r="258" spans="1:11" ht="15.75" customHeight="1" x14ac:dyDescent="0.25">
      <c r="A258" s="114">
        <v>245</v>
      </c>
      <c r="B258" s="114" t="s">
        <v>264</v>
      </c>
      <c r="C258" s="114">
        <v>0.3</v>
      </c>
      <c r="D258" s="115">
        <v>1.1299999999999999</v>
      </c>
      <c r="E258" s="114">
        <v>2</v>
      </c>
      <c r="F258" s="114">
        <f t="shared" si="31"/>
        <v>2.2599999999999998</v>
      </c>
      <c r="G258" s="114"/>
      <c r="H258" s="110"/>
      <c r="I258" s="110"/>
      <c r="J258" s="110"/>
      <c r="K258" s="110"/>
    </row>
    <row r="259" spans="1:11" ht="15.75" customHeight="1" x14ac:dyDescent="0.25">
      <c r="A259" s="114">
        <v>246</v>
      </c>
      <c r="B259" s="114" t="s">
        <v>265</v>
      </c>
      <c r="C259" s="114"/>
      <c r="D259" s="115">
        <v>2</v>
      </c>
      <c r="E259" s="114"/>
      <c r="F259" s="114">
        <f t="shared" si="31"/>
        <v>0</v>
      </c>
      <c r="G259" s="114"/>
      <c r="H259" s="110"/>
      <c r="I259" s="110"/>
      <c r="J259" s="110"/>
      <c r="K259" s="110"/>
    </row>
    <row r="260" spans="1:11" ht="15.75" customHeight="1" x14ac:dyDescent="0.25">
      <c r="A260" s="114">
        <v>247</v>
      </c>
      <c r="B260" s="114" t="s">
        <v>244</v>
      </c>
      <c r="C260" s="114">
        <v>1.25</v>
      </c>
      <c r="D260" s="115">
        <v>2.5</v>
      </c>
      <c r="E260" s="114">
        <v>2</v>
      </c>
      <c r="F260" s="114">
        <f t="shared" si="31"/>
        <v>5</v>
      </c>
      <c r="G260" s="114"/>
      <c r="H260" s="110"/>
      <c r="I260" s="110"/>
      <c r="J260" s="110"/>
      <c r="K260" s="110"/>
    </row>
    <row r="261" spans="1:11" ht="15.75" customHeight="1" x14ac:dyDescent="0.25">
      <c r="A261" s="114">
        <v>248</v>
      </c>
      <c r="B261" s="114" t="s">
        <v>266</v>
      </c>
      <c r="C261" s="114">
        <v>1.25</v>
      </c>
      <c r="D261" s="115">
        <v>2.75</v>
      </c>
      <c r="E261" s="114">
        <v>2</v>
      </c>
      <c r="F261" s="114">
        <f t="shared" si="31"/>
        <v>5.5</v>
      </c>
      <c r="G261" s="114"/>
      <c r="H261" s="110"/>
      <c r="I261" s="110"/>
      <c r="J261" s="110"/>
      <c r="K261" s="110"/>
    </row>
    <row r="262" spans="1:11" ht="15.75" customHeight="1" x14ac:dyDescent="0.25">
      <c r="A262" s="114">
        <v>249</v>
      </c>
      <c r="B262" s="114" t="s">
        <v>267</v>
      </c>
      <c r="C262" s="114">
        <v>0.3</v>
      </c>
      <c r="D262" s="115">
        <v>0.84</v>
      </c>
      <c r="E262" s="114">
        <v>2</v>
      </c>
      <c r="F262" s="114">
        <f t="shared" si="31"/>
        <v>1.68</v>
      </c>
      <c r="G262" s="114"/>
      <c r="H262" s="110"/>
      <c r="I262" s="110"/>
      <c r="J262" s="110"/>
      <c r="K262" s="110"/>
    </row>
    <row r="263" spans="1:11" ht="15.75" customHeight="1" x14ac:dyDescent="0.25">
      <c r="A263" s="114">
        <v>250</v>
      </c>
      <c r="B263" s="114" t="s">
        <v>268</v>
      </c>
      <c r="C263" s="114"/>
      <c r="D263" s="115">
        <v>2</v>
      </c>
      <c r="E263" s="114"/>
      <c r="F263" s="114">
        <f t="shared" si="31"/>
        <v>0</v>
      </c>
      <c r="G263" s="114"/>
      <c r="H263" s="110"/>
      <c r="I263" s="110"/>
      <c r="J263" s="110"/>
      <c r="K263" s="110"/>
    </row>
    <row r="264" spans="1:11" ht="15.75" customHeight="1" x14ac:dyDescent="0.25">
      <c r="A264" s="114">
        <v>251</v>
      </c>
      <c r="B264" s="114" t="s">
        <v>242</v>
      </c>
      <c r="C264" s="114">
        <v>1.1000000000000001</v>
      </c>
      <c r="D264" s="115">
        <v>2.8620000000000001</v>
      </c>
      <c r="E264" s="114">
        <v>2</v>
      </c>
      <c r="F264" s="114">
        <f t="shared" si="31"/>
        <v>5.7240000000000002</v>
      </c>
      <c r="G264" s="114"/>
      <c r="H264" s="110"/>
      <c r="I264" s="110"/>
      <c r="J264" s="110"/>
      <c r="K264" s="110"/>
    </row>
    <row r="265" spans="1:11" ht="15.75" customHeight="1" x14ac:dyDescent="0.25">
      <c r="A265" s="114">
        <v>252</v>
      </c>
      <c r="B265" s="114" t="s">
        <v>263</v>
      </c>
      <c r="C265" s="114">
        <v>1.25</v>
      </c>
      <c r="D265" s="115">
        <v>3.7</v>
      </c>
      <c r="E265" s="114">
        <v>2</v>
      </c>
      <c r="F265" s="114">
        <f t="shared" si="31"/>
        <v>7.4</v>
      </c>
      <c r="G265" s="114"/>
      <c r="H265" s="110"/>
      <c r="I265" s="110"/>
      <c r="J265" s="110"/>
      <c r="K265" s="110"/>
    </row>
    <row r="266" spans="1:11" ht="15.75" customHeight="1" x14ac:dyDescent="0.25">
      <c r="A266" s="114">
        <v>253</v>
      </c>
      <c r="B266" s="114" t="s">
        <v>264</v>
      </c>
      <c r="C266" s="114">
        <v>0.3</v>
      </c>
      <c r="D266" s="115">
        <v>1.3</v>
      </c>
      <c r="E266" s="114">
        <v>2</v>
      </c>
      <c r="F266" s="114">
        <f t="shared" si="31"/>
        <v>2.6</v>
      </c>
      <c r="G266" s="114"/>
      <c r="H266" s="110"/>
      <c r="I266" s="110"/>
      <c r="J266" s="110"/>
      <c r="K266" s="110"/>
    </row>
    <row r="267" spans="1:11" ht="15.75" customHeight="1" x14ac:dyDescent="0.25">
      <c r="A267" s="114">
        <v>254</v>
      </c>
      <c r="B267" s="114" t="s">
        <v>246</v>
      </c>
      <c r="C267" s="114"/>
      <c r="D267" s="115">
        <v>2</v>
      </c>
      <c r="E267" s="114"/>
      <c r="F267" s="114">
        <f t="shared" si="31"/>
        <v>0</v>
      </c>
      <c r="G267" s="114"/>
      <c r="H267" s="110"/>
      <c r="I267" s="110"/>
      <c r="J267" s="110"/>
      <c r="K267" s="110"/>
    </row>
    <row r="268" spans="1:11" ht="15.75" customHeight="1" x14ac:dyDescent="0.25">
      <c r="A268" s="114">
        <v>255</v>
      </c>
      <c r="B268" s="114" t="s">
        <v>225</v>
      </c>
      <c r="C268" s="114">
        <v>1.1000000000000001</v>
      </c>
      <c r="D268" s="115">
        <v>2.42</v>
      </c>
      <c r="E268" s="114">
        <v>2</v>
      </c>
      <c r="F268" s="114">
        <f t="shared" si="31"/>
        <v>4.84</v>
      </c>
      <c r="G268" s="114"/>
      <c r="H268" s="110"/>
      <c r="I268" s="110"/>
      <c r="J268" s="110"/>
      <c r="K268" s="110"/>
    </row>
    <row r="269" spans="1:11" ht="15.75" customHeight="1" x14ac:dyDescent="0.25">
      <c r="A269" s="114">
        <v>256</v>
      </c>
      <c r="B269" s="114" t="s">
        <v>242</v>
      </c>
      <c r="C269" s="114">
        <v>1.25</v>
      </c>
      <c r="D269" s="115">
        <v>3.25</v>
      </c>
      <c r="E269" s="114">
        <v>2</v>
      </c>
      <c r="F269" s="114">
        <f t="shared" si="31"/>
        <v>6.5</v>
      </c>
      <c r="G269" s="114"/>
      <c r="H269" s="110"/>
      <c r="I269" s="110"/>
      <c r="J269" s="110"/>
      <c r="K269" s="110"/>
    </row>
    <row r="270" spans="1:11" ht="15.75" customHeight="1" x14ac:dyDescent="0.25">
      <c r="A270" s="114">
        <v>257</v>
      </c>
      <c r="B270" s="114" t="s">
        <v>243</v>
      </c>
      <c r="C270" s="114">
        <v>0.3</v>
      </c>
      <c r="D270" s="115">
        <v>0.97</v>
      </c>
      <c r="E270" s="114">
        <v>2</v>
      </c>
      <c r="F270" s="114">
        <f t="shared" si="31"/>
        <v>1.94</v>
      </c>
      <c r="G270" s="114"/>
      <c r="H270" s="110"/>
      <c r="I270" s="110"/>
      <c r="J270" s="110"/>
      <c r="K270" s="110"/>
    </row>
    <row r="271" spans="1:11" ht="15.75" customHeight="1" x14ac:dyDescent="0.25">
      <c r="A271" s="114">
        <v>258</v>
      </c>
      <c r="B271" s="114" t="s">
        <v>269</v>
      </c>
      <c r="C271" s="114"/>
      <c r="D271" s="115">
        <v>0</v>
      </c>
      <c r="E271" s="114">
        <v>1</v>
      </c>
      <c r="F271" s="114">
        <f t="shared" si="31"/>
        <v>0</v>
      </c>
      <c r="G271" s="114"/>
      <c r="H271" s="110"/>
      <c r="I271" s="110"/>
      <c r="J271" s="110"/>
      <c r="K271" s="110"/>
    </row>
    <row r="272" spans="1:11" ht="15.75" customHeight="1" x14ac:dyDescent="0.25">
      <c r="A272" s="114">
        <v>259</v>
      </c>
      <c r="B272" s="114" t="s">
        <v>270</v>
      </c>
      <c r="C272" s="115">
        <v>1.1499999999999999</v>
      </c>
      <c r="D272" s="115">
        <v>2.88</v>
      </c>
      <c r="E272" s="114">
        <v>1</v>
      </c>
      <c r="F272" s="114">
        <f t="shared" si="31"/>
        <v>2.88</v>
      </c>
      <c r="G272" s="114"/>
      <c r="H272" s="110"/>
      <c r="I272" s="110"/>
      <c r="J272" s="110"/>
      <c r="K272" s="110"/>
    </row>
    <row r="273" spans="1:11" ht="15.75" customHeight="1" x14ac:dyDescent="0.25">
      <c r="A273" s="114">
        <v>260</v>
      </c>
      <c r="B273" s="114" t="s">
        <v>190</v>
      </c>
      <c r="C273" s="114">
        <v>1.25</v>
      </c>
      <c r="D273" s="115">
        <v>3</v>
      </c>
      <c r="E273" s="114">
        <v>1</v>
      </c>
      <c r="F273" s="114">
        <f t="shared" si="31"/>
        <v>3</v>
      </c>
      <c r="G273" s="114"/>
      <c r="H273" s="110"/>
      <c r="I273" s="110"/>
      <c r="J273" s="110"/>
      <c r="K273" s="110"/>
    </row>
    <row r="274" spans="1:11" ht="15.75" customHeight="1" x14ac:dyDescent="0.25">
      <c r="A274" s="114">
        <v>261</v>
      </c>
      <c r="B274" s="114" t="s">
        <v>271</v>
      </c>
      <c r="C274" s="114">
        <v>0.3</v>
      </c>
      <c r="D274" s="115">
        <v>0.97</v>
      </c>
      <c r="E274" s="114">
        <v>1</v>
      </c>
      <c r="F274" s="114">
        <f t="shared" si="31"/>
        <v>0.97</v>
      </c>
      <c r="G274" s="114"/>
      <c r="H274" s="110"/>
      <c r="I274" s="110"/>
      <c r="J274" s="110"/>
      <c r="K274" s="110"/>
    </row>
    <row r="275" spans="1:11" ht="15.75" customHeight="1" x14ac:dyDescent="0.25">
      <c r="A275" s="114">
        <v>262</v>
      </c>
      <c r="B275" s="114" t="s">
        <v>272</v>
      </c>
      <c r="C275" s="114"/>
      <c r="D275" s="115"/>
      <c r="E275" s="114">
        <v>1</v>
      </c>
      <c r="F275" s="114">
        <f t="shared" si="31"/>
        <v>0</v>
      </c>
      <c r="G275" s="114"/>
      <c r="H275" s="110"/>
      <c r="I275" s="110"/>
      <c r="J275" s="110"/>
      <c r="K275" s="110"/>
    </row>
    <row r="276" spans="1:11" ht="15.75" customHeight="1" x14ac:dyDescent="0.25">
      <c r="A276" s="114">
        <v>263</v>
      </c>
      <c r="B276" s="114" t="s">
        <v>254</v>
      </c>
      <c r="C276" s="114">
        <v>1.1499999999999999</v>
      </c>
      <c r="D276" s="115">
        <v>2.63</v>
      </c>
      <c r="E276" s="114">
        <v>1</v>
      </c>
      <c r="F276" s="114">
        <f t="shared" si="31"/>
        <v>2.63</v>
      </c>
      <c r="G276" s="114"/>
      <c r="H276" s="110"/>
      <c r="I276" s="110"/>
      <c r="J276" s="110"/>
      <c r="K276" s="110"/>
    </row>
    <row r="277" spans="1:11" ht="15.75" customHeight="1" x14ac:dyDescent="0.25">
      <c r="A277" s="114">
        <v>264</v>
      </c>
      <c r="B277" s="114" t="s">
        <v>190</v>
      </c>
      <c r="C277" s="114">
        <v>1.25</v>
      </c>
      <c r="D277" s="115">
        <v>3</v>
      </c>
      <c r="E277" s="114">
        <v>1</v>
      </c>
      <c r="F277" s="114">
        <f t="shared" si="31"/>
        <v>3</v>
      </c>
      <c r="G277" s="114"/>
      <c r="H277" s="110"/>
      <c r="I277" s="110"/>
      <c r="J277" s="110"/>
      <c r="K277" s="110"/>
    </row>
    <row r="278" spans="1:11" ht="15.75" customHeight="1" x14ac:dyDescent="0.25">
      <c r="A278" s="114">
        <v>265</v>
      </c>
      <c r="B278" s="114" t="s">
        <v>273</v>
      </c>
      <c r="C278" s="114">
        <v>0.3</v>
      </c>
      <c r="D278" s="115">
        <v>0.91</v>
      </c>
      <c r="E278" s="114">
        <v>1</v>
      </c>
      <c r="F278" s="114">
        <f t="shared" si="31"/>
        <v>0.91</v>
      </c>
      <c r="G278" s="114"/>
      <c r="H278" s="110"/>
      <c r="I278" s="110"/>
      <c r="J278" s="110"/>
      <c r="K278" s="110"/>
    </row>
    <row r="279" spans="1:11" ht="15.75" customHeight="1" x14ac:dyDescent="0.25">
      <c r="A279" s="114">
        <v>266</v>
      </c>
      <c r="B279" s="114" t="s">
        <v>274</v>
      </c>
      <c r="C279" s="114">
        <v>1.25</v>
      </c>
      <c r="D279" s="115">
        <v>3</v>
      </c>
      <c r="E279" s="114">
        <v>1</v>
      </c>
      <c r="F279" s="114">
        <f t="shared" si="31"/>
        <v>3</v>
      </c>
      <c r="G279" s="114" t="s">
        <v>275</v>
      </c>
      <c r="H279" s="110"/>
      <c r="I279" s="110"/>
      <c r="J279" s="110"/>
      <c r="K279" s="110"/>
    </row>
    <row r="280" spans="1:11" ht="15.75" customHeight="1" x14ac:dyDescent="0.25">
      <c r="A280" s="114">
        <v>267</v>
      </c>
      <c r="B280" s="114" t="s">
        <v>276</v>
      </c>
      <c r="C280" s="114">
        <v>1.25</v>
      </c>
      <c r="D280" s="115">
        <v>3.13</v>
      </c>
      <c r="E280" s="114">
        <v>1</v>
      </c>
      <c r="F280" s="114">
        <f t="shared" si="31"/>
        <v>3.13</v>
      </c>
      <c r="G280" s="114"/>
      <c r="H280" s="110"/>
      <c r="I280" s="110"/>
      <c r="J280" s="110"/>
      <c r="K280" s="110"/>
    </row>
    <row r="281" spans="1:11" ht="15.75" customHeight="1" x14ac:dyDescent="0.25">
      <c r="A281" s="114">
        <v>268</v>
      </c>
      <c r="B281" s="114" t="s">
        <v>165</v>
      </c>
      <c r="C281" s="114">
        <v>1.25</v>
      </c>
      <c r="D281" s="115">
        <v>23012</v>
      </c>
      <c r="E281" s="114">
        <v>2</v>
      </c>
      <c r="F281" s="114">
        <f t="shared" si="31"/>
        <v>46024</v>
      </c>
      <c r="G281" s="114"/>
      <c r="H281" s="110"/>
      <c r="I281" s="110"/>
      <c r="J281" s="110"/>
      <c r="K281" s="110"/>
    </row>
    <row r="282" spans="1:11" ht="15.75" customHeight="1" x14ac:dyDescent="0.25">
      <c r="A282" s="114">
        <v>269</v>
      </c>
      <c r="B282" s="114" t="s">
        <v>277</v>
      </c>
      <c r="C282" s="114">
        <v>0.3</v>
      </c>
      <c r="D282" s="115">
        <v>0.98</v>
      </c>
      <c r="E282" s="114">
        <v>1</v>
      </c>
      <c r="F282" s="114">
        <f t="shared" si="31"/>
        <v>0.98</v>
      </c>
      <c r="G282" s="114"/>
      <c r="H282" s="110"/>
      <c r="I282" s="110"/>
      <c r="J282" s="110"/>
      <c r="K282" s="110"/>
    </row>
    <row r="283" spans="1:11" ht="15.75" customHeight="1" x14ac:dyDescent="0.25">
      <c r="A283" s="114">
        <v>270</v>
      </c>
      <c r="B283" s="114" t="s">
        <v>165</v>
      </c>
      <c r="C283" s="114">
        <v>1.25</v>
      </c>
      <c r="D283" s="115">
        <v>1.63</v>
      </c>
      <c r="E283" s="114">
        <v>2</v>
      </c>
      <c r="F283" s="114">
        <f t="shared" si="31"/>
        <v>3.26</v>
      </c>
      <c r="G283" s="114"/>
      <c r="H283" s="110"/>
      <c r="I283" s="110"/>
      <c r="J283" s="110"/>
      <c r="K283" s="110"/>
    </row>
    <row r="284" spans="1:11" ht="15.75" customHeight="1" x14ac:dyDescent="0.25">
      <c r="A284" s="114">
        <v>271</v>
      </c>
      <c r="B284" s="114" t="s">
        <v>166</v>
      </c>
      <c r="C284" s="114">
        <v>1.25</v>
      </c>
      <c r="D284" s="115">
        <v>1.25</v>
      </c>
      <c r="E284" s="114">
        <v>2</v>
      </c>
      <c r="F284" s="114">
        <f t="shared" si="31"/>
        <v>2.5</v>
      </c>
      <c r="G284" s="114"/>
      <c r="H284" s="110"/>
      <c r="I284" s="110"/>
      <c r="J284" s="110"/>
      <c r="K284" s="110"/>
    </row>
    <row r="285" spans="1:11" ht="15.75" customHeight="1" x14ac:dyDescent="0.25">
      <c r="A285" s="114">
        <v>272</v>
      </c>
      <c r="B285" s="114" t="s">
        <v>274</v>
      </c>
      <c r="C285" s="114">
        <v>1.2</v>
      </c>
      <c r="D285" s="115">
        <v>3</v>
      </c>
      <c r="E285" s="114">
        <v>1</v>
      </c>
      <c r="F285" s="114">
        <f t="shared" si="31"/>
        <v>3</v>
      </c>
      <c r="G285" s="114" t="s">
        <v>275</v>
      </c>
      <c r="H285" s="110"/>
      <c r="I285" s="110"/>
      <c r="J285" s="110"/>
      <c r="K285" s="110"/>
    </row>
    <row r="286" spans="1:11" ht="15.75" customHeight="1" x14ac:dyDescent="0.25">
      <c r="A286" s="114">
        <v>273</v>
      </c>
      <c r="B286" s="114" t="s">
        <v>277</v>
      </c>
      <c r="C286" s="114">
        <v>0.3</v>
      </c>
      <c r="D286" s="115">
        <v>0.98</v>
      </c>
      <c r="E286" s="114">
        <v>1</v>
      </c>
      <c r="F286" s="114">
        <f t="shared" si="31"/>
        <v>0.98</v>
      </c>
      <c r="G286" s="114"/>
      <c r="H286" s="110"/>
      <c r="I286" s="110"/>
      <c r="J286" s="110"/>
      <c r="K286" s="110"/>
    </row>
    <row r="287" spans="1:11" ht="15.75" customHeight="1" x14ac:dyDescent="0.25">
      <c r="A287" s="114">
        <v>274</v>
      </c>
      <c r="B287" s="114" t="s">
        <v>276</v>
      </c>
      <c r="C287" s="114">
        <v>1.25</v>
      </c>
      <c r="D287" s="115">
        <v>3.13</v>
      </c>
      <c r="E287" s="114">
        <v>1</v>
      </c>
      <c r="F287" s="114">
        <f t="shared" si="31"/>
        <v>3.13</v>
      </c>
      <c r="G287" s="114"/>
      <c r="H287" s="110"/>
      <c r="I287" s="110"/>
      <c r="J287" s="110"/>
      <c r="K287" s="110"/>
    </row>
    <row r="288" spans="1:11" ht="15.75" customHeight="1" x14ac:dyDescent="0.25">
      <c r="A288" s="117">
        <v>275</v>
      </c>
      <c r="B288" s="114" t="s">
        <v>168</v>
      </c>
      <c r="C288" s="114">
        <v>1.25</v>
      </c>
      <c r="D288" s="115">
        <v>2</v>
      </c>
      <c r="E288" s="114">
        <v>2</v>
      </c>
      <c r="F288" s="114">
        <f t="shared" si="31"/>
        <v>4</v>
      </c>
      <c r="G288" s="110"/>
      <c r="H288" s="110"/>
      <c r="I288" s="110"/>
      <c r="J288" s="110"/>
      <c r="K288" s="110"/>
    </row>
    <row r="289" spans="1:11" ht="15.75" customHeight="1" x14ac:dyDescent="0.25">
      <c r="A289" s="110"/>
      <c r="B289" s="114" t="s">
        <v>278</v>
      </c>
      <c r="C289" s="114"/>
      <c r="D289" s="115"/>
      <c r="E289" s="114"/>
      <c r="F289" s="114">
        <f t="shared" si="31"/>
        <v>0</v>
      </c>
      <c r="G289" s="110"/>
      <c r="H289" s="110"/>
      <c r="I289" s="110"/>
      <c r="J289" s="110"/>
      <c r="K289" s="110"/>
    </row>
    <row r="290" spans="1:11" ht="15.75" customHeight="1" x14ac:dyDescent="0.25">
      <c r="A290" s="110"/>
      <c r="B290" s="114"/>
      <c r="C290" s="114"/>
      <c r="D290" s="115"/>
      <c r="E290" s="114"/>
      <c r="F290" s="114">
        <f t="shared" si="31"/>
        <v>0</v>
      </c>
      <c r="G290" s="110"/>
      <c r="H290" s="110"/>
      <c r="I290" s="110"/>
      <c r="J290" s="110"/>
      <c r="K290" s="110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62"/>
  <sheetViews>
    <sheetView showGridLines="0" workbookViewId="0"/>
  </sheetViews>
  <sheetFormatPr defaultColWidth="14.5" defaultRowHeight="15" customHeight="1" outlineLevelRow="2" x14ac:dyDescent="0.2"/>
  <cols>
    <col min="1" max="1" width="9" customWidth="1"/>
    <col min="2" max="2" width="9.83203125" customWidth="1"/>
    <col min="3" max="3" width="37.83203125" customWidth="1"/>
    <col min="4" max="4" width="19" customWidth="1"/>
    <col min="5" max="5" width="13.6640625" customWidth="1"/>
    <col min="6" max="6" width="13.5" customWidth="1"/>
    <col min="7" max="7" width="9.83203125" customWidth="1"/>
    <col min="8" max="8" width="12.6640625" customWidth="1"/>
    <col min="9" max="9" width="13" customWidth="1"/>
    <col min="10" max="10" width="14.1640625" customWidth="1"/>
    <col min="11" max="11" width="13.33203125" customWidth="1"/>
    <col min="12" max="31" width="9.33203125" customWidth="1"/>
  </cols>
  <sheetData>
    <row r="1" spans="1:31" ht="12.75" customHeight="1" x14ac:dyDescent="0.2">
      <c r="A1" s="118"/>
      <c r="B1" s="118"/>
      <c r="C1" s="119"/>
      <c r="D1" s="120"/>
      <c r="E1" s="120"/>
      <c r="F1" s="120"/>
      <c r="G1" s="120"/>
      <c r="H1" s="121"/>
      <c r="I1" s="122" t="s">
        <v>279</v>
      </c>
      <c r="J1" s="123"/>
      <c r="K1" s="124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</row>
    <row r="2" spans="1:31" ht="12.75" customHeight="1" x14ac:dyDescent="0.2">
      <c r="A2" s="118"/>
      <c r="B2" s="118"/>
      <c r="C2" s="119"/>
      <c r="D2" s="120"/>
      <c r="E2" s="120"/>
      <c r="F2" s="120"/>
      <c r="G2" s="120"/>
      <c r="H2" s="121"/>
      <c r="I2" s="122" t="s">
        <v>280</v>
      </c>
      <c r="J2" s="119"/>
      <c r="K2" s="124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</row>
    <row r="3" spans="1:31" ht="12.75" customHeight="1" x14ac:dyDescent="0.2">
      <c r="A3" s="118"/>
      <c r="B3" s="126"/>
      <c r="C3" s="127"/>
      <c r="D3" s="120"/>
      <c r="E3" s="120"/>
      <c r="F3" s="120"/>
      <c r="G3" s="120"/>
      <c r="H3" s="120"/>
      <c r="I3" s="587" t="s">
        <v>281</v>
      </c>
      <c r="J3" s="535"/>
      <c r="K3" s="538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</row>
    <row r="4" spans="1:31" ht="12.75" customHeight="1" x14ac:dyDescent="0.2">
      <c r="A4" s="118"/>
      <c r="B4" s="126"/>
      <c r="C4" s="127"/>
      <c r="D4" s="120"/>
      <c r="E4" s="120"/>
      <c r="F4" s="120"/>
      <c r="G4" s="588" t="s">
        <v>282</v>
      </c>
      <c r="H4" s="581"/>
      <c r="I4" s="587" t="s">
        <v>283</v>
      </c>
      <c r="J4" s="535"/>
      <c r="K4" s="53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</row>
    <row r="5" spans="1:31" ht="12.75" customHeight="1" x14ac:dyDescent="0.2">
      <c r="A5" s="118"/>
      <c r="B5" s="590" t="s">
        <v>284</v>
      </c>
      <c r="C5" s="540"/>
      <c r="D5" s="120"/>
      <c r="E5" s="120"/>
      <c r="F5" s="120"/>
      <c r="G5" s="120"/>
      <c r="H5" s="124" t="s">
        <v>285</v>
      </c>
      <c r="I5" s="587"/>
      <c r="J5" s="535"/>
      <c r="K5" s="53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</row>
    <row r="6" spans="1:31" ht="12.75" customHeight="1" x14ac:dyDescent="0.2">
      <c r="A6" s="120"/>
      <c r="B6" s="589" t="s">
        <v>286</v>
      </c>
      <c r="C6" s="540"/>
      <c r="D6" s="540"/>
      <c r="E6" s="540"/>
      <c r="F6" s="540"/>
      <c r="G6" s="540"/>
      <c r="H6" s="124" t="s">
        <v>285</v>
      </c>
      <c r="I6" s="587"/>
      <c r="J6" s="535"/>
      <c r="K6" s="53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</row>
    <row r="7" spans="1:31" ht="42.75" customHeight="1" x14ac:dyDescent="0.2">
      <c r="A7" s="120"/>
      <c r="B7" s="589" t="s">
        <v>287</v>
      </c>
      <c r="C7" s="540"/>
      <c r="D7" s="540"/>
      <c r="E7" s="540"/>
      <c r="F7" s="540"/>
      <c r="G7" s="540"/>
      <c r="H7" s="124" t="s">
        <v>285</v>
      </c>
      <c r="I7" s="587"/>
      <c r="J7" s="535"/>
      <c r="K7" s="53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</row>
    <row r="8" spans="1:31" ht="12.75" customHeight="1" x14ac:dyDescent="0.2">
      <c r="A8" s="120"/>
      <c r="B8" s="589" t="s">
        <v>288</v>
      </c>
      <c r="C8" s="540"/>
      <c r="D8" s="120"/>
      <c r="E8" s="120"/>
      <c r="F8" s="120"/>
      <c r="G8" s="120"/>
      <c r="H8" s="120" t="s">
        <v>289</v>
      </c>
      <c r="I8" s="587"/>
      <c r="J8" s="535"/>
      <c r="K8" s="53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ht="12.75" customHeight="1" x14ac:dyDescent="0.2">
      <c r="A9" s="120"/>
      <c r="B9" s="589" t="s">
        <v>290</v>
      </c>
      <c r="C9" s="540"/>
      <c r="D9" s="120"/>
      <c r="E9" s="120"/>
      <c r="F9" s="120"/>
      <c r="G9" s="120"/>
      <c r="H9" s="120" t="s">
        <v>289</v>
      </c>
      <c r="I9" s="587"/>
      <c r="J9" s="535"/>
      <c r="K9" s="53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ht="12.75" customHeight="1" x14ac:dyDescent="0.2">
      <c r="A10" s="120"/>
      <c r="B10" s="118"/>
      <c r="C10" s="129"/>
      <c r="D10" s="120"/>
      <c r="E10" s="120"/>
      <c r="F10" s="588" t="s">
        <v>291</v>
      </c>
      <c r="G10" s="540"/>
      <c r="H10" s="581"/>
      <c r="I10" s="130"/>
      <c r="J10" s="131"/>
      <c r="K10" s="132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ht="12.75" customHeight="1" x14ac:dyDescent="0.2">
      <c r="A11" s="120"/>
      <c r="B11" s="118"/>
      <c r="C11" s="129"/>
      <c r="D11" s="120"/>
      <c r="E11" s="120"/>
      <c r="F11" s="120"/>
      <c r="G11" s="120"/>
      <c r="H11" s="133" t="s">
        <v>292</v>
      </c>
      <c r="I11" s="587" t="s">
        <v>293</v>
      </c>
      <c r="J11" s="535"/>
      <c r="K11" s="53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ht="16.5" customHeight="1" x14ac:dyDescent="0.2">
      <c r="A12" s="120"/>
      <c r="B12" s="118"/>
      <c r="C12" s="119"/>
      <c r="D12" s="120"/>
      <c r="E12" s="120"/>
      <c r="F12" s="120"/>
      <c r="G12" s="120"/>
      <c r="H12" s="133" t="s">
        <v>294</v>
      </c>
      <c r="I12" s="587" t="s">
        <v>295</v>
      </c>
      <c r="J12" s="535"/>
      <c r="K12" s="53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ht="15.75" customHeight="1" x14ac:dyDescent="0.2">
      <c r="A13" s="118"/>
      <c r="B13" s="118"/>
      <c r="C13" s="119"/>
      <c r="D13" s="120"/>
      <c r="E13" s="120"/>
      <c r="F13" s="120"/>
      <c r="G13" s="588" t="s">
        <v>296</v>
      </c>
      <c r="H13" s="581"/>
      <c r="I13" s="587"/>
      <c r="J13" s="535"/>
      <c r="K13" s="53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ht="12.75" customHeight="1" x14ac:dyDescent="0.2">
      <c r="A14" s="118"/>
      <c r="B14" s="118"/>
      <c r="C14" s="119"/>
      <c r="D14" s="120"/>
      <c r="E14" s="120"/>
      <c r="F14" s="120"/>
      <c r="G14" s="120"/>
      <c r="H14" s="134"/>
      <c r="I14" s="120"/>
      <c r="J14" s="124"/>
      <c r="K14" s="124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ht="12.75" customHeight="1" x14ac:dyDescent="0.2">
      <c r="A15" s="118"/>
      <c r="B15" s="118"/>
      <c r="C15" s="129"/>
      <c r="D15" s="120"/>
      <c r="E15" s="120"/>
      <c r="F15" s="120"/>
      <c r="G15" s="120"/>
      <c r="H15" s="594" t="s">
        <v>297</v>
      </c>
      <c r="I15" s="594" t="s">
        <v>298</v>
      </c>
      <c r="J15" s="597" t="s">
        <v>299</v>
      </c>
      <c r="K15" s="538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</row>
    <row r="16" spans="1:31" ht="15.75" customHeight="1" x14ac:dyDescent="0.2">
      <c r="A16" s="118"/>
      <c r="B16" s="118"/>
      <c r="C16" s="135"/>
      <c r="D16" s="123" t="s">
        <v>300</v>
      </c>
      <c r="E16" s="120"/>
      <c r="F16" s="120"/>
      <c r="G16" s="120"/>
      <c r="H16" s="533"/>
      <c r="I16" s="533"/>
      <c r="J16" s="136" t="s">
        <v>301</v>
      </c>
      <c r="K16" s="137" t="s">
        <v>302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</row>
    <row r="17" spans="1:31" ht="19.5" customHeight="1" x14ac:dyDescent="0.2">
      <c r="A17" s="118"/>
      <c r="B17" s="118"/>
      <c r="C17" s="593" t="s">
        <v>303</v>
      </c>
      <c r="D17" s="540"/>
      <c r="E17" s="540"/>
      <c r="F17" s="540"/>
      <c r="G17" s="120"/>
      <c r="H17" s="138" t="s">
        <v>304</v>
      </c>
      <c r="I17" s="138" t="s">
        <v>305</v>
      </c>
      <c r="J17" s="138" t="s">
        <v>295</v>
      </c>
      <c r="K17" s="139" t="s">
        <v>305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</row>
    <row r="18" spans="1:31" ht="12.75" customHeight="1" x14ac:dyDescent="0.2">
      <c r="A18" s="140"/>
      <c r="B18" s="140"/>
      <c r="C18" s="141"/>
      <c r="D18" s="121"/>
      <c r="E18" s="121"/>
      <c r="F18" s="121"/>
      <c r="G18" s="121"/>
      <c r="H18" s="142"/>
      <c r="I18" s="121"/>
      <c r="J18" s="143"/>
      <c r="K18" s="143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</row>
    <row r="19" spans="1:31" ht="12.75" customHeight="1" x14ac:dyDescent="0.2">
      <c r="A19" s="140"/>
      <c r="B19" s="140"/>
      <c r="C19" s="141"/>
      <c r="D19" s="142"/>
      <c r="E19" s="142"/>
      <c r="F19" s="121"/>
      <c r="G19" s="121"/>
      <c r="H19" s="143"/>
      <c r="I19" s="3"/>
      <c r="J19" s="3"/>
      <c r="K19" s="143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</row>
    <row r="20" spans="1:31" ht="12.75" customHeight="1" x14ac:dyDescent="0.2">
      <c r="A20" s="140"/>
      <c r="B20" s="140"/>
      <c r="C20" s="141"/>
      <c r="D20" s="142"/>
      <c r="E20" s="142"/>
      <c r="F20" s="121"/>
      <c r="G20" s="121"/>
      <c r="H20" s="143"/>
      <c r="I20" s="3"/>
      <c r="J20" s="3"/>
      <c r="K20" s="143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</row>
    <row r="21" spans="1:31" ht="12.75" customHeight="1" x14ac:dyDescent="0.2">
      <c r="A21" s="144" t="s">
        <v>306</v>
      </c>
      <c r="B21" s="144"/>
      <c r="C21" s="144"/>
      <c r="D21" s="142"/>
      <c r="E21" s="142"/>
      <c r="F21" s="121"/>
      <c r="G21" s="121"/>
      <c r="H21" s="143"/>
      <c r="I21" s="3"/>
      <c r="J21" s="3"/>
      <c r="K21" s="143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1" ht="12.75" hidden="1" customHeight="1" outlineLevel="1" x14ac:dyDescent="0.2">
      <c r="A22" s="144" t="s">
        <v>307</v>
      </c>
      <c r="B22" s="144"/>
      <c r="C22" s="144"/>
      <c r="D22" s="595">
        <f>K551/1000</f>
        <v>1159.5183333333332</v>
      </c>
      <c r="E22" s="540"/>
      <c r="F22" s="540"/>
      <c r="G22" s="121" t="s">
        <v>308</v>
      </c>
      <c r="H22" s="143"/>
      <c r="I22" s="3"/>
      <c r="J22" s="3"/>
      <c r="K22" s="143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1" ht="12.75" hidden="1" customHeight="1" outlineLevel="1" x14ac:dyDescent="0.2">
      <c r="A23" s="145"/>
      <c r="B23" s="145" t="s">
        <v>309</v>
      </c>
      <c r="C23" s="146"/>
      <c r="D23" s="147" t="s">
        <v>310</v>
      </c>
      <c r="E23" s="146"/>
      <c r="F23" s="146"/>
      <c r="G23" s="148"/>
      <c r="H23" s="147"/>
      <c r="I23" s="146"/>
      <c r="J23" s="146"/>
      <c r="K23" s="147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</row>
    <row r="24" spans="1:31" ht="12.75" hidden="1" customHeight="1" outlineLevel="2" x14ac:dyDescent="0.2">
      <c r="A24" s="145"/>
      <c r="B24" s="145" t="s">
        <v>311</v>
      </c>
      <c r="C24" s="146"/>
      <c r="D24" s="147" t="s">
        <v>312</v>
      </c>
      <c r="E24" s="146"/>
      <c r="F24" s="146"/>
      <c r="G24" s="148"/>
      <c r="H24" s="147"/>
      <c r="I24" s="146"/>
      <c r="J24" s="146"/>
      <c r="K24" s="147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</row>
    <row r="25" spans="1:31" ht="13.5" customHeight="1" collapsed="1" x14ac:dyDescent="0.2">
      <c r="A25" s="596" t="s">
        <v>313</v>
      </c>
      <c r="B25" s="538"/>
      <c r="C25" s="592" t="s">
        <v>314</v>
      </c>
      <c r="D25" s="592" t="s">
        <v>315</v>
      </c>
      <c r="E25" s="592" t="s">
        <v>316</v>
      </c>
      <c r="F25" s="584" t="s">
        <v>317</v>
      </c>
      <c r="G25" s="584" t="s">
        <v>318</v>
      </c>
      <c r="H25" s="584" t="s">
        <v>8</v>
      </c>
      <c r="I25" s="584" t="s">
        <v>319</v>
      </c>
      <c r="J25" s="584" t="s">
        <v>320</v>
      </c>
      <c r="K25" s="586" t="s">
        <v>321</v>
      </c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</row>
    <row r="26" spans="1:31" ht="12.75" customHeight="1" x14ac:dyDescent="0.2">
      <c r="A26" s="591" t="s">
        <v>322</v>
      </c>
      <c r="B26" s="591" t="s">
        <v>323</v>
      </c>
      <c r="C26" s="585"/>
      <c r="D26" s="585"/>
      <c r="E26" s="585"/>
      <c r="F26" s="585"/>
      <c r="G26" s="585"/>
      <c r="H26" s="585"/>
      <c r="I26" s="585"/>
      <c r="J26" s="585"/>
      <c r="K26" s="58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</row>
    <row r="27" spans="1:31" ht="12.75" customHeight="1" x14ac:dyDescent="0.2">
      <c r="A27" s="533"/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</row>
    <row r="28" spans="1:31" ht="12.75" customHeight="1" x14ac:dyDescent="0.2">
      <c r="A28" s="149">
        <v>1</v>
      </c>
      <c r="B28" s="149">
        <v>2</v>
      </c>
      <c r="C28" s="149">
        <v>3</v>
      </c>
      <c r="D28" s="149">
        <v>4</v>
      </c>
      <c r="E28" s="149">
        <v>5</v>
      </c>
      <c r="F28" s="149">
        <v>6</v>
      </c>
      <c r="G28" s="149">
        <v>7</v>
      </c>
      <c r="H28" s="150">
        <v>8</v>
      </c>
      <c r="I28" s="149">
        <v>9</v>
      </c>
      <c r="J28" s="149">
        <v>10</v>
      </c>
      <c r="K28" s="151">
        <v>11</v>
      </c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</row>
    <row r="29" spans="1:31" ht="12.75" customHeight="1" x14ac:dyDescent="0.25">
      <c r="A29" s="152">
        <v>1</v>
      </c>
      <c r="B29" s="152">
        <v>1</v>
      </c>
      <c r="C29" s="153" t="s">
        <v>324</v>
      </c>
      <c r="D29" s="152" t="s">
        <v>90</v>
      </c>
      <c r="E29" s="154">
        <v>0.1</v>
      </c>
      <c r="F29" s="153" t="s">
        <v>325</v>
      </c>
      <c r="G29" s="152" t="s">
        <v>23</v>
      </c>
      <c r="H29" s="155">
        <v>4</v>
      </c>
      <c r="I29" s="153">
        <f>H29*E29</f>
        <v>0.4</v>
      </c>
      <c r="J29" s="153">
        <v>420</v>
      </c>
      <c r="K29" s="155">
        <f>I29*J29</f>
        <v>168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1" ht="12.75" customHeight="1" x14ac:dyDescent="0.25">
      <c r="A30" s="152">
        <v>2</v>
      </c>
      <c r="B30" s="152">
        <v>2</v>
      </c>
      <c r="C30" s="153" t="s">
        <v>326</v>
      </c>
      <c r="D30" s="152" t="s">
        <v>90</v>
      </c>
      <c r="E30" s="154">
        <v>1</v>
      </c>
      <c r="F30" s="153" t="s">
        <v>325</v>
      </c>
      <c r="G30" s="152" t="s">
        <v>23</v>
      </c>
      <c r="H30" s="155">
        <v>4</v>
      </c>
      <c r="I30" s="153"/>
      <c r="J30" s="153">
        <v>450</v>
      </c>
      <c r="K30" s="155">
        <f>H30*J30</f>
        <v>1800</v>
      </c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</row>
    <row r="31" spans="1:31" ht="12.75" customHeight="1" x14ac:dyDescent="0.25">
      <c r="A31" s="156">
        <v>3</v>
      </c>
      <c r="B31" s="156">
        <v>3</v>
      </c>
      <c r="C31" s="157" t="s">
        <v>327</v>
      </c>
      <c r="D31" s="156" t="s">
        <v>90</v>
      </c>
      <c r="E31" s="158">
        <v>1.25</v>
      </c>
      <c r="F31" s="157" t="s">
        <v>325</v>
      </c>
      <c r="G31" s="156" t="s">
        <v>23</v>
      </c>
      <c r="H31" s="159">
        <v>5</v>
      </c>
      <c r="I31" s="157">
        <f t="shared" ref="I31:I58" si="0">H31*E31</f>
        <v>6.25</v>
      </c>
      <c r="J31" s="157">
        <v>420</v>
      </c>
      <c r="K31" s="159">
        <f t="shared" ref="K31:K39" si="1">I31*J31</f>
        <v>2625</v>
      </c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1:31" ht="12.75" customHeight="1" x14ac:dyDescent="0.25">
      <c r="A32" s="152">
        <v>4</v>
      </c>
      <c r="B32" s="152">
        <v>4</v>
      </c>
      <c r="C32" s="153" t="s">
        <v>181</v>
      </c>
      <c r="D32" s="152" t="s">
        <v>91</v>
      </c>
      <c r="E32" s="161">
        <v>0.38</v>
      </c>
      <c r="F32" s="153" t="s">
        <v>325</v>
      </c>
      <c r="G32" s="152" t="s">
        <v>23</v>
      </c>
      <c r="H32" s="155">
        <v>4</v>
      </c>
      <c r="I32" s="153">
        <f t="shared" si="0"/>
        <v>1.52</v>
      </c>
      <c r="J32" s="153">
        <v>420</v>
      </c>
      <c r="K32" s="155">
        <f t="shared" si="1"/>
        <v>638.4</v>
      </c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</row>
    <row r="33" spans="1:31" ht="12.75" customHeight="1" x14ac:dyDescent="0.25">
      <c r="A33" s="152">
        <v>5</v>
      </c>
      <c r="B33" s="152">
        <v>5</v>
      </c>
      <c r="C33" s="153" t="s">
        <v>327</v>
      </c>
      <c r="D33" s="152" t="s">
        <v>92</v>
      </c>
      <c r="E33" s="161">
        <v>1.1299999999999999</v>
      </c>
      <c r="F33" s="153" t="s">
        <v>325</v>
      </c>
      <c r="G33" s="152" t="s">
        <v>23</v>
      </c>
      <c r="H33" s="155">
        <v>4</v>
      </c>
      <c r="I33" s="153">
        <f t="shared" si="0"/>
        <v>4.5199999999999996</v>
      </c>
      <c r="J33" s="153">
        <v>420</v>
      </c>
      <c r="K33" s="155">
        <f t="shared" si="1"/>
        <v>1898.3999999999999</v>
      </c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</row>
    <row r="34" spans="1:31" ht="12.75" customHeight="1" x14ac:dyDescent="0.25">
      <c r="A34" s="152">
        <v>6</v>
      </c>
      <c r="B34" s="152">
        <v>6</v>
      </c>
      <c r="C34" s="153" t="s">
        <v>181</v>
      </c>
      <c r="D34" s="152" t="s">
        <v>93</v>
      </c>
      <c r="E34" s="152">
        <v>0.34</v>
      </c>
      <c r="F34" s="153" t="s">
        <v>325</v>
      </c>
      <c r="G34" s="152" t="s">
        <v>23</v>
      </c>
      <c r="H34" s="155">
        <v>4</v>
      </c>
      <c r="I34" s="153">
        <f t="shared" si="0"/>
        <v>1.36</v>
      </c>
      <c r="J34" s="153">
        <v>420</v>
      </c>
      <c r="K34" s="155">
        <f t="shared" si="1"/>
        <v>571.20000000000005</v>
      </c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</row>
    <row r="35" spans="1:31" ht="12.75" customHeight="1" x14ac:dyDescent="0.25">
      <c r="A35" s="152">
        <v>7</v>
      </c>
      <c r="B35" s="152">
        <v>7</v>
      </c>
      <c r="C35" s="153" t="s">
        <v>327</v>
      </c>
      <c r="D35" s="152" t="s">
        <v>94</v>
      </c>
      <c r="E35" s="152">
        <v>1</v>
      </c>
      <c r="F35" s="153" t="s">
        <v>325</v>
      </c>
      <c r="G35" s="152" t="s">
        <v>23</v>
      </c>
      <c r="H35" s="155">
        <v>4</v>
      </c>
      <c r="I35" s="153">
        <f t="shared" si="0"/>
        <v>4</v>
      </c>
      <c r="J35" s="153">
        <v>420</v>
      </c>
      <c r="K35" s="155">
        <f t="shared" si="1"/>
        <v>1680</v>
      </c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</row>
    <row r="36" spans="1:31" ht="12.75" customHeight="1" x14ac:dyDescent="0.25">
      <c r="A36" s="152">
        <v>8</v>
      </c>
      <c r="B36" s="152">
        <v>8</v>
      </c>
      <c r="C36" s="153" t="s">
        <v>181</v>
      </c>
      <c r="D36" s="152" t="s">
        <v>95</v>
      </c>
      <c r="E36" s="152">
        <v>0.3</v>
      </c>
      <c r="F36" s="153" t="s">
        <v>325</v>
      </c>
      <c r="G36" s="152" t="s">
        <v>23</v>
      </c>
      <c r="H36" s="155">
        <v>4</v>
      </c>
      <c r="I36" s="153">
        <f t="shared" si="0"/>
        <v>1.2</v>
      </c>
      <c r="J36" s="153">
        <v>420</v>
      </c>
      <c r="K36" s="155">
        <f t="shared" si="1"/>
        <v>504</v>
      </c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</row>
    <row r="37" spans="1:31" ht="12.75" customHeight="1" x14ac:dyDescent="0.25">
      <c r="A37" s="152">
        <v>9</v>
      </c>
      <c r="B37" s="152">
        <v>9</v>
      </c>
      <c r="C37" s="153" t="s">
        <v>327</v>
      </c>
      <c r="D37" s="152" t="s">
        <v>96</v>
      </c>
      <c r="E37" s="152">
        <v>0.88</v>
      </c>
      <c r="F37" s="153" t="s">
        <v>325</v>
      </c>
      <c r="G37" s="152" t="s">
        <v>23</v>
      </c>
      <c r="H37" s="155">
        <v>4</v>
      </c>
      <c r="I37" s="153">
        <f t="shared" si="0"/>
        <v>3.52</v>
      </c>
      <c r="J37" s="153">
        <v>420</v>
      </c>
      <c r="K37" s="155">
        <f t="shared" si="1"/>
        <v>1478.4</v>
      </c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</row>
    <row r="38" spans="1:31" ht="12.75" customHeight="1" x14ac:dyDescent="0.25">
      <c r="A38" s="152">
        <v>10</v>
      </c>
      <c r="B38" s="152">
        <v>10</v>
      </c>
      <c r="C38" s="153" t="s">
        <v>181</v>
      </c>
      <c r="D38" s="152" t="s">
        <v>97</v>
      </c>
      <c r="E38" s="152">
        <v>0.26</v>
      </c>
      <c r="F38" s="153" t="s">
        <v>325</v>
      </c>
      <c r="G38" s="152" t="s">
        <v>23</v>
      </c>
      <c r="H38" s="155">
        <v>4</v>
      </c>
      <c r="I38" s="153">
        <f t="shared" si="0"/>
        <v>1.04</v>
      </c>
      <c r="J38" s="153">
        <v>420</v>
      </c>
      <c r="K38" s="155">
        <f t="shared" si="1"/>
        <v>436.8</v>
      </c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</row>
    <row r="39" spans="1:31" ht="12.75" customHeight="1" x14ac:dyDescent="0.25">
      <c r="A39" s="152">
        <v>11</v>
      </c>
      <c r="B39" s="152">
        <v>11</v>
      </c>
      <c r="C39" s="153" t="s">
        <v>327</v>
      </c>
      <c r="D39" s="152" t="s">
        <v>98</v>
      </c>
      <c r="E39" s="152">
        <v>0.75</v>
      </c>
      <c r="F39" s="153" t="s">
        <v>325</v>
      </c>
      <c r="G39" s="152" t="s">
        <v>23</v>
      </c>
      <c r="H39" s="155">
        <v>8</v>
      </c>
      <c r="I39" s="153">
        <f t="shared" si="0"/>
        <v>6</v>
      </c>
      <c r="J39" s="153">
        <v>420</v>
      </c>
      <c r="K39" s="155">
        <f t="shared" si="1"/>
        <v>2520</v>
      </c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</row>
    <row r="40" spans="1:31" ht="12.75" customHeight="1" x14ac:dyDescent="0.25">
      <c r="A40" s="152">
        <v>12</v>
      </c>
      <c r="B40" s="152">
        <v>12</v>
      </c>
      <c r="C40" s="153" t="s">
        <v>326</v>
      </c>
      <c r="D40" s="152" t="s">
        <v>98</v>
      </c>
      <c r="E40" s="154">
        <v>1</v>
      </c>
      <c r="F40" s="153" t="s">
        <v>325</v>
      </c>
      <c r="G40" s="152" t="s">
        <v>23</v>
      </c>
      <c r="H40" s="155">
        <v>4</v>
      </c>
      <c r="I40" s="153">
        <f t="shared" si="0"/>
        <v>4</v>
      </c>
      <c r="J40" s="153">
        <v>450</v>
      </c>
      <c r="K40" s="155">
        <f>H40*J40</f>
        <v>1800</v>
      </c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</row>
    <row r="41" spans="1:31" ht="12.75" customHeight="1" x14ac:dyDescent="0.25">
      <c r="A41" s="152">
        <v>13</v>
      </c>
      <c r="B41" s="152">
        <v>13</v>
      </c>
      <c r="C41" s="153" t="s">
        <v>181</v>
      </c>
      <c r="D41" s="152" t="s">
        <v>328</v>
      </c>
      <c r="E41" s="152">
        <v>0.18</v>
      </c>
      <c r="F41" s="153" t="s">
        <v>325</v>
      </c>
      <c r="G41" s="152" t="s">
        <v>23</v>
      </c>
      <c r="H41" s="155">
        <v>4</v>
      </c>
      <c r="I41" s="153">
        <f t="shared" si="0"/>
        <v>0.72</v>
      </c>
      <c r="J41" s="153">
        <v>420</v>
      </c>
      <c r="K41" s="155">
        <f>I41*J41</f>
        <v>302.39999999999998</v>
      </c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</row>
    <row r="42" spans="1:31" ht="12.75" customHeight="1" x14ac:dyDescent="0.25">
      <c r="A42" s="152">
        <v>14</v>
      </c>
      <c r="B42" s="152">
        <v>14</v>
      </c>
      <c r="C42" s="153" t="s">
        <v>326</v>
      </c>
      <c r="D42" s="152" t="s">
        <v>329</v>
      </c>
      <c r="E42" s="154">
        <v>1</v>
      </c>
      <c r="F42" s="153" t="s">
        <v>325</v>
      </c>
      <c r="G42" s="152" t="s">
        <v>23</v>
      </c>
      <c r="H42" s="155">
        <v>4</v>
      </c>
      <c r="I42" s="153">
        <f t="shared" si="0"/>
        <v>4</v>
      </c>
      <c r="J42" s="153">
        <v>450</v>
      </c>
      <c r="K42" s="155">
        <f>H42*J42</f>
        <v>1800</v>
      </c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</row>
    <row r="43" spans="1:31" ht="12.75" customHeight="1" x14ac:dyDescent="0.25">
      <c r="A43" s="152">
        <v>15</v>
      </c>
      <c r="B43" s="152">
        <v>15</v>
      </c>
      <c r="C43" s="153" t="s">
        <v>327</v>
      </c>
      <c r="D43" s="152" t="s">
        <v>329</v>
      </c>
      <c r="E43" s="152">
        <v>0.69</v>
      </c>
      <c r="F43" s="153" t="s">
        <v>325</v>
      </c>
      <c r="G43" s="152" t="s">
        <v>23</v>
      </c>
      <c r="H43" s="155">
        <v>8</v>
      </c>
      <c r="I43" s="153">
        <f t="shared" si="0"/>
        <v>5.52</v>
      </c>
      <c r="J43" s="153">
        <v>420</v>
      </c>
      <c r="K43" s="155">
        <f t="shared" ref="K43:K58" si="2">I43*J43</f>
        <v>2318.3999999999996</v>
      </c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</row>
    <row r="44" spans="1:31" ht="12.75" customHeight="1" x14ac:dyDescent="0.25">
      <c r="A44" s="152">
        <v>16</v>
      </c>
      <c r="B44" s="152">
        <v>16</v>
      </c>
      <c r="C44" s="153" t="s">
        <v>330</v>
      </c>
      <c r="D44" s="152" t="s">
        <v>329</v>
      </c>
      <c r="E44" s="152">
        <v>0.05</v>
      </c>
      <c r="F44" s="153" t="s">
        <v>325</v>
      </c>
      <c r="G44" s="152" t="s">
        <v>23</v>
      </c>
      <c r="H44" s="155">
        <v>4</v>
      </c>
      <c r="I44" s="153">
        <f t="shared" si="0"/>
        <v>0.2</v>
      </c>
      <c r="J44" s="153">
        <v>420</v>
      </c>
      <c r="K44" s="155">
        <f t="shared" si="2"/>
        <v>84</v>
      </c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</row>
    <row r="45" spans="1:31" ht="12.75" customHeight="1" x14ac:dyDescent="0.25">
      <c r="A45" s="152">
        <v>17</v>
      </c>
      <c r="B45" s="152">
        <v>17</v>
      </c>
      <c r="C45" s="153" t="s">
        <v>331</v>
      </c>
      <c r="D45" s="152" t="s">
        <v>332</v>
      </c>
      <c r="E45" s="152">
        <v>2.1</v>
      </c>
      <c r="F45" s="153" t="s">
        <v>325</v>
      </c>
      <c r="G45" s="152" t="s">
        <v>23</v>
      </c>
      <c r="H45" s="155">
        <v>1</v>
      </c>
      <c r="I45" s="153">
        <f t="shared" si="0"/>
        <v>2.1</v>
      </c>
      <c r="J45" s="153">
        <v>420</v>
      </c>
      <c r="K45" s="155">
        <f t="shared" si="2"/>
        <v>882</v>
      </c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</row>
    <row r="46" spans="1:31" ht="12.75" customHeight="1" x14ac:dyDescent="0.25">
      <c r="A46" s="152">
        <v>18</v>
      </c>
      <c r="B46" s="152">
        <v>18</v>
      </c>
      <c r="C46" s="153" t="s">
        <v>327</v>
      </c>
      <c r="D46" s="152" t="s">
        <v>144</v>
      </c>
      <c r="E46" s="152">
        <v>3.75</v>
      </c>
      <c r="F46" s="153" t="s">
        <v>325</v>
      </c>
      <c r="G46" s="152" t="s">
        <v>23</v>
      </c>
      <c r="H46" s="155">
        <v>3</v>
      </c>
      <c r="I46" s="153">
        <f t="shared" si="0"/>
        <v>11.25</v>
      </c>
      <c r="J46" s="153">
        <v>420</v>
      </c>
      <c r="K46" s="155">
        <f t="shared" si="2"/>
        <v>4725</v>
      </c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</row>
    <row r="47" spans="1:31" ht="12.75" customHeight="1" x14ac:dyDescent="0.25">
      <c r="A47" s="152">
        <v>19</v>
      </c>
      <c r="B47" s="152">
        <v>19</v>
      </c>
      <c r="C47" s="153" t="s">
        <v>181</v>
      </c>
      <c r="D47" s="152" t="s">
        <v>333</v>
      </c>
      <c r="E47" s="152">
        <v>1.1599999999999999</v>
      </c>
      <c r="F47" s="153" t="s">
        <v>325</v>
      </c>
      <c r="G47" s="152" t="s">
        <v>23</v>
      </c>
      <c r="H47" s="155">
        <v>1</v>
      </c>
      <c r="I47" s="153">
        <f t="shared" si="0"/>
        <v>1.1599999999999999</v>
      </c>
      <c r="J47" s="153">
        <v>420</v>
      </c>
      <c r="K47" s="155">
        <f t="shared" si="2"/>
        <v>487.2</v>
      </c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</row>
    <row r="48" spans="1:31" ht="12.75" customHeight="1" x14ac:dyDescent="0.25">
      <c r="A48" s="152">
        <v>20</v>
      </c>
      <c r="B48" s="152">
        <v>20</v>
      </c>
      <c r="C48" s="153" t="s">
        <v>327</v>
      </c>
      <c r="D48" s="152" t="s">
        <v>163</v>
      </c>
      <c r="E48" s="152">
        <v>3.5</v>
      </c>
      <c r="F48" s="153" t="s">
        <v>325</v>
      </c>
      <c r="G48" s="152" t="s">
        <v>23</v>
      </c>
      <c r="H48" s="155">
        <v>3</v>
      </c>
      <c r="I48" s="153">
        <f t="shared" si="0"/>
        <v>10.5</v>
      </c>
      <c r="J48" s="153">
        <v>420</v>
      </c>
      <c r="K48" s="155">
        <f t="shared" si="2"/>
        <v>4410</v>
      </c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</row>
    <row r="49" spans="1:31" ht="12.75" customHeight="1" x14ac:dyDescent="0.25">
      <c r="A49" s="152">
        <v>21</v>
      </c>
      <c r="B49" s="152">
        <v>21</v>
      </c>
      <c r="C49" s="153" t="s">
        <v>181</v>
      </c>
      <c r="D49" s="152" t="s">
        <v>334</v>
      </c>
      <c r="E49" s="152">
        <v>1.1000000000000001</v>
      </c>
      <c r="F49" s="153" t="s">
        <v>325</v>
      </c>
      <c r="G49" s="152" t="s">
        <v>23</v>
      </c>
      <c r="H49" s="155">
        <v>1</v>
      </c>
      <c r="I49" s="153">
        <f t="shared" si="0"/>
        <v>1.1000000000000001</v>
      </c>
      <c r="J49" s="153">
        <v>420</v>
      </c>
      <c r="K49" s="155">
        <f t="shared" si="2"/>
        <v>462.00000000000006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</row>
    <row r="50" spans="1:31" ht="12.75" customHeight="1" x14ac:dyDescent="0.25">
      <c r="A50" s="152">
        <v>22</v>
      </c>
      <c r="B50" s="152">
        <v>22</v>
      </c>
      <c r="C50" s="153" t="s">
        <v>327</v>
      </c>
      <c r="D50" s="152" t="s">
        <v>188</v>
      </c>
      <c r="E50" s="152">
        <v>3.38</v>
      </c>
      <c r="F50" s="153" t="s">
        <v>325</v>
      </c>
      <c r="G50" s="152" t="s">
        <v>23</v>
      </c>
      <c r="H50" s="155">
        <v>3</v>
      </c>
      <c r="I50" s="153">
        <f t="shared" si="0"/>
        <v>10.14</v>
      </c>
      <c r="J50" s="153">
        <v>420</v>
      </c>
      <c r="K50" s="155">
        <f t="shared" si="2"/>
        <v>4258.8</v>
      </c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</row>
    <row r="51" spans="1:31" ht="12.75" customHeight="1" x14ac:dyDescent="0.25">
      <c r="A51" s="152">
        <v>23</v>
      </c>
      <c r="B51" s="152">
        <v>23</v>
      </c>
      <c r="C51" s="153" t="s">
        <v>181</v>
      </c>
      <c r="D51" s="152" t="s">
        <v>335</v>
      </c>
      <c r="E51" s="152">
        <v>1.04</v>
      </c>
      <c r="F51" s="153" t="s">
        <v>325</v>
      </c>
      <c r="G51" s="152" t="s">
        <v>23</v>
      </c>
      <c r="H51" s="155">
        <v>1</v>
      </c>
      <c r="I51" s="153">
        <f t="shared" si="0"/>
        <v>1.04</v>
      </c>
      <c r="J51" s="153">
        <v>420</v>
      </c>
      <c r="K51" s="155">
        <f t="shared" si="2"/>
        <v>436.8</v>
      </c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</row>
    <row r="52" spans="1:31" ht="12.75" customHeight="1" x14ac:dyDescent="0.25">
      <c r="A52" s="152">
        <v>24</v>
      </c>
      <c r="B52" s="152">
        <v>24</v>
      </c>
      <c r="C52" s="153" t="s">
        <v>327</v>
      </c>
      <c r="D52" s="152" t="s">
        <v>276</v>
      </c>
      <c r="E52" s="152">
        <v>3.13</v>
      </c>
      <c r="F52" s="153" t="s">
        <v>325</v>
      </c>
      <c r="G52" s="152" t="s">
        <v>23</v>
      </c>
      <c r="H52" s="155">
        <v>3</v>
      </c>
      <c r="I52" s="153">
        <f t="shared" si="0"/>
        <v>9.39</v>
      </c>
      <c r="J52" s="153">
        <v>420</v>
      </c>
      <c r="K52" s="155">
        <f t="shared" si="2"/>
        <v>3943.8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</row>
    <row r="53" spans="1:31" ht="12.75" customHeight="1" x14ac:dyDescent="0.25">
      <c r="A53" s="152">
        <v>25</v>
      </c>
      <c r="B53" s="152">
        <v>25</v>
      </c>
      <c r="C53" s="153" t="s">
        <v>181</v>
      </c>
      <c r="D53" s="152" t="s">
        <v>336</v>
      </c>
      <c r="E53" s="152">
        <v>1.47</v>
      </c>
      <c r="F53" s="153" t="s">
        <v>325</v>
      </c>
      <c r="G53" s="152" t="s">
        <v>23</v>
      </c>
      <c r="H53" s="155">
        <v>1</v>
      </c>
      <c r="I53" s="153">
        <f t="shared" si="0"/>
        <v>1.47</v>
      </c>
      <c r="J53" s="153">
        <v>420</v>
      </c>
      <c r="K53" s="155">
        <f t="shared" si="2"/>
        <v>617.4</v>
      </c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</row>
    <row r="54" spans="1:31" ht="12.75" customHeight="1" x14ac:dyDescent="0.25">
      <c r="A54" s="152">
        <v>26</v>
      </c>
      <c r="B54" s="152">
        <v>26</v>
      </c>
      <c r="C54" s="153" t="s">
        <v>327</v>
      </c>
      <c r="D54" s="152" t="s">
        <v>178</v>
      </c>
      <c r="E54" s="152">
        <v>3</v>
      </c>
      <c r="F54" s="153" t="s">
        <v>325</v>
      </c>
      <c r="G54" s="152" t="s">
        <v>23</v>
      </c>
      <c r="H54" s="155">
        <v>2</v>
      </c>
      <c r="I54" s="153">
        <f t="shared" si="0"/>
        <v>6</v>
      </c>
      <c r="J54" s="153">
        <v>420</v>
      </c>
      <c r="K54" s="155">
        <f t="shared" si="2"/>
        <v>2520</v>
      </c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</row>
    <row r="55" spans="1:31" ht="12.75" customHeight="1" x14ac:dyDescent="0.25">
      <c r="A55" s="152">
        <v>27</v>
      </c>
      <c r="B55" s="152">
        <v>27</v>
      </c>
      <c r="C55" s="153" t="s">
        <v>181</v>
      </c>
      <c r="D55" s="152" t="s">
        <v>337</v>
      </c>
      <c r="E55" s="152">
        <v>1.38</v>
      </c>
      <c r="F55" s="153" t="s">
        <v>325</v>
      </c>
      <c r="G55" s="152" t="s">
        <v>23</v>
      </c>
      <c r="H55" s="155">
        <v>1</v>
      </c>
      <c r="I55" s="153">
        <f t="shared" si="0"/>
        <v>1.38</v>
      </c>
      <c r="J55" s="153">
        <v>420</v>
      </c>
      <c r="K55" s="155">
        <f t="shared" si="2"/>
        <v>579.59999999999991</v>
      </c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</row>
    <row r="56" spans="1:31" ht="12.75" customHeight="1" x14ac:dyDescent="0.25">
      <c r="A56" s="152">
        <v>28</v>
      </c>
      <c r="B56" s="152">
        <v>28</v>
      </c>
      <c r="C56" s="153" t="s">
        <v>327</v>
      </c>
      <c r="D56" s="152" t="s">
        <v>225</v>
      </c>
      <c r="E56" s="152">
        <v>2.75</v>
      </c>
      <c r="F56" s="153" t="s">
        <v>325</v>
      </c>
      <c r="G56" s="152" t="s">
        <v>23</v>
      </c>
      <c r="H56" s="155">
        <v>2</v>
      </c>
      <c r="I56" s="153">
        <f t="shared" si="0"/>
        <v>5.5</v>
      </c>
      <c r="J56" s="153">
        <v>420</v>
      </c>
      <c r="K56" s="155">
        <f t="shared" si="2"/>
        <v>2310</v>
      </c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</row>
    <row r="57" spans="1:31" ht="12.75" customHeight="1" x14ac:dyDescent="0.25">
      <c r="A57" s="152">
        <v>29</v>
      </c>
      <c r="B57" s="152">
        <v>29</v>
      </c>
      <c r="C57" s="153" t="s">
        <v>181</v>
      </c>
      <c r="D57" s="152" t="s">
        <v>338</v>
      </c>
      <c r="E57" s="152">
        <v>1.21</v>
      </c>
      <c r="F57" s="153" t="s">
        <v>325</v>
      </c>
      <c r="G57" s="152" t="s">
        <v>23</v>
      </c>
      <c r="H57" s="155">
        <v>1</v>
      </c>
      <c r="I57" s="153">
        <f t="shared" si="0"/>
        <v>1.21</v>
      </c>
      <c r="J57" s="153">
        <v>420</v>
      </c>
      <c r="K57" s="155">
        <f t="shared" si="2"/>
        <v>508.2</v>
      </c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</row>
    <row r="58" spans="1:31" ht="12.75" customHeight="1" x14ac:dyDescent="0.25">
      <c r="A58" s="152">
        <v>30</v>
      </c>
      <c r="B58" s="152">
        <v>35</v>
      </c>
      <c r="C58" s="153" t="s">
        <v>324</v>
      </c>
      <c r="D58" s="152" t="s">
        <v>90</v>
      </c>
      <c r="E58" s="154">
        <v>0.1</v>
      </c>
      <c r="F58" s="153" t="s">
        <v>339</v>
      </c>
      <c r="G58" s="152" t="s">
        <v>23</v>
      </c>
      <c r="H58" s="155">
        <v>4</v>
      </c>
      <c r="I58" s="153">
        <f t="shared" si="0"/>
        <v>0.4</v>
      </c>
      <c r="J58" s="153">
        <v>420</v>
      </c>
      <c r="K58" s="155">
        <f t="shared" si="2"/>
        <v>168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</row>
    <row r="59" spans="1:31" ht="12.75" customHeight="1" x14ac:dyDescent="0.25">
      <c r="A59" s="152">
        <v>31</v>
      </c>
      <c r="B59" s="152">
        <v>36</v>
      </c>
      <c r="C59" s="153" t="s">
        <v>326</v>
      </c>
      <c r="D59" s="152" t="s">
        <v>90</v>
      </c>
      <c r="E59" s="154">
        <v>1</v>
      </c>
      <c r="F59" s="153" t="s">
        <v>339</v>
      </c>
      <c r="G59" s="152" t="s">
        <v>23</v>
      </c>
      <c r="H59" s="155">
        <v>4</v>
      </c>
      <c r="I59" s="153"/>
      <c r="J59" s="153">
        <v>450</v>
      </c>
      <c r="K59" s="155">
        <f>H59*J59</f>
        <v>1800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</row>
    <row r="60" spans="1:31" ht="12.75" customHeight="1" x14ac:dyDescent="0.25">
      <c r="A60" s="152">
        <v>32</v>
      </c>
      <c r="B60" s="152">
        <v>37</v>
      </c>
      <c r="C60" s="153" t="s">
        <v>327</v>
      </c>
      <c r="D60" s="152" t="s">
        <v>90</v>
      </c>
      <c r="E60" s="161">
        <v>1.25</v>
      </c>
      <c r="F60" s="153" t="s">
        <v>339</v>
      </c>
      <c r="G60" s="152" t="s">
        <v>23</v>
      </c>
      <c r="H60" s="155">
        <v>4</v>
      </c>
      <c r="I60" s="153">
        <f t="shared" ref="I60:I68" si="3">H60*E60</f>
        <v>5</v>
      </c>
      <c r="J60" s="153">
        <v>420</v>
      </c>
      <c r="K60" s="155">
        <f t="shared" ref="K60:K68" si="4">I60*J60</f>
        <v>2100</v>
      </c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</row>
    <row r="61" spans="1:31" ht="12.75" customHeight="1" x14ac:dyDescent="0.25">
      <c r="A61" s="152">
        <v>33</v>
      </c>
      <c r="B61" s="152">
        <v>38</v>
      </c>
      <c r="C61" s="153" t="s">
        <v>181</v>
      </c>
      <c r="D61" s="152" t="s">
        <v>91</v>
      </c>
      <c r="E61" s="161">
        <v>0.38</v>
      </c>
      <c r="F61" s="153" t="s">
        <v>339</v>
      </c>
      <c r="G61" s="152" t="s">
        <v>23</v>
      </c>
      <c r="H61" s="155">
        <v>4</v>
      </c>
      <c r="I61" s="153">
        <f t="shared" si="3"/>
        <v>1.52</v>
      </c>
      <c r="J61" s="153">
        <v>420</v>
      </c>
      <c r="K61" s="155">
        <f t="shared" si="4"/>
        <v>638.4</v>
      </c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</row>
    <row r="62" spans="1:31" ht="12.75" customHeight="1" x14ac:dyDescent="0.25">
      <c r="A62" s="152">
        <v>34</v>
      </c>
      <c r="B62" s="152">
        <v>39</v>
      </c>
      <c r="C62" s="153" t="s">
        <v>327</v>
      </c>
      <c r="D62" s="152" t="s">
        <v>92</v>
      </c>
      <c r="E62" s="161">
        <v>1.1299999999999999</v>
      </c>
      <c r="F62" s="153" t="s">
        <v>339</v>
      </c>
      <c r="G62" s="152" t="s">
        <v>23</v>
      </c>
      <c r="H62" s="155">
        <v>4</v>
      </c>
      <c r="I62" s="153">
        <f t="shared" si="3"/>
        <v>4.5199999999999996</v>
      </c>
      <c r="J62" s="153">
        <v>420</v>
      </c>
      <c r="K62" s="155">
        <f t="shared" si="4"/>
        <v>1898.3999999999999</v>
      </c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</row>
    <row r="63" spans="1:31" ht="12.75" customHeight="1" x14ac:dyDescent="0.25">
      <c r="A63" s="152">
        <v>35</v>
      </c>
      <c r="B63" s="152">
        <v>40</v>
      </c>
      <c r="C63" s="153" t="s">
        <v>181</v>
      </c>
      <c r="D63" s="152" t="s">
        <v>93</v>
      </c>
      <c r="E63" s="152">
        <v>0.34</v>
      </c>
      <c r="F63" s="153" t="s">
        <v>339</v>
      </c>
      <c r="G63" s="152" t="s">
        <v>23</v>
      </c>
      <c r="H63" s="155">
        <v>4</v>
      </c>
      <c r="I63" s="153">
        <f t="shared" si="3"/>
        <v>1.36</v>
      </c>
      <c r="J63" s="153">
        <v>420</v>
      </c>
      <c r="K63" s="155">
        <f t="shared" si="4"/>
        <v>571.20000000000005</v>
      </c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</row>
    <row r="64" spans="1:31" ht="12.75" customHeight="1" x14ac:dyDescent="0.25">
      <c r="A64" s="152">
        <v>36</v>
      </c>
      <c r="B64" s="152">
        <v>41</v>
      </c>
      <c r="C64" s="153" t="s">
        <v>327</v>
      </c>
      <c r="D64" s="152" t="s">
        <v>94</v>
      </c>
      <c r="E64" s="152">
        <v>1</v>
      </c>
      <c r="F64" s="153" t="s">
        <v>339</v>
      </c>
      <c r="G64" s="152" t="s">
        <v>23</v>
      </c>
      <c r="H64" s="155">
        <v>4</v>
      </c>
      <c r="I64" s="153">
        <f t="shared" si="3"/>
        <v>4</v>
      </c>
      <c r="J64" s="153">
        <v>420</v>
      </c>
      <c r="K64" s="155">
        <f t="shared" si="4"/>
        <v>1680</v>
      </c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</row>
    <row r="65" spans="1:31" ht="12.75" customHeight="1" x14ac:dyDescent="0.25">
      <c r="A65" s="152">
        <v>37</v>
      </c>
      <c r="B65" s="152">
        <v>42</v>
      </c>
      <c r="C65" s="153" t="s">
        <v>181</v>
      </c>
      <c r="D65" s="152" t="s">
        <v>95</v>
      </c>
      <c r="E65" s="152">
        <v>0.3</v>
      </c>
      <c r="F65" s="153" t="s">
        <v>339</v>
      </c>
      <c r="G65" s="152" t="s">
        <v>23</v>
      </c>
      <c r="H65" s="155">
        <v>4</v>
      </c>
      <c r="I65" s="153">
        <f t="shared" si="3"/>
        <v>1.2</v>
      </c>
      <c r="J65" s="153">
        <v>420</v>
      </c>
      <c r="K65" s="155">
        <f t="shared" si="4"/>
        <v>504</v>
      </c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</row>
    <row r="66" spans="1:31" ht="12.75" customHeight="1" x14ac:dyDescent="0.25">
      <c r="A66" s="152">
        <v>38</v>
      </c>
      <c r="B66" s="152">
        <v>43</v>
      </c>
      <c r="C66" s="153" t="s">
        <v>327</v>
      </c>
      <c r="D66" s="152" t="s">
        <v>96</v>
      </c>
      <c r="E66" s="152">
        <v>0.88</v>
      </c>
      <c r="F66" s="153" t="s">
        <v>339</v>
      </c>
      <c r="G66" s="152" t="s">
        <v>23</v>
      </c>
      <c r="H66" s="155">
        <v>4</v>
      </c>
      <c r="I66" s="153">
        <f t="shared" si="3"/>
        <v>3.52</v>
      </c>
      <c r="J66" s="153">
        <v>420</v>
      </c>
      <c r="K66" s="155">
        <f t="shared" si="4"/>
        <v>1478.4</v>
      </c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</row>
    <row r="67" spans="1:31" ht="12.75" customHeight="1" x14ac:dyDescent="0.25">
      <c r="A67" s="152">
        <v>39</v>
      </c>
      <c r="B67" s="152">
        <v>44</v>
      </c>
      <c r="C67" s="153" t="s">
        <v>181</v>
      </c>
      <c r="D67" s="152" t="s">
        <v>97</v>
      </c>
      <c r="E67" s="152">
        <v>0.26</v>
      </c>
      <c r="F67" s="153" t="s">
        <v>339</v>
      </c>
      <c r="G67" s="152" t="s">
        <v>23</v>
      </c>
      <c r="H67" s="155">
        <v>4</v>
      </c>
      <c r="I67" s="153">
        <f t="shared" si="3"/>
        <v>1.04</v>
      </c>
      <c r="J67" s="153">
        <v>420</v>
      </c>
      <c r="K67" s="155">
        <f t="shared" si="4"/>
        <v>436.8</v>
      </c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</row>
    <row r="68" spans="1:31" ht="12.75" customHeight="1" x14ac:dyDescent="0.25">
      <c r="A68" s="152">
        <v>40</v>
      </c>
      <c r="B68" s="152">
        <v>45</v>
      </c>
      <c r="C68" s="153" t="s">
        <v>327</v>
      </c>
      <c r="D68" s="152" t="s">
        <v>98</v>
      </c>
      <c r="E68" s="152">
        <v>0.75</v>
      </c>
      <c r="F68" s="153" t="s">
        <v>339</v>
      </c>
      <c r="G68" s="152" t="s">
        <v>23</v>
      </c>
      <c r="H68" s="155">
        <v>8</v>
      </c>
      <c r="I68" s="153">
        <f t="shared" si="3"/>
        <v>6</v>
      </c>
      <c r="J68" s="153">
        <v>420</v>
      </c>
      <c r="K68" s="155">
        <f t="shared" si="4"/>
        <v>2520</v>
      </c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</row>
    <row r="69" spans="1:31" ht="12.75" customHeight="1" x14ac:dyDescent="0.25">
      <c r="A69" s="152">
        <v>41</v>
      </c>
      <c r="B69" s="152">
        <v>46</v>
      </c>
      <c r="C69" s="153" t="s">
        <v>326</v>
      </c>
      <c r="D69" s="152" t="s">
        <v>98</v>
      </c>
      <c r="E69" s="154">
        <v>1</v>
      </c>
      <c r="F69" s="153" t="s">
        <v>339</v>
      </c>
      <c r="G69" s="152" t="s">
        <v>23</v>
      </c>
      <c r="H69" s="155">
        <v>4</v>
      </c>
      <c r="I69" s="153"/>
      <c r="J69" s="153">
        <v>450</v>
      </c>
      <c r="K69" s="155">
        <f>H69*J69</f>
        <v>1800</v>
      </c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</row>
    <row r="70" spans="1:31" ht="12.75" customHeight="1" x14ac:dyDescent="0.25">
      <c r="A70" s="152">
        <v>42</v>
      </c>
      <c r="B70" s="152">
        <v>47</v>
      </c>
      <c r="C70" s="153" t="s">
        <v>181</v>
      </c>
      <c r="D70" s="152" t="s">
        <v>328</v>
      </c>
      <c r="E70" s="152">
        <v>0.23</v>
      </c>
      <c r="F70" s="153" t="s">
        <v>339</v>
      </c>
      <c r="G70" s="152" t="s">
        <v>23</v>
      </c>
      <c r="H70" s="155">
        <v>4</v>
      </c>
      <c r="I70" s="153">
        <f>H70*E70</f>
        <v>0.92</v>
      </c>
      <c r="J70" s="153">
        <v>420</v>
      </c>
      <c r="K70" s="155">
        <f>I70*J70</f>
        <v>386.40000000000003</v>
      </c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</row>
    <row r="71" spans="1:31" ht="12.75" customHeight="1" x14ac:dyDescent="0.25">
      <c r="A71" s="152">
        <v>43</v>
      </c>
      <c r="B71" s="152">
        <v>48</v>
      </c>
      <c r="C71" s="153" t="s">
        <v>326</v>
      </c>
      <c r="D71" s="152" t="s">
        <v>329</v>
      </c>
      <c r="E71" s="154">
        <v>1</v>
      </c>
      <c r="F71" s="153" t="s">
        <v>339</v>
      </c>
      <c r="G71" s="152" t="s">
        <v>23</v>
      </c>
      <c r="H71" s="155">
        <v>4</v>
      </c>
      <c r="I71" s="153"/>
      <c r="J71" s="153">
        <v>450</v>
      </c>
      <c r="K71" s="155">
        <f>H71*J71</f>
        <v>1800</v>
      </c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</row>
    <row r="72" spans="1:31" ht="12.75" customHeight="1" x14ac:dyDescent="0.25">
      <c r="A72" s="152">
        <v>44</v>
      </c>
      <c r="B72" s="152">
        <v>49</v>
      </c>
      <c r="C72" s="153" t="s">
        <v>327</v>
      </c>
      <c r="D72" s="152" t="s">
        <v>329</v>
      </c>
      <c r="E72" s="152">
        <v>0.69</v>
      </c>
      <c r="F72" s="153" t="s">
        <v>339</v>
      </c>
      <c r="G72" s="152" t="s">
        <v>23</v>
      </c>
      <c r="H72" s="155">
        <v>8</v>
      </c>
      <c r="I72" s="153">
        <f t="shared" ref="I72:I84" si="5">H72*E72</f>
        <v>5.52</v>
      </c>
      <c r="J72" s="153">
        <v>420</v>
      </c>
      <c r="K72" s="155">
        <f t="shared" ref="K72:K84" si="6">I72*J72</f>
        <v>2318.3999999999996</v>
      </c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</row>
    <row r="73" spans="1:31" ht="12.75" customHeight="1" x14ac:dyDescent="0.25">
      <c r="A73" s="152">
        <v>45</v>
      </c>
      <c r="B73" s="152">
        <v>50</v>
      </c>
      <c r="C73" s="153" t="s">
        <v>330</v>
      </c>
      <c r="D73" s="152" t="s">
        <v>329</v>
      </c>
      <c r="E73" s="152">
        <v>0.05</v>
      </c>
      <c r="F73" s="153" t="s">
        <v>339</v>
      </c>
      <c r="G73" s="152" t="s">
        <v>23</v>
      </c>
      <c r="H73" s="155">
        <v>4</v>
      </c>
      <c r="I73" s="153">
        <f t="shared" si="5"/>
        <v>0.2</v>
      </c>
      <c r="J73" s="153">
        <v>420</v>
      </c>
      <c r="K73" s="155">
        <f t="shared" si="6"/>
        <v>84</v>
      </c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</row>
    <row r="74" spans="1:31" ht="12.75" customHeight="1" x14ac:dyDescent="0.25">
      <c r="A74" s="152">
        <v>46</v>
      </c>
      <c r="B74" s="152">
        <v>51</v>
      </c>
      <c r="C74" s="153" t="s">
        <v>331</v>
      </c>
      <c r="D74" s="152" t="s">
        <v>332</v>
      </c>
      <c r="E74" s="152">
        <v>2.0699999999999998</v>
      </c>
      <c r="F74" s="153" t="s">
        <v>339</v>
      </c>
      <c r="G74" s="152" t="s">
        <v>23</v>
      </c>
      <c r="H74" s="155">
        <v>1</v>
      </c>
      <c r="I74" s="153">
        <f t="shared" si="5"/>
        <v>2.0699999999999998</v>
      </c>
      <c r="J74" s="153">
        <v>420</v>
      </c>
      <c r="K74" s="155">
        <f t="shared" si="6"/>
        <v>869.4</v>
      </c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</row>
    <row r="75" spans="1:31" ht="12.75" customHeight="1" x14ac:dyDescent="0.25">
      <c r="A75" s="152">
        <v>47</v>
      </c>
      <c r="B75" s="152">
        <v>52</v>
      </c>
      <c r="C75" s="153" t="s">
        <v>327</v>
      </c>
      <c r="D75" s="152" t="s">
        <v>144</v>
      </c>
      <c r="E75" s="152">
        <v>3.75</v>
      </c>
      <c r="F75" s="153" t="s">
        <v>339</v>
      </c>
      <c r="G75" s="152" t="s">
        <v>23</v>
      </c>
      <c r="H75" s="155">
        <v>3</v>
      </c>
      <c r="I75" s="153">
        <f t="shared" si="5"/>
        <v>11.25</v>
      </c>
      <c r="J75" s="153">
        <v>420</v>
      </c>
      <c r="K75" s="155">
        <f t="shared" si="6"/>
        <v>4725</v>
      </c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</row>
    <row r="76" spans="1:31" ht="12.75" customHeight="1" x14ac:dyDescent="0.25">
      <c r="A76" s="152">
        <v>48</v>
      </c>
      <c r="B76" s="152">
        <v>53</v>
      </c>
      <c r="C76" s="153" t="s">
        <v>181</v>
      </c>
      <c r="D76" s="152" t="s">
        <v>333</v>
      </c>
      <c r="E76" s="152">
        <v>1.1599999999999999</v>
      </c>
      <c r="F76" s="153" t="s">
        <v>339</v>
      </c>
      <c r="G76" s="152" t="s">
        <v>23</v>
      </c>
      <c r="H76" s="155">
        <v>1</v>
      </c>
      <c r="I76" s="153">
        <f t="shared" si="5"/>
        <v>1.1599999999999999</v>
      </c>
      <c r="J76" s="153">
        <v>420</v>
      </c>
      <c r="K76" s="155">
        <f t="shared" si="6"/>
        <v>487.2</v>
      </c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</row>
    <row r="77" spans="1:31" ht="12.75" customHeight="1" x14ac:dyDescent="0.25">
      <c r="A77" s="152">
        <v>49</v>
      </c>
      <c r="B77" s="152">
        <v>54</v>
      </c>
      <c r="C77" s="153" t="s">
        <v>327</v>
      </c>
      <c r="D77" s="152" t="s">
        <v>163</v>
      </c>
      <c r="E77" s="152">
        <v>3.5</v>
      </c>
      <c r="F77" s="153" t="s">
        <v>339</v>
      </c>
      <c r="G77" s="152" t="s">
        <v>23</v>
      </c>
      <c r="H77" s="155">
        <v>3</v>
      </c>
      <c r="I77" s="153">
        <f t="shared" si="5"/>
        <v>10.5</v>
      </c>
      <c r="J77" s="153">
        <v>420</v>
      </c>
      <c r="K77" s="155">
        <f t="shared" si="6"/>
        <v>4410</v>
      </c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</row>
    <row r="78" spans="1:31" ht="12.75" customHeight="1" x14ac:dyDescent="0.25">
      <c r="A78" s="152">
        <v>50</v>
      </c>
      <c r="B78" s="152">
        <v>55</v>
      </c>
      <c r="C78" s="153" t="s">
        <v>181</v>
      </c>
      <c r="D78" s="152" t="s">
        <v>334</v>
      </c>
      <c r="E78" s="152">
        <v>1.1000000000000001</v>
      </c>
      <c r="F78" s="153" t="s">
        <v>339</v>
      </c>
      <c r="G78" s="152" t="s">
        <v>23</v>
      </c>
      <c r="H78" s="155">
        <v>1</v>
      </c>
      <c r="I78" s="153">
        <f t="shared" si="5"/>
        <v>1.1000000000000001</v>
      </c>
      <c r="J78" s="153">
        <v>420</v>
      </c>
      <c r="K78" s="155">
        <f t="shared" si="6"/>
        <v>462.00000000000006</v>
      </c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</row>
    <row r="79" spans="1:31" ht="12.75" customHeight="1" x14ac:dyDescent="0.25">
      <c r="A79" s="152">
        <v>51</v>
      </c>
      <c r="B79" s="152">
        <v>56</v>
      </c>
      <c r="C79" s="153" t="s">
        <v>327</v>
      </c>
      <c r="D79" s="152" t="s">
        <v>188</v>
      </c>
      <c r="E79" s="152">
        <v>3.38</v>
      </c>
      <c r="F79" s="153" t="s">
        <v>339</v>
      </c>
      <c r="G79" s="152" t="s">
        <v>23</v>
      </c>
      <c r="H79" s="155">
        <v>3</v>
      </c>
      <c r="I79" s="153">
        <f t="shared" si="5"/>
        <v>10.14</v>
      </c>
      <c r="J79" s="153">
        <v>420</v>
      </c>
      <c r="K79" s="155">
        <f t="shared" si="6"/>
        <v>4258.8</v>
      </c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</row>
    <row r="80" spans="1:31" ht="12.75" customHeight="1" x14ac:dyDescent="0.25">
      <c r="A80" s="152">
        <v>52</v>
      </c>
      <c r="B80" s="152">
        <v>57</v>
      </c>
      <c r="C80" s="153" t="s">
        <v>181</v>
      </c>
      <c r="D80" s="152" t="s">
        <v>335</v>
      </c>
      <c r="E80" s="152">
        <v>1.04</v>
      </c>
      <c r="F80" s="153" t="s">
        <v>339</v>
      </c>
      <c r="G80" s="152" t="s">
        <v>23</v>
      </c>
      <c r="H80" s="155">
        <v>1</v>
      </c>
      <c r="I80" s="153">
        <f t="shared" si="5"/>
        <v>1.04</v>
      </c>
      <c r="J80" s="153">
        <v>420</v>
      </c>
      <c r="K80" s="155">
        <f t="shared" si="6"/>
        <v>436.8</v>
      </c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</row>
    <row r="81" spans="1:31" ht="12.75" customHeight="1" x14ac:dyDescent="0.25">
      <c r="A81" s="152">
        <v>53</v>
      </c>
      <c r="B81" s="152">
        <v>58</v>
      </c>
      <c r="C81" s="153" t="s">
        <v>327</v>
      </c>
      <c r="D81" s="152" t="s">
        <v>276</v>
      </c>
      <c r="E81" s="152">
        <v>3.13</v>
      </c>
      <c r="F81" s="153" t="s">
        <v>339</v>
      </c>
      <c r="G81" s="152" t="s">
        <v>23</v>
      </c>
      <c r="H81" s="155">
        <v>3</v>
      </c>
      <c r="I81" s="153">
        <f t="shared" si="5"/>
        <v>9.39</v>
      </c>
      <c r="J81" s="153">
        <v>420</v>
      </c>
      <c r="K81" s="155">
        <f t="shared" si="6"/>
        <v>3943.8</v>
      </c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</row>
    <row r="82" spans="1:31" ht="12.75" customHeight="1" x14ac:dyDescent="0.25">
      <c r="A82" s="152">
        <v>54</v>
      </c>
      <c r="B82" s="152">
        <v>59</v>
      </c>
      <c r="C82" s="153" t="s">
        <v>181</v>
      </c>
      <c r="D82" s="152" t="s">
        <v>336</v>
      </c>
      <c r="E82" s="152">
        <v>0.98</v>
      </c>
      <c r="F82" s="153" t="s">
        <v>339</v>
      </c>
      <c r="G82" s="152" t="s">
        <v>23</v>
      </c>
      <c r="H82" s="155">
        <v>1</v>
      </c>
      <c r="I82" s="153">
        <f t="shared" si="5"/>
        <v>0.98</v>
      </c>
      <c r="J82" s="153">
        <v>420</v>
      </c>
      <c r="K82" s="155">
        <f t="shared" si="6"/>
        <v>411.59999999999997</v>
      </c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</row>
    <row r="83" spans="1:31" ht="12.75" customHeight="1" x14ac:dyDescent="0.25">
      <c r="A83" s="152">
        <v>55</v>
      </c>
      <c r="B83" s="152">
        <v>68</v>
      </c>
      <c r="C83" s="153" t="s">
        <v>331</v>
      </c>
      <c r="D83" s="152" t="s">
        <v>166</v>
      </c>
      <c r="E83" s="152">
        <v>0.45</v>
      </c>
      <c r="F83" s="153" t="s">
        <v>339</v>
      </c>
      <c r="G83" s="152" t="s">
        <v>23</v>
      </c>
      <c r="H83" s="155">
        <v>1</v>
      </c>
      <c r="I83" s="153">
        <f t="shared" si="5"/>
        <v>0.45</v>
      </c>
      <c r="J83" s="153">
        <v>420</v>
      </c>
      <c r="K83" s="155">
        <f t="shared" si="6"/>
        <v>189</v>
      </c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</row>
    <row r="84" spans="1:31" ht="12.75" customHeight="1" x14ac:dyDescent="0.25">
      <c r="A84" s="152">
        <v>56</v>
      </c>
      <c r="B84" s="152">
        <v>69</v>
      </c>
      <c r="C84" s="153" t="s">
        <v>324</v>
      </c>
      <c r="D84" s="152" t="s">
        <v>94</v>
      </c>
      <c r="E84" s="152">
        <v>0.08</v>
      </c>
      <c r="F84" s="153" t="s">
        <v>340</v>
      </c>
      <c r="G84" s="152" t="s">
        <v>23</v>
      </c>
      <c r="H84" s="155">
        <v>4</v>
      </c>
      <c r="I84" s="153">
        <f t="shared" si="5"/>
        <v>0.32</v>
      </c>
      <c r="J84" s="153">
        <v>420</v>
      </c>
      <c r="K84" s="155">
        <f t="shared" si="6"/>
        <v>134.4</v>
      </c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</row>
    <row r="85" spans="1:31" ht="12.75" customHeight="1" x14ac:dyDescent="0.25">
      <c r="A85" s="152">
        <v>57</v>
      </c>
      <c r="B85" s="152">
        <v>70</v>
      </c>
      <c r="C85" s="153" t="s">
        <v>326</v>
      </c>
      <c r="D85" s="152" t="s">
        <v>94</v>
      </c>
      <c r="E85" s="154">
        <v>1</v>
      </c>
      <c r="F85" s="153" t="s">
        <v>340</v>
      </c>
      <c r="G85" s="152" t="s">
        <v>23</v>
      </c>
      <c r="H85" s="155">
        <v>4</v>
      </c>
      <c r="I85" s="153"/>
      <c r="J85" s="153">
        <v>450</v>
      </c>
      <c r="K85" s="155">
        <f>H85*J85</f>
        <v>1800</v>
      </c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</row>
    <row r="86" spans="1:31" ht="12.75" customHeight="1" x14ac:dyDescent="0.25">
      <c r="A86" s="152">
        <v>58</v>
      </c>
      <c r="B86" s="152">
        <v>71</v>
      </c>
      <c r="C86" s="153" t="s">
        <v>327</v>
      </c>
      <c r="D86" s="152" t="s">
        <v>94</v>
      </c>
      <c r="E86" s="152">
        <v>1</v>
      </c>
      <c r="F86" s="153" t="s">
        <v>340</v>
      </c>
      <c r="G86" s="152" t="s">
        <v>23</v>
      </c>
      <c r="H86" s="155">
        <v>4</v>
      </c>
      <c r="I86" s="153">
        <f t="shared" ref="I86:I103" si="7">H86*E86</f>
        <v>4</v>
      </c>
      <c r="J86" s="153">
        <v>420</v>
      </c>
      <c r="K86" s="155">
        <f t="shared" ref="K86:K94" si="8">I86*J86</f>
        <v>1680</v>
      </c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</row>
    <row r="87" spans="1:31" ht="15" customHeight="1" x14ac:dyDescent="0.25">
      <c r="A87" s="152">
        <v>59</v>
      </c>
      <c r="B87" s="152">
        <v>72</v>
      </c>
      <c r="C87" s="153" t="s">
        <v>181</v>
      </c>
      <c r="D87" s="152" t="s">
        <v>95</v>
      </c>
      <c r="E87" s="152">
        <v>0.3</v>
      </c>
      <c r="F87" s="153" t="s">
        <v>340</v>
      </c>
      <c r="G87" s="152" t="s">
        <v>23</v>
      </c>
      <c r="H87" s="155">
        <v>4</v>
      </c>
      <c r="I87" s="153">
        <f t="shared" si="7"/>
        <v>1.2</v>
      </c>
      <c r="J87" s="153">
        <v>420</v>
      </c>
      <c r="K87" s="155">
        <f t="shared" si="8"/>
        <v>504</v>
      </c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</row>
    <row r="88" spans="1:31" ht="12.75" customHeight="1" x14ac:dyDescent="0.25">
      <c r="A88" s="152">
        <v>60</v>
      </c>
      <c r="B88" s="152">
        <v>73</v>
      </c>
      <c r="C88" s="153" t="s">
        <v>327</v>
      </c>
      <c r="D88" s="152" t="s">
        <v>96</v>
      </c>
      <c r="E88" s="152">
        <v>0.88</v>
      </c>
      <c r="F88" s="153" t="s">
        <v>340</v>
      </c>
      <c r="G88" s="152" t="s">
        <v>23</v>
      </c>
      <c r="H88" s="155">
        <v>8</v>
      </c>
      <c r="I88" s="153">
        <f t="shared" si="7"/>
        <v>7.04</v>
      </c>
      <c r="J88" s="153">
        <v>420</v>
      </c>
      <c r="K88" s="155">
        <f t="shared" si="8"/>
        <v>2956.8</v>
      </c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</row>
    <row r="89" spans="1:31" ht="12.75" customHeight="1" x14ac:dyDescent="0.25">
      <c r="A89" s="152">
        <v>61</v>
      </c>
      <c r="B89" s="152">
        <v>74</v>
      </c>
      <c r="C89" s="153" t="s">
        <v>181</v>
      </c>
      <c r="D89" s="152" t="s">
        <v>97</v>
      </c>
      <c r="E89" s="152">
        <v>0.26</v>
      </c>
      <c r="F89" s="153" t="s">
        <v>340</v>
      </c>
      <c r="G89" s="152" t="s">
        <v>23</v>
      </c>
      <c r="H89" s="155">
        <v>4</v>
      </c>
      <c r="I89" s="153">
        <f t="shared" si="7"/>
        <v>1.04</v>
      </c>
      <c r="J89" s="153">
        <v>420</v>
      </c>
      <c r="K89" s="155">
        <f t="shared" si="8"/>
        <v>436.8</v>
      </c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</row>
    <row r="90" spans="1:31" ht="12.75" customHeight="1" x14ac:dyDescent="0.25">
      <c r="A90" s="152">
        <v>62</v>
      </c>
      <c r="B90" s="152">
        <v>75</v>
      </c>
      <c r="C90" s="153" t="s">
        <v>327</v>
      </c>
      <c r="D90" s="152" t="s">
        <v>98</v>
      </c>
      <c r="E90" s="152">
        <v>0.75</v>
      </c>
      <c r="F90" s="153" t="s">
        <v>340</v>
      </c>
      <c r="G90" s="152" t="s">
        <v>23</v>
      </c>
      <c r="H90" s="155">
        <f>44/11*4</f>
        <v>16</v>
      </c>
      <c r="I90" s="153">
        <f t="shared" si="7"/>
        <v>12</v>
      </c>
      <c r="J90" s="153">
        <v>420</v>
      </c>
      <c r="K90" s="155">
        <f t="shared" si="8"/>
        <v>5040</v>
      </c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</row>
    <row r="91" spans="1:31" ht="12.75" customHeight="1" x14ac:dyDescent="0.25">
      <c r="A91" s="152">
        <v>63</v>
      </c>
      <c r="B91" s="152">
        <v>76</v>
      </c>
      <c r="C91" s="153" t="s">
        <v>181</v>
      </c>
      <c r="D91" s="152" t="s">
        <v>328</v>
      </c>
      <c r="E91" s="152">
        <v>0.23</v>
      </c>
      <c r="F91" s="153" t="s">
        <v>340</v>
      </c>
      <c r="G91" s="152" t="s">
        <v>23</v>
      </c>
      <c r="H91" s="155">
        <v>8</v>
      </c>
      <c r="I91" s="153">
        <f t="shared" si="7"/>
        <v>1.84</v>
      </c>
      <c r="J91" s="153">
        <v>420</v>
      </c>
      <c r="K91" s="155">
        <f t="shared" si="8"/>
        <v>772.80000000000007</v>
      </c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</row>
    <row r="92" spans="1:31" ht="12.75" customHeight="1" x14ac:dyDescent="0.25">
      <c r="A92" s="152">
        <v>64</v>
      </c>
      <c r="B92" s="152">
        <v>77</v>
      </c>
      <c r="C92" s="153" t="s">
        <v>327</v>
      </c>
      <c r="D92" s="152" t="s">
        <v>329</v>
      </c>
      <c r="E92" s="152">
        <v>0.69</v>
      </c>
      <c r="F92" s="153" t="s">
        <v>340</v>
      </c>
      <c r="G92" s="152" t="s">
        <v>23</v>
      </c>
      <c r="H92" s="155">
        <f>27/9*4</f>
        <v>12</v>
      </c>
      <c r="I92" s="153">
        <f t="shared" si="7"/>
        <v>8.2799999999999994</v>
      </c>
      <c r="J92" s="153">
        <v>420</v>
      </c>
      <c r="K92" s="155">
        <f t="shared" si="8"/>
        <v>3477.6</v>
      </c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</row>
    <row r="93" spans="1:31" ht="12.75" customHeight="1" x14ac:dyDescent="0.25">
      <c r="A93" s="152">
        <v>65</v>
      </c>
      <c r="B93" s="152">
        <v>78</v>
      </c>
      <c r="C93" s="153" t="s">
        <v>330</v>
      </c>
      <c r="D93" s="152" t="s">
        <v>329</v>
      </c>
      <c r="E93" s="152">
        <v>0.05</v>
      </c>
      <c r="F93" s="153" t="s">
        <v>340</v>
      </c>
      <c r="G93" s="152" t="s">
        <v>23</v>
      </c>
      <c r="H93" s="155">
        <v>8</v>
      </c>
      <c r="I93" s="153">
        <f t="shared" si="7"/>
        <v>0.4</v>
      </c>
      <c r="J93" s="153">
        <v>420</v>
      </c>
      <c r="K93" s="155">
        <f t="shared" si="8"/>
        <v>168</v>
      </c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</row>
    <row r="94" spans="1:31" ht="12.75" customHeight="1" x14ac:dyDescent="0.25">
      <c r="A94" s="152">
        <v>66</v>
      </c>
      <c r="B94" s="152">
        <v>79</v>
      </c>
      <c r="C94" s="153" t="s">
        <v>324</v>
      </c>
      <c r="D94" s="152" t="s">
        <v>98</v>
      </c>
      <c r="E94" s="152">
        <v>0.06</v>
      </c>
      <c r="F94" s="153" t="s">
        <v>340</v>
      </c>
      <c r="G94" s="152" t="s">
        <v>23</v>
      </c>
      <c r="H94" s="155">
        <v>4</v>
      </c>
      <c r="I94" s="153">
        <f t="shared" si="7"/>
        <v>0.24</v>
      </c>
      <c r="J94" s="153">
        <v>420</v>
      </c>
      <c r="K94" s="155">
        <f t="shared" si="8"/>
        <v>100.8</v>
      </c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</row>
    <row r="95" spans="1:31" ht="12.75" customHeight="1" x14ac:dyDescent="0.25">
      <c r="A95" s="152">
        <v>67</v>
      </c>
      <c r="B95" s="152">
        <v>80</v>
      </c>
      <c r="C95" s="153" t="s">
        <v>326</v>
      </c>
      <c r="D95" s="152" t="s">
        <v>98</v>
      </c>
      <c r="E95" s="154">
        <v>1</v>
      </c>
      <c r="F95" s="153" t="s">
        <v>340</v>
      </c>
      <c r="G95" s="152" t="s">
        <v>23</v>
      </c>
      <c r="H95" s="155">
        <v>4</v>
      </c>
      <c r="I95" s="153">
        <f t="shared" si="7"/>
        <v>4</v>
      </c>
      <c r="J95" s="153">
        <v>450</v>
      </c>
      <c r="K95" s="155">
        <f>H95*J95</f>
        <v>1800</v>
      </c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</row>
    <row r="96" spans="1:31" ht="12.75" customHeight="1" x14ac:dyDescent="0.25">
      <c r="A96" s="152">
        <v>68</v>
      </c>
      <c r="B96" s="152">
        <v>81</v>
      </c>
      <c r="C96" s="153" t="s">
        <v>331</v>
      </c>
      <c r="D96" s="152" t="s">
        <v>98</v>
      </c>
      <c r="E96" s="152">
        <v>0.25</v>
      </c>
      <c r="F96" s="153" t="s">
        <v>340</v>
      </c>
      <c r="G96" s="152" t="s">
        <v>23</v>
      </c>
      <c r="H96" s="155">
        <v>4</v>
      </c>
      <c r="I96" s="153">
        <f t="shared" si="7"/>
        <v>1</v>
      </c>
      <c r="J96" s="153">
        <v>420</v>
      </c>
      <c r="K96" s="155">
        <f t="shared" ref="K96:K103" si="9">I96*J96</f>
        <v>420</v>
      </c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</row>
    <row r="97" spans="1:31" ht="12.75" customHeight="1" x14ac:dyDescent="0.25">
      <c r="A97" s="152">
        <v>69</v>
      </c>
      <c r="B97" s="152">
        <v>82</v>
      </c>
      <c r="C97" s="153" t="s">
        <v>331</v>
      </c>
      <c r="D97" s="152" t="s">
        <v>341</v>
      </c>
      <c r="E97" s="152">
        <v>1.95</v>
      </c>
      <c r="F97" s="153" t="s">
        <v>340</v>
      </c>
      <c r="G97" s="152" t="s">
        <v>23</v>
      </c>
      <c r="H97" s="155">
        <v>1</v>
      </c>
      <c r="I97" s="153">
        <f t="shared" si="7"/>
        <v>1.95</v>
      </c>
      <c r="J97" s="153">
        <v>420</v>
      </c>
      <c r="K97" s="155">
        <f t="shared" si="9"/>
        <v>819</v>
      </c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</row>
    <row r="98" spans="1:31" ht="12.75" customHeight="1" x14ac:dyDescent="0.25">
      <c r="A98" s="152">
        <v>70</v>
      </c>
      <c r="B98" s="152">
        <v>83</v>
      </c>
      <c r="C98" s="153" t="s">
        <v>327</v>
      </c>
      <c r="D98" s="152" t="s">
        <v>138</v>
      </c>
      <c r="E98" s="152">
        <v>4</v>
      </c>
      <c r="F98" s="153" t="s">
        <v>340</v>
      </c>
      <c r="G98" s="152" t="s">
        <v>23</v>
      </c>
      <c r="H98" s="155">
        <v>8</v>
      </c>
      <c r="I98" s="153">
        <f t="shared" si="7"/>
        <v>32</v>
      </c>
      <c r="J98" s="153">
        <v>420</v>
      </c>
      <c r="K98" s="155">
        <f t="shared" si="9"/>
        <v>13440</v>
      </c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</row>
    <row r="99" spans="1:31" ht="12.75" customHeight="1" x14ac:dyDescent="0.25">
      <c r="A99" s="152">
        <v>71</v>
      </c>
      <c r="B99" s="152">
        <v>84</v>
      </c>
      <c r="C99" s="153" t="s">
        <v>181</v>
      </c>
      <c r="D99" s="152" t="s">
        <v>342</v>
      </c>
      <c r="E99" s="152">
        <v>1.26</v>
      </c>
      <c r="F99" s="153" t="s">
        <v>340</v>
      </c>
      <c r="G99" s="152" t="s">
        <v>23</v>
      </c>
      <c r="H99" s="155">
        <v>1</v>
      </c>
      <c r="I99" s="153">
        <f t="shared" si="7"/>
        <v>1.26</v>
      </c>
      <c r="J99" s="153">
        <v>420</v>
      </c>
      <c r="K99" s="155">
        <f t="shared" si="9"/>
        <v>529.20000000000005</v>
      </c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</row>
    <row r="100" spans="1:31" ht="12.75" customHeight="1" x14ac:dyDescent="0.25">
      <c r="A100" s="152">
        <v>72</v>
      </c>
      <c r="B100" s="152">
        <v>85</v>
      </c>
      <c r="C100" s="153" t="s">
        <v>327</v>
      </c>
      <c r="D100" s="152" t="s">
        <v>176</v>
      </c>
      <c r="E100" s="152">
        <v>3.88</v>
      </c>
      <c r="F100" s="153" t="s">
        <v>340</v>
      </c>
      <c r="G100" s="152" t="s">
        <v>23</v>
      </c>
      <c r="H100" s="155">
        <v>5</v>
      </c>
      <c r="I100" s="153">
        <f t="shared" si="7"/>
        <v>19.399999999999999</v>
      </c>
      <c r="J100" s="153">
        <v>420</v>
      </c>
      <c r="K100" s="155">
        <f t="shared" si="9"/>
        <v>8147.9999999999991</v>
      </c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</row>
    <row r="101" spans="1:31" ht="12.75" customHeight="1" x14ac:dyDescent="0.25">
      <c r="A101" s="152">
        <v>73</v>
      </c>
      <c r="B101" s="152">
        <v>86</v>
      </c>
      <c r="C101" s="153" t="s">
        <v>181</v>
      </c>
      <c r="D101" s="152" t="s">
        <v>343</v>
      </c>
      <c r="E101" s="152">
        <v>1.22</v>
      </c>
      <c r="F101" s="153" t="s">
        <v>340</v>
      </c>
      <c r="G101" s="152" t="s">
        <v>23</v>
      </c>
      <c r="H101" s="155">
        <v>1</v>
      </c>
      <c r="I101" s="153">
        <f t="shared" si="7"/>
        <v>1.22</v>
      </c>
      <c r="J101" s="153">
        <v>420</v>
      </c>
      <c r="K101" s="155">
        <f t="shared" si="9"/>
        <v>512.4</v>
      </c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</row>
    <row r="102" spans="1:31" ht="12.75" customHeight="1" x14ac:dyDescent="0.25">
      <c r="A102" s="152">
        <v>74</v>
      </c>
      <c r="B102" s="152">
        <v>87</v>
      </c>
      <c r="C102" s="153" t="s">
        <v>327</v>
      </c>
      <c r="D102" s="152" t="s">
        <v>263</v>
      </c>
      <c r="E102" s="152">
        <v>3.75</v>
      </c>
      <c r="F102" s="153" t="s">
        <v>340</v>
      </c>
      <c r="G102" s="152" t="s">
        <v>23</v>
      </c>
      <c r="H102" s="155">
        <v>3</v>
      </c>
      <c r="I102" s="153">
        <f t="shared" si="7"/>
        <v>11.25</v>
      </c>
      <c r="J102" s="153">
        <v>420</v>
      </c>
      <c r="K102" s="155">
        <f t="shared" si="9"/>
        <v>4725</v>
      </c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</row>
    <row r="103" spans="1:31" ht="12.75" customHeight="1" x14ac:dyDescent="0.25">
      <c r="A103" s="152">
        <v>75</v>
      </c>
      <c r="B103" s="152">
        <v>88</v>
      </c>
      <c r="C103" s="153" t="s">
        <v>181</v>
      </c>
      <c r="D103" s="152" t="s">
        <v>344</v>
      </c>
      <c r="E103" s="152">
        <v>1.1299999999999999</v>
      </c>
      <c r="F103" s="153" t="s">
        <v>340</v>
      </c>
      <c r="G103" s="152" t="s">
        <v>23</v>
      </c>
      <c r="H103" s="155">
        <v>1</v>
      </c>
      <c r="I103" s="153">
        <f t="shared" si="7"/>
        <v>1.1299999999999999</v>
      </c>
      <c r="J103" s="153">
        <v>420</v>
      </c>
      <c r="K103" s="155">
        <f t="shared" si="9"/>
        <v>474.59999999999997</v>
      </c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</row>
    <row r="104" spans="1:31" ht="12.75" customHeight="1" x14ac:dyDescent="0.25">
      <c r="A104" s="152">
        <v>76</v>
      </c>
      <c r="B104" s="152">
        <v>89</v>
      </c>
      <c r="C104" s="153" t="s">
        <v>345</v>
      </c>
      <c r="D104" s="152" t="s">
        <v>346</v>
      </c>
      <c r="E104" s="152"/>
      <c r="F104" s="153" t="s">
        <v>340</v>
      </c>
      <c r="G104" s="152" t="s">
        <v>23</v>
      </c>
      <c r="H104" s="155">
        <v>1</v>
      </c>
      <c r="I104" s="153"/>
      <c r="J104" s="153">
        <v>1200</v>
      </c>
      <c r="K104" s="155">
        <f>J104*H104</f>
        <v>1200</v>
      </c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</row>
    <row r="105" spans="1:31" ht="12.75" customHeight="1" x14ac:dyDescent="0.25">
      <c r="A105" s="152">
        <v>77</v>
      </c>
      <c r="B105" s="152">
        <v>90</v>
      </c>
      <c r="C105" s="153" t="s">
        <v>181</v>
      </c>
      <c r="D105" s="152" t="s">
        <v>347</v>
      </c>
      <c r="E105" s="152">
        <v>0.97</v>
      </c>
      <c r="F105" s="153" t="s">
        <v>340</v>
      </c>
      <c r="G105" s="152" t="s">
        <v>23</v>
      </c>
      <c r="H105" s="155">
        <v>1</v>
      </c>
      <c r="I105" s="153">
        <f>H105*E105</f>
        <v>0.97</v>
      </c>
      <c r="J105" s="153">
        <v>420</v>
      </c>
      <c r="K105" s="155">
        <f>I105*J105</f>
        <v>407.4</v>
      </c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</row>
    <row r="106" spans="1:31" ht="12.75" customHeight="1" x14ac:dyDescent="0.25">
      <c r="A106" s="152">
        <v>78</v>
      </c>
      <c r="B106" s="152">
        <v>91</v>
      </c>
      <c r="C106" s="153" t="s">
        <v>345</v>
      </c>
      <c r="D106" s="152" t="s">
        <v>348</v>
      </c>
      <c r="E106" s="152"/>
      <c r="F106" s="153" t="s">
        <v>340</v>
      </c>
      <c r="G106" s="152" t="s">
        <v>23</v>
      </c>
      <c r="H106" s="155">
        <v>1</v>
      </c>
      <c r="I106" s="153"/>
      <c r="J106" s="153">
        <v>1200</v>
      </c>
      <c r="K106" s="155">
        <f t="shared" ref="K106:K108" si="10">J106*H106</f>
        <v>1200</v>
      </c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</row>
    <row r="107" spans="1:31" ht="12.75" customHeight="1" x14ac:dyDescent="0.25">
      <c r="A107" s="152">
        <v>79</v>
      </c>
      <c r="B107" s="152">
        <v>94</v>
      </c>
      <c r="C107" s="153" t="s">
        <v>345</v>
      </c>
      <c r="D107" s="152" t="s">
        <v>349</v>
      </c>
      <c r="E107" s="152"/>
      <c r="F107" s="153" t="s">
        <v>340</v>
      </c>
      <c r="G107" s="152" t="s">
        <v>23</v>
      </c>
      <c r="H107" s="155">
        <v>1</v>
      </c>
      <c r="I107" s="153"/>
      <c r="J107" s="153">
        <v>1200</v>
      </c>
      <c r="K107" s="155">
        <f t="shared" si="10"/>
        <v>1200</v>
      </c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</row>
    <row r="108" spans="1:31" ht="12.75" customHeight="1" x14ac:dyDescent="0.25">
      <c r="A108" s="152">
        <v>80</v>
      </c>
      <c r="B108" s="152">
        <v>97</v>
      </c>
      <c r="C108" s="153" t="s">
        <v>345</v>
      </c>
      <c r="D108" s="152" t="s">
        <v>350</v>
      </c>
      <c r="E108" s="152"/>
      <c r="F108" s="153" t="s">
        <v>340</v>
      </c>
      <c r="G108" s="152" t="s">
        <v>23</v>
      </c>
      <c r="H108" s="155">
        <v>1</v>
      </c>
      <c r="I108" s="153"/>
      <c r="J108" s="153">
        <v>1200</v>
      </c>
      <c r="K108" s="155">
        <f t="shared" si="10"/>
        <v>1200</v>
      </c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</row>
    <row r="109" spans="1:31" ht="12.75" customHeight="1" x14ac:dyDescent="0.25">
      <c r="A109" s="152">
        <v>81</v>
      </c>
      <c r="B109" s="152">
        <v>101</v>
      </c>
      <c r="C109" s="153" t="s">
        <v>330</v>
      </c>
      <c r="D109" s="152" t="s">
        <v>351</v>
      </c>
      <c r="E109" s="152">
        <v>0.1</v>
      </c>
      <c r="F109" s="153" t="s">
        <v>340</v>
      </c>
      <c r="G109" s="152" t="s">
        <v>23</v>
      </c>
      <c r="H109" s="155">
        <v>1</v>
      </c>
      <c r="I109" s="153">
        <f>H109*E109</f>
        <v>0.1</v>
      </c>
      <c r="J109" s="153">
        <v>420</v>
      </c>
      <c r="K109" s="155">
        <f>I109*J109</f>
        <v>42</v>
      </c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</row>
    <row r="110" spans="1:31" ht="12.75" customHeight="1" x14ac:dyDescent="0.25">
      <c r="A110" s="152"/>
      <c r="B110" s="152"/>
      <c r="C110" s="153"/>
      <c r="D110" s="152"/>
      <c r="E110" s="152"/>
      <c r="F110" s="153"/>
      <c r="G110" s="152"/>
      <c r="H110" s="155"/>
      <c r="I110" s="153"/>
      <c r="J110" s="153"/>
      <c r="K110" s="155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</row>
    <row r="111" spans="1:31" ht="12.75" customHeight="1" x14ac:dyDescent="0.25">
      <c r="A111" s="152">
        <v>82</v>
      </c>
      <c r="B111" s="152">
        <v>102</v>
      </c>
      <c r="C111" s="153" t="s">
        <v>324</v>
      </c>
      <c r="D111" s="152" t="s">
        <v>94</v>
      </c>
      <c r="E111" s="152">
        <v>0.08</v>
      </c>
      <c r="F111" s="153" t="s">
        <v>352</v>
      </c>
      <c r="G111" s="152" t="s">
        <v>23</v>
      </c>
      <c r="H111" s="155">
        <v>1</v>
      </c>
      <c r="I111" s="153">
        <f>H111*E111</f>
        <v>0.08</v>
      </c>
      <c r="J111" s="153">
        <v>420</v>
      </c>
      <c r="K111" s="155">
        <f>I111*J111</f>
        <v>33.6</v>
      </c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</row>
    <row r="112" spans="1:31" ht="12.75" customHeight="1" x14ac:dyDescent="0.25">
      <c r="A112" s="152">
        <v>83</v>
      </c>
      <c r="B112" s="152">
        <v>103</v>
      </c>
      <c r="C112" s="153" t="s">
        <v>326</v>
      </c>
      <c r="D112" s="152" t="s">
        <v>94</v>
      </c>
      <c r="E112" s="154">
        <v>1</v>
      </c>
      <c r="F112" s="153" t="s">
        <v>352</v>
      </c>
      <c r="G112" s="152" t="s">
        <v>23</v>
      </c>
      <c r="H112" s="155">
        <v>4</v>
      </c>
      <c r="I112" s="153"/>
      <c r="J112" s="153">
        <v>450</v>
      </c>
      <c r="K112" s="155">
        <f>H112*J112</f>
        <v>1800</v>
      </c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</row>
    <row r="113" spans="1:31" ht="12.75" customHeight="1" x14ac:dyDescent="0.25">
      <c r="A113" s="152">
        <v>84</v>
      </c>
      <c r="B113" s="152">
        <v>104</v>
      </c>
      <c r="C113" s="153" t="s">
        <v>327</v>
      </c>
      <c r="D113" s="152" t="s">
        <v>94</v>
      </c>
      <c r="E113" s="152">
        <v>1</v>
      </c>
      <c r="F113" s="153" t="s">
        <v>352</v>
      </c>
      <c r="G113" s="152" t="s">
        <v>23</v>
      </c>
      <c r="H113" s="155">
        <v>4</v>
      </c>
      <c r="I113" s="153">
        <f t="shared" ref="I113:I121" si="11">H113*E113</f>
        <v>4</v>
      </c>
      <c r="J113" s="153">
        <v>420</v>
      </c>
      <c r="K113" s="155">
        <f t="shared" ref="K113:K121" si="12">I113*J113</f>
        <v>1680</v>
      </c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</row>
    <row r="114" spans="1:31" ht="15" customHeight="1" x14ac:dyDescent="0.25">
      <c r="A114" s="152">
        <v>85</v>
      </c>
      <c r="B114" s="152">
        <v>105</v>
      </c>
      <c r="C114" s="153" t="s">
        <v>181</v>
      </c>
      <c r="D114" s="152" t="s">
        <v>95</v>
      </c>
      <c r="E114" s="152">
        <v>0.3</v>
      </c>
      <c r="F114" s="153" t="s">
        <v>352</v>
      </c>
      <c r="G114" s="152" t="s">
        <v>23</v>
      </c>
      <c r="H114" s="155">
        <v>4</v>
      </c>
      <c r="I114" s="153">
        <f t="shared" si="11"/>
        <v>1.2</v>
      </c>
      <c r="J114" s="153">
        <v>420</v>
      </c>
      <c r="K114" s="155">
        <f t="shared" si="12"/>
        <v>504</v>
      </c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</row>
    <row r="115" spans="1:31" ht="12.75" customHeight="1" x14ac:dyDescent="0.25">
      <c r="A115" s="152">
        <v>86</v>
      </c>
      <c r="B115" s="152">
        <v>106</v>
      </c>
      <c r="C115" s="153" t="s">
        <v>327</v>
      </c>
      <c r="D115" s="152" t="s">
        <v>96</v>
      </c>
      <c r="E115" s="152">
        <v>0.88</v>
      </c>
      <c r="F115" s="153" t="s">
        <v>352</v>
      </c>
      <c r="G115" s="152" t="s">
        <v>23</v>
      </c>
      <c r="H115" s="155">
        <v>8</v>
      </c>
      <c r="I115" s="153">
        <f t="shared" si="11"/>
        <v>7.04</v>
      </c>
      <c r="J115" s="153">
        <v>420</v>
      </c>
      <c r="K115" s="155">
        <f t="shared" si="12"/>
        <v>2956.8</v>
      </c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</row>
    <row r="116" spans="1:31" ht="12.75" customHeight="1" x14ac:dyDescent="0.25">
      <c r="A116" s="152">
        <v>87</v>
      </c>
      <c r="B116" s="152">
        <v>107</v>
      </c>
      <c r="C116" s="153" t="s">
        <v>181</v>
      </c>
      <c r="D116" s="152" t="s">
        <v>97</v>
      </c>
      <c r="E116" s="152">
        <v>0.26</v>
      </c>
      <c r="F116" s="153" t="s">
        <v>352</v>
      </c>
      <c r="G116" s="152" t="s">
        <v>23</v>
      </c>
      <c r="H116" s="155">
        <v>4</v>
      </c>
      <c r="I116" s="153">
        <f t="shared" si="11"/>
        <v>1.04</v>
      </c>
      <c r="J116" s="153">
        <v>420</v>
      </c>
      <c r="K116" s="155">
        <f t="shared" si="12"/>
        <v>436.8</v>
      </c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</row>
    <row r="117" spans="1:31" ht="12.75" customHeight="1" x14ac:dyDescent="0.25">
      <c r="A117" s="152">
        <v>88</v>
      </c>
      <c r="B117" s="152">
        <v>108</v>
      </c>
      <c r="C117" s="153" t="s">
        <v>327</v>
      </c>
      <c r="D117" s="152" t="s">
        <v>98</v>
      </c>
      <c r="E117" s="152">
        <v>0.75</v>
      </c>
      <c r="F117" s="153" t="s">
        <v>352</v>
      </c>
      <c r="G117" s="152" t="s">
        <v>23</v>
      </c>
      <c r="H117" s="155">
        <v>8</v>
      </c>
      <c r="I117" s="153">
        <f t="shared" si="11"/>
        <v>6</v>
      </c>
      <c r="J117" s="153">
        <v>420</v>
      </c>
      <c r="K117" s="155">
        <f t="shared" si="12"/>
        <v>2520</v>
      </c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</row>
    <row r="118" spans="1:31" ht="12.75" customHeight="1" x14ac:dyDescent="0.25">
      <c r="A118" s="152">
        <v>89</v>
      </c>
      <c r="B118" s="152">
        <v>109</v>
      </c>
      <c r="C118" s="153" t="s">
        <v>181</v>
      </c>
      <c r="D118" s="152" t="s">
        <v>328</v>
      </c>
      <c r="E118" s="152">
        <v>0.23</v>
      </c>
      <c r="F118" s="153" t="s">
        <v>352</v>
      </c>
      <c r="G118" s="152" t="s">
        <v>23</v>
      </c>
      <c r="H118" s="155">
        <v>8</v>
      </c>
      <c r="I118" s="153">
        <f t="shared" si="11"/>
        <v>1.84</v>
      </c>
      <c r="J118" s="153">
        <v>420</v>
      </c>
      <c r="K118" s="155">
        <f t="shared" si="12"/>
        <v>772.80000000000007</v>
      </c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</row>
    <row r="119" spans="1:31" ht="12.75" customHeight="1" x14ac:dyDescent="0.25">
      <c r="A119" s="152">
        <v>90</v>
      </c>
      <c r="B119" s="152">
        <v>110</v>
      </c>
      <c r="C119" s="153" t="s">
        <v>327</v>
      </c>
      <c r="D119" s="152" t="s">
        <v>329</v>
      </c>
      <c r="E119" s="152">
        <v>0.69</v>
      </c>
      <c r="F119" s="153" t="s">
        <v>352</v>
      </c>
      <c r="G119" s="152" t="s">
        <v>23</v>
      </c>
      <c r="H119" s="155">
        <v>8</v>
      </c>
      <c r="I119" s="153">
        <f t="shared" si="11"/>
        <v>5.52</v>
      </c>
      <c r="J119" s="153">
        <v>420</v>
      </c>
      <c r="K119" s="155">
        <f t="shared" si="12"/>
        <v>2318.3999999999996</v>
      </c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31" ht="12.75" customHeight="1" x14ac:dyDescent="0.25">
      <c r="A120" s="152">
        <v>91</v>
      </c>
      <c r="B120" s="152">
        <v>111</v>
      </c>
      <c r="C120" s="153" t="s">
        <v>330</v>
      </c>
      <c r="D120" s="152" t="s">
        <v>329</v>
      </c>
      <c r="E120" s="152">
        <v>0.05</v>
      </c>
      <c r="F120" s="153" t="s">
        <v>352</v>
      </c>
      <c r="G120" s="152" t="s">
        <v>23</v>
      </c>
      <c r="H120" s="155">
        <v>8</v>
      </c>
      <c r="I120" s="153">
        <f t="shared" si="11"/>
        <v>0.4</v>
      </c>
      <c r="J120" s="153">
        <v>420</v>
      </c>
      <c r="K120" s="155">
        <f t="shared" si="12"/>
        <v>168</v>
      </c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</row>
    <row r="121" spans="1:31" ht="12.75" customHeight="1" x14ac:dyDescent="0.25">
      <c r="A121" s="152">
        <v>92</v>
      </c>
      <c r="B121" s="152">
        <v>112</v>
      </c>
      <c r="C121" s="153" t="s">
        <v>324</v>
      </c>
      <c r="D121" s="152" t="s">
        <v>98</v>
      </c>
      <c r="E121" s="152">
        <v>0.06</v>
      </c>
      <c r="F121" s="153" t="s">
        <v>352</v>
      </c>
      <c r="G121" s="152" t="s">
        <v>23</v>
      </c>
      <c r="H121" s="155">
        <v>4</v>
      </c>
      <c r="I121" s="153">
        <f t="shared" si="11"/>
        <v>0.24</v>
      </c>
      <c r="J121" s="153">
        <v>420</v>
      </c>
      <c r="K121" s="155">
        <f t="shared" si="12"/>
        <v>100.8</v>
      </c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</row>
    <row r="122" spans="1:31" ht="12.75" customHeight="1" x14ac:dyDescent="0.25">
      <c r="A122" s="152">
        <v>93</v>
      </c>
      <c r="B122" s="152">
        <v>113</v>
      </c>
      <c r="C122" s="153" t="s">
        <v>326</v>
      </c>
      <c r="D122" s="152" t="s">
        <v>98</v>
      </c>
      <c r="E122" s="154">
        <v>1</v>
      </c>
      <c r="F122" s="153" t="s">
        <v>352</v>
      </c>
      <c r="G122" s="152" t="s">
        <v>23</v>
      </c>
      <c r="H122" s="155">
        <v>4</v>
      </c>
      <c r="I122" s="153"/>
      <c r="J122" s="153">
        <v>450</v>
      </c>
      <c r="K122" s="155">
        <f>H122*J122</f>
        <v>1800</v>
      </c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</row>
    <row r="123" spans="1:31" ht="12.75" customHeight="1" x14ac:dyDescent="0.25">
      <c r="A123" s="152">
        <v>94</v>
      </c>
      <c r="B123" s="152">
        <v>114</v>
      </c>
      <c r="C123" s="153" t="s">
        <v>327</v>
      </c>
      <c r="D123" s="152" t="s">
        <v>98</v>
      </c>
      <c r="E123" s="152">
        <v>0.75</v>
      </c>
      <c r="F123" s="153" t="s">
        <v>352</v>
      </c>
      <c r="G123" s="152" t="s">
        <v>23</v>
      </c>
      <c r="H123" s="155">
        <f>36/9*4</f>
        <v>16</v>
      </c>
      <c r="I123" s="153">
        <f t="shared" ref="I123:I133" si="13">H123*E123</f>
        <v>12</v>
      </c>
      <c r="J123" s="153">
        <v>420</v>
      </c>
      <c r="K123" s="155">
        <f t="shared" ref="K123:K133" si="14">I123*J123</f>
        <v>5040</v>
      </c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</row>
    <row r="124" spans="1:31" ht="12.75" customHeight="1" x14ac:dyDescent="0.25">
      <c r="A124" s="152">
        <v>95</v>
      </c>
      <c r="B124" s="152">
        <v>115</v>
      </c>
      <c r="C124" s="153" t="s">
        <v>327</v>
      </c>
      <c r="D124" s="152" t="s">
        <v>329</v>
      </c>
      <c r="E124" s="152">
        <v>0.69</v>
      </c>
      <c r="F124" s="153" t="s">
        <v>352</v>
      </c>
      <c r="G124" s="152" t="s">
        <v>23</v>
      </c>
      <c r="H124" s="155">
        <v>4</v>
      </c>
      <c r="I124" s="153">
        <f t="shared" si="13"/>
        <v>2.76</v>
      </c>
      <c r="J124" s="153">
        <v>420</v>
      </c>
      <c r="K124" s="155">
        <f t="shared" si="14"/>
        <v>1159.1999999999998</v>
      </c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</row>
    <row r="125" spans="1:31" ht="12.75" customHeight="1" x14ac:dyDescent="0.25">
      <c r="A125" s="162">
        <v>96</v>
      </c>
      <c r="B125" s="162">
        <v>116</v>
      </c>
      <c r="C125" s="163" t="s">
        <v>331</v>
      </c>
      <c r="D125" s="162" t="s">
        <v>98</v>
      </c>
      <c r="E125" s="162">
        <v>0.25</v>
      </c>
      <c r="F125" s="163" t="s">
        <v>352</v>
      </c>
      <c r="G125" s="162" t="s">
        <v>23</v>
      </c>
      <c r="H125" s="164">
        <v>4</v>
      </c>
      <c r="I125" s="163">
        <f t="shared" si="13"/>
        <v>1</v>
      </c>
      <c r="J125" s="163">
        <v>420</v>
      </c>
      <c r="K125" s="164">
        <f t="shared" si="14"/>
        <v>420</v>
      </c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</row>
    <row r="126" spans="1:31" ht="12.75" customHeight="1" x14ac:dyDescent="0.25">
      <c r="A126" s="152">
        <v>97</v>
      </c>
      <c r="B126" s="152">
        <v>117</v>
      </c>
      <c r="C126" s="153" t="s">
        <v>331</v>
      </c>
      <c r="D126" s="152" t="s">
        <v>341</v>
      </c>
      <c r="E126" s="152">
        <v>1.95</v>
      </c>
      <c r="F126" s="153" t="s">
        <v>352</v>
      </c>
      <c r="G126" s="152" t="s">
        <v>23</v>
      </c>
      <c r="H126" s="155">
        <v>1</v>
      </c>
      <c r="I126" s="153">
        <f t="shared" si="13"/>
        <v>1.95</v>
      </c>
      <c r="J126" s="153">
        <v>420</v>
      </c>
      <c r="K126" s="155">
        <f t="shared" si="14"/>
        <v>819</v>
      </c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</row>
    <row r="127" spans="1:31" ht="12.75" customHeight="1" x14ac:dyDescent="0.25">
      <c r="A127" s="152">
        <v>98</v>
      </c>
      <c r="B127" s="152">
        <v>118</v>
      </c>
      <c r="C127" s="153" t="s">
        <v>327</v>
      </c>
      <c r="D127" s="152" t="s">
        <v>138</v>
      </c>
      <c r="E127" s="152">
        <v>4</v>
      </c>
      <c r="F127" s="153" t="s">
        <v>352</v>
      </c>
      <c r="G127" s="152" t="s">
        <v>23</v>
      </c>
      <c r="H127" s="155">
        <v>6</v>
      </c>
      <c r="I127" s="153">
        <f t="shared" si="13"/>
        <v>24</v>
      </c>
      <c r="J127" s="153">
        <v>420</v>
      </c>
      <c r="K127" s="155">
        <f t="shared" si="14"/>
        <v>10080</v>
      </c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</row>
    <row r="128" spans="1:31" ht="12.75" customHeight="1" x14ac:dyDescent="0.25">
      <c r="A128" s="152">
        <v>99</v>
      </c>
      <c r="B128" s="152">
        <v>119</v>
      </c>
      <c r="C128" s="153" t="s">
        <v>181</v>
      </c>
      <c r="D128" s="152" t="s">
        <v>342</v>
      </c>
      <c r="E128" s="152">
        <v>1.26</v>
      </c>
      <c r="F128" s="153" t="s">
        <v>352</v>
      </c>
      <c r="G128" s="152" t="s">
        <v>23</v>
      </c>
      <c r="H128" s="155">
        <v>1</v>
      </c>
      <c r="I128" s="153">
        <f t="shared" si="13"/>
        <v>1.26</v>
      </c>
      <c r="J128" s="153">
        <v>420</v>
      </c>
      <c r="K128" s="155">
        <f t="shared" si="14"/>
        <v>529.20000000000005</v>
      </c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</row>
    <row r="129" spans="1:31" ht="12.75" customHeight="1" x14ac:dyDescent="0.25">
      <c r="A129" s="152">
        <v>100</v>
      </c>
      <c r="B129" s="152">
        <v>120</v>
      </c>
      <c r="C129" s="153" t="s">
        <v>327</v>
      </c>
      <c r="D129" s="152" t="s">
        <v>176</v>
      </c>
      <c r="E129" s="152">
        <v>3.88</v>
      </c>
      <c r="F129" s="153" t="s">
        <v>352</v>
      </c>
      <c r="G129" s="152" t="s">
        <v>23</v>
      </c>
      <c r="H129" s="155">
        <v>3</v>
      </c>
      <c r="I129" s="153">
        <f t="shared" si="13"/>
        <v>11.64</v>
      </c>
      <c r="J129" s="153">
        <v>420</v>
      </c>
      <c r="K129" s="155">
        <f t="shared" si="14"/>
        <v>4888.8</v>
      </c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</row>
    <row r="130" spans="1:31" ht="12.75" customHeight="1" x14ac:dyDescent="0.25">
      <c r="A130" s="152">
        <v>101</v>
      </c>
      <c r="B130" s="152">
        <v>121</v>
      </c>
      <c r="C130" s="153" t="s">
        <v>181</v>
      </c>
      <c r="D130" s="152" t="s">
        <v>343</v>
      </c>
      <c r="E130" s="152">
        <v>1.22</v>
      </c>
      <c r="F130" s="153" t="s">
        <v>352</v>
      </c>
      <c r="G130" s="152" t="s">
        <v>23</v>
      </c>
      <c r="H130" s="155">
        <v>1</v>
      </c>
      <c r="I130" s="153">
        <f t="shared" si="13"/>
        <v>1.22</v>
      </c>
      <c r="J130" s="153">
        <v>420</v>
      </c>
      <c r="K130" s="155">
        <f t="shared" si="14"/>
        <v>512.4</v>
      </c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</row>
    <row r="131" spans="1:31" ht="12.75" customHeight="1" x14ac:dyDescent="0.25">
      <c r="A131" s="152">
        <v>102</v>
      </c>
      <c r="B131" s="152">
        <v>122</v>
      </c>
      <c r="C131" s="153" t="s">
        <v>327</v>
      </c>
      <c r="D131" s="152" t="s">
        <v>263</v>
      </c>
      <c r="E131" s="152">
        <v>3.75</v>
      </c>
      <c r="F131" s="153" t="s">
        <v>352</v>
      </c>
      <c r="G131" s="152" t="s">
        <v>23</v>
      </c>
      <c r="H131" s="155">
        <v>3</v>
      </c>
      <c r="I131" s="153">
        <f t="shared" si="13"/>
        <v>11.25</v>
      </c>
      <c r="J131" s="153">
        <v>420</v>
      </c>
      <c r="K131" s="155">
        <f t="shared" si="14"/>
        <v>4725</v>
      </c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</row>
    <row r="132" spans="1:31" ht="12.75" customHeight="1" x14ac:dyDescent="0.25">
      <c r="A132" s="152">
        <v>103</v>
      </c>
      <c r="B132" s="152">
        <v>123</v>
      </c>
      <c r="C132" s="153" t="s">
        <v>181</v>
      </c>
      <c r="D132" s="152" t="s">
        <v>344</v>
      </c>
      <c r="E132" s="152">
        <v>1.1299999999999999</v>
      </c>
      <c r="F132" s="153" t="s">
        <v>352</v>
      </c>
      <c r="G132" s="152" t="s">
        <v>23</v>
      </c>
      <c r="H132" s="155">
        <v>1</v>
      </c>
      <c r="I132" s="153">
        <f t="shared" si="13"/>
        <v>1.1299999999999999</v>
      </c>
      <c r="J132" s="153">
        <v>420</v>
      </c>
      <c r="K132" s="155">
        <f t="shared" si="14"/>
        <v>474.59999999999997</v>
      </c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</row>
    <row r="133" spans="1:31" ht="12.75" customHeight="1" x14ac:dyDescent="0.25">
      <c r="A133" s="152">
        <v>104</v>
      </c>
      <c r="B133" s="152">
        <v>124</v>
      </c>
      <c r="C133" s="153" t="s">
        <v>327</v>
      </c>
      <c r="D133" s="152" t="s">
        <v>242</v>
      </c>
      <c r="E133" s="152">
        <v>3.25</v>
      </c>
      <c r="F133" s="153" t="s">
        <v>352</v>
      </c>
      <c r="G133" s="152" t="s">
        <v>23</v>
      </c>
      <c r="H133" s="155">
        <v>2</v>
      </c>
      <c r="I133" s="153">
        <f t="shared" si="13"/>
        <v>6.5</v>
      </c>
      <c r="J133" s="153">
        <v>420</v>
      </c>
      <c r="K133" s="155">
        <f t="shared" si="14"/>
        <v>2730</v>
      </c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</row>
    <row r="134" spans="1:31" ht="12.75" customHeight="1" x14ac:dyDescent="0.25">
      <c r="A134" s="152">
        <v>105</v>
      </c>
      <c r="B134" s="152">
        <v>125</v>
      </c>
      <c r="C134" s="153" t="s">
        <v>345</v>
      </c>
      <c r="D134" s="152" t="s">
        <v>346</v>
      </c>
      <c r="E134" s="152"/>
      <c r="F134" s="153" t="s">
        <v>352</v>
      </c>
      <c r="G134" s="152" t="s">
        <v>23</v>
      </c>
      <c r="H134" s="155">
        <v>1</v>
      </c>
      <c r="I134" s="153"/>
      <c r="J134" s="153">
        <v>1200</v>
      </c>
      <c r="K134" s="155">
        <f>J134*H134</f>
        <v>1200</v>
      </c>
      <c r="L134" s="110">
        <v>4</v>
      </c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</row>
    <row r="135" spans="1:31" ht="12.75" customHeight="1" x14ac:dyDescent="0.25">
      <c r="A135" s="152">
        <v>106</v>
      </c>
      <c r="B135" s="152">
        <v>126</v>
      </c>
      <c r="C135" s="153" t="s">
        <v>181</v>
      </c>
      <c r="D135" s="152" t="s">
        <v>347</v>
      </c>
      <c r="E135" s="152">
        <v>0.97</v>
      </c>
      <c r="F135" s="153" t="s">
        <v>352</v>
      </c>
      <c r="G135" s="152" t="s">
        <v>23</v>
      </c>
      <c r="H135" s="155">
        <v>1</v>
      </c>
      <c r="I135" s="153">
        <f>H135*E135</f>
        <v>0.97</v>
      </c>
      <c r="J135" s="153">
        <v>420</v>
      </c>
      <c r="K135" s="155">
        <f>I135*J135</f>
        <v>407.4</v>
      </c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</row>
    <row r="136" spans="1:31" ht="12.75" customHeight="1" x14ac:dyDescent="0.25">
      <c r="A136" s="152">
        <v>107</v>
      </c>
      <c r="B136" s="152">
        <v>128</v>
      </c>
      <c r="C136" s="153" t="s">
        <v>345</v>
      </c>
      <c r="D136" s="152" t="s">
        <v>348</v>
      </c>
      <c r="E136" s="152"/>
      <c r="F136" s="153" t="s">
        <v>352</v>
      </c>
      <c r="G136" s="152" t="s">
        <v>23</v>
      </c>
      <c r="H136" s="155">
        <v>1</v>
      </c>
      <c r="I136" s="153"/>
      <c r="J136" s="153">
        <v>1200</v>
      </c>
      <c r="K136" s="155">
        <f t="shared" ref="K136:K137" si="15">J136*H136</f>
        <v>1200</v>
      </c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</row>
    <row r="137" spans="1:31" ht="12.75" customHeight="1" x14ac:dyDescent="0.25">
      <c r="A137" s="152">
        <v>108</v>
      </c>
      <c r="B137" s="152">
        <v>131</v>
      </c>
      <c r="C137" s="153" t="s">
        <v>345</v>
      </c>
      <c r="D137" s="152" t="s">
        <v>349</v>
      </c>
      <c r="E137" s="152"/>
      <c r="F137" s="153" t="s">
        <v>352</v>
      </c>
      <c r="G137" s="152" t="s">
        <v>23</v>
      </c>
      <c r="H137" s="155">
        <v>1</v>
      </c>
      <c r="I137" s="153"/>
      <c r="J137" s="153">
        <v>1200</v>
      </c>
      <c r="K137" s="155">
        <f t="shared" si="15"/>
        <v>1200</v>
      </c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</row>
    <row r="138" spans="1:31" ht="12.75" customHeight="1" x14ac:dyDescent="0.25">
      <c r="A138" s="152">
        <v>109</v>
      </c>
      <c r="B138" s="152">
        <v>138</v>
      </c>
      <c r="C138" s="153" t="s">
        <v>330</v>
      </c>
      <c r="D138" s="152" t="s">
        <v>351</v>
      </c>
      <c r="E138" s="152">
        <v>0.1</v>
      </c>
      <c r="F138" s="153" t="s">
        <v>352</v>
      </c>
      <c r="G138" s="152" t="s">
        <v>23</v>
      </c>
      <c r="H138" s="155">
        <v>1</v>
      </c>
      <c r="I138" s="153">
        <f t="shared" ref="I138:I141" si="16">H138*E138</f>
        <v>0.1</v>
      </c>
      <c r="J138" s="153">
        <v>420</v>
      </c>
      <c r="K138" s="155">
        <f t="shared" ref="K138:K141" si="17">I138*J138</f>
        <v>42</v>
      </c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</row>
    <row r="139" spans="1:31" ht="12.75" customHeight="1" x14ac:dyDescent="0.25">
      <c r="A139" s="152">
        <v>110</v>
      </c>
      <c r="B139" s="152">
        <v>139</v>
      </c>
      <c r="C139" s="153" t="s">
        <v>324</v>
      </c>
      <c r="D139" s="152" t="s">
        <v>90</v>
      </c>
      <c r="E139" s="152">
        <v>0.1</v>
      </c>
      <c r="F139" s="153" t="s">
        <v>353</v>
      </c>
      <c r="G139" s="152" t="s">
        <v>23</v>
      </c>
      <c r="H139" s="155">
        <v>4</v>
      </c>
      <c r="I139" s="153">
        <f t="shared" si="16"/>
        <v>0.4</v>
      </c>
      <c r="J139" s="153">
        <v>420</v>
      </c>
      <c r="K139" s="155">
        <f t="shared" si="17"/>
        <v>168</v>
      </c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</row>
    <row r="140" spans="1:31" ht="12.75" customHeight="1" x14ac:dyDescent="0.25">
      <c r="A140" s="152">
        <v>111</v>
      </c>
      <c r="B140" s="152">
        <v>140</v>
      </c>
      <c r="C140" s="153" t="s">
        <v>327</v>
      </c>
      <c r="D140" s="152" t="s">
        <v>90</v>
      </c>
      <c r="E140" s="152">
        <v>1.25</v>
      </c>
      <c r="F140" s="153" t="s">
        <v>353</v>
      </c>
      <c r="G140" s="152" t="s">
        <v>23</v>
      </c>
      <c r="H140" s="155">
        <v>8</v>
      </c>
      <c r="I140" s="153">
        <f t="shared" si="16"/>
        <v>10</v>
      </c>
      <c r="J140" s="153">
        <v>420</v>
      </c>
      <c r="K140" s="155">
        <f t="shared" si="17"/>
        <v>4200</v>
      </c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</row>
    <row r="141" spans="1:31" ht="12.75" customHeight="1" x14ac:dyDescent="0.25">
      <c r="A141" s="152">
        <v>112</v>
      </c>
      <c r="B141" s="152">
        <v>141</v>
      </c>
      <c r="C141" s="153" t="s">
        <v>181</v>
      </c>
      <c r="D141" s="152" t="s">
        <v>91</v>
      </c>
      <c r="E141" s="152">
        <v>0.38</v>
      </c>
      <c r="F141" s="153" t="s">
        <v>353</v>
      </c>
      <c r="G141" s="152" t="s">
        <v>23</v>
      </c>
      <c r="H141" s="155">
        <v>4</v>
      </c>
      <c r="I141" s="153">
        <f t="shared" si="16"/>
        <v>1.52</v>
      </c>
      <c r="J141" s="153">
        <v>420</v>
      </c>
      <c r="K141" s="155">
        <f t="shared" si="17"/>
        <v>638.4</v>
      </c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</row>
    <row r="142" spans="1:31" ht="12.75" customHeight="1" x14ac:dyDescent="0.25">
      <c r="A142" s="152">
        <v>113</v>
      </c>
      <c r="B142" s="152">
        <v>142</v>
      </c>
      <c r="C142" s="153" t="s">
        <v>326</v>
      </c>
      <c r="D142" s="152" t="s">
        <v>92</v>
      </c>
      <c r="E142" s="154">
        <v>1</v>
      </c>
      <c r="F142" s="153" t="s">
        <v>353</v>
      </c>
      <c r="G142" s="152" t="s">
        <v>23</v>
      </c>
      <c r="H142" s="155">
        <v>4</v>
      </c>
      <c r="I142" s="153"/>
      <c r="J142" s="153">
        <v>450</v>
      </c>
      <c r="K142" s="155">
        <f>H142*J142</f>
        <v>1800</v>
      </c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</row>
    <row r="143" spans="1:31" ht="12.75" customHeight="1" x14ac:dyDescent="0.25">
      <c r="A143" s="152">
        <v>114</v>
      </c>
      <c r="B143" s="152">
        <v>143</v>
      </c>
      <c r="C143" s="153" t="s">
        <v>327</v>
      </c>
      <c r="D143" s="152" t="s">
        <v>92</v>
      </c>
      <c r="E143" s="161">
        <v>1.1299999999999999</v>
      </c>
      <c r="F143" s="153" t="s">
        <v>353</v>
      </c>
      <c r="G143" s="152" t="s">
        <v>23</v>
      </c>
      <c r="H143" s="155">
        <v>4</v>
      </c>
      <c r="I143" s="153">
        <f t="shared" ref="I143:I153" si="18">H143*E143</f>
        <v>4.5199999999999996</v>
      </c>
      <c r="J143" s="153">
        <v>420</v>
      </c>
      <c r="K143" s="155">
        <f t="shared" ref="K143:K153" si="19">I143*J143</f>
        <v>1898.3999999999999</v>
      </c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</row>
    <row r="144" spans="1:31" ht="12.75" customHeight="1" x14ac:dyDescent="0.25">
      <c r="A144" s="152">
        <v>115</v>
      </c>
      <c r="B144" s="152">
        <v>144</v>
      </c>
      <c r="C144" s="153" t="s">
        <v>181</v>
      </c>
      <c r="D144" s="152" t="s">
        <v>93</v>
      </c>
      <c r="E144" s="152">
        <v>0.34</v>
      </c>
      <c r="F144" s="153" t="s">
        <v>353</v>
      </c>
      <c r="G144" s="152" t="s">
        <v>23</v>
      </c>
      <c r="H144" s="155">
        <v>4</v>
      </c>
      <c r="I144" s="153">
        <f t="shared" si="18"/>
        <v>1.36</v>
      </c>
      <c r="J144" s="153">
        <v>420</v>
      </c>
      <c r="K144" s="155">
        <f t="shared" si="19"/>
        <v>571.20000000000005</v>
      </c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</row>
    <row r="145" spans="1:31" ht="12.75" customHeight="1" x14ac:dyDescent="0.25">
      <c r="A145" s="152">
        <v>116</v>
      </c>
      <c r="B145" s="152">
        <v>145</v>
      </c>
      <c r="C145" s="153" t="s">
        <v>327</v>
      </c>
      <c r="D145" s="152" t="s">
        <v>94</v>
      </c>
      <c r="E145" s="152">
        <v>1</v>
      </c>
      <c r="F145" s="153" t="s">
        <v>353</v>
      </c>
      <c r="G145" s="152" t="s">
        <v>23</v>
      </c>
      <c r="H145" s="155">
        <v>8</v>
      </c>
      <c r="I145" s="153">
        <f t="shared" si="18"/>
        <v>8</v>
      </c>
      <c r="J145" s="153">
        <v>420</v>
      </c>
      <c r="K145" s="155">
        <f t="shared" si="19"/>
        <v>3360</v>
      </c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</row>
    <row r="146" spans="1:31" ht="12.75" customHeight="1" x14ac:dyDescent="0.25">
      <c r="A146" s="152">
        <v>117</v>
      </c>
      <c r="B146" s="152">
        <v>146</v>
      </c>
      <c r="C146" s="153" t="s">
        <v>181</v>
      </c>
      <c r="D146" s="152" t="s">
        <v>95</v>
      </c>
      <c r="E146" s="152">
        <v>0.3</v>
      </c>
      <c r="F146" s="153" t="s">
        <v>353</v>
      </c>
      <c r="G146" s="152" t="s">
        <v>23</v>
      </c>
      <c r="H146" s="155">
        <v>4</v>
      </c>
      <c r="I146" s="153">
        <f t="shared" si="18"/>
        <v>1.2</v>
      </c>
      <c r="J146" s="153">
        <v>420</v>
      </c>
      <c r="K146" s="155">
        <f t="shared" si="19"/>
        <v>504</v>
      </c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</row>
    <row r="147" spans="1:31" ht="12.75" customHeight="1" x14ac:dyDescent="0.25">
      <c r="A147" s="152">
        <v>118</v>
      </c>
      <c r="B147" s="152">
        <v>147</v>
      </c>
      <c r="C147" s="153" t="s">
        <v>327</v>
      </c>
      <c r="D147" s="152" t="s">
        <v>96</v>
      </c>
      <c r="E147" s="152">
        <v>0.88</v>
      </c>
      <c r="F147" s="153" t="s">
        <v>353</v>
      </c>
      <c r="G147" s="152" t="s">
        <v>23</v>
      </c>
      <c r="H147" s="155">
        <v>8</v>
      </c>
      <c r="I147" s="153">
        <f t="shared" si="18"/>
        <v>7.04</v>
      </c>
      <c r="J147" s="153">
        <v>420</v>
      </c>
      <c r="K147" s="155">
        <f t="shared" si="19"/>
        <v>2956.8</v>
      </c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</row>
    <row r="148" spans="1:31" ht="12.75" customHeight="1" x14ac:dyDescent="0.25">
      <c r="A148" s="152">
        <v>119</v>
      </c>
      <c r="B148" s="152">
        <v>148</v>
      </c>
      <c r="C148" s="153" t="s">
        <v>181</v>
      </c>
      <c r="D148" s="152" t="s">
        <v>97</v>
      </c>
      <c r="E148" s="152">
        <v>0.26</v>
      </c>
      <c r="F148" s="153" t="s">
        <v>353</v>
      </c>
      <c r="G148" s="152" t="s">
        <v>23</v>
      </c>
      <c r="H148" s="155">
        <v>4</v>
      </c>
      <c r="I148" s="153">
        <f t="shared" si="18"/>
        <v>1.04</v>
      </c>
      <c r="J148" s="153">
        <v>420</v>
      </c>
      <c r="K148" s="155">
        <f t="shared" si="19"/>
        <v>436.8</v>
      </c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</row>
    <row r="149" spans="1:31" ht="12.75" customHeight="1" x14ac:dyDescent="0.25">
      <c r="A149" s="152">
        <v>120</v>
      </c>
      <c r="B149" s="152">
        <v>149</v>
      </c>
      <c r="C149" s="153" t="s">
        <v>327</v>
      </c>
      <c r="D149" s="152" t="s">
        <v>98</v>
      </c>
      <c r="E149" s="152">
        <v>0.75</v>
      </c>
      <c r="F149" s="153" t="s">
        <v>353</v>
      </c>
      <c r="G149" s="152" t="s">
        <v>23</v>
      </c>
      <c r="H149" s="155">
        <v>4</v>
      </c>
      <c r="I149" s="153">
        <f t="shared" si="18"/>
        <v>3</v>
      </c>
      <c r="J149" s="153">
        <v>420</v>
      </c>
      <c r="K149" s="155">
        <f t="shared" si="19"/>
        <v>1260</v>
      </c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</row>
    <row r="150" spans="1:31" ht="12.75" customHeight="1" x14ac:dyDescent="0.25">
      <c r="A150" s="152">
        <v>121</v>
      </c>
      <c r="B150" s="152">
        <v>150</v>
      </c>
      <c r="C150" s="153" t="s">
        <v>181</v>
      </c>
      <c r="D150" s="152" t="s">
        <v>328</v>
      </c>
      <c r="E150" s="152">
        <v>0.23</v>
      </c>
      <c r="F150" s="153" t="s">
        <v>353</v>
      </c>
      <c r="G150" s="152" t="s">
        <v>23</v>
      </c>
      <c r="H150" s="155">
        <v>4</v>
      </c>
      <c r="I150" s="153">
        <f t="shared" si="18"/>
        <v>0.92</v>
      </c>
      <c r="J150" s="153">
        <v>420</v>
      </c>
      <c r="K150" s="155">
        <f t="shared" si="19"/>
        <v>386.40000000000003</v>
      </c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</row>
    <row r="151" spans="1:31" ht="12.75" customHeight="1" x14ac:dyDescent="0.25">
      <c r="A151" s="152">
        <v>122</v>
      </c>
      <c r="B151" s="152">
        <v>151</v>
      </c>
      <c r="C151" s="153" t="s">
        <v>327</v>
      </c>
      <c r="D151" s="152" t="s">
        <v>329</v>
      </c>
      <c r="E151" s="152">
        <v>0.69</v>
      </c>
      <c r="F151" s="153" t="s">
        <v>353</v>
      </c>
      <c r="G151" s="152" t="s">
        <v>23</v>
      </c>
      <c r="H151" s="155">
        <f>72/9*4</f>
        <v>32</v>
      </c>
      <c r="I151" s="153">
        <f t="shared" si="18"/>
        <v>22.08</v>
      </c>
      <c r="J151" s="153">
        <v>420</v>
      </c>
      <c r="K151" s="155">
        <f t="shared" si="19"/>
        <v>9273.5999999999985</v>
      </c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</row>
    <row r="152" spans="1:31" ht="12.75" customHeight="1" x14ac:dyDescent="0.25">
      <c r="A152" s="152">
        <v>123</v>
      </c>
      <c r="B152" s="152">
        <v>152</v>
      </c>
      <c r="C152" s="153" t="s">
        <v>330</v>
      </c>
      <c r="D152" s="152" t="s">
        <v>329</v>
      </c>
      <c r="E152" s="152">
        <v>0.05</v>
      </c>
      <c r="F152" s="153" t="s">
        <v>353</v>
      </c>
      <c r="G152" s="152" t="s">
        <v>23</v>
      </c>
      <c r="H152" s="155">
        <f>27/9*4</f>
        <v>12</v>
      </c>
      <c r="I152" s="153">
        <f t="shared" si="18"/>
        <v>0.60000000000000009</v>
      </c>
      <c r="J152" s="153">
        <v>420</v>
      </c>
      <c r="K152" s="155">
        <f t="shared" si="19"/>
        <v>252.00000000000003</v>
      </c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</row>
    <row r="153" spans="1:31" ht="12.75" customHeight="1" x14ac:dyDescent="0.25">
      <c r="A153" s="152">
        <v>124</v>
      </c>
      <c r="B153" s="152">
        <v>153</v>
      </c>
      <c r="C153" s="153" t="s">
        <v>324</v>
      </c>
      <c r="D153" s="152" t="s">
        <v>329</v>
      </c>
      <c r="E153" s="152">
        <v>0.06</v>
      </c>
      <c r="F153" s="153" t="s">
        <v>353</v>
      </c>
      <c r="G153" s="152" t="s">
        <v>23</v>
      </c>
      <c r="H153" s="155">
        <v>8</v>
      </c>
      <c r="I153" s="153">
        <f t="shared" si="18"/>
        <v>0.48</v>
      </c>
      <c r="J153" s="153">
        <v>420</v>
      </c>
      <c r="K153" s="155">
        <f t="shared" si="19"/>
        <v>201.6</v>
      </c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</row>
    <row r="154" spans="1:31" ht="12.75" customHeight="1" x14ac:dyDescent="0.25">
      <c r="A154" s="152">
        <v>125</v>
      </c>
      <c r="B154" s="152">
        <v>154</v>
      </c>
      <c r="C154" s="153" t="s">
        <v>326</v>
      </c>
      <c r="D154" s="152" t="s">
        <v>329</v>
      </c>
      <c r="E154" s="154">
        <v>1</v>
      </c>
      <c r="F154" s="153" t="s">
        <v>353</v>
      </c>
      <c r="G154" s="152" t="s">
        <v>23</v>
      </c>
      <c r="H154" s="155">
        <v>8</v>
      </c>
      <c r="I154" s="153"/>
      <c r="J154" s="153">
        <v>450</v>
      </c>
      <c r="K154" s="155">
        <f>H154*J154</f>
        <v>3600</v>
      </c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</row>
    <row r="155" spans="1:31" ht="12.75" customHeight="1" x14ac:dyDescent="0.25">
      <c r="A155" s="152">
        <v>126</v>
      </c>
      <c r="B155" s="152">
        <v>155</v>
      </c>
      <c r="C155" s="153" t="s">
        <v>331</v>
      </c>
      <c r="D155" s="152" t="s">
        <v>354</v>
      </c>
      <c r="E155" s="152">
        <v>2.34</v>
      </c>
      <c r="F155" s="153" t="s">
        <v>353</v>
      </c>
      <c r="G155" s="152" t="s">
        <v>23</v>
      </c>
      <c r="H155" s="155">
        <v>1</v>
      </c>
      <c r="I155" s="153">
        <f t="shared" ref="I155:I163" si="20">H155*E155</f>
        <v>2.34</v>
      </c>
      <c r="J155" s="153">
        <v>420</v>
      </c>
      <c r="K155" s="155">
        <f t="shared" ref="K155:K163" si="21">I155*J155</f>
        <v>982.8</v>
      </c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</row>
    <row r="156" spans="1:31" ht="12.75" customHeight="1" x14ac:dyDescent="0.25">
      <c r="A156" s="152">
        <v>127</v>
      </c>
      <c r="B156" s="152">
        <v>156</v>
      </c>
      <c r="C156" s="153" t="s">
        <v>327</v>
      </c>
      <c r="D156" s="152" t="s">
        <v>151</v>
      </c>
      <c r="E156" s="152">
        <v>4.25</v>
      </c>
      <c r="F156" s="153" t="s">
        <v>353</v>
      </c>
      <c r="G156" s="152" t="s">
        <v>23</v>
      </c>
      <c r="H156" s="155">
        <v>3</v>
      </c>
      <c r="I156" s="153">
        <f t="shared" si="20"/>
        <v>12.75</v>
      </c>
      <c r="J156" s="153">
        <v>420</v>
      </c>
      <c r="K156" s="155">
        <f t="shared" si="21"/>
        <v>5355</v>
      </c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</row>
    <row r="157" spans="1:31" ht="12.75" customHeight="1" x14ac:dyDescent="0.25">
      <c r="A157" s="152">
        <v>128</v>
      </c>
      <c r="B157" s="152">
        <v>157</v>
      </c>
      <c r="C157" s="153" t="s">
        <v>181</v>
      </c>
      <c r="D157" s="152" t="s">
        <v>355</v>
      </c>
      <c r="E157" s="152">
        <v>1.34</v>
      </c>
      <c r="F157" s="153" t="s">
        <v>353</v>
      </c>
      <c r="G157" s="152" t="s">
        <v>23</v>
      </c>
      <c r="H157" s="155">
        <v>1</v>
      </c>
      <c r="I157" s="153">
        <f t="shared" si="20"/>
        <v>1.34</v>
      </c>
      <c r="J157" s="153">
        <v>420</v>
      </c>
      <c r="K157" s="155">
        <f t="shared" si="21"/>
        <v>562.80000000000007</v>
      </c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</row>
    <row r="158" spans="1:31" ht="12.75" customHeight="1" x14ac:dyDescent="0.25">
      <c r="A158" s="152">
        <v>129</v>
      </c>
      <c r="B158" s="152">
        <v>158</v>
      </c>
      <c r="C158" s="153" t="s">
        <v>327</v>
      </c>
      <c r="D158" s="152" t="s">
        <v>149</v>
      </c>
      <c r="E158" s="152">
        <v>4.13</v>
      </c>
      <c r="F158" s="153" t="s">
        <v>353</v>
      </c>
      <c r="G158" s="152" t="s">
        <v>23</v>
      </c>
      <c r="H158" s="155">
        <v>3</v>
      </c>
      <c r="I158" s="153">
        <f t="shared" si="20"/>
        <v>12.39</v>
      </c>
      <c r="J158" s="153">
        <v>420</v>
      </c>
      <c r="K158" s="155">
        <f t="shared" si="21"/>
        <v>5203.8</v>
      </c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</row>
    <row r="159" spans="1:31" ht="12.75" customHeight="1" x14ac:dyDescent="0.25">
      <c r="A159" s="152">
        <v>130</v>
      </c>
      <c r="B159" s="152">
        <v>159</v>
      </c>
      <c r="C159" s="153" t="s">
        <v>181</v>
      </c>
      <c r="D159" s="152" t="s">
        <v>356</v>
      </c>
      <c r="E159" s="152">
        <v>1.3</v>
      </c>
      <c r="F159" s="153" t="s">
        <v>353</v>
      </c>
      <c r="G159" s="152" t="s">
        <v>23</v>
      </c>
      <c r="H159" s="155">
        <v>1</v>
      </c>
      <c r="I159" s="153">
        <f t="shared" si="20"/>
        <v>1.3</v>
      </c>
      <c r="J159" s="153">
        <v>420</v>
      </c>
      <c r="K159" s="155">
        <f t="shared" si="21"/>
        <v>546</v>
      </c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</row>
    <row r="160" spans="1:31" ht="12.75" customHeight="1" x14ac:dyDescent="0.25">
      <c r="A160" s="152">
        <v>131</v>
      </c>
      <c r="B160" s="152">
        <v>160</v>
      </c>
      <c r="C160" s="153" t="s">
        <v>327</v>
      </c>
      <c r="D160" s="152" t="s">
        <v>138</v>
      </c>
      <c r="E160" s="152">
        <v>4</v>
      </c>
      <c r="F160" s="153" t="s">
        <v>353</v>
      </c>
      <c r="G160" s="152" t="s">
        <v>23</v>
      </c>
      <c r="H160" s="155">
        <v>3</v>
      </c>
      <c r="I160" s="153">
        <f t="shared" si="20"/>
        <v>12</v>
      </c>
      <c r="J160" s="153">
        <v>420</v>
      </c>
      <c r="K160" s="155">
        <f t="shared" si="21"/>
        <v>5040</v>
      </c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</row>
    <row r="161" spans="1:31" ht="12.75" customHeight="1" x14ac:dyDescent="0.25">
      <c r="A161" s="152">
        <v>132</v>
      </c>
      <c r="B161" s="152">
        <v>161</v>
      </c>
      <c r="C161" s="153" t="s">
        <v>181</v>
      </c>
      <c r="D161" s="152" t="s">
        <v>357</v>
      </c>
      <c r="E161" s="152">
        <v>1.23</v>
      </c>
      <c r="F161" s="153" t="s">
        <v>353</v>
      </c>
      <c r="G161" s="152" t="s">
        <v>23</v>
      </c>
      <c r="H161" s="155">
        <v>1</v>
      </c>
      <c r="I161" s="153">
        <f t="shared" si="20"/>
        <v>1.23</v>
      </c>
      <c r="J161" s="153">
        <v>420</v>
      </c>
      <c r="K161" s="155">
        <f t="shared" si="21"/>
        <v>516.6</v>
      </c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</row>
    <row r="162" spans="1:31" ht="12.75" customHeight="1" x14ac:dyDescent="0.25">
      <c r="A162" s="152">
        <v>133</v>
      </c>
      <c r="B162" s="152">
        <v>162</v>
      </c>
      <c r="C162" s="153" t="s">
        <v>327</v>
      </c>
      <c r="D162" s="152" t="s">
        <v>260</v>
      </c>
      <c r="E162" s="152">
        <v>3.625</v>
      </c>
      <c r="F162" s="153" t="s">
        <v>353</v>
      </c>
      <c r="G162" s="152" t="s">
        <v>23</v>
      </c>
      <c r="H162" s="155">
        <v>3</v>
      </c>
      <c r="I162" s="153">
        <f t="shared" si="20"/>
        <v>10.875</v>
      </c>
      <c r="J162" s="153">
        <v>420</v>
      </c>
      <c r="K162" s="155">
        <f t="shared" si="21"/>
        <v>4567.5</v>
      </c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</row>
    <row r="163" spans="1:31" ht="12.75" customHeight="1" x14ac:dyDescent="0.25">
      <c r="A163" s="152">
        <v>134</v>
      </c>
      <c r="B163" s="152">
        <v>163</v>
      </c>
      <c r="C163" s="153" t="s">
        <v>181</v>
      </c>
      <c r="D163" s="152" t="s">
        <v>358</v>
      </c>
      <c r="E163" s="152">
        <v>1.1100000000000001</v>
      </c>
      <c r="F163" s="153" t="s">
        <v>353</v>
      </c>
      <c r="G163" s="152" t="s">
        <v>23</v>
      </c>
      <c r="H163" s="155">
        <v>1</v>
      </c>
      <c r="I163" s="153">
        <f t="shared" si="20"/>
        <v>1.1100000000000001</v>
      </c>
      <c r="J163" s="153">
        <v>420</v>
      </c>
      <c r="K163" s="155">
        <f t="shared" si="21"/>
        <v>466.20000000000005</v>
      </c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</row>
    <row r="164" spans="1:31" ht="12.75" customHeight="1" x14ac:dyDescent="0.25">
      <c r="A164" s="152">
        <v>135</v>
      </c>
      <c r="B164" s="152">
        <v>164</v>
      </c>
      <c r="C164" s="153" t="s">
        <v>345</v>
      </c>
      <c r="D164" s="152" t="s">
        <v>359</v>
      </c>
      <c r="E164" s="152"/>
      <c r="F164" s="153" t="s">
        <v>353</v>
      </c>
      <c r="G164" s="152" t="s">
        <v>23</v>
      </c>
      <c r="H164" s="155">
        <v>1</v>
      </c>
      <c r="I164" s="153"/>
      <c r="J164" s="153">
        <v>1200</v>
      </c>
      <c r="K164" s="155">
        <f t="shared" ref="K164:K166" si="22">J164*H164</f>
        <v>1200</v>
      </c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</row>
    <row r="165" spans="1:31" ht="12.75" customHeight="1" x14ac:dyDescent="0.25">
      <c r="A165" s="152">
        <v>136</v>
      </c>
      <c r="B165" s="152">
        <v>167</v>
      </c>
      <c r="C165" s="153" t="s">
        <v>345</v>
      </c>
      <c r="D165" s="152" t="s">
        <v>360</v>
      </c>
      <c r="E165" s="152"/>
      <c r="F165" s="153" t="s">
        <v>353</v>
      </c>
      <c r="G165" s="152" t="s">
        <v>23</v>
      </c>
      <c r="H165" s="155">
        <v>1</v>
      </c>
      <c r="I165" s="153"/>
      <c r="J165" s="153">
        <v>1200</v>
      </c>
      <c r="K165" s="155">
        <f t="shared" si="22"/>
        <v>1200</v>
      </c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</row>
    <row r="166" spans="1:31" ht="12.75" customHeight="1" x14ac:dyDescent="0.25">
      <c r="A166" s="152">
        <v>137</v>
      </c>
      <c r="B166" s="152">
        <v>170</v>
      </c>
      <c r="C166" s="153" t="s">
        <v>345</v>
      </c>
      <c r="D166" s="152" t="s">
        <v>361</v>
      </c>
      <c r="E166" s="152"/>
      <c r="F166" s="153" t="s">
        <v>353</v>
      </c>
      <c r="G166" s="152" t="s">
        <v>23</v>
      </c>
      <c r="H166" s="155">
        <v>1</v>
      </c>
      <c r="I166" s="153"/>
      <c r="J166" s="153">
        <v>1200</v>
      </c>
      <c r="K166" s="155">
        <f t="shared" si="22"/>
        <v>1200</v>
      </c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</row>
    <row r="167" spans="1:31" ht="12.75" customHeight="1" x14ac:dyDescent="0.25">
      <c r="A167" s="152">
        <v>138</v>
      </c>
      <c r="B167" s="152">
        <v>178</v>
      </c>
      <c r="C167" s="153" t="s">
        <v>324</v>
      </c>
      <c r="D167" s="152" t="s">
        <v>90</v>
      </c>
      <c r="E167" s="152">
        <v>0.1</v>
      </c>
      <c r="F167" s="153" t="s">
        <v>362</v>
      </c>
      <c r="G167" s="152" t="s">
        <v>23</v>
      </c>
      <c r="H167" s="155">
        <v>4</v>
      </c>
      <c r="I167" s="153">
        <f t="shared" ref="I167:I169" si="23">H167*E167</f>
        <v>0.4</v>
      </c>
      <c r="J167" s="153">
        <v>420</v>
      </c>
      <c r="K167" s="155">
        <f t="shared" ref="K167:K169" si="24">I167*J167</f>
        <v>168</v>
      </c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</row>
    <row r="168" spans="1:31" ht="12.75" customHeight="1" x14ac:dyDescent="0.25">
      <c r="A168" s="152">
        <v>139</v>
      </c>
      <c r="B168" s="152">
        <v>179</v>
      </c>
      <c r="C168" s="153" t="s">
        <v>327</v>
      </c>
      <c r="D168" s="152" t="s">
        <v>90</v>
      </c>
      <c r="E168" s="152">
        <v>1.25</v>
      </c>
      <c r="F168" s="153" t="s">
        <v>362</v>
      </c>
      <c r="G168" s="152" t="s">
        <v>23</v>
      </c>
      <c r="H168" s="155">
        <v>8</v>
      </c>
      <c r="I168" s="153">
        <f t="shared" si="23"/>
        <v>10</v>
      </c>
      <c r="J168" s="153">
        <v>420</v>
      </c>
      <c r="K168" s="155">
        <f t="shared" si="24"/>
        <v>4200</v>
      </c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</row>
    <row r="169" spans="1:31" ht="12.75" customHeight="1" x14ac:dyDescent="0.25">
      <c r="A169" s="152">
        <v>140</v>
      </c>
      <c r="B169" s="152">
        <v>180</v>
      </c>
      <c r="C169" s="153" t="s">
        <v>181</v>
      </c>
      <c r="D169" s="152" t="s">
        <v>91</v>
      </c>
      <c r="E169" s="152">
        <v>0.38</v>
      </c>
      <c r="F169" s="153" t="s">
        <v>362</v>
      </c>
      <c r="G169" s="152" t="s">
        <v>23</v>
      </c>
      <c r="H169" s="155">
        <v>4</v>
      </c>
      <c r="I169" s="153">
        <f t="shared" si="23"/>
        <v>1.52</v>
      </c>
      <c r="J169" s="153">
        <v>420</v>
      </c>
      <c r="K169" s="155">
        <f t="shared" si="24"/>
        <v>638.4</v>
      </c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</row>
    <row r="170" spans="1:31" ht="12.75" customHeight="1" x14ac:dyDescent="0.25">
      <c r="A170" s="152">
        <v>141</v>
      </c>
      <c r="B170" s="152">
        <v>181</v>
      </c>
      <c r="C170" s="153" t="s">
        <v>326</v>
      </c>
      <c r="D170" s="152" t="s">
        <v>92</v>
      </c>
      <c r="E170" s="154">
        <v>1</v>
      </c>
      <c r="F170" s="153" t="s">
        <v>362</v>
      </c>
      <c r="G170" s="152" t="s">
        <v>23</v>
      </c>
      <c r="H170" s="155">
        <v>4</v>
      </c>
      <c r="I170" s="153"/>
      <c r="J170" s="153">
        <v>450</v>
      </c>
      <c r="K170" s="155">
        <f>H170*J170</f>
        <v>1800</v>
      </c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</row>
    <row r="171" spans="1:31" ht="12.75" customHeight="1" x14ac:dyDescent="0.25">
      <c r="A171" s="152">
        <v>142</v>
      </c>
      <c r="B171" s="152">
        <v>182</v>
      </c>
      <c r="C171" s="153" t="s">
        <v>327</v>
      </c>
      <c r="D171" s="152" t="s">
        <v>92</v>
      </c>
      <c r="E171" s="161">
        <v>1.1299999999999999</v>
      </c>
      <c r="F171" s="153" t="s">
        <v>362</v>
      </c>
      <c r="G171" s="152" t="s">
        <v>23</v>
      </c>
      <c r="H171" s="155">
        <v>4</v>
      </c>
      <c r="I171" s="153">
        <f t="shared" ref="I171:I181" si="25">H171*E171</f>
        <v>4.5199999999999996</v>
      </c>
      <c r="J171" s="153">
        <v>420</v>
      </c>
      <c r="K171" s="155">
        <f t="shared" ref="K171:K181" si="26">I171*J171</f>
        <v>1898.3999999999999</v>
      </c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</row>
    <row r="172" spans="1:31" ht="12.75" customHeight="1" x14ac:dyDescent="0.25">
      <c r="A172" s="152">
        <v>143</v>
      </c>
      <c r="B172" s="152">
        <v>183</v>
      </c>
      <c r="C172" s="153" t="s">
        <v>181</v>
      </c>
      <c r="D172" s="152" t="s">
        <v>93</v>
      </c>
      <c r="E172" s="152">
        <v>0.34</v>
      </c>
      <c r="F172" s="153" t="s">
        <v>362</v>
      </c>
      <c r="G172" s="152" t="s">
        <v>23</v>
      </c>
      <c r="H172" s="155">
        <v>4</v>
      </c>
      <c r="I172" s="153">
        <f t="shared" si="25"/>
        <v>1.36</v>
      </c>
      <c r="J172" s="153">
        <v>420</v>
      </c>
      <c r="K172" s="155">
        <f t="shared" si="26"/>
        <v>571.20000000000005</v>
      </c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</row>
    <row r="173" spans="1:31" ht="12.75" customHeight="1" x14ac:dyDescent="0.25">
      <c r="A173" s="152">
        <v>144</v>
      </c>
      <c r="B173" s="152">
        <v>184</v>
      </c>
      <c r="C173" s="153" t="s">
        <v>327</v>
      </c>
      <c r="D173" s="152" t="s">
        <v>94</v>
      </c>
      <c r="E173" s="152">
        <v>1</v>
      </c>
      <c r="F173" s="153" t="s">
        <v>362</v>
      </c>
      <c r="G173" s="152" t="s">
        <v>23</v>
      </c>
      <c r="H173" s="155">
        <v>8</v>
      </c>
      <c r="I173" s="153">
        <f t="shared" si="25"/>
        <v>8</v>
      </c>
      <c r="J173" s="153">
        <v>420</v>
      </c>
      <c r="K173" s="155">
        <f t="shared" si="26"/>
        <v>3360</v>
      </c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</row>
    <row r="174" spans="1:31" ht="12.75" customHeight="1" x14ac:dyDescent="0.25">
      <c r="A174" s="152">
        <v>145</v>
      </c>
      <c r="B174" s="152">
        <v>185</v>
      </c>
      <c r="C174" s="153" t="s">
        <v>181</v>
      </c>
      <c r="D174" s="152" t="s">
        <v>95</v>
      </c>
      <c r="E174" s="152">
        <v>0.3</v>
      </c>
      <c r="F174" s="153" t="s">
        <v>362</v>
      </c>
      <c r="G174" s="152" t="s">
        <v>23</v>
      </c>
      <c r="H174" s="155">
        <v>4</v>
      </c>
      <c r="I174" s="153">
        <f t="shared" si="25"/>
        <v>1.2</v>
      </c>
      <c r="J174" s="153">
        <v>420</v>
      </c>
      <c r="K174" s="155">
        <f t="shared" si="26"/>
        <v>504</v>
      </c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</row>
    <row r="175" spans="1:31" ht="12.75" customHeight="1" x14ac:dyDescent="0.25">
      <c r="A175" s="152">
        <v>146</v>
      </c>
      <c r="B175" s="152">
        <v>186</v>
      </c>
      <c r="C175" s="153" t="s">
        <v>327</v>
      </c>
      <c r="D175" s="152" t="s">
        <v>96</v>
      </c>
      <c r="E175" s="152">
        <v>0.88</v>
      </c>
      <c r="F175" s="153" t="s">
        <v>362</v>
      </c>
      <c r="G175" s="152" t="s">
        <v>23</v>
      </c>
      <c r="H175" s="155">
        <v>8</v>
      </c>
      <c r="I175" s="153">
        <f t="shared" si="25"/>
        <v>7.04</v>
      </c>
      <c r="J175" s="153">
        <v>420</v>
      </c>
      <c r="K175" s="155">
        <f t="shared" si="26"/>
        <v>2956.8</v>
      </c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</row>
    <row r="176" spans="1:31" ht="12.75" customHeight="1" x14ac:dyDescent="0.25">
      <c r="A176" s="152">
        <v>147</v>
      </c>
      <c r="B176" s="152">
        <v>187</v>
      </c>
      <c r="C176" s="153" t="s">
        <v>181</v>
      </c>
      <c r="D176" s="152" t="s">
        <v>97</v>
      </c>
      <c r="E176" s="152">
        <v>0.26</v>
      </c>
      <c r="F176" s="153" t="s">
        <v>362</v>
      </c>
      <c r="G176" s="152" t="s">
        <v>23</v>
      </c>
      <c r="H176" s="155">
        <v>4</v>
      </c>
      <c r="I176" s="153">
        <f t="shared" si="25"/>
        <v>1.04</v>
      </c>
      <c r="J176" s="153">
        <v>420</v>
      </c>
      <c r="K176" s="155">
        <f t="shared" si="26"/>
        <v>436.8</v>
      </c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</row>
    <row r="177" spans="1:31" ht="12.75" customHeight="1" x14ac:dyDescent="0.25">
      <c r="A177" s="152">
        <v>148</v>
      </c>
      <c r="B177" s="152">
        <v>188</v>
      </c>
      <c r="C177" s="153" t="s">
        <v>327</v>
      </c>
      <c r="D177" s="152" t="s">
        <v>98</v>
      </c>
      <c r="E177" s="152">
        <v>0.75</v>
      </c>
      <c r="F177" s="153" t="s">
        <v>362</v>
      </c>
      <c r="G177" s="152" t="s">
        <v>23</v>
      </c>
      <c r="H177" s="155">
        <v>4</v>
      </c>
      <c r="I177" s="153">
        <f t="shared" si="25"/>
        <v>3</v>
      </c>
      <c r="J177" s="153">
        <v>420</v>
      </c>
      <c r="K177" s="155">
        <f t="shared" si="26"/>
        <v>1260</v>
      </c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</row>
    <row r="178" spans="1:31" ht="12.75" customHeight="1" x14ac:dyDescent="0.25">
      <c r="A178" s="152">
        <v>149</v>
      </c>
      <c r="B178" s="152">
        <v>189</v>
      </c>
      <c r="C178" s="153" t="s">
        <v>181</v>
      </c>
      <c r="D178" s="152" t="s">
        <v>328</v>
      </c>
      <c r="E178" s="152">
        <v>0.23</v>
      </c>
      <c r="F178" s="153" t="s">
        <v>362</v>
      </c>
      <c r="G178" s="152" t="s">
        <v>23</v>
      </c>
      <c r="H178" s="155">
        <v>4</v>
      </c>
      <c r="I178" s="153">
        <f t="shared" si="25"/>
        <v>0.92</v>
      </c>
      <c r="J178" s="153">
        <v>420</v>
      </c>
      <c r="K178" s="155">
        <f t="shared" si="26"/>
        <v>386.40000000000003</v>
      </c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</row>
    <row r="179" spans="1:31" ht="12.75" customHeight="1" x14ac:dyDescent="0.25">
      <c r="A179" s="152">
        <v>150</v>
      </c>
      <c r="B179" s="152">
        <v>190</v>
      </c>
      <c r="C179" s="153" t="s">
        <v>327</v>
      </c>
      <c r="D179" s="152" t="s">
        <v>329</v>
      </c>
      <c r="E179" s="152">
        <v>0.69</v>
      </c>
      <c r="F179" s="153" t="s">
        <v>362</v>
      </c>
      <c r="G179" s="152" t="s">
        <v>23</v>
      </c>
      <c r="H179" s="155">
        <f>72/9*4</f>
        <v>32</v>
      </c>
      <c r="I179" s="153">
        <f t="shared" si="25"/>
        <v>22.08</v>
      </c>
      <c r="J179" s="153">
        <v>420</v>
      </c>
      <c r="K179" s="155">
        <f t="shared" si="26"/>
        <v>9273.5999999999985</v>
      </c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</row>
    <row r="180" spans="1:31" ht="12.75" customHeight="1" x14ac:dyDescent="0.25">
      <c r="A180" s="152">
        <v>151</v>
      </c>
      <c r="B180" s="152">
        <v>191</v>
      </c>
      <c r="C180" s="153" t="s">
        <v>330</v>
      </c>
      <c r="D180" s="152" t="s">
        <v>329</v>
      </c>
      <c r="E180" s="152">
        <v>0.05</v>
      </c>
      <c r="F180" s="153" t="s">
        <v>362</v>
      </c>
      <c r="G180" s="152" t="s">
        <v>23</v>
      </c>
      <c r="H180" s="155">
        <v>8</v>
      </c>
      <c r="I180" s="153">
        <f t="shared" si="25"/>
        <v>0.4</v>
      </c>
      <c r="J180" s="153">
        <v>420</v>
      </c>
      <c r="K180" s="155">
        <f t="shared" si="26"/>
        <v>168</v>
      </c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</row>
    <row r="181" spans="1:31" ht="12.75" customHeight="1" x14ac:dyDescent="0.25">
      <c r="A181" s="152">
        <v>152</v>
      </c>
      <c r="B181" s="152">
        <v>192</v>
      </c>
      <c r="C181" s="153" t="s">
        <v>324</v>
      </c>
      <c r="D181" s="152" t="s">
        <v>329</v>
      </c>
      <c r="E181" s="152">
        <v>0.06</v>
      </c>
      <c r="F181" s="153" t="s">
        <v>362</v>
      </c>
      <c r="G181" s="152" t="s">
        <v>23</v>
      </c>
      <c r="H181" s="155">
        <v>8</v>
      </c>
      <c r="I181" s="153">
        <f t="shared" si="25"/>
        <v>0.48</v>
      </c>
      <c r="J181" s="153">
        <v>420</v>
      </c>
      <c r="K181" s="155">
        <f t="shared" si="26"/>
        <v>201.6</v>
      </c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</row>
    <row r="182" spans="1:31" ht="12.75" customHeight="1" x14ac:dyDescent="0.25">
      <c r="A182" s="152">
        <v>153</v>
      </c>
      <c r="B182" s="152">
        <v>193</v>
      </c>
      <c r="C182" s="153" t="s">
        <v>326</v>
      </c>
      <c r="D182" s="152" t="s">
        <v>329</v>
      </c>
      <c r="E182" s="154">
        <v>1</v>
      </c>
      <c r="F182" s="153" t="s">
        <v>362</v>
      </c>
      <c r="G182" s="152" t="s">
        <v>23</v>
      </c>
      <c r="H182" s="155">
        <v>8</v>
      </c>
      <c r="I182" s="153"/>
      <c r="J182" s="153">
        <v>450</v>
      </c>
      <c r="K182" s="155">
        <f>H182*J182</f>
        <v>3600</v>
      </c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</row>
    <row r="183" spans="1:31" ht="12.75" customHeight="1" x14ac:dyDescent="0.25">
      <c r="A183" s="152">
        <v>154</v>
      </c>
      <c r="B183" s="152">
        <v>194</v>
      </c>
      <c r="C183" s="153" t="s">
        <v>331</v>
      </c>
      <c r="D183" s="152" t="s">
        <v>354</v>
      </c>
      <c r="E183" s="152">
        <v>2.34</v>
      </c>
      <c r="F183" s="153" t="s">
        <v>362</v>
      </c>
      <c r="G183" s="152" t="s">
        <v>23</v>
      </c>
      <c r="H183" s="155">
        <v>1</v>
      </c>
      <c r="I183" s="153">
        <f t="shared" ref="I183:I191" si="27">H183*E183</f>
        <v>2.34</v>
      </c>
      <c r="J183" s="153">
        <v>420</v>
      </c>
      <c r="K183" s="155">
        <f t="shared" ref="K183:K191" si="28">I183*J183</f>
        <v>982.8</v>
      </c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</row>
    <row r="184" spans="1:31" ht="12.75" customHeight="1" x14ac:dyDescent="0.25">
      <c r="A184" s="152">
        <v>155</v>
      </c>
      <c r="B184" s="152">
        <v>195</v>
      </c>
      <c r="C184" s="153" t="s">
        <v>327</v>
      </c>
      <c r="D184" s="152" t="s">
        <v>151</v>
      </c>
      <c r="E184" s="152">
        <v>4.25</v>
      </c>
      <c r="F184" s="153" t="s">
        <v>362</v>
      </c>
      <c r="G184" s="152" t="s">
        <v>23</v>
      </c>
      <c r="H184" s="155">
        <v>3</v>
      </c>
      <c r="I184" s="153">
        <f t="shared" si="27"/>
        <v>12.75</v>
      </c>
      <c r="J184" s="153">
        <v>420</v>
      </c>
      <c r="K184" s="155">
        <f t="shared" si="28"/>
        <v>5355</v>
      </c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</row>
    <row r="185" spans="1:31" ht="12.75" customHeight="1" x14ac:dyDescent="0.25">
      <c r="A185" s="152">
        <v>156</v>
      </c>
      <c r="B185" s="152">
        <v>196</v>
      </c>
      <c r="C185" s="153" t="s">
        <v>181</v>
      </c>
      <c r="D185" s="152" t="s">
        <v>355</v>
      </c>
      <c r="E185" s="152">
        <v>1.34</v>
      </c>
      <c r="F185" s="153" t="s">
        <v>362</v>
      </c>
      <c r="G185" s="152" t="s">
        <v>23</v>
      </c>
      <c r="H185" s="155">
        <v>1</v>
      </c>
      <c r="I185" s="153">
        <f t="shared" si="27"/>
        <v>1.34</v>
      </c>
      <c r="J185" s="153">
        <v>420</v>
      </c>
      <c r="K185" s="155">
        <f t="shared" si="28"/>
        <v>562.80000000000007</v>
      </c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</row>
    <row r="186" spans="1:31" ht="12.75" customHeight="1" x14ac:dyDescent="0.25">
      <c r="A186" s="152">
        <v>157</v>
      </c>
      <c r="B186" s="152">
        <v>197</v>
      </c>
      <c r="C186" s="153" t="s">
        <v>327</v>
      </c>
      <c r="D186" s="152" t="s">
        <v>149</v>
      </c>
      <c r="E186" s="152">
        <v>4.13</v>
      </c>
      <c r="F186" s="153" t="s">
        <v>362</v>
      </c>
      <c r="G186" s="152" t="s">
        <v>23</v>
      </c>
      <c r="H186" s="155">
        <v>3</v>
      </c>
      <c r="I186" s="153">
        <f t="shared" si="27"/>
        <v>12.39</v>
      </c>
      <c r="J186" s="153">
        <v>420</v>
      </c>
      <c r="K186" s="155">
        <f t="shared" si="28"/>
        <v>5203.8</v>
      </c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</row>
    <row r="187" spans="1:31" ht="12.75" customHeight="1" x14ac:dyDescent="0.25">
      <c r="A187" s="152">
        <v>158</v>
      </c>
      <c r="B187" s="152">
        <v>198</v>
      </c>
      <c r="C187" s="153" t="s">
        <v>181</v>
      </c>
      <c r="D187" s="152" t="s">
        <v>356</v>
      </c>
      <c r="E187" s="152">
        <v>1.3</v>
      </c>
      <c r="F187" s="153" t="s">
        <v>362</v>
      </c>
      <c r="G187" s="152" t="s">
        <v>23</v>
      </c>
      <c r="H187" s="155">
        <v>1</v>
      </c>
      <c r="I187" s="153">
        <f t="shared" si="27"/>
        <v>1.3</v>
      </c>
      <c r="J187" s="153">
        <v>420</v>
      </c>
      <c r="K187" s="155">
        <f t="shared" si="28"/>
        <v>546</v>
      </c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</row>
    <row r="188" spans="1:31" ht="12.75" customHeight="1" x14ac:dyDescent="0.25">
      <c r="A188" s="152">
        <v>159</v>
      </c>
      <c r="B188" s="152">
        <v>199</v>
      </c>
      <c r="C188" s="153" t="s">
        <v>327</v>
      </c>
      <c r="D188" s="152" t="s">
        <v>138</v>
      </c>
      <c r="E188" s="152">
        <v>4</v>
      </c>
      <c r="F188" s="153" t="s">
        <v>362</v>
      </c>
      <c r="G188" s="152" t="s">
        <v>23</v>
      </c>
      <c r="H188" s="155">
        <v>3</v>
      </c>
      <c r="I188" s="153">
        <f t="shared" si="27"/>
        <v>12</v>
      </c>
      <c r="J188" s="153">
        <v>420</v>
      </c>
      <c r="K188" s="155">
        <f t="shared" si="28"/>
        <v>5040</v>
      </c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</row>
    <row r="189" spans="1:31" ht="12.75" customHeight="1" x14ac:dyDescent="0.25">
      <c r="A189" s="152">
        <v>160</v>
      </c>
      <c r="B189" s="152">
        <v>200</v>
      </c>
      <c r="C189" s="153" t="s">
        <v>181</v>
      </c>
      <c r="D189" s="152" t="s">
        <v>357</v>
      </c>
      <c r="E189" s="152">
        <v>1.23</v>
      </c>
      <c r="F189" s="153" t="s">
        <v>362</v>
      </c>
      <c r="G189" s="152" t="s">
        <v>23</v>
      </c>
      <c r="H189" s="155">
        <v>1</v>
      </c>
      <c r="I189" s="153">
        <f t="shared" si="27"/>
        <v>1.23</v>
      </c>
      <c r="J189" s="153">
        <v>420</v>
      </c>
      <c r="K189" s="155">
        <f t="shared" si="28"/>
        <v>516.6</v>
      </c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</row>
    <row r="190" spans="1:31" ht="12.75" customHeight="1" x14ac:dyDescent="0.25">
      <c r="A190" s="152">
        <v>161</v>
      </c>
      <c r="B190" s="152">
        <v>201</v>
      </c>
      <c r="C190" s="153" t="s">
        <v>327</v>
      </c>
      <c r="D190" s="152" t="s">
        <v>260</v>
      </c>
      <c r="E190" s="152">
        <v>3.625</v>
      </c>
      <c r="F190" s="153" t="s">
        <v>362</v>
      </c>
      <c r="G190" s="152" t="s">
        <v>23</v>
      </c>
      <c r="H190" s="155">
        <v>3</v>
      </c>
      <c r="I190" s="153">
        <f t="shared" si="27"/>
        <v>10.875</v>
      </c>
      <c r="J190" s="153">
        <v>420</v>
      </c>
      <c r="K190" s="155">
        <f t="shared" si="28"/>
        <v>4567.5</v>
      </c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</row>
    <row r="191" spans="1:31" ht="12.75" customHeight="1" x14ac:dyDescent="0.25">
      <c r="A191" s="152">
        <v>162</v>
      </c>
      <c r="B191" s="152">
        <v>202</v>
      </c>
      <c r="C191" s="153" t="s">
        <v>181</v>
      </c>
      <c r="D191" s="152" t="s">
        <v>358</v>
      </c>
      <c r="E191" s="152">
        <v>1.1100000000000001</v>
      </c>
      <c r="F191" s="153" t="s">
        <v>362</v>
      </c>
      <c r="G191" s="152" t="s">
        <v>23</v>
      </c>
      <c r="H191" s="155">
        <v>1</v>
      </c>
      <c r="I191" s="153">
        <f t="shared" si="27"/>
        <v>1.1100000000000001</v>
      </c>
      <c r="J191" s="153">
        <v>420</v>
      </c>
      <c r="K191" s="155">
        <f t="shared" si="28"/>
        <v>466.20000000000005</v>
      </c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</row>
    <row r="192" spans="1:31" ht="12.75" customHeight="1" x14ac:dyDescent="0.25">
      <c r="A192" s="152">
        <v>163</v>
      </c>
      <c r="B192" s="152">
        <v>203</v>
      </c>
      <c r="C192" s="153" t="s">
        <v>345</v>
      </c>
      <c r="D192" s="152" t="s">
        <v>359</v>
      </c>
      <c r="E192" s="152"/>
      <c r="F192" s="153" t="s">
        <v>362</v>
      </c>
      <c r="G192" s="152" t="s">
        <v>23</v>
      </c>
      <c r="H192" s="155">
        <v>1</v>
      </c>
      <c r="I192" s="153"/>
      <c r="J192" s="153">
        <v>1200</v>
      </c>
      <c r="K192" s="155">
        <f>J192*H192</f>
        <v>1200</v>
      </c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</row>
    <row r="193" spans="1:31" ht="12.75" customHeight="1" x14ac:dyDescent="0.25">
      <c r="A193" s="152">
        <v>164</v>
      </c>
      <c r="B193" s="152">
        <v>204</v>
      </c>
      <c r="C193" s="153" t="s">
        <v>327</v>
      </c>
      <c r="D193" s="152" t="s">
        <v>239</v>
      </c>
      <c r="E193" s="152">
        <v>3.25</v>
      </c>
      <c r="F193" s="153" t="s">
        <v>362</v>
      </c>
      <c r="G193" s="152" t="s">
        <v>23</v>
      </c>
      <c r="H193" s="155">
        <v>2</v>
      </c>
      <c r="I193" s="153">
        <f t="shared" ref="I193:I194" si="29">H193*E193</f>
        <v>6.5</v>
      </c>
      <c r="J193" s="153">
        <v>420</v>
      </c>
      <c r="K193" s="155">
        <f t="shared" ref="K193:K194" si="30">I193*J193</f>
        <v>2730</v>
      </c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</row>
    <row r="194" spans="1:31" ht="12.75" customHeight="1" x14ac:dyDescent="0.25">
      <c r="A194" s="152">
        <v>165</v>
      </c>
      <c r="B194" s="152">
        <v>205</v>
      </c>
      <c r="C194" s="153" t="s">
        <v>181</v>
      </c>
      <c r="D194" s="152" t="s">
        <v>363</v>
      </c>
      <c r="E194" s="152">
        <v>0.96</v>
      </c>
      <c r="F194" s="153" t="s">
        <v>362</v>
      </c>
      <c r="G194" s="152" t="s">
        <v>23</v>
      </c>
      <c r="H194" s="155">
        <v>1</v>
      </c>
      <c r="I194" s="153">
        <f t="shared" si="29"/>
        <v>0.96</v>
      </c>
      <c r="J194" s="153">
        <v>420</v>
      </c>
      <c r="K194" s="155">
        <f t="shared" si="30"/>
        <v>403.2</v>
      </c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</row>
    <row r="195" spans="1:31" ht="12.75" customHeight="1" x14ac:dyDescent="0.25">
      <c r="A195" s="152">
        <v>166</v>
      </c>
      <c r="B195" s="152">
        <v>206</v>
      </c>
      <c r="C195" s="153" t="s">
        <v>345</v>
      </c>
      <c r="D195" s="152" t="s">
        <v>360</v>
      </c>
      <c r="E195" s="152"/>
      <c r="F195" s="153" t="s">
        <v>362</v>
      </c>
      <c r="G195" s="152" t="s">
        <v>23</v>
      </c>
      <c r="H195" s="155">
        <v>1</v>
      </c>
      <c r="I195" s="153"/>
      <c r="J195" s="153">
        <v>1200</v>
      </c>
      <c r="K195" s="155">
        <f>J195*H195</f>
        <v>1200</v>
      </c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</row>
    <row r="196" spans="1:31" ht="12.75" customHeight="1" x14ac:dyDescent="0.25">
      <c r="A196" s="152">
        <v>167</v>
      </c>
      <c r="B196" s="152">
        <v>207</v>
      </c>
      <c r="C196" s="153" t="s">
        <v>327</v>
      </c>
      <c r="D196" s="152" t="s">
        <v>235</v>
      </c>
      <c r="E196" s="152">
        <v>2.88</v>
      </c>
      <c r="F196" s="153" t="s">
        <v>362</v>
      </c>
      <c r="G196" s="152" t="s">
        <v>23</v>
      </c>
      <c r="H196" s="155">
        <v>2</v>
      </c>
      <c r="I196" s="153">
        <f t="shared" ref="I196:I197" si="31">H196*E196</f>
        <v>5.76</v>
      </c>
      <c r="J196" s="153">
        <v>420</v>
      </c>
      <c r="K196" s="155">
        <f t="shared" ref="K196:K197" si="32">I196*J196</f>
        <v>2419.1999999999998</v>
      </c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</row>
    <row r="197" spans="1:31" ht="12.75" customHeight="1" x14ac:dyDescent="0.25">
      <c r="A197" s="152">
        <v>168</v>
      </c>
      <c r="B197" s="152">
        <v>208</v>
      </c>
      <c r="C197" s="153" t="s">
        <v>181</v>
      </c>
      <c r="D197" s="152" t="s">
        <v>364</v>
      </c>
      <c r="E197" s="152">
        <v>0.85</v>
      </c>
      <c r="F197" s="153" t="s">
        <v>362</v>
      </c>
      <c r="G197" s="152" t="s">
        <v>23</v>
      </c>
      <c r="H197" s="155">
        <v>1</v>
      </c>
      <c r="I197" s="153">
        <f t="shared" si="31"/>
        <v>0.85</v>
      </c>
      <c r="J197" s="153">
        <v>420</v>
      </c>
      <c r="K197" s="155">
        <f t="shared" si="32"/>
        <v>357</v>
      </c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</row>
    <row r="198" spans="1:31" ht="12.75" customHeight="1" x14ac:dyDescent="0.25">
      <c r="A198" s="152">
        <v>169</v>
      </c>
      <c r="B198" s="152">
        <v>209</v>
      </c>
      <c r="C198" s="153" t="s">
        <v>345</v>
      </c>
      <c r="D198" s="152" t="s">
        <v>361</v>
      </c>
      <c r="E198" s="152"/>
      <c r="F198" s="153" t="s">
        <v>362</v>
      </c>
      <c r="G198" s="152" t="s">
        <v>23</v>
      </c>
      <c r="H198" s="155">
        <v>1</v>
      </c>
      <c r="I198" s="153"/>
      <c r="J198" s="153">
        <v>1200</v>
      </c>
      <c r="K198" s="155">
        <f>J198*H198</f>
        <v>1200</v>
      </c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</row>
    <row r="199" spans="1:31" ht="12.75" customHeight="1" x14ac:dyDescent="0.25">
      <c r="A199" s="152">
        <v>170</v>
      </c>
      <c r="B199" s="152">
        <v>217</v>
      </c>
      <c r="C199" s="153" t="s">
        <v>324</v>
      </c>
      <c r="D199" s="152" t="s">
        <v>92</v>
      </c>
      <c r="E199" s="152">
        <v>0.09</v>
      </c>
      <c r="F199" s="153" t="s">
        <v>365</v>
      </c>
      <c r="G199" s="152" t="s">
        <v>23</v>
      </c>
      <c r="H199" s="155">
        <v>4</v>
      </c>
      <c r="I199" s="153">
        <f>H199*E199</f>
        <v>0.36</v>
      </c>
      <c r="J199" s="153">
        <v>420</v>
      </c>
      <c r="K199" s="155">
        <f>I199*J199</f>
        <v>151.19999999999999</v>
      </c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</row>
    <row r="200" spans="1:31" ht="15.75" customHeight="1" x14ac:dyDescent="0.25">
      <c r="A200" s="152">
        <v>171</v>
      </c>
      <c r="B200" s="152">
        <v>218</v>
      </c>
      <c r="C200" s="153" t="s">
        <v>326</v>
      </c>
      <c r="D200" s="152" t="s">
        <v>92</v>
      </c>
      <c r="E200" s="154">
        <v>1</v>
      </c>
      <c r="F200" s="153" t="s">
        <v>365</v>
      </c>
      <c r="G200" s="152" t="s">
        <v>23</v>
      </c>
      <c r="H200" s="155">
        <v>4</v>
      </c>
      <c r="I200" s="153"/>
      <c r="J200" s="153">
        <v>450</v>
      </c>
      <c r="K200" s="155">
        <f>H200*J200</f>
        <v>1800</v>
      </c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</row>
    <row r="201" spans="1:31" ht="12.75" customHeight="1" x14ac:dyDescent="0.25">
      <c r="A201" s="152">
        <v>172</v>
      </c>
      <c r="B201" s="152">
        <v>219</v>
      </c>
      <c r="C201" s="153" t="s">
        <v>327</v>
      </c>
      <c r="D201" s="152" t="s">
        <v>92</v>
      </c>
      <c r="E201" s="161">
        <v>1.1299999999999999</v>
      </c>
      <c r="F201" s="153" t="s">
        <v>365</v>
      </c>
      <c r="G201" s="152" t="s">
        <v>23</v>
      </c>
      <c r="H201" s="155">
        <v>4</v>
      </c>
      <c r="I201" s="153">
        <f t="shared" ref="I201:I211" si="33">H201*E201</f>
        <v>4.5199999999999996</v>
      </c>
      <c r="J201" s="153">
        <v>420</v>
      </c>
      <c r="K201" s="155">
        <f t="shared" ref="K201:K211" si="34">I201*J201</f>
        <v>1898.3999999999999</v>
      </c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</row>
    <row r="202" spans="1:31" ht="12.75" customHeight="1" x14ac:dyDescent="0.25">
      <c r="A202" s="152">
        <v>173</v>
      </c>
      <c r="B202" s="152">
        <v>220</v>
      </c>
      <c r="C202" s="153" t="s">
        <v>181</v>
      </c>
      <c r="D202" s="152" t="s">
        <v>93</v>
      </c>
      <c r="E202" s="152">
        <v>0.34</v>
      </c>
      <c r="F202" s="153" t="s">
        <v>365</v>
      </c>
      <c r="G202" s="152" t="s">
        <v>23</v>
      </c>
      <c r="H202" s="155">
        <v>4</v>
      </c>
      <c r="I202" s="153">
        <f t="shared" si="33"/>
        <v>1.36</v>
      </c>
      <c r="J202" s="153">
        <v>420</v>
      </c>
      <c r="K202" s="155">
        <f t="shared" si="34"/>
        <v>571.20000000000005</v>
      </c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</row>
    <row r="203" spans="1:31" ht="12.75" customHeight="1" x14ac:dyDescent="0.25">
      <c r="A203" s="152">
        <v>174</v>
      </c>
      <c r="B203" s="152">
        <v>221</v>
      </c>
      <c r="C203" s="153" t="s">
        <v>327</v>
      </c>
      <c r="D203" s="152" t="s">
        <v>94</v>
      </c>
      <c r="E203" s="152">
        <v>1</v>
      </c>
      <c r="F203" s="153" t="s">
        <v>365</v>
      </c>
      <c r="G203" s="152" t="s">
        <v>23</v>
      </c>
      <c r="H203" s="155">
        <v>8</v>
      </c>
      <c r="I203" s="153">
        <f t="shared" si="33"/>
        <v>8</v>
      </c>
      <c r="J203" s="153">
        <v>420</v>
      </c>
      <c r="K203" s="155">
        <f t="shared" si="34"/>
        <v>3360</v>
      </c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</row>
    <row r="204" spans="1:31" ht="12.75" customHeight="1" x14ac:dyDescent="0.25">
      <c r="A204" s="152">
        <v>175</v>
      </c>
      <c r="B204" s="152">
        <v>222</v>
      </c>
      <c r="C204" s="153" t="s">
        <v>181</v>
      </c>
      <c r="D204" s="152" t="s">
        <v>95</v>
      </c>
      <c r="E204" s="152">
        <v>0.3</v>
      </c>
      <c r="F204" s="153" t="s">
        <v>365</v>
      </c>
      <c r="G204" s="152" t="s">
        <v>23</v>
      </c>
      <c r="H204" s="155">
        <v>4</v>
      </c>
      <c r="I204" s="153">
        <f t="shared" si="33"/>
        <v>1.2</v>
      </c>
      <c r="J204" s="153">
        <v>420</v>
      </c>
      <c r="K204" s="155">
        <f t="shared" si="34"/>
        <v>504</v>
      </c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</row>
    <row r="205" spans="1:31" ht="12.75" customHeight="1" x14ac:dyDescent="0.25">
      <c r="A205" s="152">
        <v>176</v>
      </c>
      <c r="B205" s="152">
        <v>223</v>
      </c>
      <c r="C205" s="153" t="s">
        <v>327</v>
      </c>
      <c r="D205" s="152" t="s">
        <v>96</v>
      </c>
      <c r="E205" s="152">
        <v>0.88</v>
      </c>
      <c r="F205" s="153" t="s">
        <v>365</v>
      </c>
      <c r="G205" s="152" t="s">
        <v>23</v>
      </c>
      <c r="H205" s="155">
        <f>27/9*4</f>
        <v>12</v>
      </c>
      <c r="I205" s="153">
        <f t="shared" si="33"/>
        <v>10.56</v>
      </c>
      <c r="J205" s="153">
        <v>420</v>
      </c>
      <c r="K205" s="155">
        <f t="shared" si="34"/>
        <v>4435.2</v>
      </c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</row>
    <row r="206" spans="1:31" ht="12.75" customHeight="1" x14ac:dyDescent="0.25">
      <c r="A206" s="152">
        <v>177</v>
      </c>
      <c r="B206" s="152">
        <v>224</v>
      </c>
      <c r="C206" s="153" t="s">
        <v>181</v>
      </c>
      <c r="D206" s="152" t="s">
        <v>97</v>
      </c>
      <c r="E206" s="152">
        <v>0.26</v>
      </c>
      <c r="F206" s="153" t="s">
        <v>365</v>
      </c>
      <c r="G206" s="152" t="s">
        <v>23</v>
      </c>
      <c r="H206" s="155">
        <v>8</v>
      </c>
      <c r="I206" s="153">
        <f t="shared" si="33"/>
        <v>2.08</v>
      </c>
      <c r="J206" s="153">
        <v>420</v>
      </c>
      <c r="K206" s="155">
        <f t="shared" si="34"/>
        <v>873.6</v>
      </c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</row>
    <row r="207" spans="1:31" ht="12.75" customHeight="1" x14ac:dyDescent="0.25">
      <c r="A207" s="152">
        <v>178</v>
      </c>
      <c r="B207" s="152">
        <v>225</v>
      </c>
      <c r="C207" s="153" t="s">
        <v>327</v>
      </c>
      <c r="D207" s="152" t="s">
        <v>98</v>
      </c>
      <c r="E207" s="152">
        <v>0.75</v>
      </c>
      <c r="F207" s="153" t="s">
        <v>365</v>
      </c>
      <c r="G207" s="152" t="s">
        <v>23</v>
      </c>
      <c r="H207" s="155">
        <v>8</v>
      </c>
      <c r="I207" s="153">
        <f t="shared" si="33"/>
        <v>6</v>
      </c>
      <c r="J207" s="153">
        <v>420</v>
      </c>
      <c r="K207" s="155">
        <f t="shared" si="34"/>
        <v>2520</v>
      </c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</row>
    <row r="208" spans="1:31" ht="12.75" customHeight="1" x14ac:dyDescent="0.25">
      <c r="A208" s="152">
        <v>179</v>
      </c>
      <c r="B208" s="152">
        <v>226</v>
      </c>
      <c r="C208" s="153" t="s">
        <v>181</v>
      </c>
      <c r="D208" s="152" t="s">
        <v>328</v>
      </c>
      <c r="E208" s="152">
        <v>0.23</v>
      </c>
      <c r="F208" s="153" t="s">
        <v>365</v>
      </c>
      <c r="G208" s="152" t="s">
        <v>23</v>
      </c>
      <c r="H208" s="155">
        <v>8</v>
      </c>
      <c r="I208" s="153">
        <f t="shared" si="33"/>
        <v>1.84</v>
      </c>
      <c r="J208" s="153">
        <v>420</v>
      </c>
      <c r="K208" s="155">
        <f t="shared" si="34"/>
        <v>772.80000000000007</v>
      </c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</row>
    <row r="209" spans="1:31" ht="12.75" customHeight="1" x14ac:dyDescent="0.25">
      <c r="A209" s="152">
        <v>180</v>
      </c>
      <c r="B209" s="152">
        <v>227</v>
      </c>
      <c r="C209" s="153" t="s">
        <v>327</v>
      </c>
      <c r="D209" s="152" t="s">
        <v>329</v>
      </c>
      <c r="E209" s="152">
        <v>0.69</v>
      </c>
      <c r="F209" s="153" t="s">
        <v>365</v>
      </c>
      <c r="G209" s="152" t="s">
        <v>23</v>
      </c>
      <c r="H209" s="155">
        <f>36/9*4</f>
        <v>16</v>
      </c>
      <c r="I209" s="153">
        <f t="shared" si="33"/>
        <v>11.04</v>
      </c>
      <c r="J209" s="153">
        <v>420</v>
      </c>
      <c r="K209" s="155">
        <f t="shared" si="34"/>
        <v>4636.7999999999993</v>
      </c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</row>
    <row r="210" spans="1:31" ht="12.75" customHeight="1" x14ac:dyDescent="0.25">
      <c r="A210" s="152">
        <v>181</v>
      </c>
      <c r="B210" s="152">
        <v>228</v>
      </c>
      <c r="C210" s="153" t="s">
        <v>330</v>
      </c>
      <c r="D210" s="152" t="s">
        <v>329</v>
      </c>
      <c r="E210" s="152">
        <v>0.05</v>
      </c>
      <c r="F210" s="153" t="s">
        <v>365</v>
      </c>
      <c r="G210" s="152" t="s">
        <v>23</v>
      </c>
      <c r="H210" s="155">
        <v>9</v>
      </c>
      <c r="I210" s="153">
        <f t="shared" si="33"/>
        <v>0.45</v>
      </c>
      <c r="J210" s="153">
        <v>420</v>
      </c>
      <c r="K210" s="155">
        <f t="shared" si="34"/>
        <v>189</v>
      </c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</row>
    <row r="211" spans="1:31" ht="12.75" customHeight="1" x14ac:dyDescent="0.25">
      <c r="A211" s="152">
        <v>182</v>
      </c>
      <c r="B211" s="152">
        <v>229</v>
      </c>
      <c r="C211" s="153" t="s">
        <v>324</v>
      </c>
      <c r="D211" s="152" t="s">
        <v>96</v>
      </c>
      <c r="E211" s="152">
        <v>7.0000000000000007E-2</v>
      </c>
      <c r="F211" s="153" t="s">
        <v>365</v>
      </c>
      <c r="G211" s="152" t="s">
        <v>23</v>
      </c>
      <c r="H211" s="155">
        <v>4</v>
      </c>
      <c r="I211" s="153">
        <f t="shared" si="33"/>
        <v>0.28000000000000003</v>
      </c>
      <c r="J211" s="153">
        <v>420</v>
      </c>
      <c r="K211" s="155">
        <f t="shared" si="34"/>
        <v>117.60000000000001</v>
      </c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</row>
    <row r="212" spans="1:31" ht="15.75" customHeight="1" x14ac:dyDescent="0.25">
      <c r="A212" s="152">
        <v>183</v>
      </c>
      <c r="B212" s="152">
        <v>230</v>
      </c>
      <c r="C212" s="153" t="s">
        <v>326</v>
      </c>
      <c r="D212" s="152" t="s">
        <v>96</v>
      </c>
      <c r="E212" s="154">
        <v>1</v>
      </c>
      <c r="F212" s="153" t="s">
        <v>365</v>
      </c>
      <c r="G212" s="152" t="s">
        <v>23</v>
      </c>
      <c r="H212" s="155">
        <v>4</v>
      </c>
      <c r="I212" s="153"/>
      <c r="J212" s="153">
        <v>450</v>
      </c>
      <c r="K212" s="155">
        <f>H212*J212</f>
        <v>1800</v>
      </c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</row>
    <row r="213" spans="1:31" ht="12.75" customHeight="1" x14ac:dyDescent="0.25">
      <c r="A213" s="152">
        <v>184</v>
      </c>
      <c r="B213" s="152">
        <v>231</v>
      </c>
      <c r="C213" s="153" t="s">
        <v>331</v>
      </c>
      <c r="D213" s="152" t="s">
        <v>366</v>
      </c>
      <c r="E213" s="152">
        <v>2.14</v>
      </c>
      <c r="F213" s="153" t="s">
        <v>365</v>
      </c>
      <c r="G213" s="152" t="s">
        <v>23</v>
      </c>
      <c r="H213" s="155">
        <v>1</v>
      </c>
      <c r="I213" s="153">
        <f t="shared" ref="I213:I221" si="35">H213*E213</f>
        <v>2.14</v>
      </c>
      <c r="J213" s="153">
        <v>420</v>
      </c>
      <c r="K213" s="155">
        <f t="shared" ref="K213:K221" si="36">I213*J213</f>
        <v>898.80000000000007</v>
      </c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</row>
    <row r="214" spans="1:31" ht="12.75" customHeight="1" x14ac:dyDescent="0.25">
      <c r="A214" s="152">
        <v>185</v>
      </c>
      <c r="B214" s="152">
        <v>232</v>
      </c>
      <c r="C214" s="153" t="s">
        <v>327</v>
      </c>
      <c r="D214" s="152" t="s">
        <v>136</v>
      </c>
      <c r="E214" s="166">
        <f>(1.35*2+0.4*2)*1.25</f>
        <v>4.375</v>
      </c>
      <c r="F214" s="153" t="s">
        <v>365</v>
      </c>
      <c r="G214" s="152" t="s">
        <v>23</v>
      </c>
      <c r="H214" s="155">
        <v>3</v>
      </c>
      <c r="I214" s="167">
        <f t="shared" si="35"/>
        <v>13.125</v>
      </c>
      <c r="J214" s="153">
        <v>420</v>
      </c>
      <c r="K214" s="155">
        <f t="shared" si="36"/>
        <v>5512.5</v>
      </c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</row>
    <row r="215" spans="1:31" ht="12.75" customHeight="1" x14ac:dyDescent="0.25">
      <c r="A215" s="152">
        <v>186</v>
      </c>
      <c r="B215" s="152">
        <v>233</v>
      </c>
      <c r="C215" s="153" t="s">
        <v>181</v>
      </c>
      <c r="D215" s="152" t="s">
        <v>367</v>
      </c>
      <c r="E215" s="152">
        <v>1.38</v>
      </c>
      <c r="F215" s="153" t="s">
        <v>365</v>
      </c>
      <c r="G215" s="152" t="s">
        <v>23</v>
      </c>
      <c r="H215" s="155">
        <v>1</v>
      </c>
      <c r="I215" s="153">
        <f t="shared" si="35"/>
        <v>1.38</v>
      </c>
      <c r="J215" s="153">
        <v>420</v>
      </c>
      <c r="K215" s="155">
        <f t="shared" si="36"/>
        <v>579.59999999999991</v>
      </c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</row>
    <row r="216" spans="1:31" ht="12.75" customHeight="1" x14ac:dyDescent="0.25">
      <c r="A216" s="152">
        <v>187</v>
      </c>
      <c r="B216" s="152">
        <v>234</v>
      </c>
      <c r="C216" s="153" t="s">
        <v>327</v>
      </c>
      <c r="D216" s="152" t="s">
        <v>142</v>
      </c>
      <c r="E216" s="152">
        <f>(1.3*2+0.4*2)*1.25</f>
        <v>4.25</v>
      </c>
      <c r="F216" s="153" t="s">
        <v>365</v>
      </c>
      <c r="G216" s="152" t="s">
        <v>23</v>
      </c>
      <c r="H216" s="155">
        <v>3</v>
      </c>
      <c r="I216" s="153">
        <f t="shared" si="35"/>
        <v>12.75</v>
      </c>
      <c r="J216" s="153">
        <v>420</v>
      </c>
      <c r="K216" s="155">
        <f t="shared" si="36"/>
        <v>5355</v>
      </c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  <c r="AC216" s="110"/>
      <c r="AD216" s="110"/>
      <c r="AE216" s="110"/>
    </row>
    <row r="217" spans="1:31" ht="12.75" customHeight="1" x14ac:dyDescent="0.25">
      <c r="A217" s="152">
        <v>188</v>
      </c>
      <c r="B217" s="152">
        <v>235</v>
      </c>
      <c r="C217" s="153" t="s">
        <v>181</v>
      </c>
      <c r="D217" s="152" t="s">
        <v>368</v>
      </c>
      <c r="E217" s="152">
        <v>1.34</v>
      </c>
      <c r="F217" s="153" t="s">
        <v>365</v>
      </c>
      <c r="G217" s="152" t="s">
        <v>23</v>
      </c>
      <c r="H217" s="155">
        <v>1</v>
      </c>
      <c r="I217" s="153">
        <f t="shared" si="35"/>
        <v>1.34</v>
      </c>
      <c r="J217" s="153">
        <v>420</v>
      </c>
      <c r="K217" s="155">
        <f t="shared" si="36"/>
        <v>562.80000000000007</v>
      </c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  <c r="AC217" s="110"/>
      <c r="AD217" s="110"/>
      <c r="AE217" s="110"/>
    </row>
    <row r="218" spans="1:31" ht="12.75" customHeight="1" x14ac:dyDescent="0.25">
      <c r="A218" s="152">
        <v>189</v>
      </c>
      <c r="B218" s="152">
        <v>236</v>
      </c>
      <c r="C218" s="153" t="s">
        <v>327</v>
      </c>
      <c r="D218" s="152" t="s">
        <v>172</v>
      </c>
      <c r="E218" s="152">
        <v>4.125</v>
      </c>
      <c r="F218" s="153" t="s">
        <v>365</v>
      </c>
      <c r="G218" s="152" t="s">
        <v>23</v>
      </c>
      <c r="H218" s="155">
        <v>3</v>
      </c>
      <c r="I218" s="153">
        <f t="shared" si="35"/>
        <v>12.375</v>
      </c>
      <c r="J218" s="153">
        <v>420</v>
      </c>
      <c r="K218" s="155">
        <f t="shared" si="36"/>
        <v>5197.5</v>
      </c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</row>
    <row r="219" spans="1:31" ht="12.75" customHeight="1" x14ac:dyDescent="0.25">
      <c r="A219" s="152">
        <v>190</v>
      </c>
      <c r="B219" s="152">
        <v>237</v>
      </c>
      <c r="C219" s="153" t="s">
        <v>181</v>
      </c>
      <c r="D219" s="152" t="s">
        <v>369</v>
      </c>
      <c r="E219" s="152">
        <v>1.25</v>
      </c>
      <c r="F219" s="153" t="s">
        <v>365</v>
      </c>
      <c r="G219" s="152" t="s">
        <v>23</v>
      </c>
      <c r="H219" s="155">
        <v>1</v>
      </c>
      <c r="I219" s="153">
        <f t="shared" si="35"/>
        <v>1.25</v>
      </c>
      <c r="J219" s="153">
        <v>420</v>
      </c>
      <c r="K219" s="155">
        <f t="shared" si="36"/>
        <v>525</v>
      </c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</row>
    <row r="220" spans="1:31" ht="15" customHeight="1" x14ac:dyDescent="0.25">
      <c r="A220" s="152">
        <v>191</v>
      </c>
      <c r="B220" s="152">
        <v>238</v>
      </c>
      <c r="C220" s="153" t="s">
        <v>327</v>
      </c>
      <c r="D220" s="152" t="s">
        <v>260</v>
      </c>
      <c r="E220" s="152">
        <v>3.625</v>
      </c>
      <c r="F220" s="153" t="s">
        <v>365</v>
      </c>
      <c r="G220" s="152" t="s">
        <v>23</v>
      </c>
      <c r="H220" s="155">
        <v>3</v>
      </c>
      <c r="I220" s="153">
        <f t="shared" si="35"/>
        <v>10.875</v>
      </c>
      <c r="J220" s="153">
        <v>420</v>
      </c>
      <c r="K220" s="155">
        <f t="shared" si="36"/>
        <v>4567.5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</row>
    <row r="221" spans="1:31" ht="12.75" customHeight="1" x14ac:dyDescent="0.25">
      <c r="A221" s="152">
        <v>192</v>
      </c>
      <c r="B221" s="152">
        <v>239</v>
      </c>
      <c r="C221" s="153" t="s">
        <v>181</v>
      </c>
      <c r="D221" s="152" t="s">
        <v>358</v>
      </c>
      <c r="E221" s="152">
        <v>1.1100000000000001</v>
      </c>
      <c r="F221" s="153" t="s">
        <v>365</v>
      </c>
      <c r="G221" s="152" t="s">
        <v>23</v>
      </c>
      <c r="H221" s="155">
        <v>1</v>
      </c>
      <c r="I221" s="153">
        <f t="shared" si="35"/>
        <v>1.1100000000000001</v>
      </c>
      <c r="J221" s="153">
        <v>420</v>
      </c>
      <c r="K221" s="155">
        <f t="shared" si="36"/>
        <v>466.20000000000005</v>
      </c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</row>
    <row r="222" spans="1:31" ht="12.75" customHeight="1" x14ac:dyDescent="0.25">
      <c r="A222" s="152">
        <v>193</v>
      </c>
      <c r="B222" s="152">
        <v>240</v>
      </c>
      <c r="C222" s="153" t="s">
        <v>345</v>
      </c>
      <c r="D222" s="152" t="s">
        <v>359</v>
      </c>
      <c r="E222" s="152"/>
      <c r="F222" s="153" t="s">
        <v>365</v>
      </c>
      <c r="G222" s="152" t="s">
        <v>23</v>
      </c>
      <c r="H222" s="155">
        <v>1</v>
      </c>
      <c r="I222" s="153"/>
      <c r="J222" s="153">
        <v>1200</v>
      </c>
      <c r="K222" s="155">
        <f t="shared" ref="K222:K224" si="37">J222*H222</f>
        <v>1200</v>
      </c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</row>
    <row r="223" spans="1:31" ht="12.75" customHeight="1" x14ac:dyDescent="0.25">
      <c r="A223" s="152">
        <v>194</v>
      </c>
      <c r="B223" s="152">
        <v>243</v>
      </c>
      <c r="C223" s="153" t="s">
        <v>345</v>
      </c>
      <c r="D223" s="152" t="s">
        <v>370</v>
      </c>
      <c r="E223" s="152"/>
      <c r="F223" s="153" t="s">
        <v>365</v>
      </c>
      <c r="G223" s="152" t="s">
        <v>23</v>
      </c>
      <c r="H223" s="155">
        <v>1</v>
      </c>
      <c r="I223" s="153"/>
      <c r="J223" s="153">
        <v>1200</v>
      </c>
      <c r="K223" s="155">
        <f t="shared" si="37"/>
        <v>1200</v>
      </c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</row>
    <row r="224" spans="1:31" ht="12.75" customHeight="1" x14ac:dyDescent="0.25">
      <c r="A224" s="152">
        <v>195</v>
      </c>
      <c r="B224" s="152">
        <v>246</v>
      </c>
      <c r="C224" s="153" t="s">
        <v>345</v>
      </c>
      <c r="D224" s="152" t="s">
        <v>361</v>
      </c>
      <c r="E224" s="152"/>
      <c r="F224" s="153" t="s">
        <v>365</v>
      </c>
      <c r="G224" s="152" t="s">
        <v>23</v>
      </c>
      <c r="H224" s="155">
        <v>1</v>
      </c>
      <c r="I224" s="153"/>
      <c r="J224" s="153">
        <v>1200</v>
      </c>
      <c r="K224" s="155">
        <f t="shared" si="37"/>
        <v>1200</v>
      </c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</row>
    <row r="225" spans="1:31" ht="12.75" customHeight="1" x14ac:dyDescent="0.25">
      <c r="A225" s="152">
        <v>196</v>
      </c>
      <c r="B225" s="152">
        <v>254</v>
      </c>
      <c r="C225" s="153" t="s">
        <v>330</v>
      </c>
      <c r="D225" s="152" t="s">
        <v>371</v>
      </c>
      <c r="E225" s="152">
        <v>0.1</v>
      </c>
      <c r="F225" s="153" t="s">
        <v>365</v>
      </c>
      <c r="G225" s="152" t="s">
        <v>23</v>
      </c>
      <c r="H225" s="155">
        <v>1</v>
      </c>
      <c r="I225" s="153">
        <f t="shared" ref="I225:I226" si="38">H225*E225</f>
        <v>0.1</v>
      </c>
      <c r="J225" s="153">
        <v>420</v>
      </c>
      <c r="K225" s="155">
        <f t="shared" ref="K225:K226" si="39">I225*J225</f>
        <v>42</v>
      </c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</row>
    <row r="226" spans="1:31" ht="12.75" customHeight="1" x14ac:dyDescent="0.25">
      <c r="A226" s="152">
        <v>197</v>
      </c>
      <c r="B226" s="152">
        <v>255</v>
      </c>
      <c r="C226" s="153" t="s">
        <v>324</v>
      </c>
      <c r="D226" s="152" t="s">
        <v>92</v>
      </c>
      <c r="E226" s="152">
        <v>0.09</v>
      </c>
      <c r="F226" s="153" t="s">
        <v>372</v>
      </c>
      <c r="G226" s="152" t="s">
        <v>23</v>
      </c>
      <c r="H226" s="155">
        <v>4</v>
      </c>
      <c r="I226" s="153">
        <f t="shared" si="38"/>
        <v>0.36</v>
      </c>
      <c r="J226" s="153">
        <v>420</v>
      </c>
      <c r="K226" s="155">
        <f t="shared" si="39"/>
        <v>151.19999999999999</v>
      </c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</row>
    <row r="227" spans="1:31" ht="15.75" customHeight="1" x14ac:dyDescent="0.25">
      <c r="A227" s="152">
        <v>198</v>
      </c>
      <c r="B227" s="152">
        <v>256</v>
      </c>
      <c r="C227" s="153" t="s">
        <v>326</v>
      </c>
      <c r="D227" s="152" t="s">
        <v>92</v>
      </c>
      <c r="E227" s="154">
        <v>1</v>
      </c>
      <c r="F227" s="153" t="s">
        <v>372</v>
      </c>
      <c r="G227" s="152" t="s">
        <v>23</v>
      </c>
      <c r="H227" s="155">
        <v>4</v>
      </c>
      <c r="I227" s="153"/>
      <c r="J227" s="153">
        <v>450</v>
      </c>
      <c r="K227" s="155">
        <f>H227*J227</f>
        <v>1800</v>
      </c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</row>
    <row r="228" spans="1:31" ht="12.75" customHeight="1" x14ac:dyDescent="0.25">
      <c r="A228" s="152">
        <v>199</v>
      </c>
      <c r="B228" s="152">
        <v>257</v>
      </c>
      <c r="C228" s="153" t="s">
        <v>327</v>
      </c>
      <c r="D228" s="152" t="s">
        <v>92</v>
      </c>
      <c r="E228" s="161">
        <v>1.1299999999999999</v>
      </c>
      <c r="F228" s="153" t="s">
        <v>372</v>
      </c>
      <c r="G228" s="152" t="s">
        <v>23</v>
      </c>
      <c r="H228" s="155">
        <v>4</v>
      </c>
      <c r="I228" s="153">
        <f t="shared" ref="I228:I238" si="40">H228*E228</f>
        <v>4.5199999999999996</v>
      </c>
      <c r="J228" s="153">
        <v>420</v>
      </c>
      <c r="K228" s="155">
        <f t="shared" ref="K228:K238" si="41">I228*J228</f>
        <v>1898.3999999999999</v>
      </c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</row>
    <row r="229" spans="1:31" ht="12.75" customHeight="1" x14ac:dyDescent="0.25">
      <c r="A229" s="152">
        <v>200</v>
      </c>
      <c r="B229" s="152">
        <v>258</v>
      </c>
      <c r="C229" s="153" t="s">
        <v>181</v>
      </c>
      <c r="D229" s="152" t="s">
        <v>93</v>
      </c>
      <c r="E229" s="152">
        <v>0.34</v>
      </c>
      <c r="F229" s="153" t="s">
        <v>372</v>
      </c>
      <c r="G229" s="152" t="s">
        <v>23</v>
      </c>
      <c r="H229" s="155">
        <v>4</v>
      </c>
      <c r="I229" s="153">
        <f t="shared" si="40"/>
        <v>1.36</v>
      </c>
      <c r="J229" s="153">
        <v>420</v>
      </c>
      <c r="K229" s="155">
        <f t="shared" si="41"/>
        <v>571.20000000000005</v>
      </c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</row>
    <row r="230" spans="1:31" ht="12.75" customHeight="1" x14ac:dyDescent="0.25">
      <c r="A230" s="152">
        <v>201</v>
      </c>
      <c r="B230" s="152">
        <v>259</v>
      </c>
      <c r="C230" s="153" t="s">
        <v>327</v>
      </c>
      <c r="D230" s="152" t="s">
        <v>94</v>
      </c>
      <c r="E230" s="152">
        <v>1</v>
      </c>
      <c r="F230" s="153" t="s">
        <v>372</v>
      </c>
      <c r="G230" s="152" t="s">
        <v>23</v>
      </c>
      <c r="H230" s="155">
        <v>8</v>
      </c>
      <c r="I230" s="153">
        <f t="shared" si="40"/>
        <v>8</v>
      </c>
      <c r="J230" s="153">
        <v>420</v>
      </c>
      <c r="K230" s="155">
        <f t="shared" si="41"/>
        <v>3360</v>
      </c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</row>
    <row r="231" spans="1:31" ht="12.75" customHeight="1" x14ac:dyDescent="0.25">
      <c r="A231" s="152">
        <v>202</v>
      </c>
      <c r="B231" s="152">
        <v>260</v>
      </c>
      <c r="C231" s="153" t="s">
        <v>181</v>
      </c>
      <c r="D231" s="152" t="s">
        <v>95</v>
      </c>
      <c r="E231" s="152">
        <v>0.3</v>
      </c>
      <c r="F231" s="153" t="s">
        <v>372</v>
      </c>
      <c r="G231" s="152" t="s">
        <v>23</v>
      </c>
      <c r="H231" s="155">
        <v>4</v>
      </c>
      <c r="I231" s="153">
        <f t="shared" si="40"/>
        <v>1.2</v>
      </c>
      <c r="J231" s="153">
        <v>420</v>
      </c>
      <c r="K231" s="155">
        <f t="shared" si="41"/>
        <v>504</v>
      </c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</row>
    <row r="232" spans="1:31" ht="12.75" customHeight="1" x14ac:dyDescent="0.25">
      <c r="A232" s="152">
        <v>203</v>
      </c>
      <c r="B232" s="152">
        <v>261</v>
      </c>
      <c r="C232" s="153" t="s">
        <v>327</v>
      </c>
      <c r="D232" s="152" t="s">
        <v>96</v>
      </c>
      <c r="E232" s="152">
        <v>0.88</v>
      </c>
      <c r="F232" s="153" t="s">
        <v>372</v>
      </c>
      <c r="G232" s="152" t="s">
        <v>23</v>
      </c>
      <c r="H232" s="155">
        <f>27/9*4</f>
        <v>12</v>
      </c>
      <c r="I232" s="153">
        <f t="shared" si="40"/>
        <v>10.56</v>
      </c>
      <c r="J232" s="153">
        <v>420</v>
      </c>
      <c r="K232" s="155">
        <f t="shared" si="41"/>
        <v>4435.2</v>
      </c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/>
      <c r="AE232" s="110"/>
    </row>
    <row r="233" spans="1:31" ht="12.75" customHeight="1" x14ac:dyDescent="0.25">
      <c r="A233" s="152">
        <v>204</v>
      </c>
      <c r="B233" s="152">
        <v>262</v>
      </c>
      <c r="C233" s="153" t="s">
        <v>181</v>
      </c>
      <c r="D233" s="152" t="s">
        <v>97</v>
      </c>
      <c r="E233" s="152">
        <v>0.26</v>
      </c>
      <c r="F233" s="153" t="s">
        <v>372</v>
      </c>
      <c r="G233" s="152" t="s">
        <v>23</v>
      </c>
      <c r="H233" s="155">
        <v>8</v>
      </c>
      <c r="I233" s="153">
        <f t="shared" si="40"/>
        <v>2.08</v>
      </c>
      <c r="J233" s="153">
        <v>420</v>
      </c>
      <c r="K233" s="155">
        <f t="shared" si="41"/>
        <v>873.6</v>
      </c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</row>
    <row r="234" spans="1:31" ht="12.75" customHeight="1" x14ac:dyDescent="0.25">
      <c r="A234" s="152">
        <v>205</v>
      </c>
      <c r="B234" s="152">
        <v>263</v>
      </c>
      <c r="C234" s="153" t="s">
        <v>327</v>
      </c>
      <c r="D234" s="152" t="s">
        <v>98</v>
      </c>
      <c r="E234" s="152">
        <v>0.75</v>
      </c>
      <c r="F234" s="153" t="s">
        <v>372</v>
      </c>
      <c r="G234" s="152" t="s">
        <v>23</v>
      </c>
      <c r="H234" s="155">
        <v>8</v>
      </c>
      <c r="I234" s="153">
        <f t="shared" si="40"/>
        <v>6</v>
      </c>
      <c r="J234" s="153">
        <v>420</v>
      </c>
      <c r="K234" s="155">
        <f t="shared" si="41"/>
        <v>2520</v>
      </c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  <c r="AC234" s="110"/>
      <c r="AD234" s="110"/>
      <c r="AE234" s="110"/>
    </row>
    <row r="235" spans="1:31" ht="12.75" customHeight="1" x14ac:dyDescent="0.25">
      <c r="A235" s="152">
        <v>206</v>
      </c>
      <c r="B235" s="152">
        <v>264</v>
      </c>
      <c r="C235" s="153" t="s">
        <v>181</v>
      </c>
      <c r="D235" s="152" t="s">
        <v>328</v>
      </c>
      <c r="E235" s="152">
        <v>0.23</v>
      </c>
      <c r="F235" s="153" t="s">
        <v>372</v>
      </c>
      <c r="G235" s="152" t="s">
        <v>23</v>
      </c>
      <c r="H235" s="155">
        <v>8</v>
      </c>
      <c r="I235" s="153">
        <f t="shared" si="40"/>
        <v>1.84</v>
      </c>
      <c r="J235" s="153">
        <v>420</v>
      </c>
      <c r="K235" s="155">
        <f t="shared" si="41"/>
        <v>772.80000000000007</v>
      </c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</row>
    <row r="236" spans="1:31" ht="12.75" customHeight="1" x14ac:dyDescent="0.25">
      <c r="A236" s="152">
        <v>207</v>
      </c>
      <c r="B236" s="152">
        <v>265</v>
      </c>
      <c r="C236" s="153" t="s">
        <v>327</v>
      </c>
      <c r="D236" s="152" t="s">
        <v>329</v>
      </c>
      <c r="E236" s="152">
        <v>0.69</v>
      </c>
      <c r="F236" s="153" t="s">
        <v>372</v>
      </c>
      <c r="G236" s="152" t="s">
        <v>23</v>
      </c>
      <c r="H236" s="155">
        <f>36/9*4</f>
        <v>16</v>
      </c>
      <c r="I236" s="153">
        <f t="shared" si="40"/>
        <v>11.04</v>
      </c>
      <c r="J236" s="153">
        <v>420</v>
      </c>
      <c r="K236" s="155">
        <f t="shared" si="41"/>
        <v>4636.7999999999993</v>
      </c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</row>
    <row r="237" spans="1:31" ht="12.75" customHeight="1" x14ac:dyDescent="0.25">
      <c r="A237" s="152">
        <v>208</v>
      </c>
      <c r="B237" s="152">
        <v>266</v>
      </c>
      <c r="C237" s="153" t="s">
        <v>330</v>
      </c>
      <c r="D237" s="152" t="s">
        <v>329</v>
      </c>
      <c r="E237" s="152">
        <v>0.05</v>
      </c>
      <c r="F237" s="153" t="s">
        <v>372</v>
      </c>
      <c r="G237" s="152" t="s">
        <v>23</v>
      </c>
      <c r="H237" s="155">
        <v>8</v>
      </c>
      <c r="I237" s="153">
        <f t="shared" si="40"/>
        <v>0.4</v>
      </c>
      <c r="J237" s="153">
        <v>420</v>
      </c>
      <c r="K237" s="155">
        <f t="shared" si="41"/>
        <v>168</v>
      </c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</row>
    <row r="238" spans="1:31" ht="12.75" customHeight="1" x14ac:dyDescent="0.25">
      <c r="A238" s="152">
        <v>209</v>
      </c>
      <c r="B238" s="152">
        <v>267</v>
      </c>
      <c r="C238" s="153" t="s">
        <v>324</v>
      </c>
      <c r="D238" s="152" t="s">
        <v>96</v>
      </c>
      <c r="E238" s="152">
        <v>7.0000000000000007E-2</v>
      </c>
      <c r="F238" s="153" t="s">
        <v>372</v>
      </c>
      <c r="G238" s="152" t="s">
        <v>23</v>
      </c>
      <c r="H238" s="155">
        <v>4</v>
      </c>
      <c r="I238" s="153">
        <f t="shared" si="40"/>
        <v>0.28000000000000003</v>
      </c>
      <c r="J238" s="153">
        <v>420</v>
      </c>
      <c r="K238" s="155">
        <f t="shared" si="41"/>
        <v>117.60000000000001</v>
      </c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</row>
    <row r="239" spans="1:31" ht="15.75" customHeight="1" x14ac:dyDescent="0.25">
      <c r="A239" s="152">
        <v>210</v>
      </c>
      <c r="B239" s="152">
        <v>268</v>
      </c>
      <c r="C239" s="153" t="s">
        <v>326</v>
      </c>
      <c r="D239" s="152" t="s">
        <v>96</v>
      </c>
      <c r="E239" s="154">
        <v>1</v>
      </c>
      <c r="F239" s="153" t="s">
        <v>372</v>
      </c>
      <c r="G239" s="152" t="s">
        <v>23</v>
      </c>
      <c r="H239" s="155">
        <v>4</v>
      </c>
      <c r="I239" s="153"/>
      <c r="J239" s="153">
        <v>450</v>
      </c>
      <c r="K239" s="155">
        <f>H239*J239</f>
        <v>1800</v>
      </c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  <c r="AC239" s="110"/>
      <c r="AD239" s="110"/>
      <c r="AE239" s="110"/>
    </row>
    <row r="240" spans="1:31" ht="12.75" customHeight="1" x14ac:dyDescent="0.25">
      <c r="A240" s="152">
        <v>211</v>
      </c>
      <c r="B240" s="152">
        <v>269</v>
      </c>
      <c r="C240" s="153" t="s">
        <v>331</v>
      </c>
      <c r="D240" s="152" t="s">
        <v>366</v>
      </c>
      <c r="E240" s="168">
        <v>2.14</v>
      </c>
      <c r="F240" s="153" t="s">
        <v>372</v>
      </c>
      <c r="G240" s="152" t="s">
        <v>23</v>
      </c>
      <c r="H240" s="155">
        <v>1</v>
      </c>
      <c r="I240" s="153">
        <f t="shared" ref="I240:I248" si="42">H240*E240</f>
        <v>2.14</v>
      </c>
      <c r="J240" s="153">
        <v>420</v>
      </c>
      <c r="K240" s="155">
        <f t="shared" ref="K240:K248" si="43">I240*J240</f>
        <v>898.80000000000007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</row>
    <row r="241" spans="1:31" ht="12.75" customHeight="1" x14ac:dyDescent="0.25">
      <c r="A241" s="152">
        <v>212</v>
      </c>
      <c r="B241" s="152">
        <v>270</v>
      </c>
      <c r="C241" s="153" t="s">
        <v>327</v>
      </c>
      <c r="D241" s="152" t="s">
        <v>136</v>
      </c>
      <c r="E241" s="152">
        <f>(1.35*2+0.4*2)*1.25</f>
        <v>4.375</v>
      </c>
      <c r="F241" s="153" t="s">
        <v>372</v>
      </c>
      <c r="G241" s="152" t="s">
        <v>23</v>
      </c>
      <c r="H241" s="155">
        <v>3</v>
      </c>
      <c r="I241" s="153">
        <f t="shared" si="42"/>
        <v>13.125</v>
      </c>
      <c r="J241" s="153">
        <v>420</v>
      </c>
      <c r="K241" s="155">
        <f t="shared" si="43"/>
        <v>5512.5</v>
      </c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</row>
    <row r="242" spans="1:31" ht="12.75" customHeight="1" x14ac:dyDescent="0.25">
      <c r="A242" s="152">
        <v>213</v>
      </c>
      <c r="B242" s="152">
        <v>271</v>
      </c>
      <c r="C242" s="153" t="s">
        <v>181</v>
      </c>
      <c r="D242" s="152" t="s">
        <v>367</v>
      </c>
      <c r="E242" s="152">
        <v>1.38</v>
      </c>
      <c r="F242" s="153" t="s">
        <v>372</v>
      </c>
      <c r="G242" s="152" t="s">
        <v>23</v>
      </c>
      <c r="H242" s="155">
        <v>1</v>
      </c>
      <c r="I242" s="153">
        <f t="shared" si="42"/>
        <v>1.38</v>
      </c>
      <c r="J242" s="153">
        <v>420</v>
      </c>
      <c r="K242" s="155">
        <f t="shared" si="43"/>
        <v>579.59999999999991</v>
      </c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</row>
    <row r="243" spans="1:31" ht="12.75" customHeight="1" x14ac:dyDescent="0.25">
      <c r="A243" s="152">
        <v>214</v>
      </c>
      <c r="B243" s="152">
        <v>272</v>
      </c>
      <c r="C243" s="153" t="s">
        <v>327</v>
      </c>
      <c r="D243" s="152" t="s">
        <v>142</v>
      </c>
      <c r="E243" s="152">
        <f>(1.3*2+0.4*2)*1.25</f>
        <v>4.25</v>
      </c>
      <c r="F243" s="153" t="s">
        <v>372</v>
      </c>
      <c r="G243" s="152" t="s">
        <v>23</v>
      </c>
      <c r="H243" s="155">
        <v>3</v>
      </c>
      <c r="I243" s="153">
        <f t="shared" si="42"/>
        <v>12.75</v>
      </c>
      <c r="J243" s="153">
        <v>420</v>
      </c>
      <c r="K243" s="155">
        <f t="shared" si="43"/>
        <v>5355</v>
      </c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</row>
    <row r="244" spans="1:31" ht="12.75" customHeight="1" x14ac:dyDescent="0.25">
      <c r="A244" s="152">
        <v>215</v>
      </c>
      <c r="B244" s="152">
        <v>273</v>
      </c>
      <c r="C244" s="153" t="s">
        <v>181</v>
      </c>
      <c r="D244" s="152" t="s">
        <v>368</v>
      </c>
      <c r="E244" s="152">
        <v>1.34</v>
      </c>
      <c r="F244" s="153" t="s">
        <v>372</v>
      </c>
      <c r="G244" s="152" t="s">
        <v>23</v>
      </c>
      <c r="H244" s="155">
        <v>1</v>
      </c>
      <c r="I244" s="153">
        <f t="shared" si="42"/>
        <v>1.34</v>
      </c>
      <c r="J244" s="153">
        <v>420</v>
      </c>
      <c r="K244" s="155">
        <f t="shared" si="43"/>
        <v>562.80000000000007</v>
      </c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</row>
    <row r="245" spans="1:31" ht="12.75" customHeight="1" x14ac:dyDescent="0.25">
      <c r="A245" s="152">
        <v>216</v>
      </c>
      <c r="B245" s="152">
        <v>274</v>
      </c>
      <c r="C245" s="153" t="s">
        <v>327</v>
      </c>
      <c r="D245" s="152" t="s">
        <v>172</v>
      </c>
      <c r="E245" s="152">
        <v>4.125</v>
      </c>
      <c r="F245" s="153" t="s">
        <v>372</v>
      </c>
      <c r="G245" s="152" t="s">
        <v>23</v>
      </c>
      <c r="H245" s="155">
        <v>3</v>
      </c>
      <c r="I245" s="153">
        <f t="shared" si="42"/>
        <v>12.375</v>
      </c>
      <c r="J245" s="153">
        <v>420</v>
      </c>
      <c r="K245" s="155">
        <f t="shared" si="43"/>
        <v>5197.5</v>
      </c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  <c r="AC245" s="110"/>
      <c r="AD245" s="110"/>
      <c r="AE245" s="110"/>
    </row>
    <row r="246" spans="1:31" ht="12.75" customHeight="1" x14ac:dyDescent="0.25">
      <c r="A246" s="152">
        <v>217</v>
      </c>
      <c r="B246" s="152">
        <v>275</v>
      </c>
      <c r="C246" s="153" t="s">
        <v>181</v>
      </c>
      <c r="D246" s="152" t="s">
        <v>369</v>
      </c>
      <c r="E246" s="152">
        <v>1.25</v>
      </c>
      <c r="F246" s="153" t="s">
        <v>372</v>
      </c>
      <c r="G246" s="152" t="s">
        <v>23</v>
      </c>
      <c r="H246" s="155">
        <v>1</v>
      </c>
      <c r="I246" s="153">
        <f t="shared" si="42"/>
        <v>1.25</v>
      </c>
      <c r="J246" s="153">
        <v>420</v>
      </c>
      <c r="K246" s="155">
        <f t="shared" si="43"/>
        <v>525</v>
      </c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</row>
    <row r="247" spans="1:31" ht="12.75" customHeight="1" x14ac:dyDescent="0.25">
      <c r="A247" s="152">
        <v>218</v>
      </c>
      <c r="B247" s="152">
        <v>276</v>
      </c>
      <c r="C247" s="153" t="s">
        <v>327</v>
      </c>
      <c r="D247" s="152" t="s">
        <v>260</v>
      </c>
      <c r="E247" s="152">
        <v>3.625</v>
      </c>
      <c r="F247" s="153" t="s">
        <v>372</v>
      </c>
      <c r="G247" s="152" t="s">
        <v>23</v>
      </c>
      <c r="H247" s="155">
        <v>3</v>
      </c>
      <c r="I247" s="153">
        <f t="shared" si="42"/>
        <v>10.875</v>
      </c>
      <c r="J247" s="153">
        <v>420</v>
      </c>
      <c r="K247" s="155">
        <f t="shared" si="43"/>
        <v>4567.5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</row>
    <row r="248" spans="1:31" ht="12.75" customHeight="1" x14ac:dyDescent="0.25">
      <c r="A248" s="152">
        <v>219</v>
      </c>
      <c r="B248" s="152">
        <v>277</v>
      </c>
      <c r="C248" s="153" t="s">
        <v>181</v>
      </c>
      <c r="D248" s="152" t="s">
        <v>358</v>
      </c>
      <c r="E248" s="152">
        <v>1.1100000000000001</v>
      </c>
      <c r="F248" s="153" t="s">
        <v>372</v>
      </c>
      <c r="G248" s="152" t="s">
        <v>23</v>
      </c>
      <c r="H248" s="155">
        <v>1</v>
      </c>
      <c r="I248" s="153">
        <f t="shared" si="42"/>
        <v>1.1100000000000001</v>
      </c>
      <c r="J248" s="153">
        <v>420</v>
      </c>
      <c r="K248" s="155">
        <f t="shared" si="43"/>
        <v>466.20000000000005</v>
      </c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</row>
    <row r="249" spans="1:31" ht="12.75" customHeight="1" x14ac:dyDescent="0.25">
      <c r="A249" s="152">
        <v>220</v>
      </c>
      <c r="B249" s="152">
        <v>278</v>
      </c>
      <c r="C249" s="153" t="s">
        <v>345</v>
      </c>
      <c r="D249" s="152" t="s">
        <v>359</v>
      </c>
      <c r="E249" s="152"/>
      <c r="F249" s="153" t="s">
        <v>372</v>
      </c>
      <c r="G249" s="152" t="s">
        <v>23</v>
      </c>
      <c r="H249" s="155">
        <v>1</v>
      </c>
      <c r="I249" s="153"/>
      <c r="J249" s="153">
        <v>1200</v>
      </c>
      <c r="K249" s="155">
        <f>J249*H249</f>
        <v>1200</v>
      </c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</row>
    <row r="250" spans="1:31" ht="15" customHeight="1" x14ac:dyDescent="0.25">
      <c r="A250" s="152">
        <v>221</v>
      </c>
      <c r="B250" s="152">
        <v>279</v>
      </c>
      <c r="C250" s="153" t="s">
        <v>327</v>
      </c>
      <c r="D250" s="152" t="s">
        <v>239</v>
      </c>
      <c r="E250" s="152">
        <v>3.25</v>
      </c>
      <c r="F250" s="153" t="s">
        <v>372</v>
      </c>
      <c r="G250" s="152" t="s">
        <v>23</v>
      </c>
      <c r="H250" s="155">
        <v>2</v>
      </c>
      <c r="I250" s="153">
        <f t="shared" ref="I250:I251" si="44">H250*E250</f>
        <v>6.5</v>
      </c>
      <c r="J250" s="153">
        <v>420</v>
      </c>
      <c r="K250" s="155">
        <f t="shared" ref="K250:K251" si="45">I250*J250</f>
        <v>2730</v>
      </c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</row>
    <row r="251" spans="1:31" ht="12.75" customHeight="1" x14ac:dyDescent="0.25">
      <c r="A251" s="152">
        <v>222</v>
      </c>
      <c r="B251" s="152">
        <v>280</v>
      </c>
      <c r="C251" s="153" t="s">
        <v>181</v>
      </c>
      <c r="D251" s="152" t="s">
        <v>373</v>
      </c>
      <c r="E251" s="152">
        <v>0.97</v>
      </c>
      <c r="F251" s="153" t="s">
        <v>372</v>
      </c>
      <c r="G251" s="152" t="s">
        <v>23</v>
      </c>
      <c r="H251" s="155">
        <v>1</v>
      </c>
      <c r="I251" s="153">
        <f t="shared" si="44"/>
        <v>0.97</v>
      </c>
      <c r="J251" s="153">
        <v>420</v>
      </c>
      <c r="K251" s="155">
        <f t="shared" si="45"/>
        <v>407.4</v>
      </c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  <c r="AC251" s="110"/>
      <c r="AD251" s="110"/>
      <c r="AE251" s="110"/>
    </row>
    <row r="252" spans="1:31" ht="12.75" customHeight="1" x14ac:dyDescent="0.25">
      <c r="A252" s="152">
        <v>223</v>
      </c>
      <c r="B252" s="152">
        <v>281</v>
      </c>
      <c r="C252" s="153" t="s">
        <v>345</v>
      </c>
      <c r="D252" s="152" t="s">
        <v>370</v>
      </c>
      <c r="E252" s="152"/>
      <c r="F252" s="153" t="s">
        <v>372</v>
      </c>
      <c r="G252" s="152" t="s">
        <v>23</v>
      </c>
      <c r="H252" s="155">
        <v>1</v>
      </c>
      <c r="I252" s="153"/>
      <c r="J252" s="153">
        <v>1200</v>
      </c>
      <c r="K252" s="155">
        <f>J252*H252</f>
        <v>1200</v>
      </c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</row>
    <row r="253" spans="1:31" ht="15" customHeight="1" x14ac:dyDescent="0.25">
      <c r="A253" s="152">
        <v>224</v>
      </c>
      <c r="B253" s="152">
        <v>282</v>
      </c>
      <c r="C253" s="153" t="s">
        <v>327</v>
      </c>
      <c r="D253" s="152" t="s">
        <v>221</v>
      </c>
      <c r="E253" s="152">
        <v>2.75</v>
      </c>
      <c r="F253" s="153" t="s">
        <v>372</v>
      </c>
      <c r="G253" s="152" t="s">
        <v>23</v>
      </c>
      <c r="H253" s="155">
        <v>2</v>
      </c>
      <c r="I253" s="153">
        <f t="shared" ref="I253:I254" si="46">H253*E253</f>
        <v>5.5</v>
      </c>
      <c r="J253" s="153">
        <v>420</v>
      </c>
      <c r="K253" s="155">
        <f t="shared" ref="K253:K254" si="47">I253*J253</f>
        <v>2310</v>
      </c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</row>
    <row r="254" spans="1:31" ht="12.75" customHeight="1" x14ac:dyDescent="0.25">
      <c r="A254" s="152">
        <v>225</v>
      </c>
      <c r="B254" s="152">
        <v>283</v>
      </c>
      <c r="C254" s="153" t="s">
        <v>181</v>
      </c>
      <c r="D254" s="152" t="s">
        <v>374</v>
      </c>
      <c r="E254" s="152">
        <v>0.83</v>
      </c>
      <c r="F254" s="153" t="s">
        <v>372</v>
      </c>
      <c r="G254" s="152" t="s">
        <v>23</v>
      </c>
      <c r="H254" s="155">
        <v>1</v>
      </c>
      <c r="I254" s="153">
        <f t="shared" si="46"/>
        <v>0.83</v>
      </c>
      <c r="J254" s="153">
        <v>420</v>
      </c>
      <c r="K254" s="155">
        <f t="shared" si="47"/>
        <v>348.59999999999997</v>
      </c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</row>
    <row r="255" spans="1:31" ht="12.75" customHeight="1" x14ac:dyDescent="0.25">
      <c r="A255" s="152">
        <v>226</v>
      </c>
      <c r="B255" s="152">
        <v>284</v>
      </c>
      <c r="C255" s="153" t="s">
        <v>345</v>
      </c>
      <c r="D255" s="152" t="s">
        <v>361</v>
      </c>
      <c r="E255" s="152"/>
      <c r="F255" s="153" t="s">
        <v>372</v>
      </c>
      <c r="G255" s="152" t="s">
        <v>23</v>
      </c>
      <c r="H255" s="155">
        <v>1</v>
      </c>
      <c r="I255" s="153"/>
      <c r="J255" s="153">
        <v>1200</v>
      </c>
      <c r="K255" s="155">
        <f>J255*H255</f>
        <v>1200</v>
      </c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0"/>
      <c r="AD255" s="110"/>
      <c r="AE255" s="110"/>
    </row>
    <row r="256" spans="1:31" ht="12.75" customHeight="1" x14ac:dyDescent="0.25">
      <c r="A256" s="152">
        <v>227</v>
      </c>
      <c r="B256" s="152">
        <v>311</v>
      </c>
      <c r="C256" s="153" t="s">
        <v>324</v>
      </c>
      <c r="D256" s="152">
        <v>125</v>
      </c>
      <c r="E256" s="152">
        <v>0.05</v>
      </c>
      <c r="F256" s="153" t="s">
        <v>375</v>
      </c>
      <c r="G256" s="152" t="s">
        <v>23</v>
      </c>
      <c r="H256" s="155">
        <v>5</v>
      </c>
      <c r="I256" s="153">
        <f>H256*E256</f>
        <v>0.25</v>
      </c>
      <c r="J256" s="153">
        <v>420</v>
      </c>
      <c r="K256" s="155">
        <f>I256*J256</f>
        <v>105</v>
      </c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  <c r="AC256" s="110"/>
      <c r="AD256" s="110"/>
      <c r="AE256" s="110"/>
    </row>
    <row r="257" spans="1:31" ht="15.75" customHeight="1" x14ac:dyDescent="0.25">
      <c r="A257" s="152">
        <v>228</v>
      </c>
      <c r="B257" s="152">
        <v>312</v>
      </c>
      <c r="C257" s="153" t="s">
        <v>326</v>
      </c>
      <c r="D257" s="152">
        <v>125</v>
      </c>
      <c r="E257" s="154">
        <v>1</v>
      </c>
      <c r="F257" s="153" t="s">
        <v>375</v>
      </c>
      <c r="G257" s="152" t="s">
        <v>23</v>
      </c>
      <c r="H257" s="155">
        <v>5</v>
      </c>
      <c r="I257" s="153"/>
      <c r="J257" s="153">
        <v>450</v>
      </c>
      <c r="K257" s="155">
        <f>H257*J257</f>
        <v>2250</v>
      </c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</row>
    <row r="258" spans="1:31" ht="12.75" customHeight="1" x14ac:dyDescent="0.25">
      <c r="A258" s="152">
        <v>229</v>
      </c>
      <c r="B258" s="152">
        <v>313</v>
      </c>
      <c r="C258" s="153" t="s">
        <v>327</v>
      </c>
      <c r="D258" s="152">
        <v>125</v>
      </c>
      <c r="E258" s="152">
        <v>0.39</v>
      </c>
      <c r="F258" s="153" t="s">
        <v>375</v>
      </c>
      <c r="G258" s="152" t="s">
        <v>23</v>
      </c>
      <c r="H258" s="155">
        <v>7</v>
      </c>
      <c r="I258" s="153">
        <f t="shared" ref="I258:I265" si="48">H258*E258</f>
        <v>2.73</v>
      </c>
      <c r="J258" s="153">
        <v>420</v>
      </c>
      <c r="K258" s="155">
        <f t="shared" ref="K258:K265" si="49">I258*J258</f>
        <v>1146.5999999999999</v>
      </c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  <c r="AC258" s="110"/>
      <c r="AD258" s="110"/>
      <c r="AE258" s="110"/>
    </row>
    <row r="259" spans="1:31" ht="12.75" customHeight="1" x14ac:dyDescent="0.25">
      <c r="A259" s="152">
        <v>230</v>
      </c>
      <c r="B259" s="152">
        <v>314</v>
      </c>
      <c r="C259" s="153" t="s">
        <v>331</v>
      </c>
      <c r="D259" s="152">
        <v>125</v>
      </c>
      <c r="E259" s="152">
        <v>0.18</v>
      </c>
      <c r="F259" s="153" t="s">
        <v>375</v>
      </c>
      <c r="G259" s="152" t="s">
        <v>23</v>
      </c>
      <c r="H259" s="155">
        <v>14</v>
      </c>
      <c r="I259" s="153">
        <f t="shared" si="48"/>
        <v>2.52</v>
      </c>
      <c r="J259" s="153">
        <v>420</v>
      </c>
      <c r="K259" s="155">
        <f t="shared" si="49"/>
        <v>1058.4000000000001</v>
      </c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0"/>
      <c r="AD259" s="110"/>
      <c r="AE259" s="110"/>
    </row>
    <row r="260" spans="1:31" ht="12.75" customHeight="1" x14ac:dyDescent="0.25">
      <c r="A260" s="152">
        <v>231</v>
      </c>
      <c r="B260" s="152">
        <v>315</v>
      </c>
      <c r="C260" s="153" t="s">
        <v>376</v>
      </c>
      <c r="D260" s="152" t="s">
        <v>377</v>
      </c>
      <c r="E260" s="152">
        <v>0.28000000000000003</v>
      </c>
      <c r="F260" s="153" t="s">
        <v>375</v>
      </c>
      <c r="G260" s="152" t="s">
        <v>23</v>
      </c>
      <c r="H260" s="155">
        <v>15</v>
      </c>
      <c r="I260" s="153">
        <f t="shared" si="48"/>
        <v>4.2</v>
      </c>
      <c r="J260" s="153">
        <v>420</v>
      </c>
      <c r="K260" s="155">
        <f t="shared" si="49"/>
        <v>1764</v>
      </c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</row>
    <row r="261" spans="1:31" ht="12.75" customHeight="1" x14ac:dyDescent="0.25">
      <c r="A261" s="152">
        <v>232</v>
      </c>
      <c r="B261" s="152">
        <v>316</v>
      </c>
      <c r="C261" s="153" t="s">
        <v>327</v>
      </c>
      <c r="D261" s="152" t="s">
        <v>206</v>
      </c>
      <c r="E261" s="152">
        <v>1.63</v>
      </c>
      <c r="F261" s="153" t="s">
        <v>375</v>
      </c>
      <c r="G261" s="152" t="s">
        <v>23</v>
      </c>
      <c r="H261" s="155">
        <v>1</v>
      </c>
      <c r="I261" s="153">
        <f t="shared" si="48"/>
        <v>1.63</v>
      </c>
      <c r="J261" s="153">
        <v>420</v>
      </c>
      <c r="K261" s="155">
        <f t="shared" si="49"/>
        <v>684.59999999999991</v>
      </c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</row>
    <row r="262" spans="1:31" ht="12.75" customHeight="1" x14ac:dyDescent="0.25">
      <c r="A262" s="152">
        <v>233</v>
      </c>
      <c r="B262" s="152">
        <v>317</v>
      </c>
      <c r="C262" s="153" t="s">
        <v>181</v>
      </c>
      <c r="D262" s="152" t="s">
        <v>378</v>
      </c>
      <c r="E262" s="152">
        <v>0.5</v>
      </c>
      <c r="F262" s="153" t="s">
        <v>375</v>
      </c>
      <c r="G262" s="152" t="s">
        <v>23</v>
      </c>
      <c r="H262" s="155">
        <v>1</v>
      </c>
      <c r="I262" s="153">
        <f t="shared" si="48"/>
        <v>0.5</v>
      </c>
      <c r="J262" s="153">
        <v>420</v>
      </c>
      <c r="K262" s="155">
        <f t="shared" si="49"/>
        <v>210</v>
      </c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</row>
    <row r="263" spans="1:31" ht="12.75" customHeight="1" x14ac:dyDescent="0.25">
      <c r="A263" s="152">
        <v>234</v>
      </c>
      <c r="B263" s="152">
        <v>318</v>
      </c>
      <c r="C263" s="153" t="s">
        <v>327</v>
      </c>
      <c r="D263" s="152" t="s">
        <v>379</v>
      </c>
      <c r="E263" s="152">
        <v>1.5</v>
      </c>
      <c r="F263" s="153" t="s">
        <v>375</v>
      </c>
      <c r="G263" s="152" t="s">
        <v>23</v>
      </c>
      <c r="H263" s="155">
        <v>5</v>
      </c>
      <c r="I263" s="153">
        <f t="shared" si="48"/>
        <v>7.5</v>
      </c>
      <c r="J263" s="153">
        <v>420</v>
      </c>
      <c r="K263" s="155">
        <f t="shared" si="49"/>
        <v>3150</v>
      </c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  <c r="AC263" s="110"/>
      <c r="AD263" s="110"/>
      <c r="AE263" s="110"/>
    </row>
    <row r="264" spans="1:31" ht="12.75" customHeight="1" x14ac:dyDescent="0.25">
      <c r="A264" s="152">
        <v>235</v>
      </c>
      <c r="B264" s="152">
        <v>319</v>
      </c>
      <c r="C264" s="153" t="s">
        <v>181</v>
      </c>
      <c r="D264" s="152" t="s">
        <v>380</v>
      </c>
      <c r="E264" s="152">
        <v>0.5</v>
      </c>
      <c r="F264" s="153" t="s">
        <v>375</v>
      </c>
      <c r="G264" s="152" t="s">
        <v>23</v>
      </c>
      <c r="H264" s="155">
        <v>1</v>
      </c>
      <c r="I264" s="153">
        <f t="shared" si="48"/>
        <v>0.5</v>
      </c>
      <c r="J264" s="153">
        <v>420</v>
      </c>
      <c r="K264" s="155">
        <f t="shared" si="49"/>
        <v>210</v>
      </c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</row>
    <row r="265" spans="1:31" ht="12.75" customHeight="1" x14ac:dyDescent="0.25">
      <c r="A265" s="152">
        <v>236</v>
      </c>
      <c r="B265" s="152">
        <v>320</v>
      </c>
      <c r="C265" s="153" t="s">
        <v>327</v>
      </c>
      <c r="D265" s="152" t="s">
        <v>371</v>
      </c>
      <c r="E265" s="152">
        <v>1.38</v>
      </c>
      <c r="F265" s="153" t="s">
        <v>375</v>
      </c>
      <c r="G265" s="152" t="s">
        <v>23</v>
      </c>
      <c r="H265" s="155">
        <v>3</v>
      </c>
      <c r="I265" s="153">
        <f t="shared" si="48"/>
        <v>4.1399999999999997</v>
      </c>
      <c r="J265" s="153">
        <v>420</v>
      </c>
      <c r="K265" s="155">
        <f t="shared" si="49"/>
        <v>1738.8</v>
      </c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</row>
    <row r="266" spans="1:31" ht="12.75" customHeight="1" x14ac:dyDescent="0.25">
      <c r="A266" s="152">
        <v>237</v>
      </c>
      <c r="B266" s="152">
        <v>321</v>
      </c>
      <c r="C266" s="153" t="s">
        <v>345</v>
      </c>
      <c r="D266" s="152" t="s">
        <v>381</v>
      </c>
      <c r="E266" s="152"/>
      <c r="F266" s="153" t="s">
        <v>375</v>
      </c>
      <c r="G266" s="152" t="s">
        <v>23</v>
      </c>
      <c r="H266" s="155">
        <v>6</v>
      </c>
      <c r="I266" s="153"/>
      <c r="J266" s="153">
        <v>1200</v>
      </c>
      <c r="K266" s="155">
        <f>J266*H266</f>
        <v>7200</v>
      </c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  <c r="AC266" s="110"/>
      <c r="AD266" s="110"/>
      <c r="AE266" s="110"/>
    </row>
    <row r="267" spans="1:31" ht="12.75" customHeight="1" x14ac:dyDescent="0.25">
      <c r="A267" s="152">
        <v>238</v>
      </c>
      <c r="B267" s="152">
        <v>322</v>
      </c>
      <c r="C267" s="153" t="s">
        <v>181</v>
      </c>
      <c r="D267" s="152" t="s">
        <v>382</v>
      </c>
      <c r="E267" s="152">
        <v>0.44</v>
      </c>
      <c r="F267" s="153" t="s">
        <v>375</v>
      </c>
      <c r="G267" s="152" t="s">
        <v>23</v>
      </c>
      <c r="H267" s="155">
        <v>1</v>
      </c>
      <c r="I267" s="153">
        <f t="shared" ref="I267:I280" si="50">H267*E267</f>
        <v>0.44</v>
      </c>
      <c r="J267" s="153">
        <v>420</v>
      </c>
      <c r="K267" s="155">
        <f t="shared" ref="K267:K280" si="51">I267*J267</f>
        <v>184.8</v>
      </c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</row>
    <row r="268" spans="1:31" ht="12.75" customHeight="1" x14ac:dyDescent="0.25">
      <c r="A268" s="152">
        <v>239</v>
      </c>
      <c r="B268" s="152">
        <v>323</v>
      </c>
      <c r="C268" s="153" t="s">
        <v>327</v>
      </c>
      <c r="D268" s="152" t="s">
        <v>90</v>
      </c>
      <c r="E268" s="152">
        <v>1.25</v>
      </c>
      <c r="F268" s="153" t="s">
        <v>375</v>
      </c>
      <c r="G268" s="152" t="s">
        <v>23</v>
      </c>
      <c r="H268" s="155">
        <v>2</v>
      </c>
      <c r="I268" s="153">
        <f t="shared" si="50"/>
        <v>2.5</v>
      </c>
      <c r="J268" s="153">
        <v>420</v>
      </c>
      <c r="K268" s="155">
        <f t="shared" si="51"/>
        <v>1050</v>
      </c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  <c r="AC268" s="110"/>
      <c r="AD268" s="110"/>
      <c r="AE268" s="110"/>
    </row>
    <row r="269" spans="1:31" ht="12.75" customHeight="1" x14ac:dyDescent="0.25">
      <c r="A269" s="152">
        <v>240</v>
      </c>
      <c r="B269" s="152">
        <v>324</v>
      </c>
      <c r="C269" s="153" t="s">
        <v>181</v>
      </c>
      <c r="D269" s="152" t="s">
        <v>91</v>
      </c>
      <c r="E269" s="152">
        <v>0.38</v>
      </c>
      <c r="F269" s="153" t="s">
        <v>375</v>
      </c>
      <c r="G269" s="152" t="s">
        <v>23</v>
      </c>
      <c r="H269" s="155">
        <v>1</v>
      </c>
      <c r="I269" s="153">
        <f t="shared" si="50"/>
        <v>0.38</v>
      </c>
      <c r="J269" s="153">
        <v>420</v>
      </c>
      <c r="K269" s="155">
        <f t="shared" si="51"/>
        <v>159.6</v>
      </c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</row>
    <row r="270" spans="1:31" ht="12.75" customHeight="1" x14ac:dyDescent="0.25">
      <c r="A270" s="152">
        <v>241</v>
      </c>
      <c r="B270" s="152">
        <v>325</v>
      </c>
      <c r="C270" s="153" t="s">
        <v>327</v>
      </c>
      <c r="D270" s="152" t="s">
        <v>92</v>
      </c>
      <c r="E270" s="161">
        <v>1.1299999999999999</v>
      </c>
      <c r="F270" s="153" t="s">
        <v>375</v>
      </c>
      <c r="G270" s="152" t="s">
        <v>23</v>
      </c>
      <c r="H270" s="155">
        <v>3</v>
      </c>
      <c r="I270" s="153">
        <f t="shared" si="50"/>
        <v>3.3899999999999997</v>
      </c>
      <c r="J270" s="153">
        <v>420</v>
      </c>
      <c r="K270" s="155">
        <f t="shared" si="51"/>
        <v>1423.8</v>
      </c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</row>
    <row r="271" spans="1:31" ht="12.75" customHeight="1" x14ac:dyDescent="0.25">
      <c r="A271" s="152">
        <v>242</v>
      </c>
      <c r="B271" s="152">
        <v>326</v>
      </c>
      <c r="C271" s="153" t="s">
        <v>181</v>
      </c>
      <c r="D271" s="152" t="s">
        <v>93</v>
      </c>
      <c r="E271" s="152">
        <v>0.34</v>
      </c>
      <c r="F271" s="153" t="s">
        <v>375</v>
      </c>
      <c r="G271" s="152" t="s">
        <v>23</v>
      </c>
      <c r="H271" s="155">
        <v>1</v>
      </c>
      <c r="I271" s="153">
        <f t="shared" si="50"/>
        <v>0.34</v>
      </c>
      <c r="J271" s="153">
        <v>420</v>
      </c>
      <c r="K271" s="155">
        <f t="shared" si="51"/>
        <v>142.80000000000001</v>
      </c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</row>
    <row r="272" spans="1:31" ht="12.75" customHeight="1" x14ac:dyDescent="0.25">
      <c r="A272" s="152">
        <v>243</v>
      </c>
      <c r="B272" s="152">
        <v>327</v>
      </c>
      <c r="C272" s="153" t="s">
        <v>327</v>
      </c>
      <c r="D272" s="152" t="s">
        <v>94</v>
      </c>
      <c r="E272" s="152">
        <v>1</v>
      </c>
      <c r="F272" s="153" t="s">
        <v>375</v>
      </c>
      <c r="G272" s="152" t="s">
        <v>23</v>
      </c>
      <c r="H272" s="155">
        <v>2</v>
      </c>
      <c r="I272" s="153">
        <f t="shared" si="50"/>
        <v>2</v>
      </c>
      <c r="J272" s="153">
        <v>420</v>
      </c>
      <c r="K272" s="155">
        <f t="shared" si="51"/>
        <v>840</v>
      </c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</row>
    <row r="273" spans="1:31" ht="12.75" customHeight="1" x14ac:dyDescent="0.25">
      <c r="A273" s="152">
        <v>244</v>
      </c>
      <c r="B273" s="152">
        <v>328</v>
      </c>
      <c r="C273" s="153" t="s">
        <v>181</v>
      </c>
      <c r="D273" s="152" t="s">
        <v>95</v>
      </c>
      <c r="E273" s="152">
        <v>0.3</v>
      </c>
      <c r="F273" s="153" t="s">
        <v>375</v>
      </c>
      <c r="G273" s="152" t="s">
        <v>23</v>
      </c>
      <c r="H273" s="155">
        <v>1</v>
      </c>
      <c r="I273" s="153">
        <f t="shared" si="50"/>
        <v>0.3</v>
      </c>
      <c r="J273" s="153">
        <v>420</v>
      </c>
      <c r="K273" s="155">
        <f t="shared" si="51"/>
        <v>126</v>
      </c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</row>
    <row r="274" spans="1:31" ht="12.75" customHeight="1" x14ac:dyDescent="0.25">
      <c r="A274" s="152">
        <v>245</v>
      </c>
      <c r="B274" s="152">
        <v>329</v>
      </c>
      <c r="C274" s="153" t="s">
        <v>327</v>
      </c>
      <c r="D274" s="152" t="s">
        <v>96</v>
      </c>
      <c r="E274" s="152">
        <v>0.88</v>
      </c>
      <c r="F274" s="153" t="s">
        <v>375</v>
      </c>
      <c r="G274" s="152" t="s">
        <v>23</v>
      </c>
      <c r="H274" s="155">
        <v>3</v>
      </c>
      <c r="I274" s="153">
        <f t="shared" si="50"/>
        <v>2.64</v>
      </c>
      <c r="J274" s="153">
        <v>420</v>
      </c>
      <c r="K274" s="155">
        <f t="shared" si="51"/>
        <v>1108.8</v>
      </c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</row>
    <row r="275" spans="1:31" ht="12.75" customHeight="1" x14ac:dyDescent="0.25">
      <c r="A275" s="152">
        <v>246</v>
      </c>
      <c r="B275" s="152">
        <v>330</v>
      </c>
      <c r="C275" s="153" t="s">
        <v>181</v>
      </c>
      <c r="D275" s="152" t="s">
        <v>97</v>
      </c>
      <c r="E275" s="152">
        <v>0.26</v>
      </c>
      <c r="F275" s="153" t="s">
        <v>375</v>
      </c>
      <c r="G275" s="152" t="s">
        <v>23</v>
      </c>
      <c r="H275" s="155">
        <v>1</v>
      </c>
      <c r="I275" s="153">
        <f t="shared" si="50"/>
        <v>0.26</v>
      </c>
      <c r="J275" s="153">
        <v>420</v>
      </c>
      <c r="K275" s="155">
        <f t="shared" si="51"/>
        <v>109.2</v>
      </c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</row>
    <row r="276" spans="1:31" ht="12.75" customHeight="1" x14ac:dyDescent="0.25">
      <c r="A276" s="152">
        <v>247</v>
      </c>
      <c r="B276" s="152">
        <v>331</v>
      </c>
      <c r="C276" s="153" t="s">
        <v>327</v>
      </c>
      <c r="D276" s="152" t="s">
        <v>98</v>
      </c>
      <c r="E276" s="152">
        <v>0.75</v>
      </c>
      <c r="F276" s="153" t="s">
        <v>375</v>
      </c>
      <c r="G276" s="152" t="s">
        <v>23</v>
      </c>
      <c r="H276" s="155">
        <v>2</v>
      </c>
      <c r="I276" s="153">
        <f t="shared" si="50"/>
        <v>1.5</v>
      </c>
      <c r="J276" s="153">
        <v>420</v>
      </c>
      <c r="K276" s="155">
        <f t="shared" si="51"/>
        <v>630</v>
      </c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</row>
    <row r="277" spans="1:31" ht="12.75" customHeight="1" x14ac:dyDescent="0.25">
      <c r="A277" s="152">
        <v>248</v>
      </c>
      <c r="B277" s="152">
        <v>332</v>
      </c>
      <c r="C277" s="153" t="s">
        <v>181</v>
      </c>
      <c r="D277" s="152" t="s">
        <v>99</v>
      </c>
      <c r="E277" s="152">
        <v>0.23</v>
      </c>
      <c r="F277" s="153" t="s">
        <v>375</v>
      </c>
      <c r="G277" s="152" t="s">
        <v>23</v>
      </c>
      <c r="H277" s="155">
        <v>1</v>
      </c>
      <c r="I277" s="153">
        <f t="shared" si="50"/>
        <v>0.23</v>
      </c>
      <c r="J277" s="153">
        <v>420</v>
      </c>
      <c r="K277" s="155">
        <f t="shared" si="51"/>
        <v>96.600000000000009</v>
      </c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</row>
    <row r="278" spans="1:31" ht="12.75" customHeight="1" x14ac:dyDescent="0.25">
      <c r="A278" s="152">
        <v>249</v>
      </c>
      <c r="B278" s="152">
        <v>333</v>
      </c>
      <c r="C278" s="153" t="s">
        <v>327</v>
      </c>
      <c r="D278" s="152" t="s">
        <v>100</v>
      </c>
      <c r="E278" s="152">
        <v>0.69</v>
      </c>
      <c r="F278" s="153" t="s">
        <v>375</v>
      </c>
      <c r="G278" s="152" t="s">
        <v>23</v>
      </c>
      <c r="H278" s="155">
        <v>2</v>
      </c>
      <c r="I278" s="153">
        <f t="shared" si="50"/>
        <v>1.38</v>
      </c>
      <c r="J278" s="153">
        <v>420</v>
      </c>
      <c r="K278" s="155">
        <f t="shared" si="51"/>
        <v>579.59999999999991</v>
      </c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</row>
    <row r="279" spans="1:31" ht="12.75" customHeight="1" x14ac:dyDescent="0.25">
      <c r="A279" s="152">
        <v>250</v>
      </c>
      <c r="B279" s="152">
        <v>334</v>
      </c>
      <c r="C279" s="153" t="s">
        <v>330</v>
      </c>
      <c r="D279" s="152" t="s">
        <v>329</v>
      </c>
      <c r="E279" s="152">
        <v>0.05</v>
      </c>
      <c r="F279" s="153" t="s">
        <v>375</v>
      </c>
      <c r="G279" s="152" t="s">
        <v>23</v>
      </c>
      <c r="H279" s="155">
        <v>1</v>
      </c>
      <c r="I279" s="153">
        <f t="shared" si="50"/>
        <v>0.05</v>
      </c>
      <c r="J279" s="153">
        <v>420</v>
      </c>
      <c r="K279" s="155">
        <f t="shared" si="51"/>
        <v>21</v>
      </c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</row>
    <row r="280" spans="1:31" ht="12.75" customHeight="1" x14ac:dyDescent="0.25">
      <c r="A280" s="152">
        <v>251</v>
      </c>
      <c r="B280" s="152">
        <v>335</v>
      </c>
      <c r="C280" s="153" t="s">
        <v>324</v>
      </c>
      <c r="D280" s="152">
        <v>125</v>
      </c>
      <c r="E280" s="152">
        <v>0.05</v>
      </c>
      <c r="F280" s="153" t="s">
        <v>383</v>
      </c>
      <c r="G280" s="152" t="s">
        <v>23</v>
      </c>
      <c r="H280" s="155">
        <v>4</v>
      </c>
      <c r="I280" s="153">
        <f t="shared" si="50"/>
        <v>0.2</v>
      </c>
      <c r="J280" s="153">
        <v>420</v>
      </c>
      <c r="K280" s="155">
        <f t="shared" si="51"/>
        <v>84</v>
      </c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</row>
    <row r="281" spans="1:31" ht="15.75" customHeight="1" x14ac:dyDescent="0.25">
      <c r="A281" s="152">
        <v>252</v>
      </c>
      <c r="B281" s="152">
        <v>336</v>
      </c>
      <c r="C281" s="153" t="s">
        <v>326</v>
      </c>
      <c r="D281" s="152">
        <v>125</v>
      </c>
      <c r="E281" s="154">
        <v>1</v>
      </c>
      <c r="F281" s="153" t="s">
        <v>383</v>
      </c>
      <c r="G281" s="152" t="s">
        <v>23</v>
      </c>
      <c r="H281" s="155">
        <v>5</v>
      </c>
      <c r="I281" s="153"/>
      <c r="J281" s="153">
        <v>450</v>
      </c>
      <c r="K281" s="155">
        <f>H281*J281</f>
        <v>2250</v>
      </c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10"/>
      <c r="AE281" s="110"/>
    </row>
    <row r="282" spans="1:31" ht="12.75" customHeight="1" x14ac:dyDescent="0.25">
      <c r="A282" s="152">
        <v>253</v>
      </c>
      <c r="B282" s="152">
        <v>337</v>
      </c>
      <c r="C282" s="153" t="s">
        <v>327</v>
      </c>
      <c r="D282" s="152">
        <v>125</v>
      </c>
      <c r="E282" s="152">
        <v>0.39</v>
      </c>
      <c r="F282" s="153" t="s">
        <v>383</v>
      </c>
      <c r="G282" s="152" t="s">
        <v>23</v>
      </c>
      <c r="H282" s="155">
        <v>14</v>
      </c>
      <c r="I282" s="153">
        <f t="shared" ref="I282:I292" si="52">H282*E282</f>
        <v>5.46</v>
      </c>
      <c r="J282" s="153">
        <v>420</v>
      </c>
      <c r="K282" s="155">
        <f t="shared" ref="K282:K292" si="53">I282*J282</f>
        <v>2293.1999999999998</v>
      </c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10"/>
      <c r="AE282" s="110"/>
    </row>
    <row r="283" spans="1:31" ht="12.75" customHeight="1" x14ac:dyDescent="0.25">
      <c r="A283" s="152">
        <v>254</v>
      </c>
      <c r="B283" s="152">
        <v>338</v>
      </c>
      <c r="C283" s="153" t="s">
        <v>331</v>
      </c>
      <c r="D283" s="152">
        <v>125</v>
      </c>
      <c r="E283" s="152">
        <v>0.18</v>
      </c>
      <c r="F283" s="153" t="s">
        <v>383</v>
      </c>
      <c r="G283" s="152" t="s">
        <v>23</v>
      </c>
      <c r="H283" s="155">
        <v>24</v>
      </c>
      <c r="I283" s="153">
        <f t="shared" si="52"/>
        <v>4.32</v>
      </c>
      <c r="J283" s="153">
        <v>420</v>
      </c>
      <c r="K283" s="155">
        <f t="shared" si="53"/>
        <v>1814.4</v>
      </c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</row>
    <row r="284" spans="1:31" ht="12.75" customHeight="1" x14ac:dyDescent="0.25">
      <c r="A284" s="152">
        <v>255</v>
      </c>
      <c r="B284" s="152">
        <v>339</v>
      </c>
      <c r="C284" s="153" t="s">
        <v>376</v>
      </c>
      <c r="D284" s="152" t="s">
        <v>377</v>
      </c>
      <c r="E284" s="152">
        <v>0.28000000000000003</v>
      </c>
      <c r="F284" s="153" t="s">
        <v>383</v>
      </c>
      <c r="G284" s="152" t="s">
        <v>23</v>
      </c>
      <c r="H284" s="155">
        <v>20</v>
      </c>
      <c r="I284" s="153">
        <f t="shared" si="52"/>
        <v>5.6000000000000005</v>
      </c>
      <c r="J284" s="153">
        <v>420</v>
      </c>
      <c r="K284" s="155">
        <f t="shared" si="53"/>
        <v>2352</v>
      </c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  <c r="AC284" s="110"/>
      <c r="AD284" s="110"/>
      <c r="AE284" s="110"/>
    </row>
    <row r="285" spans="1:31" ht="12.75" customHeight="1" x14ac:dyDescent="0.25">
      <c r="A285" s="152">
        <v>256</v>
      </c>
      <c r="B285" s="152">
        <v>340</v>
      </c>
      <c r="C285" s="153" t="s">
        <v>181</v>
      </c>
      <c r="D285" s="152" t="s">
        <v>384</v>
      </c>
      <c r="E285" s="152">
        <v>0.12</v>
      </c>
      <c r="F285" s="153" t="s">
        <v>383</v>
      </c>
      <c r="G285" s="152" t="s">
        <v>23</v>
      </c>
      <c r="H285" s="155">
        <v>5</v>
      </c>
      <c r="I285" s="153">
        <f t="shared" si="52"/>
        <v>0.6</v>
      </c>
      <c r="J285" s="153">
        <v>420</v>
      </c>
      <c r="K285" s="155">
        <f t="shared" si="53"/>
        <v>252</v>
      </c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0"/>
      <c r="AD285" s="110"/>
      <c r="AE285" s="110"/>
    </row>
    <row r="286" spans="1:31" ht="12.75" customHeight="1" x14ac:dyDescent="0.25">
      <c r="A286" s="152">
        <v>257</v>
      </c>
      <c r="B286" s="152">
        <v>341</v>
      </c>
      <c r="C286" s="153" t="s">
        <v>327</v>
      </c>
      <c r="D286" s="152" t="s">
        <v>203</v>
      </c>
      <c r="E286" s="152">
        <v>1.75</v>
      </c>
      <c r="F286" s="153" t="s">
        <v>383</v>
      </c>
      <c r="G286" s="152" t="s">
        <v>23</v>
      </c>
      <c r="H286" s="155">
        <v>1</v>
      </c>
      <c r="I286" s="153">
        <f t="shared" si="52"/>
        <v>1.75</v>
      </c>
      <c r="J286" s="153">
        <v>420</v>
      </c>
      <c r="K286" s="155">
        <f t="shared" si="53"/>
        <v>735</v>
      </c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  <c r="AC286" s="110"/>
      <c r="AD286" s="110"/>
      <c r="AE286" s="110"/>
    </row>
    <row r="287" spans="1:31" ht="12.75" customHeight="1" x14ac:dyDescent="0.25">
      <c r="A287" s="152">
        <v>258</v>
      </c>
      <c r="B287" s="152">
        <v>342</v>
      </c>
      <c r="C287" s="153" t="s">
        <v>181</v>
      </c>
      <c r="D287" s="152" t="s">
        <v>385</v>
      </c>
      <c r="E287" s="152">
        <v>0.6</v>
      </c>
      <c r="F287" s="153" t="s">
        <v>383</v>
      </c>
      <c r="G287" s="152" t="s">
        <v>23</v>
      </c>
      <c r="H287" s="155">
        <v>1</v>
      </c>
      <c r="I287" s="153">
        <f t="shared" si="52"/>
        <v>0.6</v>
      </c>
      <c r="J287" s="153">
        <v>420</v>
      </c>
      <c r="K287" s="155">
        <f t="shared" si="53"/>
        <v>252</v>
      </c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  <c r="AC287" s="110"/>
      <c r="AD287" s="110"/>
      <c r="AE287" s="110"/>
    </row>
    <row r="288" spans="1:31" ht="12.75" customHeight="1" x14ac:dyDescent="0.25">
      <c r="A288" s="152">
        <v>259</v>
      </c>
      <c r="B288" s="152">
        <v>343</v>
      </c>
      <c r="C288" s="153" t="s">
        <v>327</v>
      </c>
      <c r="D288" s="152" t="s">
        <v>165</v>
      </c>
      <c r="E288" s="152">
        <v>1.63</v>
      </c>
      <c r="F288" s="153" t="s">
        <v>383</v>
      </c>
      <c r="G288" s="152" t="s">
        <v>23</v>
      </c>
      <c r="H288" s="155">
        <v>1</v>
      </c>
      <c r="I288" s="153">
        <f t="shared" si="52"/>
        <v>1.63</v>
      </c>
      <c r="J288" s="153">
        <v>420</v>
      </c>
      <c r="K288" s="155">
        <f t="shared" si="53"/>
        <v>684.59999999999991</v>
      </c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  <c r="AC288" s="110"/>
      <c r="AD288" s="110"/>
      <c r="AE288" s="110"/>
    </row>
    <row r="289" spans="1:31" ht="12.75" customHeight="1" x14ac:dyDescent="0.25">
      <c r="A289" s="152">
        <v>260</v>
      </c>
      <c r="B289" s="152">
        <v>344</v>
      </c>
      <c r="C289" s="153" t="s">
        <v>181</v>
      </c>
      <c r="D289" s="152" t="s">
        <v>386</v>
      </c>
      <c r="E289" s="152">
        <v>0.5</v>
      </c>
      <c r="F289" s="153" t="s">
        <v>383</v>
      </c>
      <c r="G289" s="152" t="s">
        <v>23</v>
      </c>
      <c r="H289" s="155">
        <v>1</v>
      </c>
      <c r="I289" s="153">
        <f t="shared" si="52"/>
        <v>0.5</v>
      </c>
      <c r="J289" s="153">
        <v>420</v>
      </c>
      <c r="K289" s="155">
        <f t="shared" si="53"/>
        <v>210</v>
      </c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  <c r="AC289" s="110"/>
      <c r="AD289" s="110"/>
      <c r="AE289" s="110"/>
    </row>
    <row r="290" spans="1:31" ht="12.75" customHeight="1" x14ac:dyDescent="0.25">
      <c r="A290" s="152">
        <v>261</v>
      </c>
      <c r="B290" s="152">
        <v>345</v>
      </c>
      <c r="C290" s="153" t="s">
        <v>327</v>
      </c>
      <c r="D290" s="152" t="s">
        <v>379</v>
      </c>
      <c r="E290" s="152">
        <v>1.5</v>
      </c>
      <c r="F290" s="153" t="s">
        <v>383</v>
      </c>
      <c r="G290" s="152" t="s">
        <v>23</v>
      </c>
      <c r="H290" s="155">
        <v>3</v>
      </c>
      <c r="I290" s="153">
        <f t="shared" si="52"/>
        <v>4.5</v>
      </c>
      <c r="J290" s="153">
        <v>420</v>
      </c>
      <c r="K290" s="155">
        <f t="shared" si="53"/>
        <v>1890</v>
      </c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  <c r="AC290" s="110"/>
      <c r="AD290" s="110"/>
      <c r="AE290" s="110"/>
    </row>
    <row r="291" spans="1:31" ht="12.75" customHeight="1" x14ac:dyDescent="0.25">
      <c r="A291" s="152">
        <v>262</v>
      </c>
      <c r="B291" s="152">
        <v>346</v>
      </c>
      <c r="C291" s="153" t="s">
        <v>181</v>
      </c>
      <c r="D291" s="152" t="s">
        <v>380</v>
      </c>
      <c r="E291" s="152">
        <v>0.46</v>
      </c>
      <c r="F291" s="153" t="s">
        <v>383</v>
      </c>
      <c r="G291" s="152" t="s">
        <v>23</v>
      </c>
      <c r="H291" s="155">
        <v>1</v>
      </c>
      <c r="I291" s="153">
        <f t="shared" si="52"/>
        <v>0.46</v>
      </c>
      <c r="J291" s="153">
        <v>420</v>
      </c>
      <c r="K291" s="155">
        <f t="shared" si="53"/>
        <v>193.20000000000002</v>
      </c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</row>
    <row r="292" spans="1:31" ht="12.75" customHeight="1" x14ac:dyDescent="0.25">
      <c r="A292" s="152">
        <v>263</v>
      </c>
      <c r="B292" s="152">
        <v>347</v>
      </c>
      <c r="C292" s="153" t="s">
        <v>327</v>
      </c>
      <c r="D292" s="152" t="s">
        <v>371</v>
      </c>
      <c r="E292" s="152">
        <v>1.38</v>
      </c>
      <c r="F292" s="153" t="s">
        <v>383</v>
      </c>
      <c r="G292" s="152" t="s">
        <v>23</v>
      </c>
      <c r="H292" s="155">
        <v>4</v>
      </c>
      <c r="I292" s="153">
        <f t="shared" si="52"/>
        <v>5.52</v>
      </c>
      <c r="J292" s="153">
        <v>420</v>
      </c>
      <c r="K292" s="155">
        <f t="shared" si="53"/>
        <v>2318.3999999999996</v>
      </c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</row>
    <row r="293" spans="1:31" ht="12.75" customHeight="1" x14ac:dyDescent="0.25">
      <c r="A293" s="152">
        <v>264</v>
      </c>
      <c r="B293" s="152">
        <v>348</v>
      </c>
      <c r="C293" s="153" t="s">
        <v>345</v>
      </c>
      <c r="D293" s="152" t="s">
        <v>381</v>
      </c>
      <c r="E293" s="152"/>
      <c r="F293" s="153" t="s">
        <v>383</v>
      </c>
      <c r="G293" s="152" t="s">
        <v>23</v>
      </c>
      <c r="H293" s="155">
        <v>6</v>
      </c>
      <c r="I293" s="153"/>
      <c r="J293" s="153">
        <v>1200</v>
      </c>
      <c r="K293" s="155">
        <f>J293*H293</f>
        <v>7200</v>
      </c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  <c r="AC293" s="110"/>
      <c r="AD293" s="110"/>
      <c r="AE293" s="110"/>
    </row>
    <row r="294" spans="1:31" ht="12.75" customHeight="1" x14ac:dyDescent="0.25">
      <c r="A294" s="152">
        <v>265</v>
      </c>
      <c r="B294" s="152">
        <v>349</v>
      </c>
      <c r="C294" s="153" t="s">
        <v>181</v>
      </c>
      <c r="D294" s="152" t="s">
        <v>382</v>
      </c>
      <c r="E294" s="152">
        <v>0.3</v>
      </c>
      <c r="F294" s="153" t="s">
        <v>383</v>
      </c>
      <c r="G294" s="152" t="s">
        <v>23</v>
      </c>
      <c r="H294" s="155">
        <v>1</v>
      </c>
      <c r="I294" s="153">
        <f t="shared" ref="I294:I303" si="54">H294*E294</f>
        <v>0.3</v>
      </c>
      <c r="J294" s="153">
        <v>420</v>
      </c>
      <c r="K294" s="155">
        <f t="shared" ref="K294:K303" si="55">I294*J294</f>
        <v>126</v>
      </c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  <c r="AC294" s="110"/>
      <c r="AD294" s="110"/>
      <c r="AE294" s="110"/>
    </row>
    <row r="295" spans="1:31" ht="12.75" customHeight="1" x14ac:dyDescent="0.25">
      <c r="A295" s="152">
        <v>266</v>
      </c>
      <c r="B295" s="152">
        <v>350</v>
      </c>
      <c r="C295" s="153" t="s">
        <v>327</v>
      </c>
      <c r="D295" s="152" t="s">
        <v>90</v>
      </c>
      <c r="E295" s="152">
        <v>1.25</v>
      </c>
      <c r="F295" s="153" t="s">
        <v>383</v>
      </c>
      <c r="G295" s="152" t="s">
        <v>23</v>
      </c>
      <c r="H295" s="155">
        <v>2</v>
      </c>
      <c r="I295" s="153">
        <f t="shared" si="54"/>
        <v>2.5</v>
      </c>
      <c r="J295" s="153">
        <v>420</v>
      </c>
      <c r="K295" s="155">
        <f t="shared" si="55"/>
        <v>1050</v>
      </c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0"/>
      <c r="AD295" s="110"/>
      <c r="AE295" s="110"/>
    </row>
    <row r="296" spans="1:31" ht="12.75" customHeight="1" x14ac:dyDescent="0.25">
      <c r="A296" s="152">
        <v>267</v>
      </c>
      <c r="B296" s="152">
        <v>351</v>
      </c>
      <c r="C296" s="153" t="s">
        <v>181</v>
      </c>
      <c r="D296" s="152" t="s">
        <v>91</v>
      </c>
      <c r="E296" s="152">
        <v>0.3</v>
      </c>
      <c r="F296" s="153" t="s">
        <v>383</v>
      </c>
      <c r="G296" s="152" t="s">
        <v>23</v>
      </c>
      <c r="H296" s="155">
        <v>1</v>
      </c>
      <c r="I296" s="153">
        <f t="shared" si="54"/>
        <v>0.3</v>
      </c>
      <c r="J296" s="153">
        <v>420</v>
      </c>
      <c r="K296" s="155">
        <f t="shared" si="55"/>
        <v>126</v>
      </c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  <c r="AC296" s="110"/>
      <c r="AD296" s="110"/>
      <c r="AE296" s="110"/>
    </row>
    <row r="297" spans="1:31" ht="12.75" customHeight="1" x14ac:dyDescent="0.25">
      <c r="A297" s="152">
        <v>268</v>
      </c>
      <c r="B297" s="152">
        <v>352</v>
      </c>
      <c r="C297" s="153" t="s">
        <v>327</v>
      </c>
      <c r="D297" s="152" t="s">
        <v>92</v>
      </c>
      <c r="E297" s="161">
        <v>1.1299999999999999</v>
      </c>
      <c r="F297" s="153" t="s">
        <v>383</v>
      </c>
      <c r="G297" s="152" t="s">
        <v>23</v>
      </c>
      <c r="H297" s="155">
        <v>2</v>
      </c>
      <c r="I297" s="153">
        <f t="shared" si="54"/>
        <v>2.2599999999999998</v>
      </c>
      <c r="J297" s="153">
        <v>420</v>
      </c>
      <c r="K297" s="155">
        <f t="shared" si="55"/>
        <v>949.19999999999993</v>
      </c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  <c r="AC297" s="110"/>
      <c r="AD297" s="110"/>
      <c r="AE297" s="110"/>
    </row>
    <row r="298" spans="1:31" ht="12.75" customHeight="1" x14ac:dyDescent="0.25">
      <c r="A298" s="152">
        <v>269</v>
      </c>
      <c r="B298" s="152">
        <v>353</v>
      </c>
      <c r="C298" s="153" t="s">
        <v>181</v>
      </c>
      <c r="D298" s="152" t="s">
        <v>93</v>
      </c>
      <c r="E298" s="152">
        <v>0.27</v>
      </c>
      <c r="F298" s="153" t="s">
        <v>383</v>
      </c>
      <c r="G298" s="152" t="s">
        <v>23</v>
      </c>
      <c r="H298" s="155">
        <v>1</v>
      </c>
      <c r="I298" s="153">
        <f t="shared" si="54"/>
        <v>0.27</v>
      </c>
      <c r="J298" s="153">
        <v>420</v>
      </c>
      <c r="K298" s="155">
        <f t="shared" si="55"/>
        <v>113.4</v>
      </c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  <c r="AC298" s="110"/>
      <c r="AD298" s="110"/>
      <c r="AE298" s="110"/>
    </row>
    <row r="299" spans="1:31" ht="12.75" customHeight="1" x14ac:dyDescent="0.25">
      <c r="A299" s="152">
        <v>270</v>
      </c>
      <c r="B299" s="152">
        <v>354</v>
      </c>
      <c r="C299" s="153" t="s">
        <v>327</v>
      </c>
      <c r="D299" s="152" t="s">
        <v>94</v>
      </c>
      <c r="E299" s="152">
        <v>1</v>
      </c>
      <c r="F299" s="153" t="s">
        <v>383</v>
      </c>
      <c r="G299" s="152" t="s">
        <v>23</v>
      </c>
      <c r="H299" s="155">
        <v>2</v>
      </c>
      <c r="I299" s="153">
        <f t="shared" si="54"/>
        <v>2</v>
      </c>
      <c r="J299" s="153">
        <v>420</v>
      </c>
      <c r="K299" s="155">
        <f t="shared" si="55"/>
        <v>840</v>
      </c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0"/>
      <c r="AD299" s="110"/>
      <c r="AE299" s="110"/>
    </row>
    <row r="300" spans="1:31" ht="12.75" customHeight="1" x14ac:dyDescent="0.25">
      <c r="A300" s="152">
        <v>271</v>
      </c>
      <c r="B300" s="152">
        <v>355</v>
      </c>
      <c r="C300" s="153" t="s">
        <v>181</v>
      </c>
      <c r="D300" s="152" t="s">
        <v>387</v>
      </c>
      <c r="E300" s="152">
        <v>0.24</v>
      </c>
      <c r="F300" s="153" t="s">
        <v>383</v>
      </c>
      <c r="G300" s="152" t="s">
        <v>23</v>
      </c>
      <c r="H300" s="155">
        <v>1</v>
      </c>
      <c r="I300" s="153">
        <f t="shared" si="54"/>
        <v>0.24</v>
      </c>
      <c r="J300" s="153">
        <v>420</v>
      </c>
      <c r="K300" s="155">
        <f t="shared" si="55"/>
        <v>100.8</v>
      </c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  <c r="AC300" s="110"/>
      <c r="AD300" s="110"/>
      <c r="AE300" s="110"/>
    </row>
    <row r="301" spans="1:31" ht="12.75" customHeight="1" x14ac:dyDescent="0.25">
      <c r="A301" s="152">
        <v>272</v>
      </c>
      <c r="B301" s="152">
        <v>356</v>
      </c>
      <c r="C301" s="153" t="s">
        <v>327</v>
      </c>
      <c r="D301" s="152" t="s">
        <v>98</v>
      </c>
      <c r="E301" s="152">
        <v>0.75</v>
      </c>
      <c r="F301" s="153" t="s">
        <v>383</v>
      </c>
      <c r="G301" s="152" t="s">
        <v>23</v>
      </c>
      <c r="H301" s="155">
        <v>2</v>
      </c>
      <c r="I301" s="153">
        <f t="shared" si="54"/>
        <v>1.5</v>
      </c>
      <c r="J301" s="153">
        <v>420</v>
      </c>
      <c r="K301" s="155">
        <f t="shared" si="55"/>
        <v>630</v>
      </c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  <c r="AC301" s="110"/>
      <c r="AD301" s="110"/>
      <c r="AE301" s="110"/>
    </row>
    <row r="302" spans="1:31" ht="12.75" customHeight="1" x14ac:dyDescent="0.25">
      <c r="A302" s="152">
        <v>273</v>
      </c>
      <c r="B302" s="152">
        <v>357</v>
      </c>
      <c r="C302" s="153" t="s">
        <v>181</v>
      </c>
      <c r="D302" s="152" t="s">
        <v>388</v>
      </c>
      <c r="E302" s="152">
        <v>0.18</v>
      </c>
      <c r="F302" s="153" t="s">
        <v>383</v>
      </c>
      <c r="G302" s="152" t="s">
        <v>23</v>
      </c>
      <c r="H302" s="155">
        <v>1</v>
      </c>
      <c r="I302" s="153">
        <f t="shared" si="54"/>
        <v>0.18</v>
      </c>
      <c r="J302" s="153">
        <v>420</v>
      </c>
      <c r="K302" s="155">
        <f t="shared" si="55"/>
        <v>75.599999999999994</v>
      </c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0"/>
      <c r="AD302" s="110"/>
      <c r="AE302" s="110"/>
    </row>
    <row r="303" spans="1:31" ht="12.75" customHeight="1" x14ac:dyDescent="0.25">
      <c r="A303" s="152">
        <v>274</v>
      </c>
      <c r="B303" s="152">
        <v>358</v>
      </c>
      <c r="C303" s="153" t="s">
        <v>324</v>
      </c>
      <c r="D303" s="152" t="s">
        <v>92</v>
      </c>
      <c r="E303" s="152">
        <v>0.09</v>
      </c>
      <c r="F303" s="153" t="s">
        <v>389</v>
      </c>
      <c r="G303" s="152" t="s">
        <v>23</v>
      </c>
      <c r="H303" s="155">
        <v>4</v>
      </c>
      <c r="I303" s="153">
        <f t="shared" si="54"/>
        <v>0.36</v>
      </c>
      <c r="J303" s="153">
        <v>420</v>
      </c>
      <c r="K303" s="155">
        <f t="shared" si="55"/>
        <v>151.19999999999999</v>
      </c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</row>
    <row r="304" spans="1:31" ht="15.75" customHeight="1" x14ac:dyDescent="0.25">
      <c r="A304" s="152">
        <v>275</v>
      </c>
      <c r="B304" s="152">
        <v>359</v>
      </c>
      <c r="C304" s="153" t="s">
        <v>326</v>
      </c>
      <c r="D304" s="152" t="s">
        <v>92</v>
      </c>
      <c r="E304" s="154">
        <v>1</v>
      </c>
      <c r="F304" s="153" t="s">
        <v>389</v>
      </c>
      <c r="G304" s="152" t="s">
        <v>23</v>
      </c>
      <c r="H304" s="155">
        <v>4</v>
      </c>
      <c r="I304" s="153"/>
      <c r="J304" s="153">
        <v>450</v>
      </c>
      <c r="K304" s="155">
        <f>H304*J304</f>
        <v>1800</v>
      </c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</row>
    <row r="305" spans="1:31" ht="12.75" customHeight="1" x14ac:dyDescent="0.25">
      <c r="A305" s="152">
        <v>276</v>
      </c>
      <c r="B305" s="152">
        <v>360</v>
      </c>
      <c r="C305" s="153" t="s">
        <v>327</v>
      </c>
      <c r="D305" s="152" t="s">
        <v>92</v>
      </c>
      <c r="E305" s="161">
        <v>1.1299999999999999</v>
      </c>
      <c r="F305" s="153" t="s">
        <v>389</v>
      </c>
      <c r="G305" s="152" t="s">
        <v>23</v>
      </c>
      <c r="H305" s="155">
        <v>8</v>
      </c>
      <c r="I305" s="153">
        <f t="shared" ref="I305:I315" si="56">H305*E305</f>
        <v>9.0399999999999991</v>
      </c>
      <c r="J305" s="153">
        <v>420</v>
      </c>
      <c r="K305" s="155">
        <f t="shared" ref="K305:K315" si="57">I305*J305</f>
        <v>3796.7999999999997</v>
      </c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</row>
    <row r="306" spans="1:31" ht="12.75" customHeight="1" x14ac:dyDescent="0.25">
      <c r="A306" s="152">
        <v>277</v>
      </c>
      <c r="B306" s="152">
        <v>361</v>
      </c>
      <c r="C306" s="153" t="s">
        <v>181</v>
      </c>
      <c r="D306" s="152" t="s">
        <v>93</v>
      </c>
      <c r="E306" s="152">
        <v>0.34</v>
      </c>
      <c r="F306" s="153" t="s">
        <v>389</v>
      </c>
      <c r="G306" s="152" t="s">
        <v>23</v>
      </c>
      <c r="H306" s="155">
        <v>4</v>
      </c>
      <c r="I306" s="153">
        <f t="shared" si="56"/>
        <v>1.36</v>
      </c>
      <c r="J306" s="153">
        <v>420</v>
      </c>
      <c r="K306" s="155">
        <f t="shared" si="57"/>
        <v>571.20000000000005</v>
      </c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0"/>
      <c r="AD306" s="110"/>
      <c r="AE306" s="110"/>
    </row>
    <row r="307" spans="1:31" ht="12.75" customHeight="1" x14ac:dyDescent="0.25">
      <c r="A307" s="152">
        <v>278</v>
      </c>
      <c r="B307" s="152">
        <v>362</v>
      </c>
      <c r="C307" s="153" t="s">
        <v>327</v>
      </c>
      <c r="D307" s="152" t="s">
        <v>94</v>
      </c>
      <c r="E307" s="152">
        <v>1</v>
      </c>
      <c r="F307" s="153" t="s">
        <v>389</v>
      </c>
      <c r="G307" s="152" t="s">
        <v>23</v>
      </c>
      <c r="H307" s="155">
        <v>4</v>
      </c>
      <c r="I307" s="153">
        <f t="shared" si="56"/>
        <v>4</v>
      </c>
      <c r="J307" s="153">
        <v>420</v>
      </c>
      <c r="K307" s="155">
        <f t="shared" si="57"/>
        <v>1680</v>
      </c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  <c r="AC307" s="110"/>
      <c r="AD307" s="110"/>
      <c r="AE307" s="110"/>
    </row>
    <row r="308" spans="1:31" ht="12.75" customHeight="1" x14ac:dyDescent="0.25">
      <c r="A308" s="152">
        <v>279</v>
      </c>
      <c r="B308" s="152">
        <v>363</v>
      </c>
      <c r="C308" s="153" t="s">
        <v>181</v>
      </c>
      <c r="D308" s="152" t="s">
        <v>95</v>
      </c>
      <c r="E308" s="152">
        <v>0.3</v>
      </c>
      <c r="F308" s="153" t="s">
        <v>389</v>
      </c>
      <c r="G308" s="152" t="s">
        <v>23</v>
      </c>
      <c r="H308" s="155">
        <v>4</v>
      </c>
      <c r="I308" s="153">
        <f t="shared" si="56"/>
        <v>1.2</v>
      </c>
      <c r="J308" s="153">
        <v>420</v>
      </c>
      <c r="K308" s="155">
        <f t="shared" si="57"/>
        <v>504</v>
      </c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</row>
    <row r="309" spans="1:31" ht="12.75" customHeight="1" x14ac:dyDescent="0.25">
      <c r="A309" s="152">
        <v>280</v>
      </c>
      <c r="B309" s="152">
        <v>364</v>
      </c>
      <c r="C309" s="153" t="s">
        <v>327</v>
      </c>
      <c r="D309" s="152" t="s">
        <v>96</v>
      </c>
      <c r="E309" s="152">
        <v>0.88</v>
      </c>
      <c r="F309" s="153" t="s">
        <v>389</v>
      </c>
      <c r="G309" s="152" t="s">
        <v>23</v>
      </c>
      <c r="H309" s="155">
        <v>8</v>
      </c>
      <c r="I309" s="153">
        <f t="shared" si="56"/>
        <v>7.04</v>
      </c>
      <c r="J309" s="153">
        <v>420</v>
      </c>
      <c r="K309" s="155">
        <f t="shared" si="57"/>
        <v>2956.8</v>
      </c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  <c r="AC309" s="110"/>
      <c r="AD309" s="110"/>
      <c r="AE309" s="110"/>
    </row>
    <row r="310" spans="1:31" ht="12.75" customHeight="1" x14ac:dyDescent="0.25">
      <c r="A310" s="152">
        <v>281</v>
      </c>
      <c r="B310" s="152">
        <v>365</v>
      </c>
      <c r="C310" s="153" t="s">
        <v>181</v>
      </c>
      <c r="D310" s="152" t="s">
        <v>97</v>
      </c>
      <c r="E310" s="152">
        <v>0.26</v>
      </c>
      <c r="F310" s="153" t="s">
        <v>389</v>
      </c>
      <c r="G310" s="152" t="s">
        <v>23</v>
      </c>
      <c r="H310" s="155">
        <v>4</v>
      </c>
      <c r="I310" s="153">
        <f t="shared" si="56"/>
        <v>1.04</v>
      </c>
      <c r="J310" s="153">
        <v>420</v>
      </c>
      <c r="K310" s="155">
        <f t="shared" si="57"/>
        <v>436.8</v>
      </c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</row>
    <row r="311" spans="1:31" ht="12.75" customHeight="1" x14ac:dyDescent="0.25">
      <c r="A311" s="152">
        <v>282</v>
      </c>
      <c r="B311" s="152">
        <v>366</v>
      </c>
      <c r="C311" s="153" t="s">
        <v>327</v>
      </c>
      <c r="D311" s="152" t="s">
        <v>98</v>
      </c>
      <c r="E311" s="152">
        <v>0.75</v>
      </c>
      <c r="F311" s="153" t="s">
        <v>389</v>
      </c>
      <c r="G311" s="152" t="s">
        <v>23</v>
      </c>
      <c r="H311" s="155">
        <f>27/9*4</f>
        <v>12</v>
      </c>
      <c r="I311" s="153">
        <f t="shared" si="56"/>
        <v>9</v>
      </c>
      <c r="J311" s="153">
        <v>420</v>
      </c>
      <c r="K311" s="155">
        <f t="shared" si="57"/>
        <v>3780</v>
      </c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  <c r="AC311" s="110"/>
      <c r="AD311" s="110"/>
      <c r="AE311" s="110"/>
    </row>
    <row r="312" spans="1:31" ht="12.75" customHeight="1" x14ac:dyDescent="0.25">
      <c r="A312" s="152">
        <v>283</v>
      </c>
      <c r="B312" s="152">
        <v>367</v>
      </c>
      <c r="C312" s="153" t="s">
        <v>181</v>
      </c>
      <c r="D312" s="152" t="s">
        <v>328</v>
      </c>
      <c r="E312" s="152">
        <v>0.23</v>
      </c>
      <c r="F312" s="153" t="s">
        <v>389</v>
      </c>
      <c r="G312" s="152" t="s">
        <v>23</v>
      </c>
      <c r="H312" s="155">
        <v>8</v>
      </c>
      <c r="I312" s="153">
        <f t="shared" si="56"/>
        <v>1.84</v>
      </c>
      <c r="J312" s="153">
        <v>420</v>
      </c>
      <c r="K312" s="155">
        <f t="shared" si="57"/>
        <v>772.80000000000007</v>
      </c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</row>
    <row r="313" spans="1:31" ht="12.75" customHeight="1" x14ac:dyDescent="0.25">
      <c r="A313" s="152">
        <v>284</v>
      </c>
      <c r="B313" s="152">
        <v>368</v>
      </c>
      <c r="C313" s="153" t="s">
        <v>327</v>
      </c>
      <c r="D313" s="152" t="s">
        <v>329</v>
      </c>
      <c r="E313" s="152">
        <v>0.69</v>
      </c>
      <c r="F313" s="153" t="s">
        <v>389</v>
      </c>
      <c r="G313" s="152" t="s">
        <v>23</v>
      </c>
      <c r="H313" s="155">
        <f>90/9*4</f>
        <v>40</v>
      </c>
      <c r="I313" s="153">
        <f t="shared" si="56"/>
        <v>27.599999999999998</v>
      </c>
      <c r="J313" s="153">
        <v>420</v>
      </c>
      <c r="K313" s="155">
        <f t="shared" si="57"/>
        <v>11592</v>
      </c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  <c r="AC313" s="110"/>
      <c r="AD313" s="110"/>
      <c r="AE313" s="110"/>
    </row>
    <row r="314" spans="1:31" ht="12.75" customHeight="1" x14ac:dyDescent="0.25">
      <c r="A314" s="152">
        <v>285</v>
      </c>
      <c r="B314" s="152">
        <v>369</v>
      </c>
      <c r="C314" s="153" t="s">
        <v>330</v>
      </c>
      <c r="D314" s="152" t="s">
        <v>329</v>
      </c>
      <c r="E314" s="152">
        <v>0.05</v>
      </c>
      <c r="F314" s="153" t="s">
        <v>389</v>
      </c>
      <c r="G314" s="152" t="s">
        <v>23</v>
      </c>
      <c r="H314" s="155">
        <f>36/9*4</f>
        <v>16</v>
      </c>
      <c r="I314" s="153">
        <f t="shared" si="56"/>
        <v>0.8</v>
      </c>
      <c r="J314" s="153">
        <v>420</v>
      </c>
      <c r="K314" s="155">
        <f t="shared" si="57"/>
        <v>336</v>
      </c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  <c r="AC314" s="110"/>
      <c r="AD314" s="110"/>
      <c r="AE314" s="110"/>
    </row>
    <row r="315" spans="1:31" ht="12.75" customHeight="1" x14ac:dyDescent="0.25">
      <c r="A315" s="152">
        <v>286</v>
      </c>
      <c r="B315" s="152">
        <v>370</v>
      </c>
      <c r="C315" s="153" t="s">
        <v>324</v>
      </c>
      <c r="D315" s="152" t="s">
        <v>98</v>
      </c>
      <c r="E315" s="152">
        <v>0.06</v>
      </c>
      <c r="F315" s="153" t="s">
        <v>389</v>
      </c>
      <c r="G315" s="152" t="s">
        <v>23</v>
      </c>
      <c r="H315" s="155">
        <v>4</v>
      </c>
      <c r="I315" s="153">
        <f t="shared" si="56"/>
        <v>0.24</v>
      </c>
      <c r="J315" s="153">
        <v>420</v>
      </c>
      <c r="K315" s="155">
        <f t="shared" si="57"/>
        <v>100.8</v>
      </c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  <c r="AC315" s="110"/>
      <c r="AD315" s="110"/>
      <c r="AE315" s="110"/>
    </row>
    <row r="316" spans="1:31" ht="15.75" customHeight="1" x14ac:dyDescent="0.25">
      <c r="A316" s="152">
        <v>287</v>
      </c>
      <c r="B316" s="152">
        <v>371</v>
      </c>
      <c r="C316" s="153" t="s">
        <v>326</v>
      </c>
      <c r="D316" s="152" t="s">
        <v>98</v>
      </c>
      <c r="E316" s="154">
        <v>1</v>
      </c>
      <c r="F316" s="153" t="s">
        <v>389</v>
      </c>
      <c r="G316" s="152" t="s">
        <v>23</v>
      </c>
      <c r="H316" s="155">
        <v>4</v>
      </c>
      <c r="I316" s="153"/>
      <c r="J316" s="153">
        <v>450</v>
      </c>
      <c r="K316" s="155">
        <f>H316*J316</f>
        <v>1800</v>
      </c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  <c r="AC316" s="110"/>
      <c r="AD316" s="110"/>
      <c r="AE316" s="110"/>
    </row>
    <row r="317" spans="1:31" ht="12.75" customHeight="1" x14ac:dyDescent="0.25">
      <c r="A317" s="152">
        <v>288</v>
      </c>
      <c r="B317" s="152">
        <v>372</v>
      </c>
      <c r="C317" s="153" t="s">
        <v>331</v>
      </c>
      <c r="D317" s="152" t="s">
        <v>98</v>
      </c>
      <c r="E317" s="152">
        <v>0.25</v>
      </c>
      <c r="F317" s="153" t="s">
        <v>389</v>
      </c>
      <c r="G317" s="152" t="s">
        <v>23</v>
      </c>
      <c r="H317" s="155">
        <v>4</v>
      </c>
      <c r="I317" s="153">
        <f t="shared" ref="I317:I318" si="58">H317*E317</f>
        <v>1</v>
      </c>
      <c r="J317" s="153">
        <v>420</v>
      </c>
      <c r="K317" s="155">
        <f t="shared" ref="K317:K318" si="59">I317*J317</f>
        <v>420</v>
      </c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  <c r="AC317" s="110"/>
      <c r="AD317" s="110"/>
      <c r="AE317" s="110"/>
    </row>
    <row r="318" spans="1:31" ht="12.75" customHeight="1" x14ac:dyDescent="0.25">
      <c r="A318" s="152">
        <v>289</v>
      </c>
      <c r="B318" s="152">
        <v>373</v>
      </c>
      <c r="C318" s="153" t="s">
        <v>331</v>
      </c>
      <c r="D318" s="152" t="s">
        <v>329</v>
      </c>
      <c r="E318" s="152">
        <v>0.22</v>
      </c>
      <c r="F318" s="153" t="s">
        <v>389</v>
      </c>
      <c r="G318" s="152" t="s">
        <v>23</v>
      </c>
      <c r="H318" s="155">
        <v>4</v>
      </c>
      <c r="I318" s="153">
        <f t="shared" si="58"/>
        <v>0.88</v>
      </c>
      <c r="J318" s="153">
        <v>420</v>
      </c>
      <c r="K318" s="155">
        <f t="shared" si="59"/>
        <v>369.6</v>
      </c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</row>
    <row r="319" spans="1:31" ht="15.75" customHeight="1" x14ac:dyDescent="0.25">
      <c r="A319" s="152">
        <v>290</v>
      </c>
      <c r="B319" s="152">
        <v>374</v>
      </c>
      <c r="C319" s="153" t="s">
        <v>326</v>
      </c>
      <c r="D319" s="152" t="s">
        <v>329</v>
      </c>
      <c r="E319" s="154">
        <v>1</v>
      </c>
      <c r="F319" s="153" t="s">
        <v>389</v>
      </c>
      <c r="G319" s="152" t="s">
        <v>23</v>
      </c>
      <c r="H319" s="155">
        <f>27/9*4</f>
        <v>12</v>
      </c>
      <c r="I319" s="153"/>
      <c r="J319" s="153">
        <v>450</v>
      </c>
      <c r="K319" s="155">
        <f>H319*J319</f>
        <v>5400</v>
      </c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  <c r="AC319" s="110"/>
      <c r="AD319" s="110"/>
      <c r="AE319" s="110"/>
    </row>
    <row r="320" spans="1:31" ht="12.75" customHeight="1" x14ac:dyDescent="0.25">
      <c r="A320" s="152">
        <v>291</v>
      </c>
      <c r="B320" s="152">
        <v>375</v>
      </c>
      <c r="C320" s="153" t="s">
        <v>324</v>
      </c>
      <c r="D320" s="152" t="s">
        <v>329</v>
      </c>
      <c r="E320" s="152">
        <v>0.06</v>
      </c>
      <c r="F320" s="153" t="s">
        <v>389</v>
      </c>
      <c r="G320" s="152" t="s">
        <v>23</v>
      </c>
      <c r="H320" s="155">
        <v>8</v>
      </c>
      <c r="I320" s="153">
        <f t="shared" ref="I320:I329" si="60">H320*E320</f>
        <v>0.48</v>
      </c>
      <c r="J320" s="153">
        <v>420</v>
      </c>
      <c r="K320" s="155">
        <f t="shared" ref="K320:K329" si="61">I320*J320</f>
        <v>201.6</v>
      </c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0"/>
      <c r="AD320" s="110"/>
      <c r="AE320" s="110"/>
    </row>
    <row r="321" spans="1:31" ht="12.75" customHeight="1" x14ac:dyDescent="0.25">
      <c r="A321" s="152">
        <v>292</v>
      </c>
      <c r="B321" s="152">
        <v>376</v>
      </c>
      <c r="C321" s="153" t="s">
        <v>331</v>
      </c>
      <c r="D321" s="152" t="s">
        <v>390</v>
      </c>
      <c r="E321" s="152">
        <v>2.08</v>
      </c>
      <c r="F321" s="153" t="s">
        <v>389</v>
      </c>
      <c r="G321" s="152" t="s">
        <v>23</v>
      </c>
      <c r="H321" s="155">
        <v>1</v>
      </c>
      <c r="I321" s="153">
        <f t="shared" si="60"/>
        <v>2.08</v>
      </c>
      <c r="J321" s="153">
        <v>420</v>
      </c>
      <c r="K321" s="155">
        <f t="shared" si="61"/>
        <v>873.6</v>
      </c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0"/>
      <c r="AD321" s="110"/>
      <c r="AE321" s="110"/>
    </row>
    <row r="322" spans="1:31" ht="12.75" customHeight="1" x14ac:dyDescent="0.25">
      <c r="A322" s="152">
        <v>293</v>
      </c>
      <c r="B322" s="152">
        <v>377</v>
      </c>
      <c r="C322" s="153" t="s">
        <v>327</v>
      </c>
      <c r="D322" s="152" t="s">
        <v>142</v>
      </c>
      <c r="E322" s="152">
        <f>(1.3*2+0.4*2)*1.25</f>
        <v>4.25</v>
      </c>
      <c r="F322" s="153" t="s">
        <v>389</v>
      </c>
      <c r="G322" s="152" t="s">
        <v>23</v>
      </c>
      <c r="H322" s="155">
        <v>3</v>
      </c>
      <c r="I322" s="153">
        <f t="shared" si="60"/>
        <v>12.75</v>
      </c>
      <c r="J322" s="153">
        <v>420</v>
      </c>
      <c r="K322" s="155">
        <f t="shared" si="61"/>
        <v>5355</v>
      </c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</row>
    <row r="323" spans="1:31" ht="12.75" customHeight="1" x14ac:dyDescent="0.25">
      <c r="A323" s="152">
        <v>294</v>
      </c>
      <c r="B323" s="152">
        <v>378</v>
      </c>
      <c r="C323" s="153" t="s">
        <v>181</v>
      </c>
      <c r="D323" s="152" t="s">
        <v>391</v>
      </c>
      <c r="E323" s="152">
        <v>1.34</v>
      </c>
      <c r="F323" s="153" t="s">
        <v>389</v>
      </c>
      <c r="G323" s="152" t="s">
        <v>23</v>
      </c>
      <c r="H323" s="155">
        <v>1</v>
      </c>
      <c r="I323" s="153">
        <f t="shared" si="60"/>
        <v>1.34</v>
      </c>
      <c r="J323" s="153">
        <v>420</v>
      </c>
      <c r="K323" s="155">
        <f t="shared" si="61"/>
        <v>562.80000000000007</v>
      </c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</row>
    <row r="324" spans="1:31" ht="12.75" customHeight="1" x14ac:dyDescent="0.25">
      <c r="A324" s="152">
        <v>295</v>
      </c>
      <c r="B324" s="152">
        <v>379</v>
      </c>
      <c r="C324" s="153" t="s">
        <v>327</v>
      </c>
      <c r="D324" s="152" t="s">
        <v>158</v>
      </c>
      <c r="E324" s="152">
        <v>4.13</v>
      </c>
      <c r="F324" s="153" t="s">
        <v>389</v>
      </c>
      <c r="G324" s="152" t="s">
        <v>23</v>
      </c>
      <c r="H324" s="155">
        <v>3</v>
      </c>
      <c r="I324" s="153">
        <f t="shared" si="60"/>
        <v>12.39</v>
      </c>
      <c r="J324" s="153">
        <v>420</v>
      </c>
      <c r="K324" s="155">
        <f t="shared" si="61"/>
        <v>5203.8</v>
      </c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  <c r="AC324" s="110"/>
      <c r="AD324" s="110"/>
      <c r="AE324" s="110"/>
    </row>
    <row r="325" spans="1:31" ht="12.75" customHeight="1" x14ac:dyDescent="0.25">
      <c r="A325" s="152">
        <v>296</v>
      </c>
      <c r="B325" s="152">
        <v>380</v>
      </c>
      <c r="C325" s="153" t="s">
        <v>181</v>
      </c>
      <c r="D325" s="152" t="s">
        <v>392</v>
      </c>
      <c r="E325" s="152">
        <v>1.28</v>
      </c>
      <c r="F325" s="153" t="s">
        <v>389</v>
      </c>
      <c r="G325" s="152" t="s">
        <v>23</v>
      </c>
      <c r="H325" s="155">
        <v>1</v>
      </c>
      <c r="I325" s="153">
        <f t="shared" si="60"/>
        <v>1.28</v>
      </c>
      <c r="J325" s="153">
        <v>420</v>
      </c>
      <c r="K325" s="155">
        <f t="shared" si="61"/>
        <v>537.6</v>
      </c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  <c r="AC325" s="110"/>
      <c r="AD325" s="110"/>
      <c r="AE325" s="110"/>
    </row>
    <row r="326" spans="1:31" ht="12.75" customHeight="1" x14ac:dyDescent="0.25">
      <c r="A326" s="152">
        <v>297</v>
      </c>
      <c r="B326" s="152">
        <v>381</v>
      </c>
      <c r="C326" s="153" t="s">
        <v>327</v>
      </c>
      <c r="D326" s="152" t="s">
        <v>176</v>
      </c>
      <c r="E326" s="152">
        <v>3.88</v>
      </c>
      <c r="F326" s="153" t="s">
        <v>389</v>
      </c>
      <c r="G326" s="152" t="s">
        <v>23</v>
      </c>
      <c r="H326" s="155">
        <v>3</v>
      </c>
      <c r="I326" s="153">
        <f t="shared" si="60"/>
        <v>11.64</v>
      </c>
      <c r="J326" s="153">
        <v>420</v>
      </c>
      <c r="K326" s="155">
        <f t="shared" si="61"/>
        <v>4888.8</v>
      </c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  <c r="AC326" s="110"/>
      <c r="AD326" s="110"/>
      <c r="AE326" s="110"/>
    </row>
    <row r="327" spans="1:31" ht="12.75" customHeight="1" x14ac:dyDescent="0.25">
      <c r="A327" s="152">
        <v>298</v>
      </c>
      <c r="B327" s="152">
        <v>382</v>
      </c>
      <c r="C327" s="153" t="s">
        <v>181</v>
      </c>
      <c r="D327" s="152" t="s">
        <v>343</v>
      </c>
      <c r="E327" s="152">
        <v>1.22</v>
      </c>
      <c r="F327" s="153" t="s">
        <v>389</v>
      </c>
      <c r="G327" s="152" t="s">
        <v>23</v>
      </c>
      <c r="H327" s="155">
        <v>1</v>
      </c>
      <c r="I327" s="153">
        <f t="shared" si="60"/>
        <v>1.22</v>
      </c>
      <c r="J327" s="153">
        <v>420</v>
      </c>
      <c r="K327" s="155">
        <f t="shared" si="61"/>
        <v>512.4</v>
      </c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  <c r="AC327" s="110"/>
      <c r="AD327" s="110"/>
      <c r="AE327" s="110"/>
    </row>
    <row r="328" spans="1:31" ht="12.75" customHeight="1" x14ac:dyDescent="0.25">
      <c r="A328" s="152">
        <v>299</v>
      </c>
      <c r="B328" s="152">
        <v>383</v>
      </c>
      <c r="C328" s="153" t="s">
        <v>327</v>
      </c>
      <c r="D328" s="152" t="s">
        <v>263</v>
      </c>
      <c r="E328" s="152">
        <v>3.75</v>
      </c>
      <c r="F328" s="153" t="s">
        <v>389</v>
      </c>
      <c r="G328" s="152" t="s">
        <v>23</v>
      </c>
      <c r="H328" s="155">
        <v>3</v>
      </c>
      <c r="I328" s="153">
        <f t="shared" si="60"/>
        <v>11.25</v>
      </c>
      <c r="J328" s="153">
        <v>420</v>
      </c>
      <c r="K328" s="155">
        <f t="shared" si="61"/>
        <v>4725</v>
      </c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  <c r="AC328" s="110"/>
      <c r="AD328" s="110"/>
      <c r="AE328" s="110"/>
    </row>
    <row r="329" spans="1:31" ht="12.75" customHeight="1" x14ac:dyDescent="0.25">
      <c r="A329" s="152">
        <v>300</v>
      </c>
      <c r="B329" s="152">
        <v>384</v>
      </c>
      <c r="C329" s="153" t="s">
        <v>181</v>
      </c>
      <c r="D329" s="152" t="s">
        <v>344</v>
      </c>
      <c r="E329" s="152">
        <v>1.1299999999999999</v>
      </c>
      <c r="F329" s="153" t="s">
        <v>389</v>
      </c>
      <c r="G329" s="152" t="s">
        <v>23</v>
      </c>
      <c r="H329" s="155">
        <v>1</v>
      </c>
      <c r="I329" s="153">
        <f t="shared" si="60"/>
        <v>1.1299999999999999</v>
      </c>
      <c r="J329" s="153">
        <v>420</v>
      </c>
      <c r="K329" s="155">
        <f t="shared" si="61"/>
        <v>474.59999999999997</v>
      </c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  <c r="AC329" s="110"/>
      <c r="AD329" s="110"/>
      <c r="AE329" s="110"/>
    </row>
    <row r="330" spans="1:31" ht="12.75" customHeight="1" x14ac:dyDescent="0.25">
      <c r="A330" s="152">
        <v>301</v>
      </c>
      <c r="B330" s="152">
        <v>385</v>
      </c>
      <c r="C330" s="153" t="s">
        <v>345</v>
      </c>
      <c r="D330" s="152" t="s">
        <v>346</v>
      </c>
      <c r="E330" s="152"/>
      <c r="F330" s="153" t="s">
        <v>389</v>
      </c>
      <c r="G330" s="152" t="s">
        <v>23</v>
      </c>
      <c r="H330" s="155">
        <v>1</v>
      </c>
      <c r="I330" s="153"/>
      <c r="J330" s="153">
        <v>1200</v>
      </c>
      <c r="K330" s="155">
        <f t="shared" ref="K330:K332" si="62">J330*H330</f>
        <v>1200</v>
      </c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0"/>
      <c r="AD330" s="110"/>
      <c r="AE330" s="110"/>
    </row>
    <row r="331" spans="1:31" ht="12.75" customHeight="1" x14ac:dyDescent="0.25">
      <c r="A331" s="152">
        <v>302</v>
      </c>
      <c r="B331" s="152">
        <v>388</v>
      </c>
      <c r="C331" s="153" t="s">
        <v>345</v>
      </c>
      <c r="D331" s="152" t="s">
        <v>348</v>
      </c>
      <c r="E331" s="152"/>
      <c r="F331" s="153" t="s">
        <v>389</v>
      </c>
      <c r="G331" s="152" t="s">
        <v>23</v>
      </c>
      <c r="H331" s="155">
        <v>1</v>
      </c>
      <c r="I331" s="153"/>
      <c r="J331" s="153">
        <v>1200</v>
      </c>
      <c r="K331" s="155">
        <f t="shared" si="62"/>
        <v>1200</v>
      </c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  <c r="AC331" s="110"/>
      <c r="AD331" s="110"/>
      <c r="AE331" s="110"/>
    </row>
    <row r="332" spans="1:31" ht="12.75" customHeight="1" x14ac:dyDescent="0.25">
      <c r="A332" s="152">
        <v>303</v>
      </c>
      <c r="B332" s="152">
        <v>391</v>
      </c>
      <c r="C332" s="153" t="s">
        <v>345</v>
      </c>
      <c r="D332" s="152" t="s">
        <v>349</v>
      </c>
      <c r="E332" s="152"/>
      <c r="F332" s="153" t="s">
        <v>389</v>
      </c>
      <c r="G332" s="152" t="s">
        <v>23</v>
      </c>
      <c r="H332" s="155">
        <v>1</v>
      </c>
      <c r="I332" s="153"/>
      <c r="J332" s="153">
        <v>1200</v>
      </c>
      <c r="K332" s="155">
        <f t="shared" si="62"/>
        <v>1200</v>
      </c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  <c r="AC332" s="110"/>
      <c r="AD332" s="110"/>
      <c r="AE332" s="110"/>
    </row>
    <row r="333" spans="1:31" ht="12.75" customHeight="1" x14ac:dyDescent="0.25">
      <c r="A333" s="152">
        <v>304</v>
      </c>
      <c r="B333" s="152">
        <v>400</v>
      </c>
      <c r="C333" s="153" t="s">
        <v>324</v>
      </c>
      <c r="D333" s="152" t="s">
        <v>94</v>
      </c>
      <c r="E333" s="152">
        <v>0.08</v>
      </c>
      <c r="F333" s="153" t="s">
        <v>393</v>
      </c>
      <c r="G333" s="152" t="s">
        <v>23</v>
      </c>
      <c r="H333" s="155">
        <v>4</v>
      </c>
      <c r="I333" s="153">
        <f>H333*E333</f>
        <v>0.32</v>
      </c>
      <c r="J333" s="153">
        <v>420</v>
      </c>
      <c r="K333" s="155">
        <f>I333*J333</f>
        <v>134.4</v>
      </c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/>
      <c r="AE333" s="110"/>
    </row>
    <row r="334" spans="1:31" ht="15.75" customHeight="1" x14ac:dyDescent="0.25">
      <c r="A334" s="152">
        <v>305</v>
      </c>
      <c r="B334" s="152">
        <v>401</v>
      </c>
      <c r="C334" s="153" t="s">
        <v>326</v>
      </c>
      <c r="D334" s="152" t="s">
        <v>94</v>
      </c>
      <c r="E334" s="154">
        <v>1</v>
      </c>
      <c r="F334" s="153" t="s">
        <v>393</v>
      </c>
      <c r="G334" s="152" t="s">
        <v>23</v>
      </c>
      <c r="H334" s="155">
        <v>4</v>
      </c>
      <c r="I334" s="153"/>
      <c r="J334" s="153">
        <v>450</v>
      </c>
      <c r="K334" s="155">
        <f>H334*J334</f>
        <v>1800</v>
      </c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</row>
    <row r="335" spans="1:31" ht="12.75" customHeight="1" x14ac:dyDescent="0.25">
      <c r="A335" s="152">
        <v>306</v>
      </c>
      <c r="B335" s="152">
        <v>402</v>
      </c>
      <c r="C335" s="153" t="s">
        <v>327</v>
      </c>
      <c r="D335" s="152" t="s">
        <v>94</v>
      </c>
      <c r="E335" s="152">
        <v>1</v>
      </c>
      <c r="F335" s="153" t="s">
        <v>393</v>
      </c>
      <c r="G335" s="152" t="s">
        <v>23</v>
      </c>
      <c r="H335" s="155">
        <f>36/9*4</f>
        <v>16</v>
      </c>
      <c r="I335" s="153">
        <f t="shared" ref="I335:I345" si="63">H335*E335</f>
        <v>16</v>
      </c>
      <c r="J335" s="153">
        <v>420</v>
      </c>
      <c r="K335" s="155">
        <f t="shared" ref="K335:K345" si="64">I335*J335</f>
        <v>6720</v>
      </c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</row>
    <row r="336" spans="1:31" ht="12.75" customHeight="1" x14ac:dyDescent="0.25">
      <c r="A336" s="152">
        <v>307</v>
      </c>
      <c r="B336" s="152">
        <v>403</v>
      </c>
      <c r="C336" s="153" t="s">
        <v>181</v>
      </c>
      <c r="D336" s="152" t="s">
        <v>93</v>
      </c>
      <c r="E336" s="152">
        <v>0.27</v>
      </c>
      <c r="F336" s="153" t="s">
        <v>393</v>
      </c>
      <c r="G336" s="152" t="s">
        <v>23</v>
      </c>
      <c r="H336" s="155">
        <v>4</v>
      </c>
      <c r="I336" s="153">
        <f t="shared" si="63"/>
        <v>1.08</v>
      </c>
      <c r="J336" s="153">
        <v>420</v>
      </c>
      <c r="K336" s="155">
        <f t="shared" si="64"/>
        <v>453.6</v>
      </c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</row>
    <row r="337" spans="1:31" ht="12.75" customHeight="1" x14ac:dyDescent="0.25">
      <c r="A337" s="152">
        <v>308</v>
      </c>
      <c r="B337" s="152">
        <v>404</v>
      </c>
      <c r="C337" s="153" t="s">
        <v>181</v>
      </c>
      <c r="D337" s="152" t="s">
        <v>95</v>
      </c>
      <c r="E337" s="152">
        <v>0.3</v>
      </c>
      <c r="F337" s="153" t="s">
        <v>393</v>
      </c>
      <c r="G337" s="152" t="s">
        <v>23</v>
      </c>
      <c r="H337" s="155">
        <v>4</v>
      </c>
      <c r="I337" s="153">
        <f t="shared" si="63"/>
        <v>1.2</v>
      </c>
      <c r="J337" s="153">
        <v>420</v>
      </c>
      <c r="K337" s="155">
        <f t="shared" si="64"/>
        <v>504</v>
      </c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</row>
    <row r="338" spans="1:31" ht="12.75" customHeight="1" x14ac:dyDescent="0.25">
      <c r="A338" s="152">
        <v>309</v>
      </c>
      <c r="B338" s="152">
        <v>405</v>
      </c>
      <c r="C338" s="153" t="s">
        <v>327</v>
      </c>
      <c r="D338" s="152" t="s">
        <v>96</v>
      </c>
      <c r="E338" s="152">
        <v>0.88</v>
      </c>
      <c r="F338" s="153" t="s">
        <v>393</v>
      </c>
      <c r="G338" s="152" t="s">
        <v>23</v>
      </c>
      <c r="H338" s="155">
        <v>8</v>
      </c>
      <c r="I338" s="153">
        <f t="shared" si="63"/>
        <v>7.04</v>
      </c>
      <c r="J338" s="153">
        <v>420</v>
      </c>
      <c r="K338" s="155">
        <f t="shared" si="64"/>
        <v>2956.8</v>
      </c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</row>
    <row r="339" spans="1:31" ht="12.75" customHeight="1" x14ac:dyDescent="0.25">
      <c r="A339" s="152">
        <v>310</v>
      </c>
      <c r="B339" s="152">
        <v>406</v>
      </c>
      <c r="C339" s="153" t="s">
        <v>181</v>
      </c>
      <c r="D339" s="152" t="s">
        <v>97</v>
      </c>
      <c r="E339" s="152">
        <v>0.26</v>
      </c>
      <c r="F339" s="153" t="s">
        <v>393</v>
      </c>
      <c r="G339" s="152" t="s">
        <v>23</v>
      </c>
      <c r="H339" s="155">
        <v>4</v>
      </c>
      <c r="I339" s="153">
        <f t="shared" si="63"/>
        <v>1.04</v>
      </c>
      <c r="J339" s="153">
        <v>420</v>
      </c>
      <c r="K339" s="155">
        <f t="shared" si="64"/>
        <v>436.8</v>
      </c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  <c r="AC339" s="110"/>
      <c r="AD339" s="110"/>
      <c r="AE339" s="110"/>
    </row>
    <row r="340" spans="1:31" ht="12.75" customHeight="1" x14ac:dyDescent="0.25">
      <c r="A340" s="152">
        <v>311</v>
      </c>
      <c r="B340" s="152">
        <v>407</v>
      </c>
      <c r="C340" s="153" t="s">
        <v>327</v>
      </c>
      <c r="D340" s="152" t="s">
        <v>98</v>
      </c>
      <c r="E340" s="152">
        <v>0.75</v>
      </c>
      <c r="F340" s="153" t="s">
        <v>393</v>
      </c>
      <c r="G340" s="152" t="s">
        <v>23</v>
      </c>
      <c r="H340" s="155">
        <v>4</v>
      </c>
      <c r="I340" s="153">
        <f t="shared" si="63"/>
        <v>3</v>
      </c>
      <c r="J340" s="153">
        <v>420</v>
      </c>
      <c r="K340" s="155">
        <f t="shared" si="64"/>
        <v>1260</v>
      </c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  <c r="AC340" s="110"/>
      <c r="AD340" s="110"/>
      <c r="AE340" s="110"/>
    </row>
    <row r="341" spans="1:31" ht="12.75" customHeight="1" x14ac:dyDescent="0.25">
      <c r="A341" s="152">
        <v>312</v>
      </c>
      <c r="B341" s="152">
        <v>408</v>
      </c>
      <c r="C341" s="153" t="s">
        <v>181</v>
      </c>
      <c r="D341" s="152" t="s">
        <v>328</v>
      </c>
      <c r="E341" s="152">
        <v>0.23</v>
      </c>
      <c r="F341" s="153" t="s">
        <v>393</v>
      </c>
      <c r="G341" s="152" t="s">
        <v>23</v>
      </c>
      <c r="H341" s="155">
        <v>8</v>
      </c>
      <c r="I341" s="153">
        <f t="shared" si="63"/>
        <v>1.84</v>
      </c>
      <c r="J341" s="153">
        <v>420</v>
      </c>
      <c r="K341" s="155">
        <f t="shared" si="64"/>
        <v>772.80000000000007</v>
      </c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</row>
    <row r="342" spans="1:31" ht="12.75" customHeight="1" x14ac:dyDescent="0.25">
      <c r="A342" s="152">
        <v>313</v>
      </c>
      <c r="B342" s="152">
        <v>409</v>
      </c>
      <c r="C342" s="153" t="s">
        <v>327</v>
      </c>
      <c r="D342" s="152" t="s">
        <v>329</v>
      </c>
      <c r="E342" s="152">
        <v>0.69</v>
      </c>
      <c r="F342" s="153" t="s">
        <v>393</v>
      </c>
      <c r="G342" s="152" t="s">
        <v>23</v>
      </c>
      <c r="H342" s="155">
        <v>39</v>
      </c>
      <c r="I342" s="153">
        <f t="shared" si="63"/>
        <v>26.909999999999997</v>
      </c>
      <c r="J342" s="153">
        <v>420</v>
      </c>
      <c r="K342" s="155">
        <f t="shared" si="64"/>
        <v>11302.199999999999</v>
      </c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  <c r="AC342" s="110"/>
      <c r="AD342" s="110"/>
      <c r="AE342" s="110"/>
    </row>
    <row r="343" spans="1:31" ht="12.75" customHeight="1" x14ac:dyDescent="0.25">
      <c r="A343" s="152">
        <v>314</v>
      </c>
      <c r="B343" s="152">
        <v>410</v>
      </c>
      <c r="C343" s="153" t="s">
        <v>330</v>
      </c>
      <c r="D343" s="152" t="s">
        <v>329</v>
      </c>
      <c r="E343" s="152">
        <v>0.05</v>
      </c>
      <c r="F343" s="153" t="s">
        <v>393</v>
      </c>
      <c r="G343" s="152" t="s">
        <v>23</v>
      </c>
      <c r="H343" s="155">
        <f>27/9*4</f>
        <v>12</v>
      </c>
      <c r="I343" s="153">
        <f t="shared" si="63"/>
        <v>0.60000000000000009</v>
      </c>
      <c r="J343" s="153">
        <v>420</v>
      </c>
      <c r="K343" s="155">
        <f t="shared" si="64"/>
        <v>252.00000000000003</v>
      </c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  <c r="AC343" s="110"/>
      <c r="AD343" s="110"/>
      <c r="AE343" s="110"/>
    </row>
    <row r="344" spans="1:31" ht="12.75" customHeight="1" x14ac:dyDescent="0.25">
      <c r="A344" s="152">
        <v>315</v>
      </c>
      <c r="B344" s="152">
        <v>411</v>
      </c>
      <c r="C344" s="153" t="s">
        <v>324</v>
      </c>
      <c r="D344" s="152" t="s">
        <v>98</v>
      </c>
      <c r="E344" s="152">
        <v>0.06</v>
      </c>
      <c r="F344" s="153" t="s">
        <v>393</v>
      </c>
      <c r="G344" s="152" t="s">
        <v>23</v>
      </c>
      <c r="H344" s="155">
        <v>4</v>
      </c>
      <c r="I344" s="153">
        <f t="shared" si="63"/>
        <v>0.24</v>
      </c>
      <c r="J344" s="153">
        <v>420</v>
      </c>
      <c r="K344" s="155">
        <f t="shared" si="64"/>
        <v>100.8</v>
      </c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0"/>
      <c r="AD344" s="110"/>
      <c r="AE344" s="110"/>
    </row>
    <row r="345" spans="1:31" ht="12.75" customHeight="1" x14ac:dyDescent="0.25">
      <c r="A345" s="152">
        <v>316</v>
      </c>
      <c r="B345" s="152">
        <v>412</v>
      </c>
      <c r="C345" s="153" t="s">
        <v>324</v>
      </c>
      <c r="D345" s="152" t="s">
        <v>329</v>
      </c>
      <c r="E345" s="152">
        <v>0.06</v>
      </c>
      <c r="F345" s="153" t="s">
        <v>393</v>
      </c>
      <c r="G345" s="152" t="s">
        <v>23</v>
      </c>
      <c r="H345" s="155">
        <v>4</v>
      </c>
      <c r="I345" s="153">
        <f t="shared" si="63"/>
        <v>0.24</v>
      </c>
      <c r="J345" s="153">
        <v>420</v>
      </c>
      <c r="K345" s="155">
        <f t="shared" si="64"/>
        <v>100.8</v>
      </c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  <c r="AC345" s="110"/>
      <c r="AD345" s="110"/>
      <c r="AE345" s="110"/>
    </row>
    <row r="346" spans="1:31" ht="15.75" customHeight="1" x14ac:dyDescent="0.25">
      <c r="A346" s="152">
        <v>317</v>
      </c>
      <c r="B346" s="152">
        <v>413</v>
      </c>
      <c r="C346" s="153" t="s">
        <v>326</v>
      </c>
      <c r="D346" s="152" t="s">
        <v>329</v>
      </c>
      <c r="E346" s="154">
        <v>1</v>
      </c>
      <c r="F346" s="153" t="s">
        <v>393</v>
      </c>
      <c r="G346" s="152" t="s">
        <v>23</v>
      </c>
      <c r="H346" s="155">
        <v>8</v>
      </c>
      <c r="I346" s="153"/>
      <c r="J346" s="153">
        <v>450</v>
      </c>
      <c r="K346" s="155">
        <f>H346*J346</f>
        <v>3600</v>
      </c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0"/>
      <c r="AD346" s="110"/>
      <c r="AE346" s="110"/>
    </row>
    <row r="347" spans="1:31" ht="12.75" customHeight="1" x14ac:dyDescent="0.25">
      <c r="A347" s="152">
        <v>318</v>
      </c>
      <c r="B347" s="152">
        <v>414</v>
      </c>
      <c r="C347" s="153" t="s">
        <v>331</v>
      </c>
      <c r="D347" s="152" t="s">
        <v>394</v>
      </c>
      <c r="E347" s="152">
        <v>1.71</v>
      </c>
      <c r="F347" s="153" t="s">
        <v>393</v>
      </c>
      <c r="G347" s="152" t="s">
        <v>23</v>
      </c>
      <c r="H347" s="155">
        <v>1</v>
      </c>
      <c r="I347" s="153">
        <f t="shared" ref="I347:I354" si="65">H347*E347</f>
        <v>1.71</v>
      </c>
      <c r="J347" s="153">
        <v>420</v>
      </c>
      <c r="K347" s="155">
        <f t="shared" ref="K347:K354" si="66">I347*J347</f>
        <v>718.19999999999993</v>
      </c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  <c r="AC347" s="110"/>
      <c r="AD347" s="110"/>
      <c r="AE347" s="110"/>
    </row>
    <row r="348" spans="1:31" ht="12.75" customHeight="1" x14ac:dyDescent="0.25">
      <c r="A348" s="152">
        <v>319</v>
      </c>
      <c r="B348" s="152">
        <v>415</v>
      </c>
      <c r="C348" s="153" t="s">
        <v>327</v>
      </c>
      <c r="D348" s="152" t="s">
        <v>140</v>
      </c>
      <c r="E348" s="152">
        <v>3.5</v>
      </c>
      <c r="F348" s="153" t="s">
        <v>393</v>
      </c>
      <c r="G348" s="152" t="s">
        <v>23</v>
      </c>
      <c r="H348" s="155">
        <v>3</v>
      </c>
      <c r="I348" s="153">
        <f t="shared" si="65"/>
        <v>10.5</v>
      </c>
      <c r="J348" s="153">
        <v>420</v>
      </c>
      <c r="K348" s="155">
        <f t="shared" si="66"/>
        <v>4410</v>
      </c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  <c r="AC348" s="110"/>
      <c r="AD348" s="110"/>
      <c r="AE348" s="110"/>
    </row>
    <row r="349" spans="1:31" ht="12.75" customHeight="1" x14ac:dyDescent="0.25">
      <c r="A349" s="152">
        <v>320</v>
      </c>
      <c r="B349" s="152">
        <v>416</v>
      </c>
      <c r="C349" s="153" t="s">
        <v>181</v>
      </c>
      <c r="D349" s="152" t="s">
        <v>395</v>
      </c>
      <c r="E349" s="152">
        <v>1.1000000000000001</v>
      </c>
      <c r="F349" s="153" t="s">
        <v>393</v>
      </c>
      <c r="G349" s="152" t="s">
        <v>23</v>
      </c>
      <c r="H349" s="155">
        <v>1</v>
      </c>
      <c r="I349" s="153">
        <f t="shared" si="65"/>
        <v>1.1000000000000001</v>
      </c>
      <c r="J349" s="153">
        <v>420</v>
      </c>
      <c r="K349" s="155">
        <f t="shared" si="66"/>
        <v>462.00000000000006</v>
      </c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  <c r="AC349" s="110"/>
      <c r="AD349" s="110"/>
      <c r="AE349" s="110"/>
    </row>
    <row r="350" spans="1:31" ht="12.75" customHeight="1" x14ac:dyDescent="0.25">
      <c r="A350" s="152">
        <v>321</v>
      </c>
      <c r="B350" s="152">
        <v>417</v>
      </c>
      <c r="C350" s="153" t="s">
        <v>327</v>
      </c>
      <c r="D350" s="152" t="s">
        <v>182</v>
      </c>
      <c r="E350" s="152">
        <v>3.38</v>
      </c>
      <c r="F350" s="153" t="s">
        <v>393</v>
      </c>
      <c r="G350" s="152" t="s">
        <v>23</v>
      </c>
      <c r="H350" s="155">
        <v>3</v>
      </c>
      <c r="I350" s="153">
        <f t="shared" si="65"/>
        <v>10.14</v>
      </c>
      <c r="J350" s="153">
        <v>420</v>
      </c>
      <c r="K350" s="155">
        <f t="shared" si="66"/>
        <v>4258.8</v>
      </c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0"/>
      <c r="AD350" s="110"/>
      <c r="AE350" s="110"/>
    </row>
    <row r="351" spans="1:31" ht="12.75" customHeight="1" x14ac:dyDescent="0.25">
      <c r="A351" s="152">
        <v>322</v>
      </c>
      <c r="B351" s="152">
        <v>418</v>
      </c>
      <c r="C351" s="153" t="s">
        <v>181</v>
      </c>
      <c r="D351" s="152" t="s">
        <v>396</v>
      </c>
      <c r="E351" s="152">
        <v>1.06</v>
      </c>
      <c r="F351" s="153" t="s">
        <v>393</v>
      </c>
      <c r="G351" s="152" t="s">
        <v>23</v>
      </c>
      <c r="H351" s="155">
        <v>1</v>
      </c>
      <c r="I351" s="153">
        <f t="shared" si="65"/>
        <v>1.06</v>
      </c>
      <c r="J351" s="153">
        <v>420</v>
      </c>
      <c r="K351" s="155">
        <f t="shared" si="66"/>
        <v>445.20000000000005</v>
      </c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0"/>
      <c r="AD351" s="110"/>
      <c r="AE351" s="110"/>
    </row>
    <row r="352" spans="1:31" ht="12.75" customHeight="1" x14ac:dyDescent="0.25">
      <c r="A352" s="152">
        <v>323</v>
      </c>
      <c r="B352" s="152">
        <v>419</v>
      </c>
      <c r="C352" s="153" t="s">
        <v>327</v>
      </c>
      <c r="D352" s="152" t="s">
        <v>242</v>
      </c>
      <c r="E352" s="152">
        <v>3.25</v>
      </c>
      <c r="F352" s="153" t="s">
        <v>393</v>
      </c>
      <c r="G352" s="152" t="s">
        <v>23</v>
      </c>
      <c r="H352" s="155">
        <v>3</v>
      </c>
      <c r="I352" s="153">
        <f t="shared" si="65"/>
        <v>9.75</v>
      </c>
      <c r="J352" s="153">
        <v>420</v>
      </c>
      <c r="K352" s="155">
        <f t="shared" si="66"/>
        <v>4095</v>
      </c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  <c r="AC352" s="110"/>
      <c r="AD352" s="110"/>
      <c r="AE352" s="110"/>
    </row>
    <row r="353" spans="1:31" ht="12.75" customHeight="1" x14ac:dyDescent="0.25">
      <c r="A353" s="152">
        <v>324</v>
      </c>
      <c r="B353" s="152">
        <v>420</v>
      </c>
      <c r="C353" s="153" t="s">
        <v>181</v>
      </c>
      <c r="D353" s="152" t="s">
        <v>347</v>
      </c>
      <c r="E353" s="152">
        <v>0.97</v>
      </c>
      <c r="F353" s="153" t="s">
        <v>393</v>
      </c>
      <c r="G353" s="152" t="s">
        <v>23</v>
      </c>
      <c r="H353" s="155">
        <v>1</v>
      </c>
      <c r="I353" s="153">
        <f t="shared" si="65"/>
        <v>0.97</v>
      </c>
      <c r="J353" s="153">
        <v>420</v>
      </c>
      <c r="K353" s="155">
        <f t="shared" si="66"/>
        <v>407.4</v>
      </c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</row>
    <row r="354" spans="1:31" ht="12.75" customHeight="1" x14ac:dyDescent="0.25">
      <c r="A354" s="152">
        <v>325</v>
      </c>
      <c r="B354" s="152">
        <v>421</v>
      </c>
      <c r="C354" s="153" t="s">
        <v>327</v>
      </c>
      <c r="D354" s="152" t="s">
        <v>225</v>
      </c>
      <c r="E354" s="152">
        <v>2.75</v>
      </c>
      <c r="F354" s="153" t="s">
        <v>393</v>
      </c>
      <c r="G354" s="152" t="s">
        <v>23</v>
      </c>
      <c r="H354" s="155">
        <v>2</v>
      </c>
      <c r="I354" s="153">
        <f t="shared" si="65"/>
        <v>5.5</v>
      </c>
      <c r="J354" s="153">
        <v>420</v>
      </c>
      <c r="K354" s="155">
        <f t="shared" si="66"/>
        <v>2310</v>
      </c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</row>
    <row r="355" spans="1:31" ht="12.75" customHeight="1" x14ac:dyDescent="0.25">
      <c r="A355" s="152">
        <v>326</v>
      </c>
      <c r="B355" s="152">
        <v>422</v>
      </c>
      <c r="C355" s="153" t="s">
        <v>345</v>
      </c>
      <c r="D355" s="152" t="s">
        <v>348</v>
      </c>
      <c r="E355" s="152"/>
      <c r="F355" s="153" t="s">
        <v>393</v>
      </c>
      <c r="G355" s="152" t="s">
        <v>23</v>
      </c>
      <c r="H355" s="155">
        <v>1</v>
      </c>
      <c r="I355" s="153"/>
      <c r="J355" s="153">
        <v>1200</v>
      </c>
      <c r="K355" s="155">
        <f>J355*H355</f>
        <v>1200</v>
      </c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  <c r="AE355" s="110"/>
    </row>
    <row r="356" spans="1:31" ht="12.75" customHeight="1" x14ac:dyDescent="0.25">
      <c r="A356" s="152">
        <v>327</v>
      </c>
      <c r="B356" s="152">
        <v>423</v>
      </c>
      <c r="C356" s="153" t="s">
        <v>181</v>
      </c>
      <c r="D356" s="152" t="s">
        <v>397</v>
      </c>
      <c r="E356" s="152">
        <v>0.83</v>
      </c>
      <c r="F356" s="153" t="s">
        <v>393</v>
      </c>
      <c r="G356" s="152" t="s">
        <v>23</v>
      </c>
      <c r="H356" s="155">
        <v>1</v>
      </c>
      <c r="I356" s="153">
        <f t="shared" ref="I356:I357" si="67">H356*E356</f>
        <v>0.83</v>
      </c>
      <c r="J356" s="153">
        <v>420</v>
      </c>
      <c r="K356" s="155">
        <f t="shared" ref="K356:K357" si="68">I356*J356</f>
        <v>348.59999999999997</v>
      </c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  <c r="AC356" s="110"/>
      <c r="AD356" s="110"/>
      <c r="AE356" s="110"/>
    </row>
    <row r="357" spans="1:31" ht="12.75" customHeight="1" x14ac:dyDescent="0.25">
      <c r="A357" s="152">
        <v>328</v>
      </c>
      <c r="B357" s="152">
        <v>424</v>
      </c>
      <c r="C357" s="153" t="s">
        <v>327</v>
      </c>
      <c r="D357" s="152" t="s">
        <v>229</v>
      </c>
      <c r="E357" s="152">
        <v>2.38</v>
      </c>
      <c r="F357" s="153" t="s">
        <v>393</v>
      </c>
      <c r="G357" s="152" t="s">
        <v>23</v>
      </c>
      <c r="H357" s="155">
        <v>2</v>
      </c>
      <c r="I357" s="153">
        <f t="shared" si="67"/>
        <v>4.76</v>
      </c>
      <c r="J357" s="153">
        <v>420</v>
      </c>
      <c r="K357" s="155">
        <f t="shared" si="68"/>
        <v>1999.1999999999998</v>
      </c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  <c r="AC357" s="110"/>
      <c r="AD357" s="110"/>
      <c r="AE357" s="110"/>
    </row>
    <row r="358" spans="1:31" ht="12.75" customHeight="1" x14ac:dyDescent="0.25">
      <c r="A358" s="152">
        <v>329</v>
      </c>
      <c r="B358" s="152">
        <v>425</v>
      </c>
      <c r="C358" s="153" t="s">
        <v>345</v>
      </c>
      <c r="D358" s="152" t="s">
        <v>398</v>
      </c>
      <c r="E358" s="152"/>
      <c r="F358" s="153" t="s">
        <v>393</v>
      </c>
      <c r="G358" s="152" t="s">
        <v>23</v>
      </c>
      <c r="H358" s="155">
        <v>1</v>
      </c>
      <c r="I358" s="153"/>
      <c r="J358" s="153">
        <v>1200</v>
      </c>
      <c r="K358" s="155">
        <f>J358*H358</f>
        <v>1200</v>
      </c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  <c r="AC358" s="110"/>
      <c r="AD358" s="110"/>
      <c r="AE358" s="110"/>
    </row>
    <row r="359" spans="1:31" ht="12.75" customHeight="1" x14ac:dyDescent="0.25">
      <c r="A359" s="152">
        <v>330</v>
      </c>
      <c r="B359" s="152">
        <v>426</v>
      </c>
      <c r="C359" s="153" t="s">
        <v>181</v>
      </c>
      <c r="D359" s="152" t="s">
        <v>399</v>
      </c>
      <c r="E359" s="152">
        <v>0.71</v>
      </c>
      <c r="F359" s="153" t="s">
        <v>393</v>
      </c>
      <c r="G359" s="152" t="s">
        <v>23</v>
      </c>
      <c r="H359" s="155">
        <v>1</v>
      </c>
      <c r="I359" s="153">
        <f t="shared" ref="I359:I360" si="69">H359*E359</f>
        <v>0.71</v>
      </c>
      <c r="J359" s="153">
        <v>420</v>
      </c>
      <c r="K359" s="155">
        <f t="shared" ref="K359:K360" si="70">I359*J359</f>
        <v>298.2</v>
      </c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  <c r="AC359" s="110"/>
      <c r="AD359" s="110"/>
      <c r="AE359" s="110"/>
    </row>
    <row r="360" spans="1:31" ht="12.75" customHeight="1" x14ac:dyDescent="0.25">
      <c r="A360" s="152">
        <v>331</v>
      </c>
      <c r="B360" s="152">
        <v>427</v>
      </c>
      <c r="C360" s="153" t="s">
        <v>327</v>
      </c>
      <c r="D360" s="152" t="s">
        <v>168</v>
      </c>
      <c r="E360" s="152">
        <v>2</v>
      </c>
      <c r="F360" s="153" t="s">
        <v>393</v>
      </c>
      <c r="G360" s="152" t="s">
        <v>23</v>
      </c>
      <c r="H360" s="155">
        <v>2</v>
      </c>
      <c r="I360" s="153">
        <f t="shared" si="69"/>
        <v>4</v>
      </c>
      <c r="J360" s="153">
        <v>420</v>
      </c>
      <c r="K360" s="155">
        <f t="shared" si="70"/>
        <v>1680</v>
      </c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  <c r="AC360" s="110"/>
      <c r="AD360" s="110"/>
      <c r="AE360" s="110"/>
    </row>
    <row r="361" spans="1:31" ht="12.75" customHeight="1" x14ac:dyDescent="0.25">
      <c r="A361" s="152">
        <v>332</v>
      </c>
      <c r="B361" s="152">
        <v>428</v>
      </c>
      <c r="C361" s="153" t="s">
        <v>345</v>
      </c>
      <c r="D361" s="152" t="s">
        <v>400</v>
      </c>
      <c r="E361" s="152"/>
      <c r="F361" s="153" t="s">
        <v>393</v>
      </c>
      <c r="G361" s="152" t="s">
        <v>23</v>
      </c>
      <c r="H361" s="155">
        <v>1</v>
      </c>
      <c r="I361" s="153"/>
      <c r="J361" s="153">
        <v>1200</v>
      </c>
      <c r="K361" s="155">
        <f>J361*H361</f>
        <v>1200</v>
      </c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0"/>
      <c r="AD361" s="110"/>
      <c r="AE361" s="110"/>
    </row>
    <row r="362" spans="1:31" ht="12.75" customHeight="1" x14ac:dyDescent="0.25">
      <c r="A362" s="152">
        <v>333</v>
      </c>
      <c r="B362" s="152">
        <v>429</v>
      </c>
      <c r="C362" s="153" t="s">
        <v>181</v>
      </c>
      <c r="D362" s="152" t="s">
        <v>401</v>
      </c>
      <c r="E362" s="152">
        <v>0.59</v>
      </c>
      <c r="F362" s="153" t="s">
        <v>393</v>
      </c>
      <c r="G362" s="152" t="s">
        <v>23</v>
      </c>
      <c r="H362" s="155">
        <v>1</v>
      </c>
      <c r="I362" s="153">
        <f t="shared" ref="I362:I363" si="71">H362*E362</f>
        <v>0.59</v>
      </c>
      <c r="J362" s="153">
        <v>420</v>
      </c>
      <c r="K362" s="155">
        <f t="shared" ref="K362:K363" si="72">I362*J362</f>
        <v>247.79999999999998</v>
      </c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  <c r="AC362" s="110"/>
      <c r="AD362" s="110"/>
      <c r="AE362" s="110"/>
    </row>
    <row r="363" spans="1:31" ht="12.75" customHeight="1" x14ac:dyDescent="0.25">
      <c r="A363" s="152">
        <v>334</v>
      </c>
      <c r="B363" s="152">
        <v>435</v>
      </c>
      <c r="C363" s="153" t="s">
        <v>324</v>
      </c>
      <c r="D363" s="152" t="s">
        <v>92</v>
      </c>
      <c r="E363" s="152">
        <v>0.09</v>
      </c>
      <c r="F363" s="153" t="s">
        <v>402</v>
      </c>
      <c r="G363" s="152" t="s">
        <v>23</v>
      </c>
      <c r="H363" s="155">
        <v>4</v>
      </c>
      <c r="I363" s="153">
        <f t="shared" si="71"/>
        <v>0.36</v>
      </c>
      <c r="J363" s="153">
        <v>420</v>
      </c>
      <c r="K363" s="155">
        <f t="shared" si="72"/>
        <v>151.19999999999999</v>
      </c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</row>
    <row r="364" spans="1:31" ht="15.75" customHeight="1" x14ac:dyDescent="0.25">
      <c r="A364" s="152">
        <v>335</v>
      </c>
      <c r="B364" s="152">
        <v>436</v>
      </c>
      <c r="C364" s="153" t="s">
        <v>326</v>
      </c>
      <c r="D364" s="152" t="s">
        <v>92</v>
      </c>
      <c r="E364" s="154">
        <v>1</v>
      </c>
      <c r="F364" s="153" t="s">
        <v>402</v>
      </c>
      <c r="G364" s="152" t="s">
        <v>23</v>
      </c>
      <c r="H364" s="155">
        <v>4</v>
      </c>
      <c r="I364" s="153"/>
      <c r="J364" s="153">
        <v>450</v>
      </c>
      <c r="K364" s="155">
        <f>H364*J364</f>
        <v>1800</v>
      </c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  <c r="AC364" s="110"/>
      <c r="AD364" s="110"/>
      <c r="AE364" s="110"/>
    </row>
    <row r="365" spans="1:31" ht="12.75" customHeight="1" x14ac:dyDescent="0.25">
      <c r="A365" s="152">
        <v>336</v>
      </c>
      <c r="B365" s="152">
        <v>437</v>
      </c>
      <c r="C365" s="153" t="s">
        <v>327</v>
      </c>
      <c r="D365" s="152" t="s">
        <v>92</v>
      </c>
      <c r="E365" s="161">
        <v>1.1299999999999999</v>
      </c>
      <c r="F365" s="153" t="s">
        <v>402</v>
      </c>
      <c r="G365" s="152" t="s">
        <v>23</v>
      </c>
      <c r="H365" s="155">
        <v>8</v>
      </c>
      <c r="I365" s="153">
        <f t="shared" ref="I365:I375" si="73">H365*E365</f>
        <v>9.0399999999999991</v>
      </c>
      <c r="J365" s="153">
        <v>420</v>
      </c>
      <c r="K365" s="155">
        <f t="shared" ref="K365:K375" si="74">I365*J365</f>
        <v>3796.7999999999997</v>
      </c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  <c r="AC365" s="110"/>
      <c r="AD365" s="110"/>
      <c r="AE365" s="110"/>
    </row>
    <row r="366" spans="1:31" ht="12.75" customHeight="1" x14ac:dyDescent="0.25">
      <c r="A366" s="152">
        <v>337</v>
      </c>
      <c r="B366" s="152">
        <v>438</v>
      </c>
      <c r="C366" s="153" t="s">
        <v>181</v>
      </c>
      <c r="D366" s="152" t="s">
        <v>93</v>
      </c>
      <c r="E366" s="152">
        <v>0.34</v>
      </c>
      <c r="F366" s="153" t="s">
        <v>402</v>
      </c>
      <c r="G366" s="152" t="s">
        <v>23</v>
      </c>
      <c r="H366" s="155">
        <v>4</v>
      </c>
      <c r="I366" s="153">
        <f t="shared" si="73"/>
        <v>1.36</v>
      </c>
      <c r="J366" s="153">
        <v>420</v>
      </c>
      <c r="K366" s="155">
        <f t="shared" si="74"/>
        <v>571.20000000000005</v>
      </c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  <c r="AC366" s="110"/>
      <c r="AD366" s="110"/>
      <c r="AE366" s="110"/>
    </row>
    <row r="367" spans="1:31" ht="12.75" customHeight="1" x14ac:dyDescent="0.25">
      <c r="A367" s="152">
        <v>338</v>
      </c>
      <c r="B367" s="152">
        <v>439</v>
      </c>
      <c r="C367" s="153" t="s">
        <v>327</v>
      </c>
      <c r="D367" s="152" t="s">
        <v>94</v>
      </c>
      <c r="E367" s="152">
        <v>1</v>
      </c>
      <c r="F367" s="153" t="s">
        <v>402</v>
      </c>
      <c r="G367" s="152" t="s">
        <v>23</v>
      </c>
      <c r="H367" s="155">
        <v>4</v>
      </c>
      <c r="I367" s="153">
        <f t="shared" si="73"/>
        <v>4</v>
      </c>
      <c r="J367" s="153">
        <v>420</v>
      </c>
      <c r="K367" s="155">
        <f t="shared" si="74"/>
        <v>1680</v>
      </c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  <c r="AC367" s="110"/>
      <c r="AD367" s="110"/>
      <c r="AE367" s="110"/>
    </row>
    <row r="368" spans="1:31" ht="12.75" customHeight="1" x14ac:dyDescent="0.25">
      <c r="A368" s="152">
        <v>339</v>
      </c>
      <c r="B368" s="152">
        <v>440</v>
      </c>
      <c r="C368" s="153" t="s">
        <v>181</v>
      </c>
      <c r="D368" s="152" t="s">
        <v>95</v>
      </c>
      <c r="E368" s="152">
        <v>0.3</v>
      </c>
      <c r="F368" s="153" t="s">
        <v>402</v>
      </c>
      <c r="G368" s="152" t="s">
        <v>23</v>
      </c>
      <c r="H368" s="155">
        <v>4</v>
      </c>
      <c r="I368" s="153">
        <f t="shared" si="73"/>
        <v>1.2</v>
      </c>
      <c r="J368" s="153">
        <v>420</v>
      </c>
      <c r="K368" s="155">
        <f t="shared" si="74"/>
        <v>504</v>
      </c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0"/>
      <c r="AD368" s="110"/>
      <c r="AE368" s="110"/>
    </row>
    <row r="369" spans="1:31" ht="12.75" customHeight="1" x14ac:dyDescent="0.25">
      <c r="A369" s="152">
        <v>340</v>
      </c>
      <c r="B369" s="152">
        <v>441</v>
      </c>
      <c r="C369" s="153" t="s">
        <v>327</v>
      </c>
      <c r="D369" s="152" t="s">
        <v>96</v>
      </c>
      <c r="E369" s="152">
        <v>0.88</v>
      </c>
      <c r="F369" s="153" t="s">
        <v>402</v>
      </c>
      <c r="G369" s="152" t="s">
        <v>23</v>
      </c>
      <c r="H369" s="155">
        <v>8</v>
      </c>
      <c r="I369" s="153">
        <f t="shared" si="73"/>
        <v>7.04</v>
      </c>
      <c r="J369" s="153">
        <v>420</v>
      </c>
      <c r="K369" s="155">
        <f t="shared" si="74"/>
        <v>2956.8</v>
      </c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  <c r="AC369" s="110"/>
      <c r="AD369" s="110"/>
      <c r="AE369" s="110"/>
    </row>
    <row r="370" spans="1:31" ht="12.75" customHeight="1" x14ac:dyDescent="0.25">
      <c r="A370" s="152">
        <v>341</v>
      </c>
      <c r="B370" s="152">
        <v>442</v>
      </c>
      <c r="C370" s="153" t="s">
        <v>181</v>
      </c>
      <c r="D370" s="152" t="s">
        <v>97</v>
      </c>
      <c r="E370" s="152">
        <v>0.21</v>
      </c>
      <c r="F370" s="153" t="s">
        <v>402</v>
      </c>
      <c r="G370" s="152" t="s">
        <v>23</v>
      </c>
      <c r="H370" s="155">
        <v>4</v>
      </c>
      <c r="I370" s="153">
        <f t="shared" si="73"/>
        <v>0.84</v>
      </c>
      <c r="J370" s="153">
        <v>420</v>
      </c>
      <c r="K370" s="155">
        <f t="shared" si="74"/>
        <v>352.8</v>
      </c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  <c r="AC370" s="110"/>
      <c r="AD370" s="110"/>
      <c r="AE370" s="110"/>
    </row>
    <row r="371" spans="1:31" ht="12.75" customHeight="1" x14ac:dyDescent="0.25">
      <c r="A371" s="152">
        <v>342</v>
      </c>
      <c r="B371" s="152">
        <v>443</v>
      </c>
      <c r="C371" s="153" t="s">
        <v>327</v>
      </c>
      <c r="D371" s="152" t="s">
        <v>98</v>
      </c>
      <c r="E371" s="152">
        <v>0.75</v>
      </c>
      <c r="F371" s="153" t="s">
        <v>402</v>
      </c>
      <c r="G371" s="152" t="s">
        <v>23</v>
      </c>
      <c r="H371" s="155">
        <f>27/9*4</f>
        <v>12</v>
      </c>
      <c r="I371" s="153">
        <f t="shared" si="73"/>
        <v>9</v>
      </c>
      <c r="J371" s="153">
        <v>420</v>
      </c>
      <c r="K371" s="155">
        <f t="shared" si="74"/>
        <v>3780</v>
      </c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  <c r="AC371" s="110"/>
      <c r="AD371" s="110"/>
      <c r="AE371" s="110"/>
    </row>
    <row r="372" spans="1:31" ht="12.75" customHeight="1" x14ac:dyDescent="0.25">
      <c r="A372" s="152">
        <v>343</v>
      </c>
      <c r="B372" s="152">
        <v>444</v>
      </c>
      <c r="C372" s="153" t="s">
        <v>181</v>
      </c>
      <c r="D372" s="152" t="s">
        <v>328</v>
      </c>
      <c r="E372" s="152">
        <v>0.23</v>
      </c>
      <c r="F372" s="153" t="s">
        <v>402</v>
      </c>
      <c r="G372" s="152" t="s">
        <v>23</v>
      </c>
      <c r="H372" s="155">
        <v>8</v>
      </c>
      <c r="I372" s="153">
        <f t="shared" si="73"/>
        <v>1.84</v>
      </c>
      <c r="J372" s="153">
        <v>420</v>
      </c>
      <c r="K372" s="155">
        <f t="shared" si="74"/>
        <v>772.80000000000007</v>
      </c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  <c r="AC372" s="110"/>
      <c r="AD372" s="110"/>
      <c r="AE372" s="110"/>
    </row>
    <row r="373" spans="1:31" ht="12.75" customHeight="1" x14ac:dyDescent="0.25">
      <c r="A373" s="152">
        <v>344</v>
      </c>
      <c r="B373" s="152">
        <v>445</v>
      </c>
      <c r="C373" s="153" t="s">
        <v>327</v>
      </c>
      <c r="D373" s="152" t="s">
        <v>329</v>
      </c>
      <c r="E373" s="152">
        <v>0.69</v>
      </c>
      <c r="F373" s="153" t="s">
        <v>402</v>
      </c>
      <c r="G373" s="152" t="s">
        <v>23</v>
      </c>
      <c r="H373" s="155">
        <v>40</v>
      </c>
      <c r="I373" s="153">
        <f t="shared" si="73"/>
        <v>27.599999999999998</v>
      </c>
      <c r="J373" s="153">
        <v>420</v>
      </c>
      <c r="K373" s="155">
        <f t="shared" si="74"/>
        <v>11592</v>
      </c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  <c r="AC373" s="110"/>
      <c r="AD373" s="110"/>
      <c r="AE373" s="110"/>
    </row>
    <row r="374" spans="1:31" ht="12.75" customHeight="1" x14ac:dyDescent="0.25">
      <c r="A374" s="152">
        <v>345</v>
      </c>
      <c r="B374" s="152">
        <v>446</v>
      </c>
      <c r="C374" s="153" t="s">
        <v>330</v>
      </c>
      <c r="D374" s="152" t="s">
        <v>329</v>
      </c>
      <c r="E374" s="152">
        <v>0.05</v>
      </c>
      <c r="F374" s="153" t="s">
        <v>402</v>
      </c>
      <c r="G374" s="152" t="s">
        <v>23</v>
      </c>
      <c r="H374" s="155">
        <f>36/9*4</f>
        <v>16</v>
      </c>
      <c r="I374" s="153">
        <f t="shared" si="73"/>
        <v>0.8</v>
      </c>
      <c r="J374" s="153">
        <v>420</v>
      </c>
      <c r="K374" s="155">
        <f t="shared" si="74"/>
        <v>336</v>
      </c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  <c r="AC374" s="110"/>
      <c r="AD374" s="110"/>
      <c r="AE374" s="110"/>
    </row>
    <row r="375" spans="1:31" ht="12.75" customHeight="1" x14ac:dyDescent="0.25">
      <c r="A375" s="152">
        <v>346</v>
      </c>
      <c r="B375" s="152">
        <v>447</v>
      </c>
      <c r="C375" s="153" t="s">
        <v>324</v>
      </c>
      <c r="D375" s="152" t="s">
        <v>98</v>
      </c>
      <c r="E375" s="152">
        <v>0.06</v>
      </c>
      <c r="F375" s="153" t="s">
        <v>402</v>
      </c>
      <c r="G375" s="152" t="s">
        <v>23</v>
      </c>
      <c r="H375" s="155">
        <v>4</v>
      </c>
      <c r="I375" s="153">
        <f t="shared" si="73"/>
        <v>0.24</v>
      </c>
      <c r="J375" s="153">
        <v>420</v>
      </c>
      <c r="K375" s="155">
        <f t="shared" si="74"/>
        <v>100.8</v>
      </c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</row>
    <row r="376" spans="1:31" ht="15.75" customHeight="1" x14ac:dyDescent="0.25">
      <c r="A376" s="152">
        <v>347</v>
      </c>
      <c r="B376" s="152">
        <v>448</v>
      </c>
      <c r="C376" s="153" t="s">
        <v>326</v>
      </c>
      <c r="D376" s="152" t="s">
        <v>98</v>
      </c>
      <c r="E376" s="154">
        <v>1</v>
      </c>
      <c r="F376" s="153" t="s">
        <v>402</v>
      </c>
      <c r="G376" s="152" t="s">
        <v>23</v>
      </c>
      <c r="H376" s="155">
        <v>4</v>
      </c>
      <c r="I376" s="153"/>
      <c r="J376" s="153">
        <v>450</v>
      </c>
      <c r="K376" s="155">
        <f>H376*J376</f>
        <v>1800</v>
      </c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</row>
    <row r="377" spans="1:31" ht="12.75" customHeight="1" x14ac:dyDescent="0.25">
      <c r="A377" s="152">
        <v>348</v>
      </c>
      <c r="B377" s="152">
        <v>449</v>
      </c>
      <c r="C377" s="153" t="s">
        <v>331</v>
      </c>
      <c r="D377" s="152" t="s">
        <v>98</v>
      </c>
      <c r="E377" s="152">
        <v>0.25</v>
      </c>
      <c r="F377" s="153" t="s">
        <v>402</v>
      </c>
      <c r="G377" s="152" t="s">
        <v>23</v>
      </c>
      <c r="H377" s="155">
        <v>4</v>
      </c>
      <c r="I377" s="153">
        <f t="shared" ref="I377:I378" si="75">H377*E377</f>
        <v>1</v>
      </c>
      <c r="J377" s="153">
        <v>420</v>
      </c>
      <c r="K377" s="155">
        <f t="shared" ref="K377:K378" si="76">I377*J377</f>
        <v>420</v>
      </c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</row>
    <row r="378" spans="1:31" ht="12.75" customHeight="1" x14ac:dyDescent="0.25">
      <c r="A378" s="152">
        <v>349</v>
      </c>
      <c r="B378" s="152">
        <v>450</v>
      </c>
      <c r="C378" s="153" t="s">
        <v>331</v>
      </c>
      <c r="D378" s="152" t="s">
        <v>329</v>
      </c>
      <c r="E378" s="152">
        <v>0.24</v>
      </c>
      <c r="F378" s="153" t="s">
        <v>402</v>
      </c>
      <c r="G378" s="152" t="s">
        <v>23</v>
      </c>
      <c r="H378" s="155">
        <v>4</v>
      </c>
      <c r="I378" s="153">
        <f t="shared" si="75"/>
        <v>0.96</v>
      </c>
      <c r="J378" s="153">
        <v>420</v>
      </c>
      <c r="K378" s="155">
        <f t="shared" si="76"/>
        <v>403.2</v>
      </c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0"/>
      <c r="AD378" s="110"/>
      <c r="AE378" s="110"/>
    </row>
    <row r="379" spans="1:31" ht="15.75" customHeight="1" x14ac:dyDescent="0.25">
      <c r="A379" s="152">
        <v>350</v>
      </c>
      <c r="B379" s="152">
        <v>451</v>
      </c>
      <c r="C379" s="153" t="s">
        <v>326</v>
      </c>
      <c r="D379" s="152" t="s">
        <v>329</v>
      </c>
      <c r="E379" s="154">
        <v>1</v>
      </c>
      <c r="F379" s="153" t="s">
        <v>402</v>
      </c>
      <c r="G379" s="152" t="s">
        <v>23</v>
      </c>
      <c r="H379" s="155">
        <f>27/9*4</f>
        <v>12</v>
      </c>
      <c r="I379" s="153"/>
      <c r="J379" s="153">
        <v>450</v>
      </c>
      <c r="K379" s="155">
        <f>H379*J379</f>
        <v>5400</v>
      </c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</row>
    <row r="380" spans="1:31" ht="12.75" customHeight="1" x14ac:dyDescent="0.25">
      <c r="A380" s="152">
        <v>351</v>
      </c>
      <c r="B380" s="152">
        <v>452</v>
      </c>
      <c r="C380" s="153" t="s">
        <v>324</v>
      </c>
      <c r="D380" s="152" t="s">
        <v>329</v>
      </c>
      <c r="E380" s="152">
        <v>0.06</v>
      </c>
      <c r="F380" s="153" t="s">
        <v>402</v>
      </c>
      <c r="G380" s="152" t="s">
        <v>23</v>
      </c>
      <c r="H380" s="155">
        <v>8</v>
      </c>
      <c r="I380" s="153">
        <f t="shared" ref="I380:I389" si="77">H380*E380</f>
        <v>0.48</v>
      </c>
      <c r="J380" s="153">
        <v>420</v>
      </c>
      <c r="K380" s="155">
        <f t="shared" ref="K380:K389" si="78">I380*J380</f>
        <v>201.6</v>
      </c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</row>
    <row r="381" spans="1:31" ht="12.75" customHeight="1" x14ac:dyDescent="0.25">
      <c r="A381" s="152">
        <v>352</v>
      </c>
      <c r="B381" s="152">
        <v>453</v>
      </c>
      <c r="C381" s="153" t="s">
        <v>331</v>
      </c>
      <c r="D381" s="152" t="s">
        <v>390</v>
      </c>
      <c r="E381" s="152">
        <v>2.08</v>
      </c>
      <c r="F381" s="153" t="s">
        <v>402</v>
      </c>
      <c r="G381" s="152" t="s">
        <v>23</v>
      </c>
      <c r="H381" s="155">
        <v>1</v>
      </c>
      <c r="I381" s="153">
        <f t="shared" si="77"/>
        <v>2.08</v>
      </c>
      <c r="J381" s="153">
        <v>420</v>
      </c>
      <c r="K381" s="155">
        <f t="shared" si="78"/>
        <v>873.6</v>
      </c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</row>
    <row r="382" spans="1:31" ht="12.75" customHeight="1" x14ac:dyDescent="0.25">
      <c r="A382" s="152">
        <v>353</v>
      </c>
      <c r="B382" s="152">
        <v>454</v>
      </c>
      <c r="C382" s="153" t="s">
        <v>327</v>
      </c>
      <c r="D382" s="152" t="s">
        <v>142</v>
      </c>
      <c r="E382" s="152">
        <f>(1.3*2+0.4*2)*1.25</f>
        <v>4.25</v>
      </c>
      <c r="F382" s="153" t="s">
        <v>402</v>
      </c>
      <c r="G382" s="152" t="s">
        <v>23</v>
      </c>
      <c r="H382" s="155">
        <v>2</v>
      </c>
      <c r="I382" s="153">
        <f t="shared" si="77"/>
        <v>8.5</v>
      </c>
      <c r="J382" s="153">
        <v>420</v>
      </c>
      <c r="K382" s="155">
        <f t="shared" si="78"/>
        <v>3570</v>
      </c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  <c r="AC382" s="110"/>
      <c r="AD382" s="110"/>
      <c r="AE382" s="110"/>
    </row>
    <row r="383" spans="1:31" ht="12.75" customHeight="1" x14ac:dyDescent="0.25">
      <c r="A383" s="152">
        <v>354</v>
      </c>
      <c r="B383" s="152">
        <v>455</v>
      </c>
      <c r="C383" s="153" t="s">
        <v>181</v>
      </c>
      <c r="D383" s="152" t="s">
        <v>391</v>
      </c>
      <c r="E383" s="152">
        <v>1.34</v>
      </c>
      <c r="F383" s="153" t="s">
        <v>402</v>
      </c>
      <c r="G383" s="152" t="s">
        <v>23</v>
      </c>
      <c r="H383" s="155">
        <v>1</v>
      </c>
      <c r="I383" s="153">
        <f t="shared" si="77"/>
        <v>1.34</v>
      </c>
      <c r="J383" s="153">
        <v>420</v>
      </c>
      <c r="K383" s="155">
        <f t="shared" si="78"/>
        <v>562.80000000000007</v>
      </c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</row>
    <row r="384" spans="1:31" ht="12.75" customHeight="1" x14ac:dyDescent="0.25">
      <c r="A384" s="152">
        <v>355</v>
      </c>
      <c r="B384" s="152">
        <v>456</v>
      </c>
      <c r="C384" s="153" t="s">
        <v>327</v>
      </c>
      <c r="D384" s="152" t="s">
        <v>158</v>
      </c>
      <c r="E384" s="152">
        <v>4.13</v>
      </c>
      <c r="F384" s="153" t="s">
        <v>402</v>
      </c>
      <c r="G384" s="152" t="s">
        <v>23</v>
      </c>
      <c r="H384" s="155">
        <v>2</v>
      </c>
      <c r="I384" s="153">
        <f t="shared" si="77"/>
        <v>8.26</v>
      </c>
      <c r="J384" s="153">
        <v>420</v>
      </c>
      <c r="K384" s="155">
        <f t="shared" si="78"/>
        <v>3469.2</v>
      </c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</row>
    <row r="385" spans="1:31" ht="12.75" customHeight="1" x14ac:dyDescent="0.25">
      <c r="A385" s="152">
        <v>356</v>
      </c>
      <c r="B385" s="152">
        <v>457</v>
      </c>
      <c r="C385" s="153" t="s">
        <v>181</v>
      </c>
      <c r="D385" s="152" t="s">
        <v>392</v>
      </c>
      <c r="E385" s="152">
        <v>1.28</v>
      </c>
      <c r="F385" s="153" t="s">
        <v>402</v>
      </c>
      <c r="G385" s="152" t="s">
        <v>23</v>
      </c>
      <c r="H385" s="155">
        <v>1</v>
      </c>
      <c r="I385" s="153">
        <f t="shared" si="77"/>
        <v>1.28</v>
      </c>
      <c r="J385" s="153">
        <v>420</v>
      </c>
      <c r="K385" s="155">
        <f t="shared" si="78"/>
        <v>537.6</v>
      </c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</row>
    <row r="386" spans="1:31" ht="12.75" customHeight="1" x14ac:dyDescent="0.25">
      <c r="A386" s="152">
        <v>357</v>
      </c>
      <c r="B386" s="152">
        <v>458</v>
      </c>
      <c r="C386" s="153" t="s">
        <v>327</v>
      </c>
      <c r="D386" s="152" t="s">
        <v>176</v>
      </c>
      <c r="E386" s="152">
        <v>3.88</v>
      </c>
      <c r="F386" s="153" t="s">
        <v>402</v>
      </c>
      <c r="G386" s="152" t="s">
        <v>23</v>
      </c>
      <c r="H386" s="155">
        <v>2</v>
      </c>
      <c r="I386" s="153">
        <f t="shared" si="77"/>
        <v>7.76</v>
      </c>
      <c r="J386" s="153">
        <v>420</v>
      </c>
      <c r="K386" s="155">
        <f t="shared" si="78"/>
        <v>3259.2</v>
      </c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0"/>
      <c r="AD386" s="110"/>
      <c r="AE386" s="110"/>
    </row>
    <row r="387" spans="1:31" ht="12.75" customHeight="1" x14ac:dyDescent="0.25">
      <c r="A387" s="152">
        <v>358</v>
      </c>
      <c r="B387" s="152">
        <v>459</v>
      </c>
      <c r="C387" s="153" t="s">
        <v>181</v>
      </c>
      <c r="D387" s="152" t="s">
        <v>343</v>
      </c>
      <c r="E387" s="152">
        <v>1.22</v>
      </c>
      <c r="F387" s="153" t="s">
        <v>402</v>
      </c>
      <c r="G387" s="152" t="s">
        <v>23</v>
      </c>
      <c r="H387" s="155">
        <v>1</v>
      </c>
      <c r="I387" s="153">
        <f t="shared" si="77"/>
        <v>1.22</v>
      </c>
      <c r="J387" s="153">
        <v>420</v>
      </c>
      <c r="K387" s="155">
        <f t="shared" si="78"/>
        <v>512.4</v>
      </c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  <c r="AC387" s="110"/>
      <c r="AD387" s="110"/>
      <c r="AE387" s="110"/>
    </row>
    <row r="388" spans="1:31" ht="12.75" customHeight="1" x14ac:dyDescent="0.25">
      <c r="A388" s="152">
        <v>359</v>
      </c>
      <c r="B388" s="152">
        <v>460</v>
      </c>
      <c r="C388" s="153" t="s">
        <v>327</v>
      </c>
      <c r="D388" s="152" t="s">
        <v>263</v>
      </c>
      <c r="E388" s="152">
        <v>3.75</v>
      </c>
      <c r="F388" s="153" t="s">
        <v>402</v>
      </c>
      <c r="G388" s="152" t="s">
        <v>23</v>
      </c>
      <c r="H388" s="155">
        <v>2</v>
      </c>
      <c r="I388" s="153">
        <f t="shared" si="77"/>
        <v>7.5</v>
      </c>
      <c r="J388" s="153">
        <v>420</v>
      </c>
      <c r="K388" s="155">
        <f t="shared" si="78"/>
        <v>3150</v>
      </c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</row>
    <row r="389" spans="1:31" ht="12.75" customHeight="1" x14ac:dyDescent="0.25">
      <c r="A389" s="152">
        <v>360</v>
      </c>
      <c r="B389" s="152">
        <v>461</v>
      </c>
      <c r="C389" s="153" t="s">
        <v>181</v>
      </c>
      <c r="D389" s="152" t="s">
        <v>344</v>
      </c>
      <c r="E389" s="152">
        <v>1.1299999999999999</v>
      </c>
      <c r="F389" s="153" t="s">
        <v>402</v>
      </c>
      <c r="G389" s="152" t="s">
        <v>23</v>
      </c>
      <c r="H389" s="155">
        <v>1</v>
      </c>
      <c r="I389" s="153">
        <f t="shared" si="77"/>
        <v>1.1299999999999999</v>
      </c>
      <c r="J389" s="153">
        <v>420</v>
      </c>
      <c r="K389" s="155">
        <f t="shared" si="78"/>
        <v>474.59999999999997</v>
      </c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0"/>
      <c r="AD389" s="110"/>
      <c r="AE389" s="110"/>
    </row>
    <row r="390" spans="1:31" ht="12.75" customHeight="1" x14ac:dyDescent="0.25">
      <c r="A390" s="152">
        <v>361</v>
      </c>
      <c r="B390" s="152">
        <v>462</v>
      </c>
      <c r="C390" s="153" t="s">
        <v>345</v>
      </c>
      <c r="D390" s="152" t="s">
        <v>346</v>
      </c>
      <c r="E390" s="152"/>
      <c r="F390" s="153" t="s">
        <v>402</v>
      </c>
      <c r="G390" s="152" t="s">
        <v>23</v>
      </c>
      <c r="H390" s="155">
        <v>1</v>
      </c>
      <c r="I390" s="153"/>
      <c r="J390" s="153">
        <v>1200</v>
      </c>
      <c r="K390" s="155">
        <f>J390*H390</f>
        <v>1200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</row>
    <row r="391" spans="1:31" ht="12.75" customHeight="1" x14ac:dyDescent="0.25">
      <c r="A391" s="152">
        <v>362</v>
      </c>
      <c r="B391" s="152">
        <v>463</v>
      </c>
      <c r="C391" s="153" t="s">
        <v>327</v>
      </c>
      <c r="D391" s="152" t="s">
        <v>242</v>
      </c>
      <c r="E391" s="152">
        <v>3.25</v>
      </c>
      <c r="F391" s="153" t="s">
        <v>402</v>
      </c>
      <c r="G391" s="152" t="s">
        <v>23</v>
      </c>
      <c r="H391" s="155">
        <v>2</v>
      </c>
      <c r="I391" s="153">
        <f t="shared" ref="I391:I392" si="79">H391*E391</f>
        <v>6.5</v>
      </c>
      <c r="J391" s="153">
        <v>420</v>
      </c>
      <c r="K391" s="155">
        <f t="shared" ref="K391:K392" si="80">I391*J391</f>
        <v>2730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</row>
    <row r="392" spans="1:31" ht="12.75" customHeight="1" x14ac:dyDescent="0.25">
      <c r="A392" s="152">
        <v>363</v>
      </c>
      <c r="B392" s="152">
        <v>464</v>
      </c>
      <c r="C392" s="153" t="s">
        <v>181</v>
      </c>
      <c r="D392" s="152" t="s">
        <v>347</v>
      </c>
      <c r="E392" s="152">
        <v>0.97</v>
      </c>
      <c r="F392" s="153" t="s">
        <v>402</v>
      </c>
      <c r="G392" s="152" t="s">
        <v>23</v>
      </c>
      <c r="H392" s="155">
        <v>1</v>
      </c>
      <c r="I392" s="153">
        <f t="shared" si="79"/>
        <v>0.97</v>
      </c>
      <c r="J392" s="153">
        <v>420</v>
      </c>
      <c r="K392" s="155">
        <f t="shared" si="80"/>
        <v>407.4</v>
      </c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0"/>
      <c r="AD392" s="110"/>
      <c r="AE392" s="110"/>
    </row>
    <row r="393" spans="1:31" ht="12.75" customHeight="1" x14ac:dyDescent="0.25">
      <c r="A393" s="152">
        <v>364</v>
      </c>
      <c r="B393" s="152">
        <v>465</v>
      </c>
      <c r="C393" s="153" t="s">
        <v>345</v>
      </c>
      <c r="D393" s="152" t="s">
        <v>348</v>
      </c>
      <c r="E393" s="152"/>
      <c r="F393" s="153" t="s">
        <v>402</v>
      </c>
      <c r="G393" s="152" t="s">
        <v>23</v>
      </c>
      <c r="H393" s="155">
        <v>1</v>
      </c>
      <c r="I393" s="153"/>
      <c r="J393" s="153">
        <v>1200</v>
      </c>
      <c r="K393" s="155">
        <f>J393*H393</f>
        <v>1200</v>
      </c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0"/>
      <c r="AD393" s="110"/>
      <c r="AE393" s="110"/>
    </row>
    <row r="394" spans="1:31" ht="12.75" customHeight="1" x14ac:dyDescent="0.25">
      <c r="A394" s="152">
        <v>365</v>
      </c>
      <c r="B394" s="152">
        <v>466</v>
      </c>
      <c r="C394" s="153" t="s">
        <v>327</v>
      </c>
      <c r="D394" s="152" t="s">
        <v>225</v>
      </c>
      <c r="E394" s="152">
        <v>2.75</v>
      </c>
      <c r="F394" s="153" t="s">
        <v>402</v>
      </c>
      <c r="G394" s="152" t="s">
        <v>23</v>
      </c>
      <c r="H394" s="155">
        <v>2</v>
      </c>
      <c r="I394" s="153">
        <f t="shared" ref="I394:I395" si="81">H394*E394</f>
        <v>5.5</v>
      </c>
      <c r="J394" s="153">
        <v>420</v>
      </c>
      <c r="K394" s="155">
        <f t="shared" ref="K394:K395" si="82">I394*J394</f>
        <v>2310</v>
      </c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  <c r="AC394" s="110"/>
      <c r="AD394" s="110"/>
      <c r="AE394" s="110"/>
    </row>
    <row r="395" spans="1:31" ht="12.75" customHeight="1" x14ac:dyDescent="0.25">
      <c r="A395" s="152">
        <v>366</v>
      </c>
      <c r="B395" s="152">
        <v>467</v>
      </c>
      <c r="C395" s="153" t="s">
        <v>181</v>
      </c>
      <c r="D395" s="152" t="s">
        <v>338</v>
      </c>
      <c r="E395" s="152">
        <v>0.81</v>
      </c>
      <c r="F395" s="153" t="s">
        <v>402</v>
      </c>
      <c r="G395" s="152" t="s">
        <v>23</v>
      </c>
      <c r="H395" s="155">
        <v>1</v>
      </c>
      <c r="I395" s="153">
        <f t="shared" si="81"/>
        <v>0.81</v>
      </c>
      <c r="J395" s="153">
        <v>420</v>
      </c>
      <c r="K395" s="155">
        <f t="shared" si="82"/>
        <v>340.20000000000005</v>
      </c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  <c r="AC395" s="110"/>
      <c r="AD395" s="110"/>
      <c r="AE395" s="110"/>
    </row>
    <row r="396" spans="1:31" ht="12.75" customHeight="1" x14ac:dyDescent="0.25">
      <c r="A396" s="152">
        <v>367</v>
      </c>
      <c r="B396" s="152">
        <v>468</v>
      </c>
      <c r="C396" s="153" t="s">
        <v>345</v>
      </c>
      <c r="D396" s="152" t="s">
        <v>349</v>
      </c>
      <c r="E396" s="152"/>
      <c r="F396" s="153" t="s">
        <v>402</v>
      </c>
      <c r="G396" s="152" t="s">
        <v>23</v>
      </c>
      <c r="H396" s="155">
        <v>1</v>
      </c>
      <c r="I396" s="153"/>
      <c r="J396" s="153">
        <v>1200</v>
      </c>
      <c r="K396" s="155">
        <f>J396*H396</f>
        <v>1200</v>
      </c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  <c r="AC396" s="110"/>
      <c r="AD396" s="110"/>
      <c r="AE396" s="110"/>
    </row>
    <row r="397" spans="1:31" ht="12.75" customHeight="1" x14ac:dyDescent="0.25">
      <c r="A397" s="152">
        <v>368</v>
      </c>
      <c r="B397" s="152">
        <v>477</v>
      </c>
      <c r="C397" s="153" t="s">
        <v>324</v>
      </c>
      <c r="D397" s="152" t="s">
        <v>94</v>
      </c>
      <c r="E397" s="152">
        <v>0.08</v>
      </c>
      <c r="F397" s="153" t="s">
        <v>403</v>
      </c>
      <c r="G397" s="152" t="s">
        <v>23</v>
      </c>
      <c r="H397" s="155">
        <v>4</v>
      </c>
      <c r="I397" s="153">
        <f>H397*E397</f>
        <v>0.32</v>
      </c>
      <c r="J397" s="153">
        <v>420</v>
      </c>
      <c r="K397" s="155">
        <f>I397*J397</f>
        <v>134.4</v>
      </c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  <c r="AC397" s="110"/>
      <c r="AD397" s="110"/>
      <c r="AE397" s="110"/>
    </row>
    <row r="398" spans="1:31" ht="15.75" customHeight="1" x14ac:dyDescent="0.25">
      <c r="A398" s="152">
        <v>369</v>
      </c>
      <c r="B398" s="152">
        <v>478</v>
      </c>
      <c r="C398" s="153" t="s">
        <v>326</v>
      </c>
      <c r="D398" s="152" t="s">
        <v>94</v>
      </c>
      <c r="E398" s="154">
        <v>1</v>
      </c>
      <c r="F398" s="153" t="s">
        <v>403</v>
      </c>
      <c r="G398" s="152" t="s">
        <v>23</v>
      </c>
      <c r="H398" s="155">
        <v>4</v>
      </c>
      <c r="I398" s="153"/>
      <c r="J398" s="153">
        <v>450</v>
      </c>
      <c r="K398" s="155">
        <f>H398*J398</f>
        <v>1800</v>
      </c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  <c r="AC398" s="110"/>
      <c r="AD398" s="110"/>
      <c r="AE398" s="110"/>
    </row>
    <row r="399" spans="1:31" ht="12.75" customHeight="1" x14ac:dyDescent="0.25">
      <c r="A399" s="152">
        <v>370</v>
      </c>
      <c r="B399" s="152">
        <v>479</v>
      </c>
      <c r="C399" s="153" t="s">
        <v>327</v>
      </c>
      <c r="D399" s="152" t="s">
        <v>94</v>
      </c>
      <c r="E399" s="152">
        <v>1</v>
      </c>
      <c r="F399" s="153" t="s">
        <v>403</v>
      </c>
      <c r="G399" s="152" t="s">
        <v>23</v>
      </c>
      <c r="H399" s="155">
        <f>36/9*4</f>
        <v>16</v>
      </c>
      <c r="I399" s="153">
        <f t="shared" ref="I399:I409" si="83">H399*E399</f>
        <v>16</v>
      </c>
      <c r="J399" s="153">
        <v>420</v>
      </c>
      <c r="K399" s="155">
        <f t="shared" ref="K399:K409" si="84">I399*J399</f>
        <v>6720</v>
      </c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  <c r="AC399" s="110"/>
      <c r="AD399" s="110"/>
      <c r="AE399" s="110"/>
    </row>
    <row r="400" spans="1:31" ht="12.75" customHeight="1" x14ac:dyDescent="0.25">
      <c r="A400" s="152">
        <v>371</v>
      </c>
      <c r="B400" s="152">
        <v>480</v>
      </c>
      <c r="C400" s="153" t="s">
        <v>181</v>
      </c>
      <c r="D400" s="152" t="s">
        <v>93</v>
      </c>
      <c r="E400" s="152">
        <v>0.34</v>
      </c>
      <c r="F400" s="153" t="s">
        <v>403</v>
      </c>
      <c r="G400" s="152" t="s">
        <v>23</v>
      </c>
      <c r="H400" s="155">
        <v>4</v>
      </c>
      <c r="I400" s="153">
        <f t="shared" si="83"/>
        <v>1.36</v>
      </c>
      <c r="J400" s="153">
        <v>420</v>
      </c>
      <c r="K400" s="155">
        <f t="shared" si="84"/>
        <v>571.20000000000005</v>
      </c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  <c r="AC400" s="110"/>
      <c r="AD400" s="110"/>
      <c r="AE400" s="110"/>
    </row>
    <row r="401" spans="1:31" ht="12.75" customHeight="1" x14ac:dyDescent="0.25">
      <c r="A401" s="152">
        <v>372</v>
      </c>
      <c r="B401" s="152">
        <v>481</v>
      </c>
      <c r="C401" s="153" t="s">
        <v>181</v>
      </c>
      <c r="D401" s="152" t="s">
        <v>95</v>
      </c>
      <c r="E401" s="152">
        <v>0.3</v>
      </c>
      <c r="F401" s="153" t="s">
        <v>403</v>
      </c>
      <c r="G401" s="152" t="s">
        <v>23</v>
      </c>
      <c r="H401" s="155">
        <v>4</v>
      </c>
      <c r="I401" s="153">
        <f t="shared" si="83"/>
        <v>1.2</v>
      </c>
      <c r="J401" s="153">
        <v>420</v>
      </c>
      <c r="K401" s="155">
        <f t="shared" si="84"/>
        <v>504</v>
      </c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  <c r="AC401" s="110"/>
      <c r="AD401" s="110"/>
      <c r="AE401" s="110"/>
    </row>
    <row r="402" spans="1:31" ht="12.75" customHeight="1" x14ac:dyDescent="0.25">
      <c r="A402" s="152">
        <v>373</v>
      </c>
      <c r="B402" s="152">
        <v>482</v>
      </c>
      <c r="C402" s="153" t="s">
        <v>327</v>
      </c>
      <c r="D402" s="152" t="s">
        <v>96</v>
      </c>
      <c r="E402" s="152">
        <v>0.88</v>
      </c>
      <c r="F402" s="153" t="s">
        <v>403</v>
      </c>
      <c r="G402" s="152" t="s">
        <v>23</v>
      </c>
      <c r="H402" s="155">
        <v>8</v>
      </c>
      <c r="I402" s="153">
        <f t="shared" si="83"/>
        <v>7.04</v>
      </c>
      <c r="J402" s="153">
        <v>420</v>
      </c>
      <c r="K402" s="155">
        <f t="shared" si="84"/>
        <v>2956.8</v>
      </c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  <c r="AC402" s="110"/>
      <c r="AD402" s="110"/>
      <c r="AE402" s="110"/>
    </row>
    <row r="403" spans="1:31" ht="12.75" customHeight="1" x14ac:dyDescent="0.25">
      <c r="A403" s="152">
        <v>374</v>
      </c>
      <c r="B403" s="152">
        <v>483</v>
      </c>
      <c r="C403" s="153" t="s">
        <v>181</v>
      </c>
      <c r="D403" s="152" t="s">
        <v>97</v>
      </c>
      <c r="E403" s="152">
        <v>0.26</v>
      </c>
      <c r="F403" s="153" t="s">
        <v>403</v>
      </c>
      <c r="G403" s="152" t="s">
        <v>23</v>
      </c>
      <c r="H403" s="155">
        <v>4</v>
      </c>
      <c r="I403" s="153">
        <f t="shared" si="83"/>
        <v>1.04</v>
      </c>
      <c r="J403" s="153">
        <v>420</v>
      </c>
      <c r="K403" s="155">
        <f t="shared" si="84"/>
        <v>436.8</v>
      </c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  <c r="AC403" s="110"/>
      <c r="AD403" s="110"/>
      <c r="AE403" s="110"/>
    </row>
    <row r="404" spans="1:31" ht="12.75" customHeight="1" x14ac:dyDescent="0.25">
      <c r="A404" s="152">
        <v>375</v>
      </c>
      <c r="B404" s="152">
        <v>484</v>
      </c>
      <c r="C404" s="153" t="s">
        <v>327</v>
      </c>
      <c r="D404" s="152" t="s">
        <v>98</v>
      </c>
      <c r="E404" s="152">
        <v>0.75</v>
      </c>
      <c r="F404" s="153" t="s">
        <v>403</v>
      </c>
      <c r="G404" s="152" t="s">
        <v>23</v>
      </c>
      <c r="H404" s="155">
        <v>4</v>
      </c>
      <c r="I404" s="153">
        <f t="shared" si="83"/>
        <v>3</v>
      </c>
      <c r="J404" s="153">
        <v>420</v>
      </c>
      <c r="K404" s="155">
        <f t="shared" si="84"/>
        <v>1260</v>
      </c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  <c r="AC404" s="110"/>
      <c r="AD404" s="110"/>
      <c r="AE404" s="110"/>
    </row>
    <row r="405" spans="1:31" ht="12.75" customHeight="1" x14ac:dyDescent="0.25">
      <c r="A405" s="152">
        <v>376</v>
      </c>
      <c r="B405" s="152">
        <v>485</v>
      </c>
      <c r="C405" s="153" t="s">
        <v>181</v>
      </c>
      <c r="D405" s="152" t="s">
        <v>328</v>
      </c>
      <c r="E405" s="152">
        <v>0.23</v>
      </c>
      <c r="F405" s="153" t="s">
        <v>403</v>
      </c>
      <c r="G405" s="152" t="s">
        <v>23</v>
      </c>
      <c r="H405" s="155">
        <v>8</v>
      </c>
      <c r="I405" s="153">
        <f t="shared" si="83"/>
        <v>1.84</v>
      </c>
      <c r="J405" s="153">
        <v>420</v>
      </c>
      <c r="K405" s="155">
        <f t="shared" si="84"/>
        <v>772.80000000000007</v>
      </c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  <c r="AC405" s="110"/>
      <c r="AD405" s="110"/>
      <c r="AE405" s="110"/>
    </row>
    <row r="406" spans="1:31" ht="12.75" customHeight="1" x14ac:dyDescent="0.25">
      <c r="A406" s="152">
        <v>377</v>
      </c>
      <c r="B406" s="152">
        <v>486</v>
      </c>
      <c r="C406" s="153" t="s">
        <v>327</v>
      </c>
      <c r="D406" s="152" t="s">
        <v>329</v>
      </c>
      <c r="E406" s="152">
        <v>0.69</v>
      </c>
      <c r="F406" s="153" t="s">
        <v>403</v>
      </c>
      <c r="G406" s="152" t="s">
        <v>23</v>
      </c>
      <c r="H406" s="155">
        <v>36</v>
      </c>
      <c r="I406" s="153">
        <f t="shared" si="83"/>
        <v>24.839999999999996</v>
      </c>
      <c r="J406" s="153">
        <v>420</v>
      </c>
      <c r="K406" s="155">
        <f t="shared" si="84"/>
        <v>10432.799999999999</v>
      </c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  <c r="AC406" s="110"/>
      <c r="AD406" s="110"/>
      <c r="AE406" s="110"/>
    </row>
    <row r="407" spans="1:31" ht="12.75" customHeight="1" x14ac:dyDescent="0.25">
      <c r="A407" s="152">
        <v>378</v>
      </c>
      <c r="B407" s="152">
        <v>487</v>
      </c>
      <c r="C407" s="153" t="s">
        <v>330</v>
      </c>
      <c r="D407" s="152" t="s">
        <v>329</v>
      </c>
      <c r="E407" s="152">
        <v>0.05</v>
      </c>
      <c r="F407" s="153" t="s">
        <v>403</v>
      </c>
      <c r="G407" s="152" t="s">
        <v>23</v>
      </c>
      <c r="H407" s="155">
        <f>27/9*4</f>
        <v>12</v>
      </c>
      <c r="I407" s="153">
        <f t="shared" si="83"/>
        <v>0.60000000000000009</v>
      </c>
      <c r="J407" s="153">
        <v>420</v>
      </c>
      <c r="K407" s="155">
        <f t="shared" si="84"/>
        <v>252.00000000000003</v>
      </c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  <c r="AC407" s="110"/>
      <c r="AD407" s="110"/>
      <c r="AE407" s="110"/>
    </row>
    <row r="408" spans="1:31" ht="12.75" customHeight="1" x14ac:dyDescent="0.25">
      <c r="A408" s="152">
        <v>379</v>
      </c>
      <c r="B408" s="152">
        <v>488</v>
      </c>
      <c r="C408" s="153" t="s">
        <v>324</v>
      </c>
      <c r="D408" s="152" t="s">
        <v>98</v>
      </c>
      <c r="E408" s="152">
        <v>0.06</v>
      </c>
      <c r="F408" s="153" t="s">
        <v>403</v>
      </c>
      <c r="G408" s="152" t="s">
        <v>23</v>
      </c>
      <c r="H408" s="155">
        <v>4</v>
      </c>
      <c r="I408" s="153">
        <f t="shared" si="83"/>
        <v>0.24</v>
      </c>
      <c r="J408" s="153">
        <v>420</v>
      </c>
      <c r="K408" s="155">
        <f t="shared" si="84"/>
        <v>100.8</v>
      </c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  <c r="AC408" s="110"/>
      <c r="AD408" s="110"/>
      <c r="AE408" s="110"/>
    </row>
    <row r="409" spans="1:31" ht="12.75" customHeight="1" x14ac:dyDescent="0.25">
      <c r="A409" s="152">
        <v>380</v>
      </c>
      <c r="B409" s="152">
        <v>489</v>
      </c>
      <c r="C409" s="153" t="s">
        <v>324</v>
      </c>
      <c r="D409" s="152" t="s">
        <v>329</v>
      </c>
      <c r="E409" s="152">
        <v>0.06</v>
      </c>
      <c r="F409" s="153" t="s">
        <v>403</v>
      </c>
      <c r="G409" s="152" t="s">
        <v>23</v>
      </c>
      <c r="H409" s="155">
        <v>4</v>
      </c>
      <c r="I409" s="153">
        <f t="shared" si="83"/>
        <v>0.24</v>
      </c>
      <c r="J409" s="153">
        <v>420</v>
      </c>
      <c r="K409" s="155">
        <f t="shared" si="84"/>
        <v>100.8</v>
      </c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</row>
    <row r="410" spans="1:31" ht="15.75" customHeight="1" x14ac:dyDescent="0.25">
      <c r="A410" s="152">
        <v>381</v>
      </c>
      <c r="B410" s="152">
        <v>490</v>
      </c>
      <c r="C410" s="153" t="s">
        <v>326</v>
      </c>
      <c r="D410" s="152" t="s">
        <v>329</v>
      </c>
      <c r="E410" s="154">
        <v>1</v>
      </c>
      <c r="F410" s="153" t="s">
        <v>403</v>
      </c>
      <c r="G410" s="152" t="s">
        <v>23</v>
      </c>
      <c r="H410" s="155">
        <v>8</v>
      </c>
      <c r="I410" s="153"/>
      <c r="J410" s="153">
        <v>450</v>
      </c>
      <c r="K410" s="155">
        <f>H410*J410</f>
        <v>3600</v>
      </c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  <c r="AC410" s="110"/>
      <c r="AD410" s="110"/>
      <c r="AE410" s="110"/>
    </row>
    <row r="411" spans="1:31" ht="12.75" customHeight="1" x14ac:dyDescent="0.25">
      <c r="A411" s="152">
        <v>382</v>
      </c>
      <c r="B411" s="152">
        <v>491</v>
      </c>
      <c r="C411" s="153" t="s">
        <v>331</v>
      </c>
      <c r="D411" s="152" t="s">
        <v>394</v>
      </c>
      <c r="E411" s="152">
        <v>1.71</v>
      </c>
      <c r="F411" s="153" t="s">
        <v>403</v>
      </c>
      <c r="G411" s="152" t="s">
        <v>23</v>
      </c>
      <c r="H411" s="155">
        <v>1</v>
      </c>
      <c r="I411" s="153">
        <f t="shared" ref="I411:I418" si="85">H411*E411</f>
        <v>1.71</v>
      </c>
      <c r="J411" s="153">
        <v>420</v>
      </c>
      <c r="K411" s="155">
        <f t="shared" ref="K411:K418" si="86">I411*J411</f>
        <v>718.19999999999993</v>
      </c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  <c r="AC411" s="110"/>
      <c r="AD411" s="110"/>
      <c r="AE411" s="110"/>
    </row>
    <row r="412" spans="1:31" ht="12.75" customHeight="1" x14ac:dyDescent="0.25">
      <c r="A412" s="152">
        <v>383</v>
      </c>
      <c r="B412" s="152">
        <v>492</v>
      </c>
      <c r="C412" s="153" t="s">
        <v>327</v>
      </c>
      <c r="D412" s="152" t="s">
        <v>140</v>
      </c>
      <c r="E412" s="152">
        <v>3.5</v>
      </c>
      <c r="F412" s="153" t="s">
        <v>403</v>
      </c>
      <c r="G412" s="152" t="s">
        <v>23</v>
      </c>
      <c r="H412" s="155">
        <v>3</v>
      </c>
      <c r="I412" s="153">
        <f t="shared" si="85"/>
        <v>10.5</v>
      </c>
      <c r="J412" s="153">
        <v>420</v>
      </c>
      <c r="K412" s="155">
        <f t="shared" si="86"/>
        <v>4410</v>
      </c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  <c r="AC412" s="110"/>
      <c r="AD412" s="110"/>
      <c r="AE412" s="110"/>
    </row>
    <row r="413" spans="1:31" ht="12.75" customHeight="1" x14ac:dyDescent="0.25">
      <c r="A413" s="152">
        <v>384</v>
      </c>
      <c r="B413" s="152">
        <v>493</v>
      </c>
      <c r="C413" s="153" t="s">
        <v>181</v>
      </c>
      <c r="D413" s="152" t="s">
        <v>395</v>
      </c>
      <c r="E413" s="152">
        <v>1.1000000000000001</v>
      </c>
      <c r="F413" s="153" t="s">
        <v>403</v>
      </c>
      <c r="G413" s="152" t="s">
        <v>23</v>
      </c>
      <c r="H413" s="155">
        <v>1</v>
      </c>
      <c r="I413" s="153">
        <f t="shared" si="85"/>
        <v>1.1000000000000001</v>
      </c>
      <c r="J413" s="153">
        <v>420</v>
      </c>
      <c r="K413" s="155">
        <f t="shared" si="86"/>
        <v>462.00000000000006</v>
      </c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  <c r="AC413" s="110"/>
      <c r="AD413" s="110"/>
      <c r="AE413" s="110"/>
    </row>
    <row r="414" spans="1:31" ht="12.75" customHeight="1" x14ac:dyDescent="0.25">
      <c r="A414" s="152">
        <v>385</v>
      </c>
      <c r="B414" s="152">
        <v>494</v>
      </c>
      <c r="C414" s="153" t="s">
        <v>327</v>
      </c>
      <c r="D414" s="152" t="s">
        <v>182</v>
      </c>
      <c r="E414" s="152">
        <v>3.38</v>
      </c>
      <c r="F414" s="153" t="s">
        <v>403</v>
      </c>
      <c r="G414" s="152" t="s">
        <v>23</v>
      </c>
      <c r="H414" s="155">
        <v>3</v>
      </c>
      <c r="I414" s="153">
        <f t="shared" si="85"/>
        <v>10.14</v>
      </c>
      <c r="J414" s="153">
        <v>420</v>
      </c>
      <c r="K414" s="155">
        <f t="shared" si="86"/>
        <v>4258.8</v>
      </c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  <c r="AC414" s="110"/>
      <c r="AD414" s="110"/>
      <c r="AE414" s="110"/>
    </row>
    <row r="415" spans="1:31" ht="12.75" customHeight="1" x14ac:dyDescent="0.25">
      <c r="A415" s="152">
        <v>386</v>
      </c>
      <c r="B415" s="152">
        <v>495</v>
      </c>
      <c r="C415" s="153" t="s">
        <v>181</v>
      </c>
      <c r="D415" s="152" t="s">
        <v>396</v>
      </c>
      <c r="E415" s="152">
        <v>1.06</v>
      </c>
      <c r="F415" s="153" t="s">
        <v>403</v>
      </c>
      <c r="G415" s="152" t="s">
        <v>23</v>
      </c>
      <c r="H415" s="155">
        <v>1</v>
      </c>
      <c r="I415" s="153">
        <f t="shared" si="85"/>
        <v>1.06</v>
      </c>
      <c r="J415" s="153">
        <v>420</v>
      </c>
      <c r="K415" s="155">
        <f t="shared" si="86"/>
        <v>445.20000000000005</v>
      </c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  <c r="AC415" s="110"/>
      <c r="AD415" s="110"/>
      <c r="AE415" s="110"/>
    </row>
    <row r="416" spans="1:31" ht="12.75" customHeight="1" x14ac:dyDescent="0.25">
      <c r="A416" s="152">
        <v>387</v>
      </c>
      <c r="B416" s="152">
        <v>496</v>
      </c>
      <c r="C416" s="153" t="s">
        <v>327</v>
      </c>
      <c r="D416" s="152" t="s">
        <v>242</v>
      </c>
      <c r="E416" s="152">
        <v>3.25</v>
      </c>
      <c r="F416" s="153" t="s">
        <v>403</v>
      </c>
      <c r="G416" s="152" t="s">
        <v>23</v>
      </c>
      <c r="H416" s="155">
        <v>3</v>
      </c>
      <c r="I416" s="153">
        <f t="shared" si="85"/>
        <v>9.75</v>
      </c>
      <c r="J416" s="153">
        <v>420</v>
      </c>
      <c r="K416" s="155">
        <f t="shared" si="86"/>
        <v>4095</v>
      </c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  <c r="AC416" s="110"/>
      <c r="AD416" s="110"/>
      <c r="AE416" s="110"/>
    </row>
    <row r="417" spans="1:31" ht="12.75" customHeight="1" x14ac:dyDescent="0.25">
      <c r="A417" s="152">
        <v>388</v>
      </c>
      <c r="B417" s="152">
        <v>497</v>
      </c>
      <c r="C417" s="153" t="s">
        <v>181</v>
      </c>
      <c r="D417" s="152" t="s">
        <v>347</v>
      </c>
      <c r="E417" s="152">
        <v>0.97</v>
      </c>
      <c r="F417" s="153" t="s">
        <v>403</v>
      </c>
      <c r="G417" s="152" t="s">
        <v>23</v>
      </c>
      <c r="H417" s="155">
        <v>1</v>
      </c>
      <c r="I417" s="153">
        <f t="shared" si="85"/>
        <v>0.97</v>
      </c>
      <c r="J417" s="153">
        <v>420</v>
      </c>
      <c r="K417" s="155">
        <f t="shared" si="86"/>
        <v>407.4</v>
      </c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  <c r="AC417" s="110"/>
      <c r="AD417" s="110"/>
      <c r="AE417" s="110"/>
    </row>
    <row r="418" spans="1:31" ht="12.75" customHeight="1" x14ac:dyDescent="0.25">
      <c r="A418" s="152">
        <v>389</v>
      </c>
      <c r="B418" s="152">
        <v>498</v>
      </c>
      <c r="C418" s="153" t="s">
        <v>327</v>
      </c>
      <c r="D418" s="152" t="s">
        <v>225</v>
      </c>
      <c r="E418" s="152">
        <v>2.75</v>
      </c>
      <c r="F418" s="153" t="s">
        <v>403</v>
      </c>
      <c r="G418" s="152" t="s">
        <v>23</v>
      </c>
      <c r="H418" s="155">
        <v>2</v>
      </c>
      <c r="I418" s="153">
        <f t="shared" si="85"/>
        <v>5.5</v>
      </c>
      <c r="J418" s="153">
        <v>420</v>
      </c>
      <c r="K418" s="155">
        <f t="shared" si="86"/>
        <v>2310</v>
      </c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  <c r="AC418" s="110"/>
      <c r="AD418" s="110"/>
      <c r="AE418" s="110"/>
    </row>
    <row r="419" spans="1:31" ht="12.75" customHeight="1" x14ac:dyDescent="0.25">
      <c r="A419" s="152">
        <v>390</v>
      </c>
      <c r="B419" s="152">
        <v>499</v>
      </c>
      <c r="C419" s="153" t="s">
        <v>345</v>
      </c>
      <c r="D419" s="152" t="s">
        <v>348</v>
      </c>
      <c r="E419" s="152"/>
      <c r="F419" s="153" t="s">
        <v>403</v>
      </c>
      <c r="G419" s="152" t="s">
        <v>23</v>
      </c>
      <c r="H419" s="155">
        <v>1</v>
      </c>
      <c r="I419" s="153"/>
      <c r="J419" s="153">
        <v>1200</v>
      </c>
      <c r="K419" s="155">
        <f>J419*H419</f>
        <v>1200</v>
      </c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  <c r="AC419" s="110"/>
      <c r="AD419" s="110"/>
      <c r="AE419" s="110"/>
    </row>
    <row r="420" spans="1:31" ht="12.75" customHeight="1" x14ac:dyDescent="0.25">
      <c r="A420" s="152">
        <v>391</v>
      </c>
      <c r="B420" s="152">
        <v>500</v>
      </c>
      <c r="C420" s="153" t="s">
        <v>181</v>
      </c>
      <c r="D420" s="152" t="s">
        <v>397</v>
      </c>
      <c r="E420" s="152">
        <v>0.83</v>
      </c>
      <c r="F420" s="153" t="s">
        <v>403</v>
      </c>
      <c r="G420" s="152" t="s">
        <v>23</v>
      </c>
      <c r="H420" s="155">
        <v>1</v>
      </c>
      <c r="I420" s="153">
        <f t="shared" ref="I420:I421" si="87">H420*E420</f>
        <v>0.83</v>
      </c>
      <c r="J420" s="153">
        <v>420</v>
      </c>
      <c r="K420" s="155">
        <f t="shared" ref="K420:K421" si="88">I420*J420</f>
        <v>348.59999999999997</v>
      </c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  <c r="AC420" s="110"/>
      <c r="AD420" s="110"/>
      <c r="AE420" s="110"/>
    </row>
    <row r="421" spans="1:31" ht="12.75" customHeight="1" x14ac:dyDescent="0.25">
      <c r="A421" s="152">
        <v>392</v>
      </c>
      <c r="B421" s="152">
        <v>501</v>
      </c>
      <c r="C421" s="153" t="s">
        <v>327</v>
      </c>
      <c r="D421" s="152" t="s">
        <v>229</v>
      </c>
      <c r="E421" s="152">
        <v>2.38</v>
      </c>
      <c r="F421" s="153" t="s">
        <v>403</v>
      </c>
      <c r="G421" s="152" t="s">
        <v>23</v>
      </c>
      <c r="H421" s="155">
        <v>2</v>
      </c>
      <c r="I421" s="153">
        <f t="shared" si="87"/>
        <v>4.76</v>
      </c>
      <c r="J421" s="153">
        <v>420</v>
      </c>
      <c r="K421" s="155">
        <f t="shared" si="88"/>
        <v>1999.1999999999998</v>
      </c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  <c r="AC421" s="110"/>
      <c r="AD421" s="110"/>
      <c r="AE421" s="110"/>
    </row>
    <row r="422" spans="1:31" ht="12.75" customHeight="1" x14ac:dyDescent="0.25">
      <c r="A422" s="152">
        <v>393</v>
      </c>
      <c r="B422" s="152">
        <v>502</v>
      </c>
      <c r="C422" s="153" t="s">
        <v>345</v>
      </c>
      <c r="D422" s="152" t="s">
        <v>398</v>
      </c>
      <c r="E422" s="152"/>
      <c r="F422" s="153" t="s">
        <v>403</v>
      </c>
      <c r="G422" s="152" t="s">
        <v>23</v>
      </c>
      <c r="H422" s="155">
        <v>1</v>
      </c>
      <c r="I422" s="153"/>
      <c r="J422" s="153">
        <v>1200</v>
      </c>
      <c r="K422" s="155">
        <f>J422*H422</f>
        <v>1200</v>
      </c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  <c r="AC422" s="110"/>
      <c r="AD422" s="110"/>
      <c r="AE422" s="110"/>
    </row>
    <row r="423" spans="1:31" ht="12.75" customHeight="1" x14ac:dyDescent="0.25">
      <c r="A423" s="152">
        <v>394</v>
      </c>
      <c r="B423" s="152">
        <v>503</v>
      </c>
      <c r="C423" s="153" t="s">
        <v>181</v>
      </c>
      <c r="D423" s="152" t="s">
        <v>399</v>
      </c>
      <c r="E423" s="152">
        <v>0.71</v>
      </c>
      <c r="F423" s="153" t="s">
        <v>403</v>
      </c>
      <c r="G423" s="152" t="s">
        <v>23</v>
      </c>
      <c r="H423" s="155">
        <v>1</v>
      </c>
      <c r="I423" s="153">
        <f t="shared" ref="I423:I424" si="89">H423*E423</f>
        <v>0.71</v>
      </c>
      <c r="J423" s="153">
        <v>420</v>
      </c>
      <c r="K423" s="155">
        <f t="shared" ref="K423:K424" si="90">I423*J423</f>
        <v>298.2</v>
      </c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  <c r="AC423" s="110"/>
      <c r="AD423" s="110"/>
      <c r="AE423" s="110"/>
    </row>
    <row r="424" spans="1:31" ht="12.75" customHeight="1" x14ac:dyDescent="0.25">
      <c r="A424" s="152">
        <v>395</v>
      </c>
      <c r="B424" s="152">
        <v>504</v>
      </c>
      <c r="C424" s="153" t="s">
        <v>327</v>
      </c>
      <c r="D424" s="152" t="s">
        <v>168</v>
      </c>
      <c r="E424" s="152">
        <v>2</v>
      </c>
      <c r="F424" s="153" t="s">
        <v>403</v>
      </c>
      <c r="G424" s="152" t="s">
        <v>23</v>
      </c>
      <c r="H424" s="155">
        <v>2</v>
      </c>
      <c r="I424" s="153">
        <f t="shared" si="89"/>
        <v>4</v>
      </c>
      <c r="J424" s="153">
        <v>420</v>
      </c>
      <c r="K424" s="155">
        <f t="shared" si="90"/>
        <v>1680</v>
      </c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  <c r="AC424" s="110"/>
      <c r="AD424" s="110"/>
      <c r="AE424" s="110"/>
    </row>
    <row r="425" spans="1:31" ht="12.75" customHeight="1" x14ac:dyDescent="0.25">
      <c r="A425" s="152">
        <v>396</v>
      </c>
      <c r="B425" s="152">
        <v>505</v>
      </c>
      <c r="C425" s="153" t="s">
        <v>345</v>
      </c>
      <c r="D425" s="152" t="s">
        <v>400</v>
      </c>
      <c r="E425" s="152"/>
      <c r="F425" s="153" t="s">
        <v>403</v>
      </c>
      <c r="G425" s="152" t="s">
        <v>23</v>
      </c>
      <c r="H425" s="155">
        <v>1</v>
      </c>
      <c r="I425" s="153"/>
      <c r="J425" s="153">
        <v>1200</v>
      </c>
      <c r="K425" s="155">
        <f>J425*H425</f>
        <v>1200</v>
      </c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  <c r="AC425" s="110"/>
      <c r="AD425" s="110"/>
      <c r="AE425" s="110"/>
    </row>
    <row r="426" spans="1:31" ht="12.75" customHeight="1" x14ac:dyDescent="0.25">
      <c r="A426" s="152">
        <v>397</v>
      </c>
      <c r="B426" s="152">
        <v>506</v>
      </c>
      <c r="C426" s="153" t="s">
        <v>181</v>
      </c>
      <c r="D426" s="152" t="s">
        <v>401</v>
      </c>
      <c r="E426" s="152">
        <v>0.57999999999999996</v>
      </c>
      <c r="F426" s="153" t="s">
        <v>403</v>
      </c>
      <c r="G426" s="152" t="s">
        <v>23</v>
      </c>
      <c r="H426" s="155">
        <v>1</v>
      </c>
      <c r="I426" s="153">
        <f t="shared" ref="I426:I427" si="91">H426*E426</f>
        <v>0.57999999999999996</v>
      </c>
      <c r="J426" s="153">
        <v>420</v>
      </c>
      <c r="K426" s="155">
        <f t="shared" ref="K426:K427" si="92">I426*J426</f>
        <v>243.6</v>
      </c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</row>
    <row r="427" spans="1:31" ht="12.75" customHeight="1" x14ac:dyDescent="0.25">
      <c r="A427" s="152">
        <v>398</v>
      </c>
      <c r="B427" s="152">
        <v>512</v>
      </c>
      <c r="C427" s="153" t="s">
        <v>324</v>
      </c>
      <c r="D427" s="152" t="s">
        <v>94</v>
      </c>
      <c r="E427" s="152">
        <v>0.08</v>
      </c>
      <c r="F427" s="153" t="s">
        <v>404</v>
      </c>
      <c r="G427" s="152" t="s">
        <v>23</v>
      </c>
      <c r="H427" s="155">
        <v>4</v>
      </c>
      <c r="I427" s="153">
        <f t="shared" si="91"/>
        <v>0.32</v>
      </c>
      <c r="J427" s="153">
        <v>420</v>
      </c>
      <c r="K427" s="155">
        <f t="shared" si="92"/>
        <v>134.4</v>
      </c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</row>
    <row r="428" spans="1:31" ht="15.75" customHeight="1" x14ac:dyDescent="0.25">
      <c r="A428" s="152">
        <v>399</v>
      </c>
      <c r="B428" s="152">
        <v>513</v>
      </c>
      <c r="C428" s="153" t="s">
        <v>326</v>
      </c>
      <c r="D428" s="152" t="s">
        <v>94</v>
      </c>
      <c r="E428" s="154">
        <v>1</v>
      </c>
      <c r="F428" s="153" t="s">
        <v>404</v>
      </c>
      <c r="G428" s="152" t="s">
        <v>23</v>
      </c>
      <c r="H428" s="155">
        <v>4</v>
      </c>
      <c r="I428" s="153"/>
      <c r="J428" s="153">
        <v>450</v>
      </c>
      <c r="K428" s="155">
        <f>H428*J428</f>
        <v>1800</v>
      </c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</row>
    <row r="429" spans="1:31" ht="12.75" customHeight="1" x14ac:dyDescent="0.25">
      <c r="A429" s="152">
        <v>400</v>
      </c>
      <c r="B429" s="152">
        <v>514</v>
      </c>
      <c r="C429" s="153" t="s">
        <v>327</v>
      </c>
      <c r="D429" s="152" t="s">
        <v>94</v>
      </c>
      <c r="E429" s="152">
        <v>1</v>
      </c>
      <c r="F429" s="153" t="s">
        <v>404</v>
      </c>
      <c r="G429" s="152" t="s">
        <v>23</v>
      </c>
      <c r="H429" s="155">
        <v>8</v>
      </c>
      <c r="I429" s="153">
        <f t="shared" ref="I429:I437" si="93">H429*E429</f>
        <v>8</v>
      </c>
      <c r="J429" s="153">
        <v>420</v>
      </c>
      <c r="K429" s="155">
        <f t="shared" ref="K429:K437" si="94">I429*J429</f>
        <v>3360</v>
      </c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</row>
    <row r="430" spans="1:31" ht="12.75" customHeight="1" x14ac:dyDescent="0.25">
      <c r="A430" s="152">
        <v>401</v>
      </c>
      <c r="B430" s="152">
        <v>515</v>
      </c>
      <c r="C430" s="153" t="s">
        <v>181</v>
      </c>
      <c r="D430" s="152" t="s">
        <v>95</v>
      </c>
      <c r="E430" s="152">
        <v>0.3</v>
      </c>
      <c r="F430" s="153" t="s">
        <v>404</v>
      </c>
      <c r="G430" s="152" t="s">
        <v>23</v>
      </c>
      <c r="H430" s="155">
        <v>4</v>
      </c>
      <c r="I430" s="153">
        <f t="shared" si="93"/>
        <v>1.2</v>
      </c>
      <c r="J430" s="153">
        <v>420</v>
      </c>
      <c r="K430" s="155">
        <f t="shared" si="94"/>
        <v>504</v>
      </c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</row>
    <row r="431" spans="1:31" ht="12.75" customHeight="1" x14ac:dyDescent="0.25">
      <c r="A431" s="152">
        <v>402</v>
      </c>
      <c r="B431" s="152">
        <v>516</v>
      </c>
      <c r="C431" s="153" t="s">
        <v>327</v>
      </c>
      <c r="D431" s="152" t="s">
        <v>96</v>
      </c>
      <c r="E431" s="152">
        <v>0.88</v>
      </c>
      <c r="F431" s="153" t="s">
        <v>404</v>
      </c>
      <c r="G431" s="152" t="s">
        <v>23</v>
      </c>
      <c r="H431" s="155">
        <v>8</v>
      </c>
      <c r="I431" s="153">
        <f t="shared" si="93"/>
        <v>7.04</v>
      </c>
      <c r="J431" s="153">
        <v>420</v>
      </c>
      <c r="K431" s="155">
        <f t="shared" si="94"/>
        <v>2956.8</v>
      </c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</row>
    <row r="432" spans="1:31" ht="12.75" customHeight="1" x14ac:dyDescent="0.25">
      <c r="A432" s="152">
        <v>403</v>
      </c>
      <c r="B432" s="152">
        <v>517</v>
      </c>
      <c r="C432" s="153" t="s">
        <v>181</v>
      </c>
      <c r="D432" s="152" t="s">
        <v>97</v>
      </c>
      <c r="E432" s="152">
        <v>0.26</v>
      </c>
      <c r="F432" s="153" t="s">
        <v>404</v>
      </c>
      <c r="G432" s="152" t="s">
        <v>23</v>
      </c>
      <c r="H432" s="155">
        <v>4</v>
      </c>
      <c r="I432" s="153">
        <f t="shared" si="93"/>
        <v>1.04</v>
      </c>
      <c r="J432" s="153">
        <v>420</v>
      </c>
      <c r="K432" s="155">
        <f t="shared" si="94"/>
        <v>436.8</v>
      </c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</row>
    <row r="433" spans="1:31" ht="12.75" customHeight="1" x14ac:dyDescent="0.25">
      <c r="A433" s="152">
        <v>404</v>
      </c>
      <c r="B433" s="152">
        <v>518</v>
      </c>
      <c r="C433" s="153" t="s">
        <v>327</v>
      </c>
      <c r="D433" s="152" t="s">
        <v>98</v>
      </c>
      <c r="E433" s="152">
        <v>0.75</v>
      </c>
      <c r="F433" s="153" t="s">
        <v>404</v>
      </c>
      <c r="G433" s="152" t="s">
        <v>23</v>
      </c>
      <c r="H433" s="155">
        <v>8</v>
      </c>
      <c r="I433" s="153">
        <f t="shared" si="93"/>
        <v>6</v>
      </c>
      <c r="J433" s="153">
        <v>420</v>
      </c>
      <c r="K433" s="155">
        <f t="shared" si="94"/>
        <v>2520</v>
      </c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</row>
    <row r="434" spans="1:31" ht="12.75" customHeight="1" x14ac:dyDescent="0.25">
      <c r="A434" s="152">
        <v>405</v>
      </c>
      <c r="B434" s="152">
        <v>519</v>
      </c>
      <c r="C434" s="153" t="s">
        <v>181</v>
      </c>
      <c r="D434" s="152" t="s">
        <v>328</v>
      </c>
      <c r="E434" s="152">
        <v>0.23</v>
      </c>
      <c r="F434" s="153" t="s">
        <v>404</v>
      </c>
      <c r="G434" s="152" t="s">
        <v>23</v>
      </c>
      <c r="H434" s="155">
        <v>4</v>
      </c>
      <c r="I434" s="153">
        <f t="shared" si="93"/>
        <v>0.92</v>
      </c>
      <c r="J434" s="153">
        <v>420</v>
      </c>
      <c r="K434" s="155">
        <f t="shared" si="94"/>
        <v>386.40000000000003</v>
      </c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</row>
    <row r="435" spans="1:31" ht="12.75" customHeight="1" x14ac:dyDescent="0.25">
      <c r="A435" s="152">
        <v>406</v>
      </c>
      <c r="B435" s="152">
        <v>520</v>
      </c>
      <c r="C435" s="153" t="s">
        <v>327</v>
      </c>
      <c r="D435" s="152" t="s">
        <v>329</v>
      </c>
      <c r="E435" s="152">
        <v>0.69</v>
      </c>
      <c r="F435" s="153" t="s">
        <v>404</v>
      </c>
      <c r="G435" s="152" t="s">
        <v>23</v>
      </c>
      <c r="H435" s="155">
        <f>72/9*4</f>
        <v>32</v>
      </c>
      <c r="I435" s="153">
        <f t="shared" si="93"/>
        <v>22.08</v>
      </c>
      <c r="J435" s="153">
        <v>420</v>
      </c>
      <c r="K435" s="155">
        <f t="shared" si="94"/>
        <v>9273.5999999999985</v>
      </c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</row>
    <row r="436" spans="1:31" ht="12.75" customHeight="1" x14ac:dyDescent="0.25">
      <c r="A436" s="152">
        <v>407</v>
      </c>
      <c r="B436" s="152">
        <v>521</v>
      </c>
      <c r="C436" s="153" t="s">
        <v>330</v>
      </c>
      <c r="D436" s="152" t="s">
        <v>329</v>
      </c>
      <c r="E436" s="152">
        <v>0.05</v>
      </c>
      <c r="F436" s="153" t="s">
        <v>404</v>
      </c>
      <c r="G436" s="152" t="s">
        <v>23</v>
      </c>
      <c r="H436" s="155">
        <f>27/9*4</f>
        <v>12</v>
      </c>
      <c r="I436" s="153">
        <f t="shared" si="93"/>
        <v>0.60000000000000009</v>
      </c>
      <c r="J436" s="153">
        <v>420</v>
      </c>
      <c r="K436" s="155">
        <f t="shared" si="94"/>
        <v>252.00000000000003</v>
      </c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</row>
    <row r="437" spans="1:31" ht="12.75" customHeight="1" x14ac:dyDescent="0.25">
      <c r="A437" s="152">
        <v>408</v>
      </c>
      <c r="B437" s="152">
        <v>522</v>
      </c>
      <c r="C437" s="153" t="s">
        <v>324</v>
      </c>
      <c r="D437" s="152" t="s">
        <v>329</v>
      </c>
      <c r="E437" s="152">
        <v>0.06</v>
      </c>
      <c r="F437" s="153" t="s">
        <v>404</v>
      </c>
      <c r="G437" s="152" t="s">
        <v>23</v>
      </c>
      <c r="H437" s="155">
        <v>4</v>
      </c>
      <c r="I437" s="153">
        <f t="shared" si="93"/>
        <v>0.24</v>
      </c>
      <c r="J437" s="153">
        <v>420</v>
      </c>
      <c r="K437" s="155">
        <f t="shared" si="94"/>
        <v>100.8</v>
      </c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</row>
    <row r="438" spans="1:31" ht="15.75" customHeight="1" x14ac:dyDescent="0.25">
      <c r="A438" s="152">
        <v>409</v>
      </c>
      <c r="B438" s="152">
        <v>523</v>
      </c>
      <c r="C438" s="153" t="s">
        <v>326</v>
      </c>
      <c r="D438" s="152" t="s">
        <v>329</v>
      </c>
      <c r="E438" s="154">
        <v>1</v>
      </c>
      <c r="F438" s="153" t="s">
        <v>404</v>
      </c>
      <c r="G438" s="152" t="s">
        <v>23</v>
      </c>
      <c r="H438" s="155">
        <v>4</v>
      </c>
      <c r="I438" s="153"/>
      <c r="J438" s="153">
        <v>450</v>
      </c>
      <c r="K438" s="155">
        <f>H438*J438</f>
        <v>1800</v>
      </c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</row>
    <row r="439" spans="1:31" ht="12.75" customHeight="1" x14ac:dyDescent="0.25">
      <c r="A439" s="152">
        <v>410</v>
      </c>
      <c r="B439" s="152">
        <v>524</v>
      </c>
      <c r="C439" s="153" t="s">
        <v>376</v>
      </c>
      <c r="D439" s="152" t="s">
        <v>405</v>
      </c>
      <c r="E439" s="152">
        <v>0.22</v>
      </c>
      <c r="F439" s="153" t="s">
        <v>404</v>
      </c>
      <c r="G439" s="152" t="s">
        <v>23</v>
      </c>
      <c r="H439" s="155">
        <v>4</v>
      </c>
      <c r="I439" s="153">
        <f t="shared" ref="I439:I450" si="95">H439*E439</f>
        <v>0.88</v>
      </c>
      <c r="J439" s="153">
        <v>420</v>
      </c>
      <c r="K439" s="155">
        <f t="shared" ref="K439:K450" si="96">I439*J439</f>
        <v>369.6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</row>
    <row r="440" spans="1:31" ht="12.75" customHeight="1" x14ac:dyDescent="0.25">
      <c r="A440" s="152">
        <v>411</v>
      </c>
      <c r="B440" s="152">
        <v>525</v>
      </c>
      <c r="C440" s="153" t="s">
        <v>331</v>
      </c>
      <c r="D440" s="152" t="s">
        <v>329</v>
      </c>
      <c r="E440" s="152">
        <v>0.22</v>
      </c>
      <c r="F440" s="153" t="s">
        <v>404</v>
      </c>
      <c r="G440" s="152" t="s">
        <v>23</v>
      </c>
      <c r="H440" s="155">
        <v>4</v>
      </c>
      <c r="I440" s="153">
        <f t="shared" si="95"/>
        <v>0.88</v>
      </c>
      <c r="J440" s="153">
        <v>420</v>
      </c>
      <c r="K440" s="155">
        <f t="shared" si="96"/>
        <v>369.6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</row>
    <row r="441" spans="1:31" ht="12.75" customHeight="1" x14ac:dyDescent="0.25">
      <c r="A441" s="152">
        <v>412</v>
      </c>
      <c r="B441" s="152">
        <v>526</v>
      </c>
      <c r="C441" s="153" t="s">
        <v>406</v>
      </c>
      <c r="D441" s="152" t="s">
        <v>100</v>
      </c>
      <c r="E441" s="152">
        <v>0.14000000000000001</v>
      </c>
      <c r="F441" s="153" t="s">
        <v>404</v>
      </c>
      <c r="G441" s="152" t="s">
        <v>23</v>
      </c>
      <c r="H441" s="155">
        <f>36/9*4</f>
        <v>16</v>
      </c>
      <c r="I441" s="153">
        <f t="shared" si="95"/>
        <v>2.2400000000000002</v>
      </c>
      <c r="J441" s="153">
        <v>420</v>
      </c>
      <c r="K441" s="155">
        <f t="shared" si="96"/>
        <v>940.80000000000007</v>
      </c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</row>
    <row r="442" spans="1:31" ht="12.75" customHeight="1" x14ac:dyDescent="0.25">
      <c r="A442" s="152">
        <v>413</v>
      </c>
      <c r="B442" s="152">
        <v>527</v>
      </c>
      <c r="C442" s="153" t="s">
        <v>331</v>
      </c>
      <c r="D442" s="152" t="s">
        <v>394</v>
      </c>
      <c r="E442" s="152">
        <v>1.4</v>
      </c>
      <c r="F442" s="153" t="s">
        <v>404</v>
      </c>
      <c r="G442" s="152" t="s">
        <v>23</v>
      </c>
      <c r="H442" s="155">
        <v>1</v>
      </c>
      <c r="I442" s="153">
        <f t="shared" si="95"/>
        <v>1.4</v>
      </c>
      <c r="J442" s="153">
        <v>420</v>
      </c>
      <c r="K442" s="155">
        <f t="shared" si="96"/>
        <v>588</v>
      </c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</row>
    <row r="443" spans="1:31" ht="12.75" customHeight="1" x14ac:dyDescent="0.25">
      <c r="A443" s="152">
        <v>414</v>
      </c>
      <c r="B443" s="152">
        <v>528</v>
      </c>
      <c r="C443" s="153" t="s">
        <v>327</v>
      </c>
      <c r="D443" s="152" t="s">
        <v>140</v>
      </c>
      <c r="E443" s="152">
        <v>3.5</v>
      </c>
      <c r="F443" s="153" t="s">
        <v>404</v>
      </c>
      <c r="G443" s="152" t="s">
        <v>23</v>
      </c>
      <c r="H443" s="155">
        <v>1</v>
      </c>
      <c r="I443" s="153">
        <f t="shared" si="95"/>
        <v>3.5</v>
      </c>
      <c r="J443" s="153">
        <v>420</v>
      </c>
      <c r="K443" s="155">
        <f t="shared" si="96"/>
        <v>1470</v>
      </c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</row>
    <row r="444" spans="1:31" ht="12.75" customHeight="1" x14ac:dyDescent="0.25">
      <c r="A444" s="152">
        <v>415</v>
      </c>
      <c r="B444" s="152">
        <v>529</v>
      </c>
      <c r="C444" s="153" t="s">
        <v>181</v>
      </c>
      <c r="D444" s="152" t="s">
        <v>407</v>
      </c>
      <c r="E444" s="152">
        <v>1.08</v>
      </c>
      <c r="F444" s="153" t="s">
        <v>404</v>
      </c>
      <c r="G444" s="152" t="s">
        <v>23</v>
      </c>
      <c r="H444" s="155">
        <v>1</v>
      </c>
      <c r="I444" s="153">
        <f t="shared" si="95"/>
        <v>1.08</v>
      </c>
      <c r="J444" s="153">
        <v>420</v>
      </c>
      <c r="K444" s="155">
        <f t="shared" si="96"/>
        <v>453.6</v>
      </c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</row>
    <row r="445" spans="1:31" ht="12.75" customHeight="1" x14ac:dyDescent="0.25">
      <c r="A445" s="152">
        <v>416</v>
      </c>
      <c r="B445" s="152">
        <v>530</v>
      </c>
      <c r="C445" s="153" t="s">
        <v>327</v>
      </c>
      <c r="D445" s="152" t="s">
        <v>155</v>
      </c>
      <c r="E445" s="152">
        <v>3.25</v>
      </c>
      <c r="F445" s="153" t="s">
        <v>404</v>
      </c>
      <c r="G445" s="152" t="s">
        <v>23</v>
      </c>
      <c r="H445" s="155">
        <v>3</v>
      </c>
      <c r="I445" s="153">
        <f t="shared" si="95"/>
        <v>9.75</v>
      </c>
      <c r="J445" s="153">
        <v>420</v>
      </c>
      <c r="K445" s="155">
        <f t="shared" si="96"/>
        <v>4095</v>
      </c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</row>
    <row r="446" spans="1:31" ht="12.75" customHeight="1" x14ac:dyDescent="0.25">
      <c r="A446" s="152">
        <v>417</v>
      </c>
      <c r="B446" s="152">
        <v>531</v>
      </c>
      <c r="C446" s="153" t="s">
        <v>181</v>
      </c>
      <c r="D446" s="152" t="s">
        <v>408</v>
      </c>
      <c r="E446" s="152">
        <v>1</v>
      </c>
      <c r="F446" s="153" t="s">
        <v>404</v>
      </c>
      <c r="G446" s="152" t="s">
        <v>23</v>
      </c>
      <c r="H446" s="155">
        <v>1</v>
      </c>
      <c r="I446" s="153">
        <f t="shared" si="95"/>
        <v>1</v>
      </c>
      <c r="J446" s="153">
        <v>420</v>
      </c>
      <c r="K446" s="155">
        <f t="shared" si="96"/>
        <v>420</v>
      </c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</row>
    <row r="447" spans="1:31" ht="12.75" customHeight="1" x14ac:dyDescent="0.25">
      <c r="A447" s="152">
        <v>418</v>
      </c>
      <c r="B447" s="152">
        <v>532</v>
      </c>
      <c r="C447" s="153" t="s">
        <v>327</v>
      </c>
      <c r="D447" s="152" t="s">
        <v>178</v>
      </c>
      <c r="E447" s="152">
        <v>3</v>
      </c>
      <c r="F447" s="153" t="s">
        <v>404</v>
      </c>
      <c r="G447" s="152" t="s">
        <v>23</v>
      </c>
      <c r="H447" s="155">
        <v>3</v>
      </c>
      <c r="I447" s="153">
        <f t="shared" si="95"/>
        <v>9</v>
      </c>
      <c r="J447" s="153">
        <v>420</v>
      </c>
      <c r="K447" s="155">
        <f t="shared" si="96"/>
        <v>3780</v>
      </c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</row>
    <row r="448" spans="1:31" ht="12.75" customHeight="1" x14ac:dyDescent="0.25">
      <c r="A448" s="152">
        <v>419</v>
      </c>
      <c r="B448" s="152">
        <v>533</v>
      </c>
      <c r="C448" s="153" t="s">
        <v>181</v>
      </c>
      <c r="D448" s="152" t="s">
        <v>409</v>
      </c>
      <c r="E448" s="152">
        <v>0.92</v>
      </c>
      <c r="F448" s="153" t="s">
        <v>404</v>
      </c>
      <c r="G448" s="152" t="s">
        <v>23</v>
      </c>
      <c r="H448" s="155">
        <v>1</v>
      </c>
      <c r="I448" s="153">
        <f t="shared" si="95"/>
        <v>0.92</v>
      </c>
      <c r="J448" s="153">
        <v>420</v>
      </c>
      <c r="K448" s="155">
        <f t="shared" si="96"/>
        <v>386.40000000000003</v>
      </c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</row>
    <row r="449" spans="1:31" ht="12.75" customHeight="1" x14ac:dyDescent="0.25">
      <c r="A449" s="152">
        <v>420</v>
      </c>
      <c r="B449" s="152">
        <v>534</v>
      </c>
      <c r="C449" s="153" t="s">
        <v>327</v>
      </c>
      <c r="D449" s="152" t="s">
        <v>266</v>
      </c>
      <c r="E449" s="152">
        <v>2.75</v>
      </c>
      <c r="F449" s="153" t="s">
        <v>404</v>
      </c>
      <c r="G449" s="152" t="s">
        <v>23</v>
      </c>
      <c r="H449" s="155">
        <v>3</v>
      </c>
      <c r="I449" s="153">
        <f t="shared" si="95"/>
        <v>8.25</v>
      </c>
      <c r="J449" s="153">
        <v>420</v>
      </c>
      <c r="K449" s="155">
        <f t="shared" si="96"/>
        <v>3465</v>
      </c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  <c r="AC449" s="110"/>
      <c r="AD449" s="110"/>
      <c r="AE449" s="110"/>
    </row>
    <row r="450" spans="1:31" ht="12.75" customHeight="1" x14ac:dyDescent="0.25">
      <c r="A450" s="152">
        <v>421</v>
      </c>
      <c r="B450" s="152">
        <v>535</v>
      </c>
      <c r="C450" s="153" t="s">
        <v>181</v>
      </c>
      <c r="D450" s="152" t="s">
        <v>410</v>
      </c>
      <c r="E450" s="152">
        <v>0.84</v>
      </c>
      <c r="F450" s="153" t="s">
        <v>404</v>
      </c>
      <c r="G450" s="152" t="s">
        <v>23</v>
      </c>
      <c r="H450" s="155">
        <v>1</v>
      </c>
      <c r="I450" s="153">
        <f t="shared" si="95"/>
        <v>0.84</v>
      </c>
      <c r="J450" s="153">
        <v>420</v>
      </c>
      <c r="K450" s="155">
        <f t="shared" si="96"/>
        <v>352.8</v>
      </c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</row>
    <row r="451" spans="1:31" ht="12.75" customHeight="1" x14ac:dyDescent="0.25">
      <c r="A451" s="152">
        <v>422</v>
      </c>
      <c r="B451" s="152">
        <v>536</v>
      </c>
      <c r="C451" s="153" t="s">
        <v>345</v>
      </c>
      <c r="D451" s="152" t="s">
        <v>411</v>
      </c>
      <c r="E451" s="152"/>
      <c r="F451" s="153" t="s">
        <v>404</v>
      </c>
      <c r="G451" s="152" t="s">
        <v>23</v>
      </c>
      <c r="H451" s="155">
        <v>1</v>
      </c>
      <c r="I451" s="153"/>
      <c r="J451" s="153">
        <v>1200</v>
      </c>
      <c r="K451" s="155">
        <f>J451*H451</f>
        <v>1200</v>
      </c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</row>
    <row r="452" spans="1:31" ht="12.75" customHeight="1" x14ac:dyDescent="0.25">
      <c r="A452" s="152">
        <v>423</v>
      </c>
      <c r="B452" s="152">
        <v>537</v>
      </c>
      <c r="C452" s="153" t="s">
        <v>327</v>
      </c>
      <c r="D452" s="152" t="s">
        <v>244</v>
      </c>
      <c r="E452" s="152">
        <v>2.5</v>
      </c>
      <c r="F452" s="153" t="s">
        <v>404</v>
      </c>
      <c r="G452" s="152" t="s">
        <v>23</v>
      </c>
      <c r="H452" s="155">
        <v>2</v>
      </c>
      <c r="I452" s="153">
        <f t="shared" ref="I452:I453" si="97">H452*E452</f>
        <v>5</v>
      </c>
      <c r="J452" s="153">
        <v>420</v>
      </c>
      <c r="K452" s="155">
        <f t="shared" ref="K452:K453" si="98">I452*J452</f>
        <v>2100</v>
      </c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</row>
    <row r="453" spans="1:31" ht="12.75" customHeight="1" x14ac:dyDescent="0.25">
      <c r="A453" s="152">
        <v>424</v>
      </c>
      <c r="B453" s="152">
        <v>538</v>
      </c>
      <c r="C453" s="153" t="s">
        <v>181</v>
      </c>
      <c r="D453" s="152" t="s">
        <v>412</v>
      </c>
      <c r="E453" s="152">
        <v>0.76</v>
      </c>
      <c r="F453" s="153" t="s">
        <v>404</v>
      </c>
      <c r="G453" s="152" t="s">
        <v>23</v>
      </c>
      <c r="H453" s="155">
        <v>1</v>
      </c>
      <c r="I453" s="153">
        <f t="shared" si="97"/>
        <v>0.76</v>
      </c>
      <c r="J453" s="153">
        <v>420</v>
      </c>
      <c r="K453" s="155">
        <f t="shared" si="98"/>
        <v>319.2</v>
      </c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</row>
    <row r="454" spans="1:31" ht="12.75" customHeight="1" x14ac:dyDescent="0.25">
      <c r="A454" s="152">
        <v>425</v>
      </c>
      <c r="B454" s="152">
        <v>539</v>
      </c>
      <c r="C454" s="153" t="s">
        <v>345</v>
      </c>
      <c r="D454" s="152" t="s">
        <v>413</v>
      </c>
      <c r="E454" s="152"/>
      <c r="F454" s="153" t="s">
        <v>404</v>
      </c>
      <c r="G454" s="152" t="s">
        <v>23</v>
      </c>
      <c r="H454" s="155">
        <v>1</v>
      </c>
      <c r="I454" s="153"/>
      <c r="J454" s="153">
        <v>1200</v>
      </c>
      <c r="K454" s="155">
        <f>J454*H454</f>
        <v>1200</v>
      </c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</row>
    <row r="455" spans="1:31" ht="12.75" customHeight="1" x14ac:dyDescent="0.25">
      <c r="A455" s="152">
        <v>426</v>
      </c>
      <c r="B455" s="152">
        <v>540</v>
      </c>
      <c r="C455" s="153" t="s">
        <v>327</v>
      </c>
      <c r="D455" s="152" t="s">
        <v>227</v>
      </c>
      <c r="E455" s="152">
        <v>2.25</v>
      </c>
      <c r="F455" s="153" t="s">
        <v>404</v>
      </c>
      <c r="G455" s="152" t="s">
        <v>23</v>
      </c>
      <c r="H455" s="155">
        <v>2</v>
      </c>
      <c r="I455" s="153">
        <f>H455*E455</f>
        <v>4.5</v>
      </c>
      <c r="J455" s="153">
        <v>420</v>
      </c>
      <c r="K455" s="155">
        <f>I455*J455</f>
        <v>1890</v>
      </c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</row>
    <row r="456" spans="1:31" ht="12.75" customHeight="1" x14ac:dyDescent="0.25">
      <c r="A456" s="152">
        <v>427</v>
      </c>
      <c r="B456" s="152">
        <v>542</v>
      </c>
      <c r="C456" s="153" t="s">
        <v>345</v>
      </c>
      <c r="D456" s="152" t="s">
        <v>414</v>
      </c>
      <c r="E456" s="152"/>
      <c r="F456" s="153" t="s">
        <v>404</v>
      </c>
      <c r="G456" s="152" t="s">
        <v>23</v>
      </c>
      <c r="H456" s="155">
        <v>1</v>
      </c>
      <c r="I456" s="153"/>
      <c r="J456" s="153">
        <v>1200</v>
      </c>
      <c r="K456" s="155">
        <f>J456*H456</f>
        <v>1200</v>
      </c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</row>
    <row r="457" spans="1:31" ht="12.75" customHeight="1" x14ac:dyDescent="0.25">
      <c r="A457" s="152">
        <v>428</v>
      </c>
      <c r="B457" s="152">
        <v>550</v>
      </c>
      <c r="C457" s="153" t="s">
        <v>330</v>
      </c>
      <c r="D457" s="152" t="s">
        <v>92</v>
      </c>
      <c r="E457" s="152">
        <v>0.1</v>
      </c>
      <c r="F457" s="153" t="s">
        <v>404</v>
      </c>
      <c r="G457" s="152" t="s">
        <v>23</v>
      </c>
      <c r="H457" s="155">
        <v>1</v>
      </c>
      <c r="I457" s="153">
        <f t="shared" ref="I457:I458" si="99">H457*E457</f>
        <v>0.1</v>
      </c>
      <c r="J457" s="153">
        <v>420</v>
      </c>
      <c r="K457" s="155">
        <f t="shared" ref="K457:K458" si="100">I457*J457</f>
        <v>42</v>
      </c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</row>
    <row r="458" spans="1:31" ht="12.75" customHeight="1" x14ac:dyDescent="0.25">
      <c r="A458" s="152">
        <v>429</v>
      </c>
      <c r="B458" s="152">
        <v>551</v>
      </c>
      <c r="C458" s="153" t="s">
        <v>324</v>
      </c>
      <c r="D458" s="152" t="s">
        <v>94</v>
      </c>
      <c r="E458" s="152">
        <v>0.08</v>
      </c>
      <c r="F458" s="153" t="s">
        <v>415</v>
      </c>
      <c r="G458" s="152" t="s">
        <v>23</v>
      </c>
      <c r="H458" s="155">
        <v>4</v>
      </c>
      <c r="I458" s="153">
        <f t="shared" si="99"/>
        <v>0.32</v>
      </c>
      <c r="J458" s="153">
        <v>420</v>
      </c>
      <c r="K458" s="155">
        <f t="shared" si="100"/>
        <v>134.4</v>
      </c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</row>
    <row r="459" spans="1:31" ht="15.75" customHeight="1" x14ac:dyDescent="0.25">
      <c r="A459" s="152">
        <v>430</v>
      </c>
      <c r="B459" s="152">
        <v>552</v>
      </c>
      <c r="C459" s="153" t="s">
        <v>326</v>
      </c>
      <c r="D459" s="152" t="s">
        <v>94</v>
      </c>
      <c r="E459" s="154">
        <v>1</v>
      </c>
      <c r="F459" s="153" t="s">
        <v>415</v>
      </c>
      <c r="G459" s="152" t="s">
        <v>23</v>
      </c>
      <c r="H459" s="155">
        <v>4</v>
      </c>
      <c r="I459" s="153"/>
      <c r="J459" s="153">
        <v>450</v>
      </c>
      <c r="K459" s="155">
        <f>H459*J459</f>
        <v>1800</v>
      </c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</row>
    <row r="460" spans="1:31" ht="12.75" customHeight="1" x14ac:dyDescent="0.25">
      <c r="A460" s="152">
        <v>431</v>
      </c>
      <c r="B460" s="152">
        <v>553</v>
      </c>
      <c r="C460" s="153" t="s">
        <v>327</v>
      </c>
      <c r="D460" s="152" t="s">
        <v>94</v>
      </c>
      <c r="E460" s="152">
        <v>1</v>
      </c>
      <c r="F460" s="153" t="s">
        <v>415</v>
      </c>
      <c r="G460" s="152" t="s">
        <v>23</v>
      </c>
      <c r="H460" s="155">
        <v>8</v>
      </c>
      <c r="I460" s="153">
        <f t="shared" ref="I460:I468" si="101">H460*E460</f>
        <v>8</v>
      </c>
      <c r="J460" s="153">
        <v>420</v>
      </c>
      <c r="K460" s="155">
        <f t="shared" ref="K460:K468" si="102">I460*J460</f>
        <v>3360</v>
      </c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</row>
    <row r="461" spans="1:31" ht="12.75" customHeight="1" x14ac:dyDescent="0.25">
      <c r="A461" s="152">
        <v>432</v>
      </c>
      <c r="B461" s="152">
        <v>554</v>
      </c>
      <c r="C461" s="153" t="s">
        <v>181</v>
      </c>
      <c r="D461" s="152" t="s">
        <v>95</v>
      </c>
      <c r="E461" s="152">
        <v>0.3</v>
      </c>
      <c r="F461" s="153" t="s">
        <v>415</v>
      </c>
      <c r="G461" s="152" t="s">
        <v>23</v>
      </c>
      <c r="H461" s="155">
        <v>4</v>
      </c>
      <c r="I461" s="153">
        <f t="shared" si="101"/>
        <v>1.2</v>
      </c>
      <c r="J461" s="153">
        <v>420</v>
      </c>
      <c r="K461" s="155">
        <f t="shared" si="102"/>
        <v>504</v>
      </c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</row>
    <row r="462" spans="1:31" ht="12.75" customHeight="1" x14ac:dyDescent="0.25">
      <c r="A462" s="152">
        <v>433</v>
      </c>
      <c r="B462" s="152">
        <v>555</v>
      </c>
      <c r="C462" s="153" t="s">
        <v>327</v>
      </c>
      <c r="D462" s="152" t="s">
        <v>96</v>
      </c>
      <c r="E462" s="152">
        <v>0.88</v>
      </c>
      <c r="F462" s="153" t="s">
        <v>415</v>
      </c>
      <c r="G462" s="152" t="s">
        <v>23</v>
      </c>
      <c r="H462" s="155">
        <v>8</v>
      </c>
      <c r="I462" s="153">
        <f t="shared" si="101"/>
        <v>7.04</v>
      </c>
      <c r="J462" s="153">
        <v>420</v>
      </c>
      <c r="K462" s="155">
        <f t="shared" si="102"/>
        <v>2956.8</v>
      </c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  <c r="AC462" s="110"/>
      <c r="AD462" s="110"/>
      <c r="AE462" s="110"/>
    </row>
    <row r="463" spans="1:31" ht="12.75" customHeight="1" x14ac:dyDescent="0.25">
      <c r="A463" s="152">
        <v>434</v>
      </c>
      <c r="B463" s="152">
        <v>556</v>
      </c>
      <c r="C463" s="153" t="s">
        <v>181</v>
      </c>
      <c r="D463" s="152" t="s">
        <v>97</v>
      </c>
      <c r="E463" s="152">
        <v>0.26</v>
      </c>
      <c r="F463" s="153" t="s">
        <v>415</v>
      </c>
      <c r="G463" s="152" t="s">
        <v>23</v>
      </c>
      <c r="H463" s="155">
        <v>4</v>
      </c>
      <c r="I463" s="153">
        <f t="shared" si="101"/>
        <v>1.04</v>
      </c>
      <c r="J463" s="153">
        <v>420</v>
      </c>
      <c r="K463" s="155">
        <f t="shared" si="102"/>
        <v>436.8</v>
      </c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  <c r="AC463" s="110"/>
      <c r="AD463" s="110"/>
      <c r="AE463" s="110"/>
    </row>
    <row r="464" spans="1:31" ht="12.75" customHeight="1" x14ac:dyDescent="0.25">
      <c r="A464" s="152">
        <v>435</v>
      </c>
      <c r="B464" s="152">
        <v>557</v>
      </c>
      <c r="C464" s="153" t="s">
        <v>327</v>
      </c>
      <c r="D464" s="152" t="s">
        <v>98</v>
      </c>
      <c r="E464" s="152">
        <v>0.75</v>
      </c>
      <c r="F464" s="153" t="s">
        <v>415</v>
      </c>
      <c r="G464" s="152" t="s">
        <v>23</v>
      </c>
      <c r="H464" s="155">
        <v>8</v>
      </c>
      <c r="I464" s="153">
        <f t="shared" si="101"/>
        <v>6</v>
      </c>
      <c r="J464" s="153">
        <v>420</v>
      </c>
      <c r="K464" s="155">
        <f t="shared" si="102"/>
        <v>2520</v>
      </c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  <c r="AC464" s="110"/>
      <c r="AD464" s="110"/>
      <c r="AE464" s="110"/>
    </row>
    <row r="465" spans="1:31" ht="12.75" customHeight="1" x14ac:dyDescent="0.25">
      <c r="A465" s="152">
        <v>436</v>
      </c>
      <c r="B465" s="152">
        <v>558</v>
      </c>
      <c r="C465" s="153" t="s">
        <v>181</v>
      </c>
      <c r="D465" s="152" t="s">
        <v>328</v>
      </c>
      <c r="E465" s="152">
        <v>0.23</v>
      </c>
      <c r="F465" s="153" t="s">
        <v>415</v>
      </c>
      <c r="G465" s="152" t="s">
        <v>23</v>
      </c>
      <c r="H465" s="155">
        <v>4</v>
      </c>
      <c r="I465" s="153">
        <f t="shared" si="101"/>
        <v>0.92</v>
      </c>
      <c r="J465" s="153">
        <v>420</v>
      </c>
      <c r="K465" s="155">
        <f t="shared" si="102"/>
        <v>386.40000000000003</v>
      </c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  <c r="AC465" s="110"/>
      <c r="AD465" s="110"/>
      <c r="AE465" s="110"/>
    </row>
    <row r="466" spans="1:31" ht="12.75" customHeight="1" x14ac:dyDescent="0.25">
      <c r="A466" s="152">
        <v>437</v>
      </c>
      <c r="B466" s="152">
        <v>559</v>
      </c>
      <c r="C466" s="153" t="s">
        <v>327</v>
      </c>
      <c r="D466" s="152" t="s">
        <v>329</v>
      </c>
      <c r="E466" s="152">
        <v>0.69</v>
      </c>
      <c r="F466" s="153" t="s">
        <v>415</v>
      </c>
      <c r="G466" s="152" t="s">
        <v>23</v>
      </c>
      <c r="H466" s="155">
        <f>72/9*4</f>
        <v>32</v>
      </c>
      <c r="I466" s="153">
        <f t="shared" si="101"/>
        <v>22.08</v>
      </c>
      <c r="J466" s="153">
        <v>420</v>
      </c>
      <c r="K466" s="155">
        <f t="shared" si="102"/>
        <v>9273.5999999999985</v>
      </c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  <c r="AC466" s="110"/>
      <c r="AD466" s="110"/>
      <c r="AE466" s="110"/>
    </row>
    <row r="467" spans="1:31" ht="12.75" customHeight="1" x14ac:dyDescent="0.25">
      <c r="A467" s="152">
        <v>438</v>
      </c>
      <c r="B467" s="152">
        <v>560</v>
      </c>
      <c r="C467" s="153" t="s">
        <v>330</v>
      </c>
      <c r="D467" s="152" t="s">
        <v>329</v>
      </c>
      <c r="E467" s="152">
        <v>0.05</v>
      </c>
      <c r="F467" s="153" t="s">
        <v>415</v>
      </c>
      <c r="G467" s="152" t="s">
        <v>23</v>
      </c>
      <c r="H467" s="155">
        <f>27/9*4</f>
        <v>12</v>
      </c>
      <c r="I467" s="153">
        <f t="shared" si="101"/>
        <v>0.60000000000000009</v>
      </c>
      <c r="J467" s="153">
        <v>420</v>
      </c>
      <c r="K467" s="155">
        <f t="shared" si="102"/>
        <v>252.00000000000003</v>
      </c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  <c r="AC467" s="110"/>
      <c r="AD467" s="110"/>
      <c r="AE467" s="110"/>
    </row>
    <row r="468" spans="1:31" ht="12.75" customHeight="1" x14ac:dyDescent="0.25">
      <c r="A468" s="152">
        <v>439</v>
      </c>
      <c r="B468" s="152">
        <v>561</v>
      </c>
      <c r="C468" s="153" t="s">
        <v>324</v>
      </c>
      <c r="D468" s="152" t="s">
        <v>329</v>
      </c>
      <c r="E468" s="152">
        <v>0.06</v>
      </c>
      <c r="F468" s="153" t="s">
        <v>415</v>
      </c>
      <c r="G468" s="152" t="s">
        <v>23</v>
      </c>
      <c r="H468" s="155">
        <v>4</v>
      </c>
      <c r="I468" s="153">
        <f t="shared" si="101"/>
        <v>0.24</v>
      </c>
      <c r="J468" s="153">
        <v>420</v>
      </c>
      <c r="K468" s="155">
        <f t="shared" si="102"/>
        <v>100.8</v>
      </c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  <c r="AC468" s="110"/>
      <c r="AD468" s="110"/>
      <c r="AE468" s="110"/>
    </row>
    <row r="469" spans="1:31" ht="15.75" customHeight="1" x14ac:dyDescent="0.25">
      <c r="A469" s="152">
        <v>440</v>
      </c>
      <c r="B469" s="152">
        <v>562</v>
      </c>
      <c r="C469" s="153" t="s">
        <v>326</v>
      </c>
      <c r="D469" s="152" t="s">
        <v>329</v>
      </c>
      <c r="E469" s="154">
        <v>1</v>
      </c>
      <c r="F469" s="153" t="s">
        <v>415</v>
      </c>
      <c r="G469" s="152" t="s">
        <v>23</v>
      </c>
      <c r="H469" s="155">
        <v>4</v>
      </c>
      <c r="I469" s="153"/>
      <c r="J469" s="153">
        <v>450</v>
      </c>
      <c r="K469" s="155">
        <f>H469*J469</f>
        <v>1800</v>
      </c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  <c r="AC469" s="110"/>
      <c r="AD469" s="110"/>
      <c r="AE469" s="110"/>
    </row>
    <row r="470" spans="1:31" ht="12.75" customHeight="1" x14ac:dyDescent="0.25">
      <c r="A470" s="152">
        <v>441</v>
      </c>
      <c r="B470" s="152">
        <v>563</v>
      </c>
      <c r="C470" s="153" t="s">
        <v>376</v>
      </c>
      <c r="D470" s="152" t="s">
        <v>405</v>
      </c>
      <c r="E470" s="152">
        <v>0.22</v>
      </c>
      <c r="F470" s="153" t="s">
        <v>415</v>
      </c>
      <c r="G470" s="152" t="s">
        <v>23</v>
      </c>
      <c r="H470" s="155">
        <v>4</v>
      </c>
      <c r="I470" s="153">
        <f t="shared" ref="I470:I481" si="103">H470*E470</f>
        <v>0.88</v>
      </c>
      <c r="J470" s="153">
        <v>420</v>
      </c>
      <c r="K470" s="155">
        <f t="shared" ref="K470:K481" si="104">I470*J470</f>
        <v>369.6</v>
      </c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  <c r="AC470" s="110"/>
      <c r="AD470" s="110"/>
      <c r="AE470" s="110"/>
    </row>
    <row r="471" spans="1:31" ht="12.75" customHeight="1" x14ac:dyDescent="0.25">
      <c r="A471" s="152">
        <v>442</v>
      </c>
      <c r="B471" s="152">
        <v>564</v>
      </c>
      <c r="C471" s="153" t="s">
        <v>331</v>
      </c>
      <c r="D471" s="152" t="s">
        <v>329</v>
      </c>
      <c r="E471" s="152">
        <v>0.22</v>
      </c>
      <c r="F471" s="153" t="s">
        <v>415</v>
      </c>
      <c r="G471" s="152" t="s">
        <v>23</v>
      </c>
      <c r="H471" s="155">
        <v>4</v>
      </c>
      <c r="I471" s="153">
        <f t="shared" si="103"/>
        <v>0.88</v>
      </c>
      <c r="J471" s="153">
        <v>420</v>
      </c>
      <c r="K471" s="155">
        <f t="shared" si="104"/>
        <v>369.6</v>
      </c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  <c r="AC471" s="110"/>
      <c r="AD471" s="110"/>
      <c r="AE471" s="110"/>
    </row>
    <row r="472" spans="1:31" ht="12.75" customHeight="1" x14ac:dyDescent="0.25">
      <c r="A472" s="152">
        <v>443</v>
      </c>
      <c r="B472" s="152">
        <v>565</v>
      </c>
      <c r="C472" s="153" t="s">
        <v>406</v>
      </c>
      <c r="D472" s="152" t="s">
        <v>100</v>
      </c>
      <c r="E472" s="152">
        <v>0.14000000000000001</v>
      </c>
      <c r="F472" s="153" t="s">
        <v>415</v>
      </c>
      <c r="G472" s="152" t="s">
        <v>23</v>
      </c>
      <c r="H472" s="155">
        <f>36/9*4</f>
        <v>16</v>
      </c>
      <c r="I472" s="153">
        <f t="shared" si="103"/>
        <v>2.2400000000000002</v>
      </c>
      <c r="J472" s="153">
        <v>420</v>
      </c>
      <c r="K472" s="155">
        <f t="shared" si="104"/>
        <v>940.80000000000007</v>
      </c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  <c r="AC472" s="110"/>
      <c r="AD472" s="110"/>
      <c r="AE472" s="110"/>
    </row>
    <row r="473" spans="1:31" ht="12.75" customHeight="1" x14ac:dyDescent="0.25">
      <c r="A473" s="152">
        <v>444</v>
      </c>
      <c r="B473" s="152">
        <v>566</v>
      </c>
      <c r="C473" s="153" t="s">
        <v>331</v>
      </c>
      <c r="D473" s="152" t="s">
        <v>394</v>
      </c>
      <c r="E473" s="152">
        <v>1.71</v>
      </c>
      <c r="F473" s="153" t="s">
        <v>415</v>
      </c>
      <c r="G473" s="152" t="s">
        <v>23</v>
      </c>
      <c r="H473" s="155">
        <v>1</v>
      </c>
      <c r="I473" s="153">
        <f t="shared" si="103"/>
        <v>1.71</v>
      </c>
      <c r="J473" s="153">
        <v>420</v>
      </c>
      <c r="K473" s="155">
        <f t="shared" si="104"/>
        <v>718.19999999999993</v>
      </c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  <c r="AC473" s="110"/>
      <c r="AD473" s="110"/>
      <c r="AE473" s="110"/>
    </row>
    <row r="474" spans="1:31" ht="12.75" customHeight="1" x14ac:dyDescent="0.25">
      <c r="A474" s="152">
        <v>445</v>
      </c>
      <c r="B474" s="152">
        <v>567</v>
      </c>
      <c r="C474" s="153" t="s">
        <v>327</v>
      </c>
      <c r="D474" s="152" t="s">
        <v>140</v>
      </c>
      <c r="E474" s="152">
        <v>3.5</v>
      </c>
      <c r="F474" s="153" t="s">
        <v>415</v>
      </c>
      <c r="G474" s="152" t="s">
        <v>23</v>
      </c>
      <c r="H474" s="155">
        <v>1</v>
      </c>
      <c r="I474" s="153">
        <f t="shared" si="103"/>
        <v>3.5</v>
      </c>
      <c r="J474" s="153">
        <v>420</v>
      </c>
      <c r="K474" s="155">
        <f t="shared" si="104"/>
        <v>1470</v>
      </c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  <c r="AC474" s="110"/>
      <c r="AD474" s="110"/>
      <c r="AE474" s="110"/>
    </row>
    <row r="475" spans="1:31" ht="12.75" customHeight="1" x14ac:dyDescent="0.25">
      <c r="A475" s="152">
        <v>446</v>
      </c>
      <c r="B475" s="152">
        <v>568</v>
      </c>
      <c r="C475" s="153" t="s">
        <v>181</v>
      </c>
      <c r="D475" s="152" t="s">
        <v>407</v>
      </c>
      <c r="E475" s="152">
        <v>1.08</v>
      </c>
      <c r="F475" s="153" t="s">
        <v>415</v>
      </c>
      <c r="G475" s="152" t="s">
        <v>23</v>
      </c>
      <c r="H475" s="155">
        <v>1</v>
      </c>
      <c r="I475" s="153">
        <f t="shared" si="103"/>
        <v>1.08</v>
      </c>
      <c r="J475" s="153">
        <v>420</v>
      </c>
      <c r="K475" s="155">
        <f t="shared" si="104"/>
        <v>453.6</v>
      </c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  <c r="AC475" s="110"/>
      <c r="AD475" s="110"/>
      <c r="AE475" s="110"/>
    </row>
    <row r="476" spans="1:31" ht="12.75" customHeight="1" x14ac:dyDescent="0.25">
      <c r="A476" s="152">
        <v>447</v>
      </c>
      <c r="B476" s="152">
        <v>569</v>
      </c>
      <c r="C476" s="153" t="s">
        <v>327</v>
      </c>
      <c r="D476" s="152" t="s">
        <v>155</v>
      </c>
      <c r="E476" s="152">
        <v>3.25</v>
      </c>
      <c r="F476" s="153" t="s">
        <v>415</v>
      </c>
      <c r="G476" s="152" t="s">
        <v>23</v>
      </c>
      <c r="H476" s="155">
        <v>3</v>
      </c>
      <c r="I476" s="153">
        <f t="shared" si="103"/>
        <v>9.75</v>
      </c>
      <c r="J476" s="153">
        <v>420</v>
      </c>
      <c r="K476" s="155">
        <f t="shared" si="104"/>
        <v>4095</v>
      </c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  <c r="AC476" s="110"/>
      <c r="AD476" s="110"/>
      <c r="AE476" s="110"/>
    </row>
    <row r="477" spans="1:31" ht="12.75" customHeight="1" x14ac:dyDescent="0.25">
      <c r="A477" s="152">
        <v>448</v>
      </c>
      <c r="B477" s="152">
        <v>570</v>
      </c>
      <c r="C477" s="153" t="s">
        <v>181</v>
      </c>
      <c r="D477" s="152" t="s">
        <v>408</v>
      </c>
      <c r="E477" s="152">
        <v>1</v>
      </c>
      <c r="F477" s="153" t="s">
        <v>415</v>
      </c>
      <c r="G477" s="152" t="s">
        <v>23</v>
      </c>
      <c r="H477" s="155">
        <v>1</v>
      </c>
      <c r="I477" s="153">
        <f t="shared" si="103"/>
        <v>1</v>
      </c>
      <c r="J477" s="153">
        <v>420</v>
      </c>
      <c r="K477" s="155">
        <f t="shared" si="104"/>
        <v>420</v>
      </c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  <c r="AC477" s="110"/>
      <c r="AD477" s="110"/>
      <c r="AE477" s="110"/>
    </row>
    <row r="478" spans="1:31" ht="12.75" customHeight="1" x14ac:dyDescent="0.25">
      <c r="A478" s="152">
        <v>449</v>
      </c>
      <c r="B478" s="152">
        <v>571</v>
      </c>
      <c r="C478" s="153" t="s">
        <v>327</v>
      </c>
      <c r="D478" s="152" t="s">
        <v>178</v>
      </c>
      <c r="E478" s="152">
        <v>3</v>
      </c>
      <c r="F478" s="153" t="s">
        <v>415</v>
      </c>
      <c r="G478" s="152" t="s">
        <v>23</v>
      </c>
      <c r="H478" s="155">
        <v>3</v>
      </c>
      <c r="I478" s="153">
        <f t="shared" si="103"/>
        <v>9</v>
      </c>
      <c r="J478" s="153">
        <v>420</v>
      </c>
      <c r="K478" s="155">
        <f t="shared" si="104"/>
        <v>3780</v>
      </c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  <c r="AC478" s="110"/>
      <c r="AD478" s="110"/>
      <c r="AE478" s="110"/>
    </row>
    <row r="479" spans="1:31" ht="12.75" customHeight="1" x14ac:dyDescent="0.25">
      <c r="A479" s="152">
        <v>450</v>
      </c>
      <c r="B479" s="152">
        <v>572</v>
      </c>
      <c r="C479" s="153" t="s">
        <v>181</v>
      </c>
      <c r="D479" s="152" t="s">
        <v>409</v>
      </c>
      <c r="E479" s="152">
        <v>0.92</v>
      </c>
      <c r="F479" s="153" t="s">
        <v>415</v>
      </c>
      <c r="G479" s="152" t="s">
        <v>23</v>
      </c>
      <c r="H479" s="155">
        <v>1</v>
      </c>
      <c r="I479" s="153">
        <f t="shared" si="103"/>
        <v>0.92</v>
      </c>
      <c r="J479" s="153">
        <v>420</v>
      </c>
      <c r="K479" s="155">
        <f t="shared" si="104"/>
        <v>386.40000000000003</v>
      </c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</row>
    <row r="480" spans="1:31" ht="12.75" customHeight="1" x14ac:dyDescent="0.25">
      <c r="A480" s="152">
        <v>451</v>
      </c>
      <c r="B480" s="152">
        <v>573</v>
      </c>
      <c r="C480" s="153" t="s">
        <v>327</v>
      </c>
      <c r="D480" s="152" t="s">
        <v>266</v>
      </c>
      <c r="E480" s="152">
        <v>2.75</v>
      </c>
      <c r="F480" s="153" t="s">
        <v>415</v>
      </c>
      <c r="G480" s="152" t="s">
        <v>23</v>
      </c>
      <c r="H480" s="155">
        <v>3</v>
      </c>
      <c r="I480" s="153">
        <f t="shared" si="103"/>
        <v>8.25</v>
      </c>
      <c r="J480" s="153">
        <v>420</v>
      </c>
      <c r="K480" s="155">
        <f t="shared" si="104"/>
        <v>3465</v>
      </c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  <c r="AC480" s="110"/>
      <c r="AD480" s="110"/>
      <c r="AE480" s="110"/>
    </row>
    <row r="481" spans="1:31" ht="12.75" customHeight="1" x14ac:dyDescent="0.25">
      <c r="A481" s="152">
        <v>452</v>
      </c>
      <c r="B481" s="152">
        <v>574</v>
      </c>
      <c r="C481" s="153" t="s">
        <v>181</v>
      </c>
      <c r="D481" s="152" t="s">
        <v>410</v>
      </c>
      <c r="E481" s="152">
        <v>0.84</v>
      </c>
      <c r="F481" s="153" t="s">
        <v>415</v>
      </c>
      <c r="G481" s="152" t="s">
        <v>23</v>
      </c>
      <c r="H481" s="155">
        <v>1</v>
      </c>
      <c r="I481" s="153">
        <f t="shared" si="103"/>
        <v>0.84</v>
      </c>
      <c r="J481" s="153">
        <v>420</v>
      </c>
      <c r="K481" s="155">
        <f t="shared" si="104"/>
        <v>352.8</v>
      </c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  <c r="AC481" s="110"/>
      <c r="AD481" s="110"/>
      <c r="AE481" s="110"/>
    </row>
    <row r="482" spans="1:31" ht="12.75" customHeight="1" x14ac:dyDescent="0.25">
      <c r="A482" s="152">
        <v>453</v>
      </c>
      <c r="B482" s="152">
        <v>575</v>
      </c>
      <c r="C482" s="153" t="s">
        <v>345</v>
      </c>
      <c r="D482" s="152" t="s">
        <v>411</v>
      </c>
      <c r="E482" s="152"/>
      <c r="F482" s="153" t="s">
        <v>415</v>
      </c>
      <c r="G482" s="152" t="s">
        <v>23</v>
      </c>
      <c r="H482" s="155">
        <v>1</v>
      </c>
      <c r="I482" s="153"/>
      <c r="J482" s="153">
        <v>1200</v>
      </c>
      <c r="K482" s="155">
        <f>J482*H482</f>
        <v>1200</v>
      </c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  <c r="AC482" s="110"/>
      <c r="AD482" s="110"/>
      <c r="AE482" s="110"/>
    </row>
    <row r="483" spans="1:31" ht="12.75" customHeight="1" x14ac:dyDescent="0.25">
      <c r="A483" s="152">
        <v>454</v>
      </c>
      <c r="B483" s="152">
        <v>576</v>
      </c>
      <c r="C483" s="153" t="s">
        <v>327</v>
      </c>
      <c r="D483" s="152" t="s">
        <v>244</v>
      </c>
      <c r="E483" s="152">
        <v>2.5</v>
      </c>
      <c r="F483" s="153" t="s">
        <v>415</v>
      </c>
      <c r="G483" s="152" t="s">
        <v>23</v>
      </c>
      <c r="H483" s="155">
        <v>2</v>
      </c>
      <c r="I483" s="153">
        <f>H483*E483</f>
        <v>5</v>
      </c>
      <c r="J483" s="153">
        <v>420</v>
      </c>
      <c r="K483" s="155">
        <f>I483*J483</f>
        <v>2100</v>
      </c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  <c r="AC483" s="110"/>
      <c r="AD483" s="110"/>
      <c r="AE483" s="110"/>
    </row>
    <row r="484" spans="1:31" ht="12.75" customHeight="1" x14ac:dyDescent="0.25">
      <c r="A484" s="152">
        <v>455</v>
      </c>
      <c r="B484" s="152">
        <v>578</v>
      </c>
      <c r="C484" s="153" t="s">
        <v>345</v>
      </c>
      <c r="D484" s="152" t="s">
        <v>413</v>
      </c>
      <c r="E484" s="152"/>
      <c r="F484" s="153" t="s">
        <v>415</v>
      </c>
      <c r="G484" s="152" t="s">
        <v>23</v>
      </c>
      <c r="H484" s="155">
        <v>1</v>
      </c>
      <c r="I484" s="153"/>
      <c r="J484" s="153">
        <v>1200</v>
      </c>
      <c r="K484" s="155">
        <f t="shared" ref="K484:K485" si="105">J484*H484</f>
        <v>1200</v>
      </c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  <c r="AC484" s="110"/>
      <c r="AD484" s="110"/>
      <c r="AE484" s="110"/>
    </row>
    <row r="485" spans="1:31" ht="12.75" customHeight="1" x14ac:dyDescent="0.25">
      <c r="A485" s="152">
        <v>456</v>
      </c>
      <c r="B485" s="152">
        <v>581</v>
      </c>
      <c r="C485" s="153" t="s">
        <v>345</v>
      </c>
      <c r="D485" s="152" t="s">
        <v>414</v>
      </c>
      <c r="E485" s="152"/>
      <c r="F485" s="153" t="s">
        <v>415</v>
      </c>
      <c r="G485" s="152" t="s">
        <v>23</v>
      </c>
      <c r="H485" s="155">
        <v>1</v>
      </c>
      <c r="I485" s="153"/>
      <c r="J485" s="153">
        <v>1200</v>
      </c>
      <c r="K485" s="155">
        <f t="shared" si="105"/>
        <v>1200</v>
      </c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  <c r="AC485" s="110"/>
      <c r="AD485" s="110"/>
      <c r="AE485" s="110"/>
    </row>
    <row r="486" spans="1:31" ht="12.75" customHeight="1" x14ac:dyDescent="0.25">
      <c r="A486" s="152">
        <v>457</v>
      </c>
      <c r="B486" s="152">
        <v>589</v>
      </c>
      <c r="C486" s="153" t="s">
        <v>330</v>
      </c>
      <c r="D486" s="152" t="s">
        <v>92</v>
      </c>
      <c r="E486" s="152">
        <v>0.1</v>
      </c>
      <c r="F486" s="153" t="s">
        <v>415</v>
      </c>
      <c r="G486" s="152" t="s">
        <v>23</v>
      </c>
      <c r="H486" s="155">
        <v>1</v>
      </c>
      <c r="I486" s="153">
        <f t="shared" ref="I486:I487" si="106">H486*E486</f>
        <v>0.1</v>
      </c>
      <c r="J486" s="153">
        <v>420</v>
      </c>
      <c r="K486" s="155">
        <f t="shared" ref="K486:K487" si="107">I486*J486</f>
        <v>42</v>
      </c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  <c r="AC486" s="110"/>
      <c r="AD486" s="110"/>
      <c r="AE486" s="110"/>
    </row>
    <row r="487" spans="1:31" ht="12.75" customHeight="1" x14ac:dyDescent="0.25">
      <c r="A487" s="152">
        <v>458</v>
      </c>
      <c r="B487" s="152">
        <v>590</v>
      </c>
      <c r="C487" s="153" t="s">
        <v>324</v>
      </c>
      <c r="D487" s="152" t="s">
        <v>94</v>
      </c>
      <c r="E487" s="152">
        <v>0.08</v>
      </c>
      <c r="F487" s="153" t="s">
        <v>416</v>
      </c>
      <c r="G487" s="152" t="s">
        <v>23</v>
      </c>
      <c r="H487" s="155">
        <v>4</v>
      </c>
      <c r="I487" s="153">
        <f t="shared" si="106"/>
        <v>0.32</v>
      </c>
      <c r="J487" s="153">
        <v>420</v>
      </c>
      <c r="K487" s="155">
        <f t="shared" si="107"/>
        <v>134.4</v>
      </c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  <c r="AC487" s="110"/>
      <c r="AD487" s="110"/>
      <c r="AE487" s="110"/>
    </row>
    <row r="488" spans="1:31" ht="15.75" customHeight="1" x14ac:dyDescent="0.25">
      <c r="A488" s="152">
        <v>459</v>
      </c>
      <c r="B488" s="152">
        <v>591</v>
      </c>
      <c r="C488" s="153" t="s">
        <v>326</v>
      </c>
      <c r="D488" s="152" t="s">
        <v>94</v>
      </c>
      <c r="E488" s="154">
        <v>1</v>
      </c>
      <c r="F488" s="153" t="s">
        <v>416</v>
      </c>
      <c r="G488" s="152" t="s">
        <v>23</v>
      </c>
      <c r="H488" s="155">
        <v>4</v>
      </c>
      <c r="I488" s="153"/>
      <c r="J488" s="153">
        <v>450</v>
      </c>
      <c r="K488" s="155">
        <f>H488*J488</f>
        <v>1800</v>
      </c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  <c r="AC488" s="110"/>
      <c r="AD488" s="110"/>
      <c r="AE488" s="110"/>
    </row>
    <row r="489" spans="1:31" ht="12.75" customHeight="1" x14ac:dyDescent="0.25">
      <c r="A489" s="152">
        <v>460</v>
      </c>
      <c r="B489" s="152">
        <v>592</v>
      </c>
      <c r="C489" s="153" t="s">
        <v>327</v>
      </c>
      <c r="D489" s="152" t="s">
        <v>94</v>
      </c>
      <c r="E489" s="152">
        <v>1</v>
      </c>
      <c r="F489" s="153" t="s">
        <v>416</v>
      </c>
      <c r="G489" s="152" t="s">
        <v>23</v>
      </c>
      <c r="H489" s="155">
        <v>4</v>
      </c>
      <c r="I489" s="153">
        <f t="shared" ref="I489:I497" si="108">H489*E489</f>
        <v>4</v>
      </c>
      <c r="J489" s="153">
        <v>420</v>
      </c>
      <c r="K489" s="155">
        <f t="shared" ref="K489:K497" si="109">I489*J489</f>
        <v>1680</v>
      </c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  <c r="AC489" s="110"/>
      <c r="AD489" s="110"/>
      <c r="AE489" s="110"/>
    </row>
    <row r="490" spans="1:31" ht="12.75" customHeight="1" x14ac:dyDescent="0.25">
      <c r="A490" s="152">
        <v>461</v>
      </c>
      <c r="B490" s="152">
        <v>593</v>
      </c>
      <c r="C490" s="153" t="s">
        <v>181</v>
      </c>
      <c r="D490" s="152" t="s">
        <v>95</v>
      </c>
      <c r="E490" s="152">
        <v>0.3</v>
      </c>
      <c r="F490" s="153" t="s">
        <v>416</v>
      </c>
      <c r="G490" s="152" t="s">
        <v>23</v>
      </c>
      <c r="H490" s="155">
        <v>4</v>
      </c>
      <c r="I490" s="153">
        <f t="shared" si="108"/>
        <v>1.2</v>
      </c>
      <c r="J490" s="153">
        <v>420</v>
      </c>
      <c r="K490" s="155">
        <f t="shared" si="109"/>
        <v>504</v>
      </c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  <c r="AC490" s="110"/>
      <c r="AD490" s="110"/>
      <c r="AE490" s="110"/>
    </row>
    <row r="491" spans="1:31" ht="12.75" customHeight="1" x14ac:dyDescent="0.25">
      <c r="A491" s="152">
        <v>462</v>
      </c>
      <c r="B491" s="152">
        <v>594</v>
      </c>
      <c r="C491" s="153" t="s">
        <v>327</v>
      </c>
      <c r="D491" s="152" t="s">
        <v>96</v>
      </c>
      <c r="E491" s="152">
        <v>0.88</v>
      </c>
      <c r="F491" s="153" t="s">
        <v>416</v>
      </c>
      <c r="G491" s="152" t="s">
        <v>23</v>
      </c>
      <c r="H491" s="155">
        <v>4</v>
      </c>
      <c r="I491" s="153">
        <f t="shared" si="108"/>
        <v>3.52</v>
      </c>
      <c r="J491" s="153">
        <v>420</v>
      </c>
      <c r="K491" s="155">
        <f t="shared" si="109"/>
        <v>1478.4</v>
      </c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  <c r="AC491" s="110"/>
      <c r="AD491" s="110"/>
      <c r="AE491" s="110"/>
    </row>
    <row r="492" spans="1:31" ht="12.75" customHeight="1" x14ac:dyDescent="0.25">
      <c r="A492" s="152">
        <v>463</v>
      </c>
      <c r="B492" s="152">
        <v>595</v>
      </c>
      <c r="C492" s="153" t="s">
        <v>181</v>
      </c>
      <c r="D492" s="152" t="s">
        <v>97</v>
      </c>
      <c r="E492" s="152">
        <v>0.26</v>
      </c>
      <c r="F492" s="153" t="s">
        <v>416</v>
      </c>
      <c r="G492" s="152" t="s">
        <v>23</v>
      </c>
      <c r="H492" s="155">
        <v>4</v>
      </c>
      <c r="I492" s="153">
        <f t="shared" si="108"/>
        <v>1.04</v>
      </c>
      <c r="J492" s="153">
        <v>420</v>
      </c>
      <c r="K492" s="155">
        <f t="shared" si="109"/>
        <v>436.8</v>
      </c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  <c r="AC492" s="110"/>
      <c r="AD492" s="110"/>
      <c r="AE492" s="110"/>
    </row>
    <row r="493" spans="1:31" ht="12.75" customHeight="1" x14ac:dyDescent="0.25">
      <c r="A493" s="152">
        <v>464</v>
      </c>
      <c r="B493" s="152">
        <v>596</v>
      </c>
      <c r="C493" s="153" t="s">
        <v>327</v>
      </c>
      <c r="D493" s="152" t="s">
        <v>98</v>
      </c>
      <c r="E493" s="152">
        <v>0.75</v>
      </c>
      <c r="F493" s="153" t="s">
        <v>416</v>
      </c>
      <c r="G493" s="152" t="s">
        <v>23</v>
      </c>
      <c r="H493" s="155">
        <v>4</v>
      </c>
      <c r="I493" s="153">
        <f t="shared" si="108"/>
        <v>3</v>
      </c>
      <c r="J493" s="153">
        <v>420</v>
      </c>
      <c r="K493" s="155">
        <f t="shared" si="109"/>
        <v>1260</v>
      </c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  <c r="AC493" s="110"/>
      <c r="AD493" s="110"/>
      <c r="AE493" s="110"/>
    </row>
    <row r="494" spans="1:31" ht="12.75" customHeight="1" x14ac:dyDescent="0.25">
      <c r="A494" s="152">
        <v>465</v>
      </c>
      <c r="B494" s="152">
        <v>597</v>
      </c>
      <c r="C494" s="153" t="s">
        <v>181</v>
      </c>
      <c r="D494" s="152" t="s">
        <v>328</v>
      </c>
      <c r="E494" s="152">
        <v>0.23</v>
      </c>
      <c r="F494" s="153" t="s">
        <v>416</v>
      </c>
      <c r="G494" s="152" t="s">
        <v>23</v>
      </c>
      <c r="H494" s="155">
        <v>4</v>
      </c>
      <c r="I494" s="153">
        <f t="shared" si="108"/>
        <v>0.92</v>
      </c>
      <c r="J494" s="153">
        <v>420</v>
      </c>
      <c r="K494" s="155">
        <f t="shared" si="109"/>
        <v>386.40000000000003</v>
      </c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  <c r="AC494" s="110"/>
      <c r="AD494" s="110"/>
      <c r="AE494" s="110"/>
    </row>
    <row r="495" spans="1:31" ht="12.75" customHeight="1" x14ac:dyDescent="0.25">
      <c r="A495" s="152">
        <v>466</v>
      </c>
      <c r="B495" s="152">
        <v>598</v>
      </c>
      <c r="C495" s="153" t="s">
        <v>327</v>
      </c>
      <c r="D495" s="152" t="s">
        <v>329</v>
      </c>
      <c r="E495" s="152">
        <v>0.69</v>
      </c>
      <c r="F495" s="153" t="s">
        <v>416</v>
      </c>
      <c r="G495" s="152" t="s">
        <v>23</v>
      </c>
      <c r="H495" s="155">
        <v>30</v>
      </c>
      <c r="I495" s="153">
        <f t="shared" si="108"/>
        <v>20.7</v>
      </c>
      <c r="J495" s="153">
        <v>420</v>
      </c>
      <c r="K495" s="155">
        <f t="shared" si="109"/>
        <v>8694</v>
      </c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  <c r="AC495" s="110"/>
      <c r="AD495" s="110"/>
      <c r="AE495" s="110"/>
    </row>
    <row r="496" spans="1:31" ht="12.75" customHeight="1" x14ac:dyDescent="0.25">
      <c r="A496" s="152">
        <v>467</v>
      </c>
      <c r="B496" s="152">
        <v>599</v>
      </c>
      <c r="C496" s="153" t="s">
        <v>330</v>
      </c>
      <c r="D496" s="152" t="s">
        <v>329</v>
      </c>
      <c r="E496" s="152">
        <v>0.05</v>
      </c>
      <c r="F496" s="153" t="s">
        <v>416</v>
      </c>
      <c r="G496" s="152" t="s">
        <v>23</v>
      </c>
      <c r="H496" s="155">
        <v>8</v>
      </c>
      <c r="I496" s="153">
        <f t="shared" si="108"/>
        <v>0.4</v>
      </c>
      <c r="J496" s="153">
        <v>420</v>
      </c>
      <c r="K496" s="155">
        <f t="shared" si="109"/>
        <v>168</v>
      </c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  <c r="AC496" s="110"/>
      <c r="AD496" s="110"/>
      <c r="AE496" s="110"/>
    </row>
    <row r="497" spans="1:31" ht="12.75" customHeight="1" x14ac:dyDescent="0.25">
      <c r="A497" s="152">
        <v>468</v>
      </c>
      <c r="B497" s="152">
        <v>600</v>
      </c>
      <c r="C497" s="153" t="s">
        <v>324</v>
      </c>
      <c r="D497" s="152" t="s">
        <v>329</v>
      </c>
      <c r="E497" s="152">
        <v>0.06</v>
      </c>
      <c r="F497" s="153" t="s">
        <v>416</v>
      </c>
      <c r="G497" s="152" t="s">
        <v>23</v>
      </c>
      <c r="H497" s="155">
        <v>4</v>
      </c>
      <c r="I497" s="153">
        <f t="shared" si="108"/>
        <v>0.24</v>
      </c>
      <c r="J497" s="153">
        <v>420</v>
      </c>
      <c r="K497" s="155">
        <f t="shared" si="109"/>
        <v>100.8</v>
      </c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  <c r="AC497" s="110"/>
      <c r="AD497" s="110"/>
      <c r="AE497" s="110"/>
    </row>
    <row r="498" spans="1:31" ht="15.75" customHeight="1" x14ac:dyDescent="0.25">
      <c r="A498" s="152">
        <v>469</v>
      </c>
      <c r="B498" s="152">
        <v>601</v>
      </c>
      <c r="C498" s="153" t="s">
        <v>326</v>
      </c>
      <c r="D498" s="152" t="s">
        <v>329</v>
      </c>
      <c r="E498" s="154">
        <v>1</v>
      </c>
      <c r="F498" s="153" t="s">
        <v>416</v>
      </c>
      <c r="G498" s="152" t="s">
        <v>23</v>
      </c>
      <c r="H498" s="155">
        <v>4</v>
      </c>
      <c r="I498" s="153"/>
      <c r="J498" s="153">
        <v>450</v>
      </c>
      <c r="K498" s="155">
        <f>H498*J498</f>
        <v>1800</v>
      </c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  <c r="AC498" s="110"/>
      <c r="AD498" s="110"/>
      <c r="AE498" s="110"/>
    </row>
    <row r="499" spans="1:31" ht="12.75" customHeight="1" x14ac:dyDescent="0.25">
      <c r="A499" s="152">
        <v>470</v>
      </c>
      <c r="B499" s="152">
        <v>602</v>
      </c>
      <c r="C499" s="153" t="s">
        <v>331</v>
      </c>
      <c r="D499" s="152" t="s">
        <v>100</v>
      </c>
      <c r="E499" s="152">
        <v>0.24</v>
      </c>
      <c r="F499" s="153" t="s">
        <v>416</v>
      </c>
      <c r="G499" s="152" t="s">
        <v>23</v>
      </c>
      <c r="H499" s="155">
        <v>4</v>
      </c>
      <c r="I499" s="153">
        <f t="shared" ref="I499:I508" si="110">H499*E499</f>
        <v>0.96</v>
      </c>
      <c r="J499" s="153">
        <v>420</v>
      </c>
      <c r="K499" s="155">
        <f t="shared" ref="K499:K508" si="111">I499*J499</f>
        <v>403.2</v>
      </c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  <c r="AC499" s="110"/>
      <c r="AD499" s="110"/>
      <c r="AE499" s="110"/>
    </row>
    <row r="500" spans="1:31" ht="12.75" customHeight="1" x14ac:dyDescent="0.25">
      <c r="A500" s="152">
        <v>471</v>
      </c>
      <c r="B500" s="152">
        <v>603</v>
      </c>
      <c r="C500" s="153" t="s">
        <v>331</v>
      </c>
      <c r="D500" s="152" t="s">
        <v>394</v>
      </c>
      <c r="E500" s="152">
        <v>1.71</v>
      </c>
      <c r="F500" s="153" t="s">
        <v>416</v>
      </c>
      <c r="G500" s="152" t="s">
        <v>23</v>
      </c>
      <c r="H500" s="155">
        <v>1</v>
      </c>
      <c r="I500" s="153">
        <f t="shared" si="110"/>
        <v>1.71</v>
      </c>
      <c r="J500" s="153">
        <v>420</v>
      </c>
      <c r="K500" s="155">
        <f t="shared" si="111"/>
        <v>718.19999999999993</v>
      </c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  <c r="AC500" s="110"/>
      <c r="AD500" s="110"/>
      <c r="AE500" s="110"/>
    </row>
    <row r="501" spans="1:31" ht="12.75" customHeight="1" x14ac:dyDescent="0.25">
      <c r="A501" s="152">
        <v>472</v>
      </c>
      <c r="B501" s="152">
        <v>604</v>
      </c>
      <c r="C501" s="153" t="s">
        <v>327</v>
      </c>
      <c r="D501" s="152" t="s">
        <v>140</v>
      </c>
      <c r="E501" s="152">
        <v>3.5</v>
      </c>
      <c r="F501" s="153" t="s">
        <v>416</v>
      </c>
      <c r="G501" s="152" t="s">
        <v>23</v>
      </c>
      <c r="H501" s="155">
        <v>1</v>
      </c>
      <c r="I501" s="153">
        <f t="shared" si="110"/>
        <v>3.5</v>
      </c>
      <c r="J501" s="153">
        <v>420</v>
      </c>
      <c r="K501" s="155">
        <f t="shared" si="111"/>
        <v>1470</v>
      </c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  <c r="AC501" s="110"/>
      <c r="AD501" s="110"/>
      <c r="AE501" s="110"/>
    </row>
    <row r="502" spans="1:31" ht="12.75" customHeight="1" x14ac:dyDescent="0.25">
      <c r="A502" s="152">
        <v>473</v>
      </c>
      <c r="B502" s="152">
        <v>605</v>
      </c>
      <c r="C502" s="153" t="s">
        <v>181</v>
      </c>
      <c r="D502" s="152" t="s">
        <v>407</v>
      </c>
      <c r="E502" s="152">
        <v>1.08</v>
      </c>
      <c r="F502" s="153" t="s">
        <v>416</v>
      </c>
      <c r="G502" s="152" t="s">
        <v>23</v>
      </c>
      <c r="H502" s="155">
        <v>1</v>
      </c>
      <c r="I502" s="153">
        <f t="shared" si="110"/>
        <v>1.08</v>
      </c>
      <c r="J502" s="153">
        <v>420</v>
      </c>
      <c r="K502" s="155">
        <f t="shared" si="111"/>
        <v>453.6</v>
      </c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  <c r="AC502" s="110"/>
      <c r="AD502" s="110"/>
      <c r="AE502" s="110"/>
    </row>
    <row r="503" spans="1:31" ht="12.75" customHeight="1" x14ac:dyDescent="0.25">
      <c r="A503" s="152">
        <v>474</v>
      </c>
      <c r="B503" s="152">
        <v>606</v>
      </c>
      <c r="C503" s="153" t="s">
        <v>327</v>
      </c>
      <c r="D503" s="152" t="s">
        <v>155</v>
      </c>
      <c r="E503" s="152">
        <v>3.25</v>
      </c>
      <c r="F503" s="153" t="s">
        <v>416</v>
      </c>
      <c r="G503" s="152" t="s">
        <v>23</v>
      </c>
      <c r="H503" s="155">
        <v>3</v>
      </c>
      <c r="I503" s="153">
        <f t="shared" si="110"/>
        <v>9.75</v>
      </c>
      <c r="J503" s="153">
        <v>420</v>
      </c>
      <c r="K503" s="155">
        <f t="shared" si="111"/>
        <v>4095</v>
      </c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  <c r="AC503" s="110"/>
      <c r="AD503" s="110"/>
      <c r="AE503" s="110"/>
    </row>
    <row r="504" spans="1:31" ht="12.75" customHeight="1" x14ac:dyDescent="0.25">
      <c r="A504" s="152">
        <v>475</v>
      </c>
      <c r="B504" s="152">
        <v>607</v>
      </c>
      <c r="C504" s="153" t="s">
        <v>181</v>
      </c>
      <c r="D504" s="152" t="s">
        <v>417</v>
      </c>
      <c r="E504" s="152">
        <v>1.02</v>
      </c>
      <c r="F504" s="153" t="s">
        <v>416</v>
      </c>
      <c r="G504" s="152" t="s">
        <v>23</v>
      </c>
      <c r="H504" s="155">
        <v>1</v>
      </c>
      <c r="I504" s="153">
        <f t="shared" si="110"/>
        <v>1.02</v>
      </c>
      <c r="J504" s="153">
        <v>420</v>
      </c>
      <c r="K504" s="155">
        <f t="shared" si="111"/>
        <v>428.40000000000003</v>
      </c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  <c r="AC504" s="110"/>
      <c r="AD504" s="110"/>
      <c r="AE504" s="110"/>
    </row>
    <row r="505" spans="1:31" ht="12.75" customHeight="1" x14ac:dyDescent="0.25">
      <c r="A505" s="152">
        <v>476</v>
      </c>
      <c r="B505" s="152">
        <v>608</v>
      </c>
      <c r="C505" s="153" t="s">
        <v>327</v>
      </c>
      <c r="D505" s="152" t="s">
        <v>186</v>
      </c>
      <c r="E505" s="152">
        <v>3.13</v>
      </c>
      <c r="F505" s="153" t="s">
        <v>416</v>
      </c>
      <c r="G505" s="152" t="s">
        <v>23</v>
      </c>
      <c r="H505" s="155">
        <v>3</v>
      </c>
      <c r="I505" s="153">
        <f t="shared" si="110"/>
        <v>9.39</v>
      </c>
      <c r="J505" s="153">
        <v>420</v>
      </c>
      <c r="K505" s="155">
        <f t="shared" si="111"/>
        <v>3943.8</v>
      </c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  <c r="AC505" s="110"/>
      <c r="AD505" s="110"/>
      <c r="AE505" s="110"/>
    </row>
    <row r="506" spans="1:31" ht="12.75" customHeight="1" x14ac:dyDescent="0.25">
      <c r="A506" s="152">
        <v>477</v>
      </c>
      <c r="B506" s="152">
        <v>609</v>
      </c>
      <c r="C506" s="153" t="s">
        <v>181</v>
      </c>
      <c r="D506" s="152" t="s">
        <v>418</v>
      </c>
      <c r="E506" s="152">
        <v>0.98</v>
      </c>
      <c r="F506" s="153" t="s">
        <v>416</v>
      </c>
      <c r="G506" s="152" t="s">
        <v>23</v>
      </c>
      <c r="H506" s="155">
        <v>1</v>
      </c>
      <c r="I506" s="153">
        <f t="shared" si="110"/>
        <v>0.98</v>
      </c>
      <c r="J506" s="153">
        <v>420</v>
      </c>
      <c r="K506" s="155">
        <f t="shared" si="111"/>
        <v>411.59999999999997</v>
      </c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  <c r="AC506" s="110"/>
      <c r="AD506" s="110"/>
      <c r="AE506" s="110"/>
    </row>
    <row r="507" spans="1:31" ht="12.75" customHeight="1" x14ac:dyDescent="0.25">
      <c r="A507" s="152">
        <v>478</v>
      </c>
      <c r="B507" s="152">
        <v>610</v>
      </c>
      <c r="C507" s="153" t="s">
        <v>327</v>
      </c>
      <c r="D507" s="152" t="s">
        <v>190</v>
      </c>
      <c r="E507" s="152">
        <v>3</v>
      </c>
      <c r="F507" s="153" t="s">
        <v>416</v>
      </c>
      <c r="G507" s="152" t="s">
        <v>23</v>
      </c>
      <c r="H507" s="155">
        <v>3</v>
      </c>
      <c r="I507" s="153">
        <f t="shared" si="110"/>
        <v>9</v>
      </c>
      <c r="J507" s="153">
        <v>420</v>
      </c>
      <c r="K507" s="155">
        <f t="shared" si="111"/>
        <v>3780</v>
      </c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  <c r="AC507" s="110"/>
      <c r="AD507" s="110"/>
      <c r="AE507" s="110"/>
    </row>
    <row r="508" spans="1:31" ht="12.75" customHeight="1" x14ac:dyDescent="0.25">
      <c r="A508" s="152">
        <v>479</v>
      </c>
      <c r="B508" s="152">
        <v>611</v>
      </c>
      <c r="C508" s="153" t="s">
        <v>181</v>
      </c>
      <c r="D508" s="152" t="s">
        <v>419</v>
      </c>
      <c r="E508" s="152">
        <v>0.94</v>
      </c>
      <c r="F508" s="153" t="s">
        <v>416</v>
      </c>
      <c r="G508" s="152" t="s">
        <v>23</v>
      </c>
      <c r="H508" s="155">
        <v>1</v>
      </c>
      <c r="I508" s="153">
        <f t="shared" si="110"/>
        <v>0.94</v>
      </c>
      <c r="J508" s="153">
        <v>420</v>
      </c>
      <c r="K508" s="155">
        <f t="shared" si="111"/>
        <v>394.79999999999995</v>
      </c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  <c r="AC508" s="110"/>
      <c r="AD508" s="110"/>
      <c r="AE508" s="110"/>
    </row>
    <row r="509" spans="1:31" ht="12.75" customHeight="1" x14ac:dyDescent="0.25">
      <c r="A509" s="152">
        <v>480</v>
      </c>
      <c r="B509" s="152">
        <v>612</v>
      </c>
      <c r="C509" s="153" t="s">
        <v>345</v>
      </c>
      <c r="D509" s="152" t="s">
        <v>420</v>
      </c>
      <c r="E509" s="152"/>
      <c r="F509" s="153" t="s">
        <v>416</v>
      </c>
      <c r="G509" s="152" t="s">
        <v>23</v>
      </c>
      <c r="H509" s="155">
        <v>1</v>
      </c>
      <c r="I509" s="153"/>
      <c r="J509" s="153">
        <v>1200</v>
      </c>
      <c r="K509" s="155">
        <f>J509*H509</f>
        <v>1200</v>
      </c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  <c r="AC509" s="110"/>
      <c r="AD509" s="110"/>
      <c r="AE509" s="110"/>
    </row>
    <row r="510" spans="1:31" ht="12.75" customHeight="1" x14ac:dyDescent="0.25">
      <c r="A510" s="152">
        <v>481</v>
      </c>
      <c r="B510" s="152">
        <v>613</v>
      </c>
      <c r="C510" s="153" t="s">
        <v>327</v>
      </c>
      <c r="D510" s="152" t="s">
        <v>270</v>
      </c>
      <c r="E510" s="152">
        <v>3.25</v>
      </c>
      <c r="F510" s="153" t="s">
        <v>416</v>
      </c>
      <c r="G510" s="152" t="s">
        <v>23</v>
      </c>
      <c r="H510" s="155">
        <v>2</v>
      </c>
      <c r="I510" s="153">
        <f>H510*E510</f>
        <v>6.5</v>
      </c>
      <c r="J510" s="153">
        <v>420</v>
      </c>
      <c r="K510" s="155">
        <f>I510*J510</f>
        <v>2730</v>
      </c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  <c r="AC510" s="110"/>
      <c r="AD510" s="110"/>
      <c r="AE510" s="110"/>
    </row>
    <row r="511" spans="1:31" ht="12.75" customHeight="1" x14ac:dyDescent="0.25">
      <c r="A511" s="152">
        <v>482</v>
      </c>
      <c r="B511" s="152">
        <v>615</v>
      </c>
      <c r="C511" s="153" t="s">
        <v>345</v>
      </c>
      <c r="D511" s="152" t="s">
        <v>421</v>
      </c>
      <c r="E511" s="152"/>
      <c r="F511" s="153" t="s">
        <v>416</v>
      </c>
      <c r="G511" s="152" t="s">
        <v>23</v>
      </c>
      <c r="H511" s="155">
        <v>1</v>
      </c>
      <c r="I511" s="153"/>
      <c r="J511" s="153">
        <v>1200</v>
      </c>
      <c r="K511" s="155">
        <f t="shared" ref="K511:K512" si="112">J511*H511</f>
        <v>1200</v>
      </c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  <c r="AC511" s="110"/>
      <c r="AD511" s="110"/>
      <c r="AE511" s="110"/>
    </row>
    <row r="512" spans="1:31" ht="12.75" customHeight="1" x14ac:dyDescent="0.25">
      <c r="A512" s="152">
        <v>483</v>
      </c>
      <c r="B512" s="152">
        <v>618</v>
      </c>
      <c r="C512" s="153" t="s">
        <v>345</v>
      </c>
      <c r="D512" s="152" t="s">
        <v>422</v>
      </c>
      <c r="E512" s="152"/>
      <c r="F512" s="153" t="s">
        <v>416</v>
      </c>
      <c r="G512" s="152" t="s">
        <v>23</v>
      </c>
      <c r="H512" s="155">
        <v>1</v>
      </c>
      <c r="I512" s="153"/>
      <c r="J512" s="153">
        <v>1200</v>
      </c>
      <c r="K512" s="155">
        <f t="shared" si="112"/>
        <v>1200</v>
      </c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  <c r="AC512" s="110"/>
      <c r="AD512" s="110"/>
      <c r="AE512" s="110"/>
    </row>
    <row r="513" spans="1:31" ht="12.75" customHeight="1" x14ac:dyDescent="0.25">
      <c r="A513" s="152">
        <v>484</v>
      </c>
      <c r="B513" s="152">
        <v>626</v>
      </c>
      <c r="C513" s="153" t="s">
        <v>330</v>
      </c>
      <c r="D513" s="152" t="s">
        <v>423</v>
      </c>
      <c r="E513" s="152">
        <v>0.1</v>
      </c>
      <c r="F513" s="153" t="s">
        <v>416</v>
      </c>
      <c r="G513" s="152" t="s">
        <v>23</v>
      </c>
      <c r="H513" s="155">
        <v>1</v>
      </c>
      <c r="I513" s="153">
        <f t="shared" ref="I513:I514" si="113">H513*E513</f>
        <v>0.1</v>
      </c>
      <c r="J513" s="153">
        <v>420</v>
      </c>
      <c r="K513" s="155">
        <f t="shared" ref="K513:K514" si="114">I513*J513</f>
        <v>42</v>
      </c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  <c r="AC513" s="110"/>
      <c r="AD513" s="110"/>
      <c r="AE513" s="110"/>
    </row>
    <row r="514" spans="1:31" ht="12.75" customHeight="1" x14ac:dyDescent="0.25">
      <c r="A514" s="152">
        <v>485</v>
      </c>
      <c r="B514" s="152">
        <v>627</v>
      </c>
      <c r="C514" s="153" t="s">
        <v>324</v>
      </c>
      <c r="D514" s="152" t="s">
        <v>94</v>
      </c>
      <c r="E514" s="152">
        <v>0.08</v>
      </c>
      <c r="F514" s="153" t="s">
        <v>424</v>
      </c>
      <c r="G514" s="152" t="s">
        <v>23</v>
      </c>
      <c r="H514" s="155">
        <v>4</v>
      </c>
      <c r="I514" s="153">
        <f t="shared" si="113"/>
        <v>0.32</v>
      </c>
      <c r="J514" s="153">
        <v>420</v>
      </c>
      <c r="K514" s="155">
        <f t="shared" si="114"/>
        <v>134.4</v>
      </c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  <c r="AC514" s="110"/>
      <c r="AD514" s="110"/>
      <c r="AE514" s="110"/>
    </row>
    <row r="515" spans="1:31" ht="15.75" customHeight="1" x14ac:dyDescent="0.25">
      <c r="A515" s="152">
        <v>486</v>
      </c>
      <c r="B515" s="152">
        <v>628</v>
      </c>
      <c r="C515" s="153" t="s">
        <v>326</v>
      </c>
      <c r="D515" s="152" t="s">
        <v>94</v>
      </c>
      <c r="E515" s="154">
        <v>1</v>
      </c>
      <c r="F515" s="153" t="s">
        <v>424</v>
      </c>
      <c r="G515" s="152" t="s">
        <v>23</v>
      </c>
      <c r="H515" s="155">
        <v>4</v>
      </c>
      <c r="I515" s="153"/>
      <c r="J515" s="153">
        <v>450</v>
      </c>
      <c r="K515" s="155">
        <f>H515*J515</f>
        <v>1800</v>
      </c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  <c r="AC515" s="110"/>
      <c r="AD515" s="110"/>
      <c r="AE515" s="110"/>
    </row>
    <row r="516" spans="1:31" ht="12.75" customHeight="1" x14ac:dyDescent="0.25">
      <c r="A516" s="152">
        <v>487</v>
      </c>
      <c r="B516" s="152">
        <v>629</v>
      </c>
      <c r="C516" s="153" t="s">
        <v>327</v>
      </c>
      <c r="D516" s="152" t="s">
        <v>94</v>
      </c>
      <c r="E516" s="152">
        <v>1</v>
      </c>
      <c r="F516" s="153" t="s">
        <v>424</v>
      </c>
      <c r="G516" s="152" t="s">
        <v>23</v>
      </c>
      <c r="H516" s="155">
        <v>4</v>
      </c>
      <c r="I516" s="153">
        <f t="shared" ref="I516:I523" si="115">H516*E516</f>
        <v>4</v>
      </c>
      <c r="J516" s="153">
        <v>420</v>
      </c>
      <c r="K516" s="155">
        <f t="shared" ref="K516:K523" si="116">I516*J516</f>
        <v>1680</v>
      </c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  <c r="AC516" s="110"/>
      <c r="AD516" s="110"/>
      <c r="AE516" s="110"/>
    </row>
    <row r="517" spans="1:31" ht="12.75" customHeight="1" x14ac:dyDescent="0.25">
      <c r="A517" s="152">
        <v>488</v>
      </c>
      <c r="B517" s="152">
        <v>630</v>
      </c>
      <c r="C517" s="153" t="s">
        <v>181</v>
      </c>
      <c r="D517" s="152" t="s">
        <v>95</v>
      </c>
      <c r="E517" s="152">
        <v>0.3</v>
      </c>
      <c r="F517" s="153" t="s">
        <v>424</v>
      </c>
      <c r="G517" s="152" t="s">
        <v>23</v>
      </c>
      <c r="H517" s="155">
        <v>4</v>
      </c>
      <c r="I517" s="153">
        <f t="shared" si="115"/>
        <v>1.2</v>
      </c>
      <c r="J517" s="153">
        <v>420</v>
      </c>
      <c r="K517" s="155">
        <f t="shared" si="116"/>
        <v>504</v>
      </c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  <c r="AC517" s="110"/>
      <c r="AD517" s="110"/>
      <c r="AE517" s="110"/>
    </row>
    <row r="518" spans="1:31" ht="12.75" customHeight="1" x14ac:dyDescent="0.25">
      <c r="A518" s="152">
        <v>489</v>
      </c>
      <c r="B518" s="152">
        <v>631</v>
      </c>
      <c r="C518" s="153" t="s">
        <v>327</v>
      </c>
      <c r="D518" s="152" t="s">
        <v>96</v>
      </c>
      <c r="E518" s="152">
        <v>0.88</v>
      </c>
      <c r="F518" s="153" t="s">
        <v>424</v>
      </c>
      <c r="G518" s="152" t="s">
        <v>23</v>
      </c>
      <c r="H518" s="155">
        <v>4</v>
      </c>
      <c r="I518" s="153">
        <f t="shared" si="115"/>
        <v>3.52</v>
      </c>
      <c r="J518" s="153">
        <v>420</v>
      </c>
      <c r="K518" s="155">
        <f t="shared" si="116"/>
        <v>1478.4</v>
      </c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  <c r="AC518" s="110"/>
      <c r="AD518" s="110"/>
      <c r="AE518" s="110"/>
    </row>
    <row r="519" spans="1:31" ht="12.75" customHeight="1" x14ac:dyDescent="0.25">
      <c r="A519" s="152">
        <v>490</v>
      </c>
      <c r="B519" s="152">
        <v>632</v>
      </c>
      <c r="C519" s="153" t="s">
        <v>181</v>
      </c>
      <c r="D519" s="152" t="s">
        <v>97</v>
      </c>
      <c r="E519" s="152">
        <v>0.26</v>
      </c>
      <c r="F519" s="153" t="s">
        <v>424</v>
      </c>
      <c r="G519" s="152" t="s">
        <v>23</v>
      </c>
      <c r="H519" s="155">
        <v>4</v>
      </c>
      <c r="I519" s="153">
        <f t="shared" si="115"/>
        <v>1.04</v>
      </c>
      <c r="J519" s="153">
        <v>420</v>
      </c>
      <c r="K519" s="155">
        <f t="shared" si="116"/>
        <v>436.8</v>
      </c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  <c r="AC519" s="110"/>
      <c r="AD519" s="110"/>
      <c r="AE519" s="110"/>
    </row>
    <row r="520" spans="1:31" ht="12.75" customHeight="1" x14ac:dyDescent="0.25">
      <c r="A520" s="152">
        <v>491</v>
      </c>
      <c r="B520" s="152">
        <v>633</v>
      </c>
      <c r="C520" s="153" t="s">
        <v>327</v>
      </c>
      <c r="D520" s="152" t="s">
        <v>98</v>
      </c>
      <c r="E520" s="152">
        <v>0.75</v>
      </c>
      <c r="F520" s="153" t="s">
        <v>424</v>
      </c>
      <c r="G520" s="152" t="s">
        <v>23</v>
      </c>
      <c r="H520" s="155">
        <v>2</v>
      </c>
      <c r="I520" s="153">
        <f t="shared" si="115"/>
        <v>1.5</v>
      </c>
      <c r="J520" s="153">
        <v>420</v>
      </c>
      <c r="K520" s="155">
        <f t="shared" si="116"/>
        <v>630</v>
      </c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  <c r="AC520" s="110"/>
      <c r="AD520" s="110"/>
      <c r="AE520" s="110"/>
    </row>
    <row r="521" spans="1:31" ht="12.75" customHeight="1" x14ac:dyDescent="0.25">
      <c r="A521" s="152">
        <v>492</v>
      </c>
      <c r="B521" s="152">
        <v>634</v>
      </c>
      <c r="C521" s="153" t="s">
        <v>181</v>
      </c>
      <c r="D521" s="152" t="s">
        <v>328</v>
      </c>
      <c r="E521" s="152">
        <v>0.23</v>
      </c>
      <c r="F521" s="153" t="s">
        <v>424</v>
      </c>
      <c r="G521" s="152" t="s">
        <v>23</v>
      </c>
      <c r="H521" s="155">
        <v>4</v>
      </c>
      <c r="I521" s="153">
        <f t="shared" si="115"/>
        <v>0.92</v>
      </c>
      <c r="J521" s="153">
        <v>420</v>
      </c>
      <c r="K521" s="155">
        <f t="shared" si="116"/>
        <v>386.40000000000003</v>
      </c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  <c r="AC521" s="110"/>
      <c r="AD521" s="110"/>
      <c r="AE521" s="110"/>
    </row>
    <row r="522" spans="1:31" ht="12.75" customHeight="1" x14ac:dyDescent="0.25">
      <c r="A522" s="152">
        <v>493</v>
      </c>
      <c r="B522" s="152">
        <v>635</v>
      </c>
      <c r="C522" s="153" t="s">
        <v>327</v>
      </c>
      <c r="D522" s="152" t="s">
        <v>329</v>
      </c>
      <c r="E522" s="152">
        <v>0.69</v>
      </c>
      <c r="F522" s="153" t="s">
        <v>424</v>
      </c>
      <c r="G522" s="152" t="s">
        <v>23</v>
      </c>
      <c r="H522" s="155">
        <v>33</v>
      </c>
      <c r="I522" s="153">
        <f t="shared" si="115"/>
        <v>22.77</v>
      </c>
      <c r="J522" s="153">
        <v>420</v>
      </c>
      <c r="K522" s="155">
        <f t="shared" si="116"/>
        <v>9563.4</v>
      </c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  <c r="AC522" s="110"/>
      <c r="AD522" s="110"/>
      <c r="AE522" s="110"/>
    </row>
    <row r="523" spans="1:31" ht="12.75" customHeight="1" x14ac:dyDescent="0.25">
      <c r="A523" s="152">
        <v>494</v>
      </c>
      <c r="B523" s="152">
        <v>636</v>
      </c>
      <c r="C523" s="153" t="s">
        <v>330</v>
      </c>
      <c r="D523" s="152" t="s">
        <v>329</v>
      </c>
      <c r="E523" s="152">
        <v>0.05</v>
      </c>
      <c r="F523" s="153" t="s">
        <v>424</v>
      </c>
      <c r="G523" s="152" t="s">
        <v>23</v>
      </c>
      <c r="H523" s="155">
        <v>8</v>
      </c>
      <c r="I523" s="153">
        <f t="shared" si="115"/>
        <v>0.4</v>
      </c>
      <c r="J523" s="153">
        <v>420</v>
      </c>
      <c r="K523" s="155">
        <f t="shared" si="116"/>
        <v>168</v>
      </c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  <c r="AC523" s="110"/>
      <c r="AD523" s="110"/>
      <c r="AE523" s="110"/>
    </row>
    <row r="524" spans="1:31" ht="15.75" customHeight="1" x14ac:dyDescent="0.25">
      <c r="A524" s="152">
        <v>495</v>
      </c>
      <c r="B524" s="152">
        <v>637</v>
      </c>
      <c r="C524" s="153" t="s">
        <v>326</v>
      </c>
      <c r="D524" s="152" t="s">
        <v>329</v>
      </c>
      <c r="E524" s="154">
        <v>1</v>
      </c>
      <c r="F524" s="153" t="s">
        <v>424</v>
      </c>
      <c r="G524" s="152" t="s">
        <v>23</v>
      </c>
      <c r="H524" s="155">
        <v>4</v>
      </c>
      <c r="I524" s="153"/>
      <c r="J524" s="153">
        <v>450</v>
      </c>
      <c r="K524" s="155">
        <f>H524*J524</f>
        <v>1800</v>
      </c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  <c r="AC524" s="110"/>
      <c r="AD524" s="110"/>
      <c r="AE524" s="110"/>
    </row>
    <row r="525" spans="1:31" ht="12.75" customHeight="1" x14ac:dyDescent="0.25">
      <c r="A525" s="152">
        <v>496</v>
      </c>
      <c r="B525" s="152">
        <v>638</v>
      </c>
      <c r="C525" s="153" t="s">
        <v>331</v>
      </c>
      <c r="D525" s="152" t="s">
        <v>100</v>
      </c>
      <c r="E525" s="152">
        <v>0.23</v>
      </c>
      <c r="F525" s="153" t="s">
        <v>424</v>
      </c>
      <c r="G525" s="152" t="s">
        <v>23</v>
      </c>
      <c r="H525" s="155">
        <v>4</v>
      </c>
      <c r="I525" s="153">
        <f t="shared" ref="I525:I535" si="117">H525*E525</f>
        <v>0.92</v>
      </c>
      <c r="J525" s="153">
        <v>420</v>
      </c>
      <c r="K525" s="155">
        <f t="shared" ref="K525:K535" si="118">I525*J525</f>
        <v>386.40000000000003</v>
      </c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  <c r="AC525" s="110"/>
      <c r="AD525" s="110"/>
      <c r="AE525" s="110"/>
    </row>
    <row r="526" spans="1:31" ht="12.75" customHeight="1" x14ac:dyDescent="0.25">
      <c r="A526" s="152">
        <v>497</v>
      </c>
      <c r="B526" s="152">
        <v>639</v>
      </c>
      <c r="C526" s="153" t="s">
        <v>324</v>
      </c>
      <c r="D526" s="152" t="s">
        <v>329</v>
      </c>
      <c r="E526" s="152">
        <v>0.06</v>
      </c>
      <c r="F526" s="153" t="s">
        <v>424</v>
      </c>
      <c r="G526" s="152" t="s">
        <v>23</v>
      </c>
      <c r="H526" s="155">
        <v>4</v>
      </c>
      <c r="I526" s="153">
        <f t="shared" si="117"/>
        <v>0.24</v>
      </c>
      <c r="J526" s="153">
        <v>420</v>
      </c>
      <c r="K526" s="155">
        <f t="shared" si="118"/>
        <v>100.8</v>
      </c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  <c r="AC526" s="110"/>
      <c r="AD526" s="110"/>
      <c r="AE526" s="110"/>
    </row>
    <row r="527" spans="1:31" ht="12.75" customHeight="1" x14ac:dyDescent="0.25">
      <c r="A527" s="152">
        <v>498</v>
      </c>
      <c r="B527" s="152">
        <v>640</v>
      </c>
      <c r="C527" s="153" t="s">
        <v>331</v>
      </c>
      <c r="D527" s="152" t="s">
        <v>394</v>
      </c>
      <c r="E527" s="152">
        <v>1.71</v>
      </c>
      <c r="F527" s="153" t="s">
        <v>424</v>
      </c>
      <c r="G527" s="152" t="s">
        <v>23</v>
      </c>
      <c r="H527" s="155">
        <v>1</v>
      </c>
      <c r="I527" s="153">
        <f t="shared" si="117"/>
        <v>1.71</v>
      </c>
      <c r="J527" s="153">
        <v>420</v>
      </c>
      <c r="K527" s="155">
        <f t="shared" si="118"/>
        <v>718.19999999999993</v>
      </c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  <c r="AC527" s="110"/>
      <c r="AD527" s="110"/>
      <c r="AE527" s="110"/>
    </row>
    <row r="528" spans="1:31" ht="12.75" customHeight="1" x14ac:dyDescent="0.25">
      <c r="A528" s="152">
        <v>499</v>
      </c>
      <c r="B528" s="152">
        <v>641</v>
      </c>
      <c r="C528" s="153" t="s">
        <v>327</v>
      </c>
      <c r="D528" s="152" t="s">
        <v>140</v>
      </c>
      <c r="E528" s="152">
        <v>3.5</v>
      </c>
      <c r="F528" s="153" t="s">
        <v>424</v>
      </c>
      <c r="G528" s="152" t="s">
        <v>23</v>
      </c>
      <c r="H528" s="155">
        <v>1</v>
      </c>
      <c r="I528" s="153">
        <f t="shared" si="117"/>
        <v>3.5</v>
      </c>
      <c r="J528" s="153">
        <v>420</v>
      </c>
      <c r="K528" s="155">
        <f t="shared" si="118"/>
        <v>1470</v>
      </c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  <c r="AC528" s="110"/>
      <c r="AD528" s="110"/>
      <c r="AE528" s="110"/>
    </row>
    <row r="529" spans="1:31" ht="12.75" customHeight="1" x14ac:dyDescent="0.25">
      <c r="A529" s="152">
        <v>500</v>
      </c>
      <c r="B529" s="152">
        <v>642</v>
      </c>
      <c r="C529" s="153" t="s">
        <v>181</v>
      </c>
      <c r="D529" s="152" t="s">
        <v>407</v>
      </c>
      <c r="E529" s="152">
        <v>1.08</v>
      </c>
      <c r="F529" s="153" t="s">
        <v>424</v>
      </c>
      <c r="G529" s="152" t="s">
        <v>23</v>
      </c>
      <c r="H529" s="155">
        <v>1</v>
      </c>
      <c r="I529" s="153">
        <f t="shared" si="117"/>
        <v>1.08</v>
      </c>
      <c r="J529" s="153">
        <v>420</v>
      </c>
      <c r="K529" s="155">
        <f t="shared" si="118"/>
        <v>453.6</v>
      </c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  <c r="AC529" s="110"/>
      <c r="AD529" s="110"/>
      <c r="AE529" s="110"/>
    </row>
    <row r="530" spans="1:31" ht="12.75" customHeight="1" x14ac:dyDescent="0.25">
      <c r="A530" s="152">
        <v>501</v>
      </c>
      <c r="B530" s="152">
        <v>643</v>
      </c>
      <c r="C530" s="153" t="s">
        <v>327</v>
      </c>
      <c r="D530" s="152" t="s">
        <v>155</v>
      </c>
      <c r="E530" s="152">
        <v>3.25</v>
      </c>
      <c r="F530" s="153" t="s">
        <v>424</v>
      </c>
      <c r="G530" s="152" t="s">
        <v>23</v>
      </c>
      <c r="H530" s="155">
        <v>3</v>
      </c>
      <c r="I530" s="153">
        <f t="shared" si="117"/>
        <v>9.75</v>
      </c>
      <c r="J530" s="153">
        <v>420</v>
      </c>
      <c r="K530" s="155">
        <f t="shared" si="118"/>
        <v>4095</v>
      </c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  <c r="AC530" s="110"/>
      <c r="AD530" s="110"/>
      <c r="AE530" s="110"/>
    </row>
    <row r="531" spans="1:31" ht="12.75" customHeight="1" x14ac:dyDescent="0.25">
      <c r="A531" s="152">
        <v>502</v>
      </c>
      <c r="B531" s="152">
        <v>644</v>
      </c>
      <c r="C531" s="153" t="s">
        <v>181</v>
      </c>
      <c r="D531" s="152" t="s">
        <v>417</v>
      </c>
      <c r="E531" s="152">
        <v>1.02</v>
      </c>
      <c r="F531" s="153" t="s">
        <v>424</v>
      </c>
      <c r="G531" s="152" t="s">
        <v>23</v>
      </c>
      <c r="H531" s="155">
        <v>1</v>
      </c>
      <c r="I531" s="153">
        <f t="shared" si="117"/>
        <v>1.02</v>
      </c>
      <c r="J531" s="153">
        <v>420</v>
      </c>
      <c r="K531" s="155">
        <f t="shared" si="118"/>
        <v>428.40000000000003</v>
      </c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  <c r="AC531" s="110"/>
      <c r="AD531" s="110"/>
      <c r="AE531" s="110"/>
    </row>
    <row r="532" spans="1:31" ht="12.75" customHeight="1" x14ac:dyDescent="0.25">
      <c r="A532" s="152">
        <v>503</v>
      </c>
      <c r="B532" s="152">
        <v>645</v>
      </c>
      <c r="C532" s="153" t="s">
        <v>327</v>
      </c>
      <c r="D532" s="152" t="s">
        <v>186</v>
      </c>
      <c r="E532" s="152">
        <v>3.13</v>
      </c>
      <c r="F532" s="153" t="s">
        <v>424</v>
      </c>
      <c r="G532" s="152" t="s">
        <v>23</v>
      </c>
      <c r="H532" s="155">
        <v>3</v>
      </c>
      <c r="I532" s="153">
        <f t="shared" si="117"/>
        <v>9.39</v>
      </c>
      <c r="J532" s="153">
        <v>420</v>
      </c>
      <c r="K532" s="155">
        <f t="shared" si="118"/>
        <v>3943.8</v>
      </c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0"/>
      <c r="AD532" s="110"/>
      <c r="AE532" s="110"/>
    </row>
    <row r="533" spans="1:31" ht="12.75" customHeight="1" x14ac:dyDescent="0.25">
      <c r="A533" s="152">
        <v>504</v>
      </c>
      <c r="B533" s="152">
        <v>646</v>
      </c>
      <c r="C533" s="153" t="s">
        <v>181</v>
      </c>
      <c r="D533" s="152" t="s">
        <v>418</v>
      </c>
      <c r="E533" s="152">
        <v>0.98</v>
      </c>
      <c r="F533" s="153" t="s">
        <v>424</v>
      </c>
      <c r="G533" s="152" t="s">
        <v>23</v>
      </c>
      <c r="H533" s="155">
        <v>1</v>
      </c>
      <c r="I533" s="153">
        <f t="shared" si="117"/>
        <v>0.98</v>
      </c>
      <c r="J533" s="153">
        <v>420</v>
      </c>
      <c r="K533" s="155">
        <f t="shared" si="118"/>
        <v>411.59999999999997</v>
      </c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  <c r="AC533" s="110"/>
      <c r="AD533" s="110"/>
      <c r="AE533" s="110"/>
    </row>
    <row r="534" spans="1:31" ht="12.75" customHeight="1" x14ac:dyDescent="0.25">
      <c r="A534" s="152">
        <v>505</v>
      </c>
      <c r="B534" s="152">
        <v>647</v>
      </c>
      <c r="C534" s="153" t="s">
        <v>327</v>
      </c>
      <c r="D534" s="152" t="s">
        <v>190</v>
      </c>
      <c r="E534" s="152">
        <v>3</v>
      </c>
      <c r="F534" s="153" t="s">
        <v>424</v>
      </c>
      <c r="G534" s="152" t="s">
        <v>23</v>
      </c>
      <c r="H534" s="155">
        <v>3</v>
      </c>
      <c r="I534" s="153">
        <f t="shared" si="117"/>
        <v>9</v>
      </c>
      <c r="J534" s="153">
        <v>420</v>
      </c>
      <c r="K534" s="155">
        <f t="shared" si="118"/>
        <v>3780</v>
      </c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  <c r="AC534" s="110"/>
      <c r="AD534" s="110"/>
      <c r="AE534" s="110"/>
    </row>
    <row r="535" spans="1:31" ht="12.75" customHeight="1" x14ac:dyDescent="0.25">
      <c r="A535" s="152">
        <v>506</v>
      </c>
      <c r="B535" s="152">
        <v>648</v>
      </c>
      <c r="C535" s="153" t="s">
        <v>181</v>
      </c>
      <c r="D535" s="152" t="s">
        <v>425</v>
      </c>
      <c r="E535" s="152">
        <v>0.91</v>
      </c>
      <c r="F535" s="153" t="s">
        <v>424</v>
      </c>
      <c r="G535" s="152" t="s">
        <v>23</v>
      </c>
      <c r="H535" s="155">
        <v>1</v>
      </c>
      <c r="I535" s="153">
        <f t="shared" si="117"/>
        <v>0.91</v>
      </c>
      <c r="J535" s="153">
        <v>420</v>
      </c>
      <c r="K535" s="155">
        <f t="shared" si="118"/>
        <v>382.2</v>
      </c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  <c r="AC535" s="110"/>
      <c r="AD535" s="110"/>
      <c r="AE535" s="110"/>
    </row>
    <row r="536" spans="1:31" ht="12.75" customHeight="1" x14ac:dyDescent="0.25">
      <c r="A536" s="152">
        <v>507</v>
      </c>
      <c r="B536" s="152">
        <v>649</v>
      </c>
      <c r="C536" s="153" t="s">
        <v>345</v>
      </c>
      <c r="D536" s="152" t="s">
        <v>426</v>
      </c>
      <c r="E536" s="152"/>
      <c r="F536" s="153" t="s">
        <v>424</v>
      </c>
      <c r="G536" s="152" t="s">
        <v>23</v>
      </c>
      <c r="H536" s="155">
        <v>1</v>
      </c>
      <c r="I536" s="153"/>
      <c r="J536" s="153">
        <v>1200</v>
      </c>
      <c r="K536" s="155">
        <f t="shared" ref="K536:K538" si="119">J536*H536</f>
        <v>1200</v>
      </c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  <c r="AC536" s="110"/>
      <c r="AD536" s="110"/>
      <c r="AE536" s="110"/>
    </row>
    <row r="537" spans="1:31" ht="12.75" customHeight="1" x14ac:dyDescent="0.25">
      <c r="A537" s="152">
        <v>508</v>
      </c>
      <c r="B537" s="152">
        <v>652</v>
      </c>
      <c r="C537" s="153" t="s">
        <v>345</v>
      </c>
      <c r="D537" s="152" t="s">
        <v>349</v>
      </c>
      <c r="E537" s="152"/>
      <c r="F537" s="153" t="s">
        <v>424</v>
      </c>
      <c r="G537" s="152" t="s">
        <v>23</v>
      </c>
      <c r="H537" s="155">
        <v>1</v>
      </c>
      <c r="I537" s="153"/>
      <c r="J537" s="153">
        <v>1200</v>
      </c>
      <c r="K537" s="155">
        <f t="shared" si="119"/>
        <v>1200</v>
      </c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  <c r="AC537" s="110"/>
      <c r="AD537" s="110"/>
      <c r="AE537" s="110"/>
    </row>
    <row r="538" spans="1:31" ht="12.75" customHeight="1" x14ac:dyDescent="0.25">
      <c r="A538" s="152">
        <v>509</v>
      </c>
      <c r="B538" s="152">
        <v>655</v>
      </c>
      <c r="C538" s="153" t="s">
        <v>345</v>
      </c>
      <c r="D538" s="152" t="s">
        <v>427</v>
      </c>
      <c r="E538" s="152"/>
      <c r="F538" s="153" t="s">
        <v>424</v>
      </c>
      <c r="G538" s="152" t="s">
        <v>23</v>
      </c>
      <c r="H538" s="155">
        <v>1</v>
      </c>
      <c r="I538" s="153"/>
      <c r="J538" s="153">
        <v>1200</v>
      </c>
      <c r="K538" s="155">
        <f t="shared" si="119"/>
        <v>1200</v>
      </c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  <c r="AC538" s="110"/>
      <c r="AD538" s="110"/>
      <c r="AE538" s="110"/>
    </row>
    <row r="539" spans="1:31" ht="12.75" customHeight="1" x14ac:dyDescent="0.25">
      <c r="A539" s="152">
        <v>510</v>
      </c>
      <c r="B539" s="152">
        <v>663</v>
      </c>
      <c r="C539" s="153" t="s">
        <v>330</v>
      </c>
      <c r="D539" s="152" t="s">
        <v>423</v>
      </c>
      <c r="E539" s="152">
        <v>0.1</v>
      </c>
      <c r="F539" s="153" t="s">
        <v>424</v>
      </c>
      <c r="G539" s="152" t="s">
        <v>23</v>
      </c>
      <c r="H539" s="155">
        <v>1</v>
      </c>
      <c r="I539" s="153">
        <f t="shared" ref="I539:I545" si="120">H539*E539</f>
        <v>0.1</v>
      </c>
      <c r="J539" s="153">
        <v>420</v>
      </c>
      <c r="K539" s="155">
        <f t="shared" ref="K539:K545" si="121">I539*J539</f>
        <v>42</v>
      </c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  <c r="AC539" s="110"/>
      <c r="AD539" s="110"/>
      <c r="AE539" s="110"/>
    </row>
    <row r="540" spans="1:31" ht="12.75" customHeight="1" x14ac:dyDescent="0.25">
      <c r="A540" s="152">
        <v>511</v>
      </c>
      <c r="B540" s="152">
        <v>664</v>
      </c>
      <c r="C540" s="153" t="s">
        <v>327</v>
      </c>
      <c r="D540" s="152" t="s">
        <v>168</v>
      </c>
      <c r="E540" s="152">
        <v>2</v>
      </c>
      <c r="F540" s="153" t="s">
        <v>428</v>
      </c>
      <c r="G540" s="152" t="s">
        <v>23</v>
      </c>
      <c r="H540" s="155">
        <v>12</v>
      </c>
      <c r="I540" s="153">
        <f t="shared" si="120"/>
        <v>24</v>
      </c>
      <c r="J540" s="153">
        <v>420</v>
      </c>
      <c r="K540" s="155">
        <f t="shared" si="121"/>
        <v>10080</v>
      </c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  <c r="AC540" s="110"/>
      <c r="AD540" s="110"/>
      <c r="AE540" s="110"/>
    </row>
    <row r="541" spans="1:31" ht="12.75" customHeight="1" x14ac:dyDescent="0.25">
      <c r="A541" s="152">
        <v>512</v>
      </c>
      <c r="B541" s="152">
        <v>665</v>
      </c>
      <c r="C541" s="153" t="s">
        <v>327</v>
      </c>
      <c r="D541" s="152" t="s">
        <v>165</v>
      </c>
      <c r="E541" s="152">
        <v>1.63</v>
      </c>
      <c r="F541" s="153" t="s">
        <v>429</v>
      </c>
      <c r="G541" s="152" t="s">
        <v>23</v>
      </c>
      <c r="H541" s="155">
        <v>12</v>
      </c>
      <c r="I541" s="153">
        <f t="shared" si="120"/>
        <v>19.559999999999999</v>
      </c>
      <c r="J541" s="153">
        <v>420</v>
      </c>
      <c r="K541" s="155">
        <f t="shared" si="121"/>
        <v>8215.1999999999989</v>
      </c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  <c r="AC541" s="110"/>
      <c r="AD541" s="110"/>
      <c r="AE541" s="110"/>
    </row>
    <row r="542" spans="1:31" ht="12.75" customHeight="1" x14ac:dyDescent="0.25">
      <c r="A542" s="152">
        <v>513</v>
      </c>
      <c r="B542" s="152">
        <v>669</v>
      </c>
      <c r="C542" s="153" t="s">
        <v>327</v>
      </c>
      <c r="D542" s="152">
        <v>125</v>
      </c>
      <c r="E542" s="152">
        <v>0.39</v>
      </c>
      <c r="F542" s="153" t="s">
        <v>430</v>
      </c>
      <c r="G542" s="152" t="s">
        <v>23</v>
      </c>
      <c r="H542" s="155">
        <v>4</v>
      </c>
      <c r="I542" s="153">
        <f t="shared" si="120"/>
        <v>1.56</v>
      </c>
      <c r="J542" s="153">
        <v>420</v>
      </c>
      <c r="K542" s="155">
        <f t="shared" si="121"/>
        <v>655.20000000000005</v>
      </c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  <c r="AC542" s="110"/>
      <c r="AD542" s="110"/>
      <c r="AE542" s="110"/>
    </row>
    <row r="543" spans="1:31" ht="12.75" customHeight="1" x14ac:dyDescent="0.25">
      <c r="A543" s="152">
        <v>514</v>
      </c>
      <c r="B543" s="152">
        <v>670</v>
      </c>
      <c r="C543" s="153" t="s">
        <v>431</v>
      </c>
      <c r="D543" s="152">
        <v>125</v>
      </c>
      <c r="E543" s="152">
        <v>0.04</v>
      </c>
      <c r="F543" s="153" t="s">
        <v>430</v>
      </c>
      <c r="G543" s="152" t="s">
        <v>23</v>
      </c>
      <c r="H543" s="155">
        <v>4</v>
      </c>
      <c r="I543" s="153">
        <f t="shared" si="120"/>
        <v>0.16</v>
      </c>
      <c r="J543" s="153">
        <v>420</v>
      </c>
      <c r="K543" s="155">
        <f t="shared" si="121"/>
        <v>67.2</v>
      </c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  <c r="AC543" s="110"/>
      <c r="AD543" s="110"/>
      <c r="AE543" s="110"/>
    </row>
    <row r="544" spans="1:31" ht="12.75" customHeight="1" x14ac:dyDescent="0.25">
      <c r="A544" s="152">
        <v>515</v>
      </c>
      <c r="B544" s="152">
        <v>671</v>
      </c>
      <c r="C544" s="153" t="s">
        <v>327</v>
      </c>
      <c r="D544" s="152">
        <v>125</v>
      </c>
      <c r="E544" s="152">
        <v>0.39</v>
      </c>
      <c r="F544" s="153" t="s">
        <v>432</v>
      </c>
      <c r="G544" s="152" t="s">
        <v>23</v>
      </c>
      <c r="H544" s="155">
        <v>4</v>
      </c>
      <c r="I544" s="153">
        <f t="shared" si="120"/>
        <v>1.56</v>
      </c>
      <c r="J544" s="153">
        <v>420</v>
      </c>
      <c r="K544" s="155">
        <f t="shared" si="121"/>
        <v>655.20000000000005</v>
      </c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  <c r="AC544" s="110"/>
      <c r="AD544" s="110"/>
      <c r="AE544" s="110"/>
    </row>
    <row r="545" spans="1:31" ht="12.75" customHeight="1" x14ac:dyDescent="0.25">
      <c r="A545" s="152">
        <v>516</v>
      </c>
      <c r="B545" s="152">
        <v>672</v>
      </c>
      <c r="C545" s="153" t="s">
        <v>431</v>
      </c>
      <c r="D545" s="152">
        <v>125</v>
      </c>
      <c r="E545" s="152">
        <v>0.04</v>
      </c>
      <c r="F545" s="153" t="s">
        <v>432</v>
      </c>
      <c r="G545" s="152" t="s">
        <v>23</v>
      </c>
      <c r="H545" s="155">
        <v>4</v>
      </c>
      <c r="I545" s="153">
        <f t="shared" si="120"/>
        <v>0.16</v>
      </c>
      <c r="J545" s="153">
        <v>420</v>
      </c>
      <c r="K545" s="155">
        <f t="shared" si="121"/>
        <v>67.2</v>
      </c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  <c r="AC545" s="110"/>
      <c r="AD545" s="110"/>
      <c r="AE545" s="110"/>
    </row>
    <row r="546" spans="1:31" ht="12.75" customHeight="1" x14ac:dyDescent="0.2">
      <c r="A546" s="152">
        <v>517</v>
      </c>
      <c r="B546" s="152">
        <v>673</v>
      </c>
      <c r="C546" s="169" t="s">
        <v>433</v>
      </c>
      <c r="D546" s="170"/>
      <c r="E546" s="170"/>
      <c r="F546" s="171"/>
      <c r="G546" s="172" t="s">
        <v>434</v>
      </c>
      <c r="H546" s="173">
        <f>48*2</f>
        <v>96</v>
      </c>
      <c r="I546" s="71"/>
      <c r="J546" s="174">
        <v>350</v>
      </c>
      <c r="K546" s="175">
        <f t="shared" ref="K546:K547" si="122">H546*J546</f>
        <v>33600</v>
      </c>
      <c r="L546" s="583"/>
      <c r="M546" s="540"/>
      <c r="N546" s="540"/>
      <c r="O546" s="539"/>
      <c r="P546" s="540"/>
      <c r="Q546" s="540"/>
      <c r="R546" s="540"/>
      <c r="S546" s="540"/>
      <c r="T546" s="540"/>
      <c r="U546" s="540"/>
      <c r="V546" s="540"/>
      <c r="W546" s="540"/>
      <c r="X546" s="540"/>
      <c r="Y546" s="540"/>
      <c r="Z546" s="540"/>
      <c r="AA546" s="540"/>
      <c r="AB546" s="540"/>
      <c r="AC546" s="540"/>
      <c r="AD546" s="540"/>
      <c r="AE546" s="540"/>
    </row>
    <row r="547" spans="1:31" ht="12.75" customHeight="1" x14ac:dyDescent="0.2">
      <c r="A547" s="152">
        <v>518</v>
      </c>
      <c r="B547" s="152">
        <v>674</v>
      </c>
      <c r="C547" s="169" t="s">
        <v>435</v>
      </c>
      <c r="D547" s="170"/>
      <c r="E547" s="170"/>
      <c r="F547" s="171"/>
      <c r="G547" s="172" t="s">
        <v>434</v>
      </c>
      <c r="H547" s="173">
        <f>94*2</f>
        <v>188</v>
      </c>
      <c r="I547" s="71"/>
      <c r="J547" s="174">
        <v>350</v>
      </c>
      <c r="K547" s="175">
        <f t="shared" si="122"/>
        <v>65800</v>
      </c>
      <c r="L547" s="176"/>
      <c r="M547" s="176"/>
      <c r="N547" s="176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</row>
    <row r="548" spans="1:31" ht="12.75" customHeight="1" x14ac:dyDescent="0.2">
      <c r="A548" s="152">
        <v>519</v>
      </c>
      <c r="B548" s="152">
        <v>675</v>
      </c>
      <c r="C548" s="169" t="s">
        <v>436</v>
      </c>
      <c r="D548" s="177"/>
      <c r="E548" s="178"/>
      <c r="F548" s="171"/>
      <c r="G548" s="172" t="s">
        <v>319</v>
      </c>
      <c r="H548" s="179"/>
      <c r="I548" s="180">
        <v>810</v>
      </c>
      <c r="J548" s="174">
        <v>480</v>
      </c>
      <c r="K548" s="175">
        <f>I548*J548</f>
        <v>388800</v>
      </c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81"/>
      <c r="AE548" s="181"/>
    </row>
    <row r="549" spans="1:31" ht="12.75" customHeight="1" x14ac:dyDescent="0.2">
      <c r="A549" s="182"/>
      <c r="B549" s="182"/>
      <c r="C549" s="135"/>
      <c r="D549" s="182"/>
      <c r="E549" s="120"/>
      <c r="F549" s="120"/>
      <c r="G549" s="148"/>
      <c r="H549" s="183" t="s">
        <v>437</v>
      </c>
      <c r="I549" s="184">
        <f>SUM(I29:I545)</f>
        <v>1806.0999999999992</v>
      </c>
      <c r="J549" s="185"/>
      <c r="K549" s="186">
        <f>SUM(K29:K548)</f>
        <v>1391422</v>
      </c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</row>
    <row r="550" spans="1:31" ht="12.75" customHeight="1" x14ac:dyDescent="0.2">
      <c r="A550" s="148"/>
      <c r="B550" s="148"/>
      <c r="C550" s="146"/>
      <c r="D550" s="148"/>
      <c r="E550" s="148"/>
      <c r="F550" s="148"/>
      <c r="G550" s="148"/>
      <c r="H550" s="580" t="s">
        <v>438</v>
      </c>
      <c r="I550" s="540"/>
      <c r="J550" s="581"/>
      <c r="K550" s="187">
        <f>K549/1.2*0.2</f>
        <v>231903.66666666672</v>
      </c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  <c r="AA550" s="125"/>
      <c r="AB550" s="125"/>
      <c r="AC550" s="125"/>
      <c r="AD550" s="125"/>
      <c r="AE550" s="125"/>
    </row>
    <row r="551" spans="1:31" ht="12.75" customHeight="1" x14ac:dyDescent="0.2">
      <c r="A551" s="148"/>
      <c r="B551" s="148"/>
      <c r="C551" s="146"/>
      <c r="D551" s="148"/>
      <c r="E551" s="148"/>
      <c r="F551" s="148"/>
      <c r="G551" s="148"/>
      <c r="H551" s="580" t="s">
        <v>439</v>
      </c>
      <c r="I551" s="540"/>
      <c r="J551" s="581"/>
      <c r="K551" s="188">
        <f>K549-K550</f>
        <v>1159518.3333333333</v>
      </c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  <c r="AA551" s="125"/>
      <c r="AB551" s="125"/>
      <c r="AC551" s="125"/>
      <c r="AD551" s="125"/>
      <c r="AE551" s="125"/>
    </row>
    <row r="552" spans="1:31" ht="12.75" customHeight="1" x14ac:dyDescent="0.2">
      <c r="A552" s="148"/>
      <c r="B552" s="148"/>
      <c r="C552" s="146"/>
      <c r="D552" s="148"/>
      <c r="E552" s="148"/>
      <c r="F552" s="148"/>
      <c r="G552" s="148"/>
      <c r="H552" s="147"/>
      <c r="I552" s="146"/>
      <c r="J552" s="189"/>
      <c r="K552" s="147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  <c r="AA552" s="125"/>
      <c r="AB552" s="125"/>
      <c r="AC552" s="125"/>
      <c r="AD552" s="125"/>
      <c r="AE552" s="125"/>
    </row>
    <row r="553" spans="1:31" ht="12.75" customHeight="1" x14ac:dyDescent="0.2">
      <c r="A553" s="148"/>
      <c r="B553" s="190" t="s">
        <v>440</v>
      </c>
      <c r="C553" s="146"/>
      <c r="D553" s="148"/>
      <c r="E553" s="120"/>
      <c r="F553" s="120"/>
      <c r="G553" s="191"/>
      <c r="H553" s="147"/>
      <c r="I553" s="146"/>
      <c r="J553" s="146"/>
      <c r="K553" s="147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  <c r="AA553" s="125"/>
      <c r="AB553" s="125"/>
      <c r="AC553" s="125"/>
      <c r="AD553" s="125"/>
      <c r="AE553" s="125"/>
    </row>
    <row r="554" spans="1:31" ht="12.75" customHeight="1" x14ac:dyDescent="0.2">
      <c r="A554" s="148"/>
      <c r="B554" s="576" t="s">
        <v>441</v>
      </c>
      <c r="C554" s="577"/>
      <c r="D554" s="577"/>
      <c r="E554" s="577"/>
      <c r="F554" s="577"/>
      <c r="G554" s="192"/>
      <c r="H554" s="147"/>
      <c r="I554" s="146"/>
      <c r="J554" s="189"/>
      <c r="K554" s="147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</row>
    <row r="555" spans="1:31" ht="12.75" customHeight="1" x14ac:dyDescent="0.2">
      <c r="A555" s="579" t="s">
        <v>442</v>
      </c>
      <c r="B555" s="540"/>
      <c r="C555" s="540"/>
      <c r="D555" s="540"/>
      <c r="E555" s="540"/>
      <c r="F555" s="540"/>
      <c r="G555" s="540"/>
      <c r="H555" s="147"/>
      <c r="I555" s="146"/>
      <c r="J555" s="146"/>
      <c r="K555" s="147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</row>
    <row r="556" spans="1:31" ht="12.75" customHeight="1" x14ac:dyDescent="0.2">
      <c r="A556" s="148"/>
      <c r="B556" s="182" t="s">
        <v>443</v>
      </c>
      <c r="C556" s="146"/>
      <c r="D556" s="148"/>
      <c r="E556" s="120"/>
      <c r="F556" s="120"/>
      <c r="G556" s="120"/>
      <c r="H556" s="147"/>
      <c r="I556" s="146"/>
      <c r="J556" s="146"/>
      <c r="K556" s="147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  <c r="AA556" s="125"/>
      <c r="AB556" s="125"/>
      <c r="AC556" s="125"/>
      <c r="AD556" s="125"/>
      <c r="AE556" s="125"/>
    </row>
    <row r="557" spans="1:31" ht="12.75" customHeight="1" x14ac:dyDescent="0.2">
      <c r="A557" s="182"/>
      <c r="B557" s="148"/>
      <c r="C557" s="146"/>
      <c r="D557" s="148"/>
      <c r="E557" s="120"/>
      <c r="F557" s="120"/>
      <c r="G557" s="120"/>
      <c r="H557" s="147"/>
      <c r="I557" s="146"/>
      <c r="J557" s="146"/>
      <c r="K557" s="147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</row>
    <row r="558" spans="1:31" ht="12.75" customHeight="1" x14ac:dyDescent="0.2">
      <c r="A558" s="182"/>
      <c r="B558" s="193" t="s">
        <v>444</v>
      </c>
      <c r="C558" s="146"/>
      <c r="D558" s="148"/>
      <c r="E558" s="120"/>
      <c r="F558" s="120"/>
      <c r="G558" s="120"/>
      <c r="H558" s="147"/>
      <c r="I558" s="146"/>
      <c r="J558" s="189"/>
      <c r="K558" s="147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</row>
    <row r="559" spans="1:31" ht="25.5" customHeight="1" x14ac:dyDescent="0.2">
      <c r="A559" s="148"/>
      <c r="B559" s="576" t="s">
        <v>445</v>
      </c>
      <c r="C559" s="577"/>
      <c r="D559" s="194"/>
      <c r="E559" s="582" t="s">
        <v>446</v>
      </c>
      <c r="F559" s="577"/>
      <c r="G559" s="148"/>
      <c r="H559" s="147"/>
      <c r="I559" s="146"/>
      <c r="J559" s="189"/>
      <c r="K559" s="147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  <c r="AA559" s="125"/>
      <c r="AB559" s="125"/>
      <c r="AC559" s="125"/>
      <c r="AD559" s="125"/>
      <c r="AE559" s="125"/>
    </row>
    <row r="560" spans="1:31" ht="12.75" customHeight="1" x14ac:dyDescent="0.2">
      <c r="A560" s="148"/>
      <c r="B560" s="578" t="s">
        <v>442</v>
      </c>
      <c r="C560" s="558"/>
      <c r="D560" s="558"/>
      <c r="E560" s="558"/>
      <c r="F560" s="558"/>
      <c r="G560" s="195"/>
      <c r="H560" s="147"/>
      <c r="I560" s="146"/>
      <c r="J560" s="146"/>
      <c r="K560" s="147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</row>
    <row r="561" spans="1:31" ht="12.75" customHeight="1" x14ac:dyDescent="0.2">
      <c r="A561" s="196"/>
      <c r="B561" s="182" t="s">
        <v>443</v>
      </c>
      <c r="C561" s="135"/>
      <c r="D561" s="182"/>
      <c r="E561" s="120"/>
      <c r="F561" s="120"/>
      <c r="G561" s="120"/>
      <c r="H561" s="147"/>
      <c r="I561" s="146"/>
      <c r="J561" s="189"/>
      <c r="K561" s="147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</row>
    <row r="562" spans="1:31" ht="12.75" customHeight="1" x14ac:dyDescent="0.2">
      <c r="A562" s="196"/>
      <c r="B562" s="196"/>
      <c r="C562" s="135"/>
      <c r="D562" s="182"/>
      <c r="E562" s="146"/>
      <c r="F562" s="146"/>
      <c r="G562" s="148"/>
      <c r="H562" s="147"/>
      <c r="I562" s="146"/>
      <c r="J562" s="146"/>
      <c r="K562" s="197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  <c r="AA562" s="125"/>
      <c r="AB562" s="125"/>
      <c r="AC562" s="125"/>
      <c r="AD562" s="125"/>
      <c r="AE562" s="125"/>
    </row>
  </sheetData>
  <mergeCells count="44">
    <mergeCell ref="I9:K9"/>
    <mergeCell ref="B8:C8"/>
    <mergeCell ref="B9:C9"/>
    <mergeCell ref="J15:K15"/>
    <mergeCell ref="I11:K11"/>
    <mergeCell ref="F10:H10"/>
    <mergeCell ref="I13:K13"/>
    <mergeCell ref="I12:K12"/>
    <mergeCell ref="I15:I16"/>
    <mergeCell ref="B26:B27"/>
    <mergeCell ref="C25:C27"/>
    <mergeCell ref="C17:F17"/>
    <mergeCell ref="H15:H16"/>
    <mergeCell ref="G13:H13"/>
    <mergeCell ref="D22:F22"/>
    <mergeCell ref="F25:F27"/>
    <mergeCell ref="E25:E27"/>
    <mergeCell ref="D25:D27"/>
    <mergeCell ref="A25:B25"/>
    <mergeCell ref="A26:A27"/>
    <mergeCell ref="I3:K3"/>
    <mergeCell ref="I4:K4"/>
    <mergeCell ref="I5:K5"/>
    <mergeCell ref="G4:H4"/>
    <mergeCell ref="I8:K8"/>
    <mergeCell ref="I7:K7"/>
    <mergeCell ref="I6:K6"/>
    <mergeCell ref="B6:G6"/>
    <mergeCell ref="B7:G7"/>
    <mergeCell ref="B5:C5"/>
    <mergeCell ref="H550:J550"/>
    <mergeCell ref="L546:N546"/>
    <mergeCell ref="O546:AE546"/>
    <mergeCell ref="G25:G27"/>
    <mergeCell ref="H25:H27"/>
    <mergeCell ref="I25:I27"/>
    <mergeCell ref="J25:J27"/>
    <mergeCell ref="K25:K27"/>
    <mergeCell ref="B559:C559"/>
    <mergeCell ref="B560:F560"/>
    <mergeCell ref="B554:F554"/>
    <mergeCell ref="A555:G555"/>
    <mergeCell ref="H551:J551"/>
    <mergeCell ref="E559:F559"/>
  </mergeCells>
  <pageMargins left="0.31496062992125984" right="0.23622047244094491" top="0.43307086614173229" bottom="0.4330708661417322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 по Лидер (2)</vt:lpstr>
      <vt:lpstr>Лист1</vt:lpstr>
      <vt:lpstr>Лист2</vt:lpstr>
      <vt:lpstr>КС2№1 (3)</vt:lpstr>
      <vt:lpstr>'Смета по Лидер (2)'!Область_печати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Дмитрий;Мальчугин</dc:creator>
  <cp:keywords>РЕШЕНИЕ ТАБЛИЦ СТРОЙКА</cp:keywords>
  <cp:lastModifiedBy>Дмитрий</cp:lastModifiedBy>
  <cp:lastPrinted>2020-06-01T04:34:39Z</cp:lastPrinted>
  <dcterms:created xsi:type="dcterms:W3CDTF">2019-07-30T11:31:59Z</dcterms:created>
  <dcterms:modified xsi:type="dcterms:W3CDTF">2020-06-01T04:35:05Z</dcterms:modified>
</cp:coreProperties>
</file>