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4600" windowHeight="12270"/>
  </bookViews>
  <sheets>
    <sheet name="Сводный 2010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Print_Titles" localSheetId="0">'Сводный 2010'!$17:$22</definedName>
    <definedName name="_xlnm.Print_Area" localSheetId="0">'Сводный 2010'!$A$1:$H$225</definedName>
  </definedNames>
  <calcPr calcId="125725" fullCalcOnLoad="1"/>
</workbook>
</file>

<file path=xl/calcChain.xml><?xml version="1.0" encoding="utf-8"?>
<calcChain xmlns="http://schemas.openxmlformats.org/spreadsheetml/2006/main">
  <c r="G200" i="1"/>
  <c r="H200" s="1"/>
  <c r="H198"/>
  <c r="G198"/>
  <c r="G196"/>
  <c r="H196" s="1"/>
  <c r="G195"/>
  <c r="H195" s="1"/>
  <c r="G185"/>
  <c r="G187" s="1"/>
  <c r="G175"/>
  <c r="H175" s="1"/>
  <c r="H173"/>
  <c r="G171"/>
  <c r="H171" s="1"/>
  <c r="H169"/>
  <c r="G169"/>
  <c r="G167"/>
  <c r="H167" s="1"/>
  <c r="H166"/>
  <c r="H163"/>
  <c r="G163"/>
  <c r="H161"/>
  <c r="G159"/>
  <c r="H159" s="1"/>
  <c r="G157"/>
  <c r="H157" s="1"/>
  <c r="G155"/>
  <c r="H155" s="1"/>
  <c r="G153"/>
  <c r="H153" s="1"/>
  <c r="G151"/>
  <c r="H151" s="1"/>
  <c r="G147"/>
  <c r="G177" s="1"/>
  <c r="E145"/>
  <c r="E177" s="1"/>
  <c r="D145"/>
  <c r="D177" s="1"/>
  <c r="H177" s="1"/>
  <c r="I137"/>
  <c r="H134"/>
  <c r="C132"/>
  <c r="F121"/>
  <c r="F123" s="1"/>
  <c r="E121"/>
  <c r="E123" s="1"/>
  <c r="D121"/>
  <c r="D123" s="1"/>
  <c r="H123" s="1"/>
  <c r="F114"/>
  <c r="F116" s="1"/>
  <c r="E114"/>
  <c r="E116" s="1"/>
  <c r="D114"/>
  <c r="H114" s="1"/>
  <c r="H109"/>
  <c r="G109"/>
  <c r="F109"/>
  <c r="E109"/>
  <c r="D109"/>
  <c r="H107"/>
  <c r="F101"/>
  <c r="E101"/>
  <c r="D101"/>
  <c r="H99"/>
  <c r="H97"/>
  <c r="H101" s="1"/>
  <c r="H92"/>
  <c r="D89"/>
  <c r="D90" s="1"/>
  <c r="F86"/>
  <c r="F91" s="1"/>
  <c r="H85"/>
  <c r="D83"/>
  <c r="H83" s="1"/>
  <c r="E81"/>
  <c r="E86" s="1"/>
  <c r="E91" s="1"/>
  <c r="D81"/>
  <c r="D86" s="1"/>
  <c r="D77"/>
  <c r="D78" s="1"/>
  <c r="D73"/>
  <c r="D74" s="1"/>
  <c r="H71"/>
  <c r="H69"/>
  <c r="D65"/>
  <c r="D66" s="1"/>
  <c r="D61"/>
  <c r="D62" s="1"/>
  <c r="H54"/>
  <c r="H126" s="1"/>
  <c r="F52"/>
  <c r="F125" s="1"/>
  <c r="F139" s="1"/>
  <c r="F179" s="1"/>
  <c r="F189" s="1"/>
  <c r="F204" s="1"/>
  <c r="H50"/>
  <c r="H51" s="1"/>
  <c r="G50"/>
  <c r="H47"/>
  <c r="H48" s="1"/>
  <c r="H45"/>
  <c r="G45"/>
  <c r="H43"/>
  <c r="D41"/>
  <c r="H41" s="1"/>
  <c r="G39"/>
  <c r="H39" s="1"/>
  <c r="H37"/>
  <c r="D37"/>
  <c r="H35"/>
  <c r="D33"/>
  <c r="H33" s="1"/>
  <c r="E31"/>
  <c r="E52" s="1"/>
  <c r="E125" s="1"/>
  <c r="D31"/>
  <c r="H31" s="1"/>
  <c r="G29"/>
  <c r="H29" s="1"/>
  <c r="A29"/>
  <c r="A31" s="1"/>
  <c r="A33" s="1"/>
  <c r="A35" s="1"/>
  <c r="A37" s="1"/>
  <c r="A39" s="1"/>
  <c r="A41" s="1"/>
  <c r="A43" s="1"/>
  <c r="A45" s="1"/>
  <c r="A47" s="1"/>
  <c r="A50" s="1"/>
  <c r="A61" s="1"/>
  <c r="A65" s="1"/>
  <c r="A69" s="1"/>
  <c r="A71" s="1"/>
  <c r="A73" s="1"/>
  <c r="A77" s="1"/>
  <c r="A81" s="1"/>
  <c r="A83" s="1"/>
  <c r="A85" s="1"/>
  <c r="A89" s="1"/>
  <c r="A97" s="1"/>
  <c r="A99" s="1"/>
  <c r="G27"/>
  <c r="G52" s="1"/>
  <c r="G125" s="1"/>
  <c r="G139" s="1"/>
  <c r="G179" s="1"/>
  <c r="G189" s="1"/>
  <c r="A114" l="1"/>
  <c r="A121" s="1"/>
  <c r="A131" s="1"/>
  <c r="A134" s="1"/>
  <c r="A145" s="1"/>
  <c r="A147" s="1"/>
  <c r="A107"/>
  <c r="H40"/>
  <c r="H53" s="1"/>
  <c r="F210"/>
  <c r="F207"/>
  <c r="D91"/>
  <c r="H91" s="1"/>
  <c r="I83"/>
  <c r="I99"/>
  <c r="E131"/>
  <c r="E136" s="1"/>
  <c r="E139" s="1"/>
  <c r="E179" s="1"/>
  <c r="E189" s="1"/>
  <c r="E204" s="1"/>
  <c r="I97"/>
  <c r="H27"/>
  <c r="D52"/>
  <c r="I69"/>
  <c r="H73"/>
  <c r="I73" s="1"/>
  <c r="H77"/>
  <c r="H81"/>
  <c r="I85"/>
  <c r="D116"/>
  <c r="H116" s="1"/>
  <c r="H121"/>
  <c r="H145"/>
  <c r="H147"/>
  <c r="H185"/>
  <c r="H187" s="1"/>
  <c r="G202"/>
  <c r="H202" s="1"/>
  <c r="H61"/>
  <c r="H65"/>
  <c r="H89"/>
  <c r="E207" l="1"/>
  <c r="E210" s="1"/>
  <c r="H62"/>
  <c r="I61"/>
  <c r="I81"/>
  <c r="H86"/>
  <c r="A149"/>
  <c r="A151"/>
  <c r="A153" s="1"/>
  <c r="A155" s="1"/>
  <c r="A157" s="1"/>
  <c r="A159" s="1"/>
  <c r="A161" s="1"/>
  <c r="A163" s="1"/>
  <c r="H74"/>
  <c r="H90"/>
  <c r="I89"/>
  <c r="H66"/>
  <c r="I65"/>
  <c r="I77"/>
  <c r="H78"/>
  <c r="D125"/>
  <c r="H52"/>
  <c r="I71"/>
  <c r="F215"/>
  <c r="F213"/>
  <c r="G204"/>
  <c r="E213" l="1"/>
  <c r="E215" s="1"/>
  <c r="H125"/>
  <c r="I47"/>
  <c r="I33"/>
  <c r="I41"/>
  <c r="I35"/>
  <c r="I31"/>
  <c r="I39"/>
  <c r="I45"/>
  <c r="I29"/>
  <c r="I37"/>
  <c r="A167"/>
  <c r="A169" s="1"/>
  <c r="A171" s="1"/>
  <c r="A173" s="1"/>
  <c r="A175" s="1"/>
  <c r="A185" s="1"/>
  <c r="A195" s="1"/>
  <c r="A198" s="1"/>
  <c r="A200" s="1"/>
  <c r="A207" s="1"/>
  <c r="A213" s="1"/>
  <c r="A166"/>
  <c r="G207"/>
  <c r="G210" s="1"/>
  <c r="D131"/>
  <c r="I27"/>
  <c r="G213" l="1"/>
  <c r="G215" s="1"/>
  <c r="D136"/>
  <c r="H131"/>
  <c r="H137" s="1"/>
  <c r="H140" s="1"/>
  <c r="H180" s="1"/>
  <c r="H190" s="1"/>
  <c r="H205" s="1"/>
  <c r="H211" s="1"/>
  <c r="H216" l="1"/>
  <c r="F8"/>
  <c r="H136"/>
  <c r="D139"/>
  <c r="D179" s="1"/>
  <c r="D189" l="1"/>
  <c r="D204" s="1"/>
  <c r="L66"/>
  <c r="J136"/>
  <c r="H139"/>
  <c r="H179" l="1"/>
  <c r="J101"/>
  <c r="J123"/>
  <c r="J85"/>
  <c r="J35"/>
  <c r="J31"/>
  <c r="J37"/>
  <c r="J70"/>
  <c r="J82"/>
  <c r="J116"/>
  <c r="J91"/>
  <c r="J61"/>
  <c r="J27"/>
  <c r="J89"/>
  <c r="J65"/>
  <c r="J77"/>
  <c r="J52"/>
  <c r="D207"/>
  <c r="H207" s="1"/>
  <c r="H189" l="1"/>
  <c r="H204" s="1"/>
  <c r="D210"/>
  <c r="D213" l="1"/>
  <c r="H213" s="1"/>
  <c r="H210"/>
  <c r="H215" l="1"/>
  <c r="K210" s="1"/>
  <c r="D215"/>
  <c r="K213"/>
  <c r="D227" l="1"/>
  <c r="F6"/>
  <c r="K31"/>
  <c r="K195"/>
  <c r="K35"/>
  <c r="K196"/>
  <c r="K70"/>
  <c r="K101"/>
  <c r="K123"/>
  <c r="K177"/>
  <c r="K85"/>
  <c r="K91"/>
  <c r="K61"/>
  <c r="K82"/>
  <c r="K27"/>
  <c r="K89"/>
  <c r="K65"/>
  <c r="K116"/>
  <c r="K145"/>
  <c r="K52"/>
  <c r="F227"/>
  <c r="E227"/>
  <c r="K125"/>
  <c r="G227"/>
  <c r="K136"/>
  <c r="K139"/>
  <c r="K179"/>
  <c r="K207"/>
  <c r="K204"/>
  <c r="H227" l="1"/>
</calcChain>
</file>

<file path=xl/sharedStrings.xml><?xml version="1.0" encoding="utf-8"?>
<sst xmlns="http://schemas.openxmlformats.org/spreadsheetml/2006/main" count="198" uniqueCount="185">
  <si>
    <t>Форма N1</t>
  </si>
  <si>
    <t xml:space="preserve">Заказчик </t>
  </si>
  <si>
    <t>Утвержден</t>
  </si>
  <si>
    <t>Сводный сметный расчет в сумме  ___________________________________________________</t>
  </si>
  <si>
    <t>тыс. руб.</t>
  </si>
  <si>
    <t>В том числе возвратных сумм  ________________________________________________________</t>
  </si>
  <si>
    <t>"  ________  "  _________________ 20   г.</t>
  </si>
  <si>
    <t xml:space="preserve">C В О Д Н Ы Й   С М Е Т Н Ы Й   Р А С Ч Е Т   С Т О И М О С Т И </t>
  </si>
  <si>
    <t>Составлен в текущих ценах на III квартал 2010 г.</t>
  </si>
  <si>
    <t>NN</t>
  </si>
  <si>
    <t xml:space="preserve">           С м е т н а я   с т о и м о с т ь , тыс.руб.</t>
  </si>
  <si>
    <t>Общая                        сметная стоимость                тыс. руб.</t>
  </si>
  <si>
    <t>к итогам глав</t>
  </si>
  <si>
    <t>к итогам гл. 1-8</t>
  </si>
  <si>
    <t>к итогам с НДС</t>
  </si>
  <si>
    <t>пп</t>
  </si>
  <si>
    <t>№ сметных расчетов, смет</t>
  </si>
  <si>
    <t>Наименование работ и затрат</t>
  </si>
  <si>
    <t>Строитель-</t>
  </si>
  <si>
    <t>Монтаж-</t>
  </si>
  <si>
    <t>Оборудования,</t>
  </si>
  <si>
    <t>Прочих затрат</t>
  </si>
  <si>
    <t>ных работ</t>
  </si>
  <si>
    <t>приспособлений</t>
  </si>
  <si>
    <t>и производств.</t>
  </si>
  <si>
    <t>инвентаря</t>
  </si>
  <si>
    <t>Глава 1.</t>
  </si>
  <si>
    <t>Подготовка территории строительства</t>
  </si>
  <si>
    <t>Том 9-2, кн.1, ч.1,             ОСР 01-01и2</t>
  </si>
  <si>
    <t>Отвод земель</t>
  </si>
  <si>
    <t xml:space="preserve">Том 9-2, кн.1, ч.1, 
 расчет 01-02 </t>
  </si>
  <si>
    <t>Разбивочные работы</t>
  </si>
  <si>
    <t>Том 9-2, кн.1, ч.1,                 ОСР 01-03и2</t>
  </si>
  <si>
    <t>Том 9-2, кн.1, ч.1,                 ОСР 01-05и</t>
  </si>
  <si>
    <t>Снос зеленых насаждений</t>
  </si>
  <si>
    <t>Том 9-2, кн.3,                     ОСР 01-06 К</t>
  </si>
  <si>
    <t>Переустройство коммуникаций</t>
  </si>
  <si>
    <t>Том 9-2, кн.1, ч.1,                 ОСР 01-07и</t>
  </si>
  <si>
    <t>Организация дорожного движения на период строительства</t>
  </si>
  <si>
    <t>Том 9-2, кн.1, ч.1,               Расчет 01-08и</t>
  </si>
  <si>
    <t>Затраты на аренду площадки для размещения городка строителей</t>
  </si>
  <si>
    <t>в том числе компенсационные выплаты</t>
  </si>
  <si>
    <t>Том 9-2, кн.1, ч.1,                 ОСР 01-10и</t>
  </si>
  <si>
    <t>Рекультивация земель после временного изъятия</t>
  </si>
  <si>
    <t>Том 9-2, кн.1, ч.3,               Расчет</t>
  </si>
  <si>
    <t>Проверка и очистка участка от взрывоопасных предметов</t>
  </si>
  <si>
    <t>Том 9-2, кн.1, ч.1,
 расчет 01-12</t>
  </si>
  <si>
    <t>Контрольно-исполнительная съемка</t>
  </si>
  <si>
    <t>Отчет по научно-исслед. работе</t>
  </si>
  <si>
    <t>Компенсационные выплаты на оплату ущерба, нанесенного природной среде</t>
  </si>
  <si>
    <t>Том 2-4 288/09-ПО-ПЗУ, стр. 18а, 18б</t>
  </si>
  <si>
    <t>Компенсационные мероприятия по изъятию и переводу земельных участков и объектов недвижимости</t>
  </si>
  <si>
    <t>Итого по главе 1</t>
  </si>
  <si>
    <t>в том числе возврат (Том 9-2, кн.1, ч.3)</t>
  </si>
  <si>
    <t>в том числе возврат (Том 9-2, кн.3, ОСР 01-06)</t>
  </si>
  <si>
    <t>Глава 2.</t>
  </si>
  <si>
    <t>Основные объекты строительства</t>
  </si>
  <si>
    <t>От СМР</t>
  </si>
  <si>
    <t xml:space="preserve">Раздел 1. Земляное полотно </t>
  </si>
  <si>
    <t>Том 9-2, кн.1, ч.1,                 ОСР 02-01и</t>
  </si>
  <si>
    <t>Устройство земляного полотна</t>
  </si>
  <si>
    <t>Итого по разделу 1</t>
  </si>
  <si>
    <t>Раздел 2. Дорожная одежда</t>
  </si>
  <si>
    <t>Том 9-2, кн.1, ч.1,                 ОСР 02-02и2</t>
  </si>
  <si>
    <t>Устройство дорожной одежды</t>
  </si>
  <si>
    <t>Итого по разделу 2</t>
  </si>
  <si>
    <t>Раздел 3. Искусственные сооружения</t>
  </si>
  <si>
    <t>Том 9-2, кн.2,                     ОСР 02-03и2</t>
  </si>
  <si>
    <t>Мостовой переход через р. Исса</t>
  </si>
  <si>
    <t>Том 9-2, кн.2,                     ОСР 02-04и2</t>
  </si>
  <si>
    <t>Путепровод через ж/д на ПК 617+081</t>
  </si>
  <si>
    <t>Том 9-2, кн.1, ч.1,                 ОСР 02-06и</t>
  </si>
  <si>
    <t>Водопропускные трубы</t>
  </si>
  <si>
    <t>Итого по разделу 3</t>
  </si>
  <si>
    <t>Раздел 4. Пересечения и примыкания</t>
  </si>
  <si>
    <t>Том 9-2, кн.1, ч.2,                 ОСР 02-07и2</t>
  </si>
  <si>
    <t>Пересечения и примыкания</t>
  </si>
  <si>
    <t>Итого по разделу 4</t>
  </si>
  <si>
    <t>Раздел 5. Обстановка дороги, организация и безопасность движения</t>
  </si>
  <si>
    <t>Том 9-2, кн.1, ч.3,                 ОСР 02-08и</t>
  </si>
  <si>
    <t>Дорожные ограждения</t>
  </si>
  <si>
    <t>Том 9-2, кн.1, ч.3,                 ОСР 02-09и2</t>
  </si>
  <si>
    <t>Организация движения на период ввода объекта в эксплуатацию</t>
  </si>
  <si>
    <t>Том 9-2, кн.5                      ОСР 02-11 И2</t>
  </si>
  <si>
    <t>АСУ ДД</t>
  </si>
  <si>
    <t>Итого по разделу 5</t>
  </si>
  <si>
    <t>Раздел 6.  Природоохранные мероприятия</t>
  </si>
  <si>
    <t>Том 9-2, кн.1, ч.3,                 ОСР 02-10и</t>
  </si>
  <si>
    <t>Природоохранные мероприятия</t>
  </si>
  <si>
    <t>Итого по разделу 6</t>
  </si>
  <si>
    <t>Итого по главе 2</t>
  </si>
  <si>
    <t>в том числе возврат (Том 9-2, кн.2)</t>
  </si>
  <si>
    <t xml:space="preserve">Глава 4. </t>
  </si>
  <si>
    <t>Объекты энергетического хозяйства</t>
  </si>
  <si>
    <t>Том 9-2, кн.4 
 ОСР 04-01 К</t>
  </si>
  <si>
    <t>Наружное освещение</t>
  </si>
  <si>
    <t>Том 9-2, кн.4                     ОСР 04-02 К</t>
  </si>
  <si>
    <t>Внешнее электроснабжение</t>
  </si>
  <si>
    <t>Итого по главе 4</t>
  </si>
  <si>
    <t>В том числе возврат (Том 9-2, кн.3)</t>
  </si>
  <si>
    <t xml:space="preserve">Глава 5. </t>
  </si>
  <si>
    <t>Объекты транспортного хозяйства и связи</t>
  </si>
  <si>
    <t>Сети связи</t>
  </si>
  <si>
    <t>Итого по главе 5</t>
  </si>
  <si>
    <t xml:space="preserve">Глава 6. </t>
  </si>
  <si>
    <t xml:space="preserve">Наружные сети и сооружения водоснабжения, водоотведения, теплоснабжения и газоснабжения </t>
  </si>
  <si>
    <t>Том 9-2, кн.1, ч.3,                 ОСР 06-01и</t>
  </si>
  <si>
    <t>Устройство локальных очистных сооружений</t>
  </si>
  <si>
    <t>Итого по главе 6</t>
  </si>
  <si>
    <t xml:space="preserve">Глава 7. </t>
  </si>
  <si>
    <t>Благоустройство и озеленение территории</t>
  </si>
  <si>
    <t>Том 9-2, кн.1, ч.3,                 ОСР 07-01и2</t>
  </si>
  <si>
    <t>Благоустройство территории</t>
  </si>
  <si>
    <t>Итого по главе 7</t>
  </si>
  <si>
    <t>Итого по главам 1-7</t>
  </si>
  <si>
    <t>в том числе возврат</t>
  </si>
  <si>
    <t>Глава 8.</t>
  </si>
  <si>
    <t>Временные здания и сооружения</t>
  </si>
  <si>
    <t>ГСН 81-05-01-2001   п.3.5.2, п. 2.1 к=0.8</t>
  </si>
  <si>
    <t>Временные здания и сооружения 4.1%*0.8</t>
  </si>
  <si>
    <t>Том 9-2, кн.2,                     ОСР 08-01и</t>
  </si>
  <si>
    <t>Устройство временных дорог</t>
  </si>
  <si>
    <t>Итого по главе 8</t>
  </si>
  <si>
    <t>Итого по главам 1-8</t>
  </si>
  <si>
    <t>Глава 9.</t>
  </si>
  <si>
    <t>Прочие работы и затраты</t>
  </si>
  <si>
    <t xml:space="preserve">Том 9-2, кн.1, ч.3,                 Расчет 09-01и2 (тек.) </t>
  </si>
  <si>
    <t xml:space="preserve">Дополнительные затраты при производстве работ в зимнее время </t>
  </si>
  <si>
    <t>Том 9-2, кн.1, ч.3,                 Расчет 09-02и2</t>
  </si>
  <si>
    <t>Затраты на перевозку рабочих</t>
  </si>
  <si>
    <t>09 - 03</t>
  </si>
  <si>
    <t>Затраты на вахтовый метод производства работ и вахтовый поселок</t>
  </si>
  <si>
    <t>МДС 81-35.2004 прил.8, п.9.9</t>
  </si>
  <si>
    <t>Затраты на страхование строительных рисков- 1%</t>
  </si>
  <si>
    <t xml:space="preserve">Том 9-2, кн.1, ч.3,                 Расчет 09 - 04и 2 </t>
  </si>
  <si>
    <t>Затраты на организацию и проведение подрядных торгов</t>
  </si>
  <si>
    <t>Том 9-2, кн.1, ч.3,         Расчет 09-05и2</t>
  </si>
  <si>
    <t>Затраты на утилизацию и обеззараживание строительных отходов</t>
  </si>
  <si>
    <t>Том 9-2, кн.1, ч.3,         Расчет 09-06и</t>
  </si>
  <si>
    <t>Затраты на размещение в карьере грунта от разборки дорожного полотна</t>
  </si>
  <si>
    <t>Том 7-1, кн.1, табл. 7.1.1, 7.2.1</t>
  </si>
  <si>
    <t>Платежи за негативное воздействие на окружающую среду</t>
  </si>
  <si>
    <t>Том 9-2, кн.4                     ОСР 09-07 К</t>
  </si>
  <si>
    <t>Затраты на пусконаладочные работы</t>
  </si>
  <si>
    <t>МДС 81-35.2004, п.4.85 (по аналогу ИП КАД, сводный сметный расчет п. 36.4</t>
  </si>
  <si>
    <t>Затраты на контроль за работой по раскопке, перекладке и подключению действующих коммуникаций - 1,8 % от СМР по переносу коммуникаций</t>
  </si>
  <si>
    <t>09 - 09</t>
  </si>
  <si>
    <t>Затраты на восстановление автомобильных дорог общего пользования и улиц</t>
  </si>
  <si>
    <t>Том 9-2, кн.1, ч.3,         Расчет 09-10</t>
  </si>
  <si>
    <t>Затраты на подключение к электрическим сетям</t>
  </si>
  <si>
    <t>Том 9-2, кн.1, ч.3,                 Смета 09-11</t>
  </si>
  <si>
    <t>Затраты на обследование и испытание искусственных сооружений</t>
  </si>
  <si>
    <t>Том 9-2, кн.1, ч.3,                 Расчет 09-12</t>
  </si>
  <si>
    <t>Паспортизация объекта</t>
  </si>
  <si>
    <t>Том 9-2, кн.2,                 Расчет 09-13</t>
  </si>
  <si>
    <t>Предоставление "окон"</t>
  </si>
  <si>
    <t>Том 9-2, кн.1, ч.3,                 Смета 09-14</t>
  </si>
  <si>
    <t>Диагностика завершенного участка автомобильной дороги</t>
  </si>
  <si>
    <t>Итого по главе 9</t>
  </si>
  <si>
    <t>Итого по главам 1-9</t>
  </si>
  <si>
    <t>Глава 10.</t>
  </si>
  <si>
    <t>Содержание службы заказчика.Строительный контроль</t>
  </si>
  <si>
    <t>Пост.№ 468 от 21.06.2010</t>
  </si>
  <si>
    <t>Строительный контроль (1,56 %)</t>
  </si>
  <si>
    <t>Итого по главе 10</t>
  </si>
  <si>
    <t>Итого по главам 1-10</t>
  </si>
  <si>
    <t>Глава 12.</t>
  </si>
  <si>
    <t xml:space="preserve">Проектные и изыскательские работы </t>
  </si>
  <si>
    <t>Расчет стоимости проектно-изыскательских работ</t>
  </si>
  <si>
    <t xml:space="preserve">Проектно-изыскательские работы </t>
  </si>
  <si>
    <t>в том числе проект</t>
  </si>
  <si>
    <t>Акты № 0432Д-10/СПЭ-1265/05/СГ, 0433Д-10/СПЭ-1265/05/СГ</t>
  </si>
  <si>
    <t>Средства на проведение экспертизы проектов</t>
  </si>
  <si>
    <t>МДС 81-35.2004 прил.8, п.12.3, расчет</t>
  </si>
  <si>
    <t>Авторский надзор</t>
  </si>
  <si>
    <t>Итого по главе  12</t>
  </si>
  <si>
    <t>Итого по главам  1-12</t>
  </si>
  <si>
    <t>МДС 81-35.2004, п.4.96</t>
  </si>
  <si>
    <t>Непредвиденные затраты - 3 %</t>
  </si>
  <si>
    <t>ИТОГО в текущих ценах на III квартал 2010 г.</t>
  </si>
  <si>
    <t>НДС 18 %</t>
  </si>
  <si>
    <t xml:space="preserve">Всего в текущих ценах с НДС </t>
  </si>
  <si>
    <t>Руководитель проекта</t>
  </si>
  <si>
    <t>Зам.генерального директора по экономике</t>
  </si>
  <si>
    <t>Согласовано</t>
  </si>
</sst>
</file>

<file path=xl/styles.xml><?xml version="1.0" encoding="utf-8"?>
<styleSheet xmlns="http://schemas.openxmlformats.org/spreadsheetml/2006/main">
  <numFmts count="3">
    <numFmt numFmtId="164" formatCode="\(#,##0.00\)"/>
    <numFmt numFmtId="165" formatCode="0.0000"/>
    <numFmt numFmtId="166" formatCode="0.0000%"/>
  </numFmts>
  <fonts count="25">
    <font>
      <sz val="10"/>
      <name val="Arial Cyr"/>
      <charset val="204"/>
    </font>
    <font>
      <sz val="12"/>
      <name val="Arial"/>
      <family val="2"/>
      <charset val="204"/>
    </font>
    <font>
      <sz val="12"/>
      <color rgb="FFFF0000"/>
      <name val="Arial"/>
      <family val="2"/>
      <charset val="204"/>
    </font>
    <font>
      <sz val="12"/>
      <color rgb="FFFF0000"/>
      <name val="Arial Cyr"/>
      <charset val="204"/>
    </font>
    <font>
      <u/>
      <sz val="12"/>
      <name val="Arial"/>
      <family val="2"/>
    </font>
    <font>
      <u/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name val="Arial Cyr"/>
      <charset val="204"/>
    </font>
    <font>
      <b/>
      <i/>
      <sz val="12"/>
      <name val="Arial Cyr"/>
      <family val="2"/>
      <charset val="204"/>
    </font>
    <font>
      <b/>
      <i/>
      <sz val="14"/>
      <name val="Arial Cyr"/>
      <family val="2"/>
      <charset val="204"/>
    </font>
    <font>
      <sz val="14"/>
      <name val="Arial Cyr"/>
      <family val="2"/>
      <charset val="204"/>
    </font>
    <font>
      <i/>
      <sz val="12"/>
      <color rgb="FFFF0000"/>
      <name val="Arial Cyr"/>
      <family val="2"/>
      <charset val="204"/>
    </font>
    <font>
      <sz val="12"/>
      <color rgb="FFFF0000"/>
      <name val="Arial Cyr"/>
      <family val="2"/>
      <charset val="204"/>
    </font>
    <font>
      <b/>
      <sz val="12"/>
      <name val="Arial"/>
      <family val="2"/>
    </font>
    <font>
      <sz val="12"/>
      <name val="Arial Cyr"/>
      <family val="2"/>
      <charset val="204"/>
    </font>
    <font>
      <sz val="12"/>
      <name val="Arial"/>
      <family val="2"/>
    </font>
    <font>
      <i/>
      <sz val="12"/>
      <name val="Arial"/>
      <family val="2"/>
    </font>
    <font>
      <sz val="12"/>
      <color rgb="FFFF0000"/>
      <name val="Arial"/>
      <family val="2"/>
    </font>
    <font>
      <sz val="12"/>
      <name val="Times New Roman Cyr"/>
      <family val="1"/>
      <charset val="204"/>
    </font>
    <font>
      <b/>
      <i/>
      <sz val="12"/>
      <name val="Arial"/>
      <family val="2"/>
      <charset val="204"/>
    </font>
    <font>
      <i/>
      <sz val="12"/>
      <color rgb="FFFF0000"/>
      <name val="Arial"/>
      <family val="2"/>
      <charset val="204"/>
    </font>
    <font>
      <b/>
      <i/>
      <sz val="12"/>
      <name val="Arial"/>
      <family val="2"/>
    </font>
    <font>
      <i/>
      <sz val="12"/>
      <color rgb="FFFF0000"/>
      <name val="Arial"/>
      <family val="2"/>
    </font>
    <font>
      <b/>
      <sz val="12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8">
    <xf numFmtId="0" fontId="0" fillId="0" borderId="0" xfId="0"/>
    <xf numFmtId="0" fontId="1" fillId="0" borderId="0" xfId="0" applyFont="1" applyFill="1" applyAlignment="1">
      <alignment horizontal="center" vertical="top"/>
    </xf>
    <xf numFmtId="49" fontId="1" fillId="0" borderId="0" xfId="0" applyNumberFormat="1" applyFont="1" applyFill="1" applyAlignment="1">
      <alignment vertical="top"/>
    </xf>
    <xf numFmtId="0" fontId="1" fillId="0" borderId="0" xfId="0" applyFont="1" applyFill="1" applyAlignment="1">
      <alignment vertical="top"/>
    </xf>
    <xf numFmtId="4" fontId="2" fillId="0" borderId="0" xfId="0" applyNumberFormat="1" applyFont="1" applyFill="1" applyAlignment="1">
      <alignment vertical="top"/>
    </xf>
    <xf numFmtId="4" fontId="3" fillId="0" borderId="0" xfId="0" applyNumberFormat="1" applyFont="1" applyFill="1" applyBorder="1" applyAlignment="1">
      <alignment horizontal="center" vertical="top"/>
    </xf>
    <xf numFmtId="4" fontId="3" fillId="0" borderId="0" xfId="0" applyNumberFormat="1" applyFont="1" applyFill="1" applyAlignment="1">
      <alignment horizontal="right" vertical="top"/>
    </xf>
    <xf numFmtId="0" fontId="3" fillId="0" borderId="0" xfId="0" applyFont="1" applyFill="1" applyAlignment="1">
      <alignment vertical="top"/>
    </xf>
    <xf numFmtId="0" fontId="4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49" fontId="6" fillId="0" borderId="0" xfId="0" applyNumberFormat="1" applyFont="1" applyFill="1" applyAlignment="1">
      <alignment vertical="top"/>
    </xf>
    <xf numFmtId="4" fontId="7" fillId="0" borderId="0" xfId="0" applyNumberFormat="1" applyFont="1" applyFill="1" applyBorder="1" applyAlignment="1">
      <alignment vertical="top"/>
    </xf>
    <xf numFmtId="0" fontId="7" fillId="0" borderId="0" xfId="0" applyFont="1" applyFill="1" applyAlignment="1">
      <alignment vertical="top"/>
    </xf>
    <xf numFmtId="49" fontId="1" fillId="0" borderId="0" xfId="0" quotePrefix="1" applyNumberFormat="1" applyFont="1" applyFill="1" applyAlignment="1">
      <alignment horizontal="left" vertical="top"/>
    </xf>
    <xf numFmtId="0" fontId="7" fillId="0" borderId="0" xfId="0" quotePrefix="1" applyFont="1" applyFill="1" applyAlignment="1">
      <alignment horizontal="center" vertical="top"/>
    </xf>
    <xf numFmtId="0" fontId="8" fillId="0" borderId="0" xfId="0" applyFont="1" applyAlignment="1">
      <alignment vertical="top"/>
    </xf>
    <xf numFmtId="4" fontId="3" fillId="0" borderId="0" xfId="0" applyNumberFormat="1" applyFont="1" applyAlignment="1">
      <alignment vertical="top"/>
    </xf>
    <xf numFmtId="0" fontId="9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4" fontId="12" fillId="0" borderId="0" xfId="0" applyNumberFormat="1" applyFont="1" applyFill="1" applyBorder="1" applyAlignment="1">
      <alignment horizontal="center" vertical="top" wrapText="1"/>
    </xf>
    <xf numFmtId="4" fontId="13" fillId="0" borderId="0" xfId="0" applyNumberFormat="1" applyFont="1" applyFill="1" applyBorder="1" applyAlignment="1">
      <alignment horizontal="center" vertical="top"/>
    </xf>
    <xf numFmtId="4" fontId="13" fillId="0" borderId="0" xfId="0" applyNumberFormat="1" applyFont="1" applyFill="1" applyAlignment="1">
      <alignment horizontal="right" vertical="top"/>
    </xf>
    <xf numFmtId="0" fontId="13" fillId="0" borderId="0" xfId="0" applyFont="1" applyFill="1" applyAlignment="1">
      <alignment vertical="top"/>
    </xf>
    <xf numFmtId="49" fontId="8" fillId="0" borderId="0" xfId="0" applyNumberFormat="1" applyFont="1" applyFill="1" applyAlignment="1">
      <alignment vertical="top"/>
    </xf>
    <xf numFmtId="0" fontId="14" fillId="0" borderId="0" xfId="0" applyFont="1" applyFill="1" applyAlignment="1">
      <alignment vertical="top"/>
    </xf>
    <xf numFmtId="0" fontId="1" fillId="0" borderId="0" xfId="0" quotePrefix="1" applyFont="1" applyFill="1" applyAlignment="1">
      <alignment horizontal="left" vertical="top"/>
    </xf>
    <xf numFmtId="0" fontId="8" fillId="0" borderId="0" xfId="0" applyFont="1" applyFill="1" applyAlignment="1">
      <alignment vertical="top"/>
    </xf>
    <xf numFmtId="0" fontId="1" fillId="0" borderId="0" xfId="0" applyFont="1" applyFill="1" applyAlignment="1">
      <alignment horizontal="right" vertical="top"/>
    </xf>
    <xf numFmtId="4" fontId="2" fillId="0" borderId="0" xfId="0" applyNumberFormat="1" applyFont="1" applyFill="1" applyAlignment="1">
      <alignment horizontal="right" vertical="top"/>
    </xf>
    <xf numFmtId="0" fontId="15" fillId="0" borderId="1" xfId="0" applyFont="1" applyFill="1" applyBorder="1" applyAlignment="1">
      <alignment horizontal="center" vertical="top"/>
    </xf>
    <xf numFmtId="49" fontId="15" fillId="0" borderId="2" xfId="0" quotePrefix="1" applyNumberFormat="1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left" vertical="top"/>
    </xf>
    <xf numFmtId="0" fontId="15" fillId="0" borderId="3" xfId="0" applyFont="1" applyFill="1" applyBorder="1" applyAlignment="1">
      <alignment vertical="top"/>
    </xf>
    <xf numFmtId="0" fontId="8" fillId="0" borderId="4" xfId="0" applyFont="1" applyFill="1" applyBorder="1" applyAlignment="1">
      <alignment vertical="top"/>
    </xf>
    <xf numFmtId="0" fontId="8" fillId="0" borderId="5" xfId="0" applyFont="1" applyFill="1" applyBorder="1" applyAlignment="1">
      <alignment vertical="top"/>
    </xf>
    <xf numFmtId="0" fontId="15" fillId="0" borderId="1" xfId="0" quotePrefix="1" applyFont="1" applyFill="1" applyBorder="1" applyAlignment="1">
      <alignment horizontal="center" vertical="top" wrapText="1"/>
    </xf>
    <xf numFmtId="4" fontId="13" fillId="0" borderId="0" xfId="0" quotePrefix="1" applyNumberFormat="1" applyFont="1" applyFill="1" applyBorder="1" applyAlignment="1">
      <alignment horizontal="center" vertical="top" wrapText="1"/>
    </xf>
    <xf numFmtId="4" fontId="3" fillId="0" borderId="0" xfId="0" applyNumberFormat="1" applyFont="1" applyFill="1" applyAlignment="1">
      <alignment horizontal="center" vertical="top"/>
    </xf>
    <xf numFmtId="4" fontId="3" fillId="0" borderId="0" xfId="0" applyNumberFormat="1" applyFont="1" applyFill="1" applyAlignment="1">
      <alignment horizontal="center" vertical="top"/>
    </xf>
    <xf numFmtId="0" fontId="15" fillId="0" borderId="6" xfId="0" applyFont="1" applyFill="1" applyBorder="1" applyAlignment="1">
      <alignment horizontal="center" vertical="top"/>
    </xf>
    <xf numFmtId="49" fontId="15" fillId="0" borderId="0" xfId="0" applyNumberFormat="1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center" vertical="top"/>
    </xf>
    <xf numFmtId="0" fontId="15" fillId="0" borderId="1" xfId="0" quotePrefix="1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4" fontId="3" fillId="0" borderId="0" xfId="0" applyNumberFormat="1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0" fontId="15" fillId="0" borderId="7" xfId="0" applyFont="1" applyFill="1" applyBorder="1" applyAlignment="1">
      <alignment horizontal="center" vertical="top"/>
    </xf>
    <xf numFmtId="49" fontId="15" fillId="0" borderId="8" xfId="0" applyNumberFormat="1" applyFont="1" applyFill="1" applyBorder="1" applyAlignment="1">
      <alignment horizontal="center" vertical="top"/>
    </xf>
    <xf numFmtId="0" fontId="15" fillId="0" borderId="8" xfId="0" applyFont="1" applyFill="1" applyBorder="1" applyAlignment="1">
      <alignment horizontal="center" vertical="top"/>
    </xf>
    <xf numFmtId="0" fontId="8" fillId="0" borderId="7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/>
    </xf>
    <xf numFmtId="49" fontId="1" fillId="0" borderId="4" xfId="0" applyNumberFormat="1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4" fontId="2" fillId="0" borderId="0" xfId="0" applyNumberFormat="1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49" fontId="1" fillId="0" borderId="6" xfId="0" applyNumberFormat="1" applyFont="1" applyFill="1" applyBorder="1" applyAlignment="1">
      <alignment horizontal="center" vertical="top"/>
    </xf>
    <xf numFmtId="0" fontId="14" fillId="0" borderId="6" xfId="0" quotePrefix="1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right" vertical="top"/>
    </xf>
    <xf numFmtId="4" fontId="2" fillId="0" borderId="0" xfId="0" applyNumberFormat="1" applyFont="1" applyFill="1" applyBorder="1" applyAlignment="1">
      <alignment horizontal="right" vertical="top"/>
    </xf>
    <xf numFmtId="0" fontId="14" fillId="0" borderId="6" xfId="0" applyFont="1" applyFill="1" applyBorder="1" applyAlignment="1">
      <alignment horizontal="center" vertical="top"/>
    </xf>
    <xf numFmtId="0" fontId="1" fillId="0" borderId="6" xfId="0" quotePrefix="1" applyFont="1" applyFill="1" applyBorder="1" applyAlignment="1">
      <alignment horizontal="center" vertical="top"/>
    </xf>
    <xf numFmtId="4" fontId="1" fillId="0" borderId="6" xfId="0" applyNumberFormat="1" applyFont="1" applyFill="1" applyBorder="1" applyAlignment="1">
      <alignment horizontal="center" vertical="top"/>
    </xf>
    <xf numFmtId="4" fontId="1" fillId="0" borderId="6" xfId="0" applyNumberFormat="1" applyFont="1" applyFill="1" applyBorder="1" applyAlignment="1">
      <alignment horizontal="right" vertical="top"/>
    </xf>
    <xf numFmtId="0" fontId="16" fillId="0" borderId="6" xfId="0" applyFont="1" applyFill="1" applyBorder="1" applyAlignment="1">
      <alignment horizontal="center" vertical="top"/>
    </xf>
    <xf numFmtId="49" fontId="16" fillId="0" borderId="6" xfId="0" applyNumberFormat="1" applyFont="1" applyFill="1" applyBorder="1" applyAlignment="1">
      <alignment horizontal="center" vertical="top" wrapText="1"/>
    </xf>
    <xf numFmtId="0" fontId="16" fillId="0" borderId="6" xfId="0" applyFont="1" applyFill="1" applyBorder="1" applyAlignment="1">
      <alignment horizontal="left" vertical="top" wrapText="1"/>
    </xf>
    <xf numFmtId="4" fontId="16" fillId="0" borderId="6" xfId="0" applyNumberFormat="1" applyFont="1" applyFill="1" applyBorder="1" applyAlignment="1">
      <alignment horizontal="center" vertical="top"/>
    </xf>
    <xf numFmtId="49" fontId="16" fillId="0" borderId="6" xfId="0" quotePrefix="1" applyNumberFormat="1" applyFont="1" applyFill="1" applyBorder="1" applyAlignment="1">
      <alignment horizontal="center" vertical="top" wrapText="1"/>
    </xf>
    <xf numFmtId="0" fontId="17" fillId="0" borderId="6" xfId="0" applyFont="1" applyFill="1" applyBorder="1" applyAlignment="1">
      <alignment horizontal="left" vertical="top" wrapText="1"/>
    </xf>
    <xf numFmtId="4" fontId="17" fillId="0" borderId="6" xfId="0" applyNumberFormat="1" applyFont="1" applyFill="1" applyBorder="1" applyAlignment="1">
      <alignment horizontal="center" vertical="top"/>
    </xf>
    <xf numFmtId="4" fontId="18" fillId="0" borderId="0" xfId="0" applyNumberFormat="1" applyFont="1" applyFill="1" applyBorder="1" applyAlignment="1">
      <alignment horizontal="center" vertical="top"/>
    </xf>
    <xf numFmtId="49" fontId="1" fillId="0" borderId="6" xfId="0" quotePrefix="1" applyNumberFormat="1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left" vertical="top" wrapText="1"/>
    </xf>
    <xf numFmtId="49" fontId="1" fillId="0" borderId="6" xfId="0" applyNumberFormat="1" applyFont="1" applyFill="1" applyBorder="1" applyAlignment="1">
      <alignment horizontal="center" vertical="top" wrapText="1"/>
    </xf>
    <xf numFmtId="4" fontId="1" fillId="0" borderId="0" xfId="0" applyNumberFormat="1" applyFont="1" applyFill="1" applyBorder="1" applyAlignment="1">
      <alignment horizontal="center" vertical="top"/>
    </xf>
    <xf numFmtId="4" fontId="8" fillId="0" borderId="0" xfId="0" applyNumberFormat="1" applyFont="1" applyFill="1" applyBorder="1" applyAlignment="1">
      <alignment horizontal="center" vertical="top"/>
    </xf>
    <xf numFmtId="4" fontId="8" fillId="0" borderId="0" xfId="0" applyNumberFormat="1" applyFont="1" applyFill="1" applyAlignment="1">
      <alignment horizontal="right" vertical="top"/>
    </xf>
    <xf numFmtId="0" fontId="16" fillId="0" borderId="0" xfId="0" applyFont="1" applyFill="1" applyBorder="1" applyAlignment="1">
      <alignment vertical="top"/>
    </xf>
    <xf numFmtId="4" fontId="2" fillId="2" borderId="0" xfId="0" applyNumberFormat="1" applyFont="1" applyFill="1" applyBorder="1" applyAlignment="1">
      <alignment horizontal="center" vertical="top"/>
    </xf>
    <xf numFmtId="0" fontId="16" fillId="0" borderId="7" xfId="0" applyFont="1" applyFill="1" applyBorder="1" applyAlignment="1">
      <alignment horizontal="center" vertical="top"/>
    </xf>
    <xf numFmtId="49" fontId="1" fillId="0" borderId="7" xfId="0" quotePrefix="1" applyNumberFormat="1" applyFont="1" applyFill="1" applyBorder="1" applyAlignment="1">
      <alignment horizontal="center" vertical="top" wrapText="1"/>
    </xf>
    <xf numFmtId="0" fontId="19" fillId="0" borderId="8" xfId="0" applyFont="1" applyFill="1" applyBorder="1" applyAlignment="1">
      <alignment vertical="top" wrapText="1"/>
    </xf>
    <xf numFmtId="4" fontId="1" fillId="0" borderId="7" xfId="0" applyNumberFormat="1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left" vertical="top" wrapText="1"/>
    </xf>
    <xf numFmtId="4" fontId="6" fillId="0" borderId="6" xfId="0" applyNumberFormat="1" applyFont="1" applyFill="1" applyBorder="1" applyAlignment="1">
      <alignment horizontal="center" vertical="top"/>
    </xf>
    <xf numFmtId="0" fontId="6" fillId="0" borderId="10" xfId="0" applyFont="1" applyFill="1" applyBorder="1" applyAlignment="1">
      <alignment horizontal="left" vertical="top" wrapText="1"/>
    </xf>
    <xf numFmtId="4" fontId="6" fillId="0" borderId="11" xfId="0" applyNumberFormat="1" applyFont="1" applyFill="1" applyBorder="1" applyAlignment="1">
      <alignment horizontal="center" vertical="top"/>
    </xf>
    <xf numFmtId="0" fontId="1" fillId="0" borderId="10" xfId="0" applyFont="1" applyFill="1" applyBorder="1" applyAlignment="1">
      <alignment horizontal="left" vertical="top" wrapText="1"/>
    </xf>
    <xf numFmtId="4" fontId="1" fillId="0" borderId="1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0" fontId="14" fillId="0" borderId="12" xfId="0" quotePrefix="1" applyFont="1" applyFill="1" applyBorder="1" applyAlignment="1">
      <alignment horizontal="left" vertical="top"/>
    </xf>
    <xf numFmtId="4" fontId="14" fillId="0" borderId="1" xfId="0" applyNumberFormat="1" applyFont="1" applyFill="1" applyBorder="1" applyAlignment="1">
      <alignment horizontal="center" vertical="top"/>
    </xf>
    <xf numFmtId="4" fontId="14" fillId="0" borderId="13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left" vertical="top"/>
    </xf>
    <xf numFmtId="4" fontId="14" fillId="0" borderId="6" xfId="0" applyNumberFormat="1" applyFont="1" applyFill="1" applyBorder="1" applyAlignment="1">
      <alignment horizontal="center" vertical="top"/>
    </xf>
    <xf numFmtId="164" fontId="1" fillId="0" borderId="11" xfId="0" applyNumberFormat="1" applyFont="1" applyFill="1" applyBorder="1" applyAlignment="1">
      <alignment horizontal="center" vertical="top"/>
    </xf>
    <xf numFmtId="4" fontId="16" fillId="0" borderId="0" xfId="0" applyNumberFormat="1" applyFont="1" applyFill="1" applyBorder="1" applyAlignment="1">
      <alignment horizontal="center" vertical="top"/>
    </xf>
    <xf numFmtId="0" fontId="16" fillId="0" borderId="10" xfId="0" applyFont="1" applyFill="1" applyBorder="1" applyAlignment="1">
      <alignment horizontal="left" vertical="top"/>
    </xf>
    <xf numFmtId="4" fontId="14" fillId="0" borderId="11" xfId="0" applyNumberFormat="1" applyFont="1" applyFill="1" applyBorder="1" applyAlignment="1">
      <alignment horizontal="center" vertical="top"/>
    </xf>
    <xf numFmtId="0" fontId="14" fillId="0" borderId="10" xfId="0" quotePrefix="1" applyFont="1" applyFill="1" applyBorder="1" applyAlignment="1">
      <alignment horizontal="center" vertical="top"/>
    </xf>
    <xf numFmtId="2" fontId="1" fillId="0" borderId="11" xfId="0" applyNumberFormat="1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49" fontId="1" fillId="0" borderId="7" xfId="0" applyNumberFormat="1" applyFont="1" applyFill="1" applyBorder="1" applyAlignment="1">
      <alignment horizontal="center" vertical="top" wrapText="1"/>
    </xf>
    <xf numFmtId="0" fontId="14" fillId="0" borderId="1" xfId="0" quotePrefix="1" applyFont="1" applyFill="1" applyBorder="1" applyAlignment="1">
      <alignment horizontal="left" vertical="top"/>
    </xf>
    <xf numFmtId="0" fontId="2" fillId="0" borderId="0" xfId="0" applyFont="1" applyFill="1" applyAlignment="1">
      <alignment vertical="top"/>
    </xf>
    <xf numFmtId="0" fontId="16" fillId="0" borderId="6" xfId="0" applyFont="1" applyFill="1" applyBorder="1" applyAlignment="1">
      <alignment horizontal="left" vertical="top"/>
    </xf>
    <xf numFmtId="2" fontId="1" fillId="0" borderId="6" xfId="0" applyNumberFormat="1" applyFont="1" applyFill="1" applyBorder="1" applyAlignment="1">
      <alignment horizontal="center" vertical="top"/>
    </xf>
    <xf numFmtId="0" fontId="14" fillId="0" borderId="7" xfId="0" quotePrefix="1" applyFont="1" applyFill="1" applyBorder="1" applyAlignment="1">
      <alignment horizontal="left" vertical="top"/>
    </xf>
    <xf numFmtId="2" fontId="1" fillId="0" borderId="7" xfId="0" applyNumberFormat="1" applyFont="1" applyFill="1" applyBorder="1" applyAlignment="1">
      <alignment horizontal="center" vertical="top"/>
    </xf>
    <xf numFmtId="49" fontId="1" fillId="0" borderId="6" xfId="0" applyNumberFormat="1" applyFont="1" applyFill="1" applyBorder="1" applyAlignment="1">
      <alignment vertical="top"/>
    </xf>
    <xf numFmtId="0" fontId="1" fillId="0" borderId="6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/>
    </xf>
    <xf numFmtId="2" fontId="1" fillId="0" borderId="6" xfId="0" quotePrefix="1" applyNumberFormat="1" applyFont="1" applyFill="1" applyBorder="1" applyAlignment="1">
      <alignment horizontal="center" vertical="top"/>
    </xf>
    <xf numFmtId="4" fontId="2" fillId="0" borderId="0" xfId="0" quotePrefix="1" applyNumberFormat="1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left" vertical="top" wrapText="1"/>
    </xf>
    <xf numFmtId="4" fontId="7" fillId="0" borderId="6" xfId="0" applyNumberFormat="1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left" vertical="top"/>
    </xf>
    <xf numFmtId="0" fontId="14" fillId="0" borderId="6" xfId="0" quotePrefix="1" applyFont="1" applyFill="1" applyBorder="1" applyAlignment="1">
      <alignment horizontal="left" vertical="top"/>
    </xf>
    <xf numFmtId="0" fontId="14" fillId="0" borderId="6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vertical="top"/>
    </xf>
    <xf numFmtId="0" fontId="14" fillId="0" borderId="6" xfId="0" applyFont="1" applyFill="1" applyBorder="1" applyAlignment="1">
      <alignment horizontal="left" vertical="top"/>
    </xf>
    <xf numFmtId="0" fontId="7" fillId="0" borderId="6" xfId="0" quotePrefix="1" applyFont="1" applyFill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 wrapText="1"/>
    </xf>
    <xf numFmtId="165" fontId="1" fillId="0" borderId="7" xfId="0" applyNumberFormat="1" applyFont="1" applyFill="1" applyBorder="1" applyAlignment="1">
      <alignment horizontal="right" vertical="top" wrapText="1"/>
    </xf>
    <xf numFmtId="165" fontId="1" fillId="0" borderId="6" xfId="0" applyNumberFormat="1" applyFont="1" applyFill="1" applyBorder="1" applyAlignment="1">
      <alignment horizontal="right" vertical="top" wrapText="1"/>
    </xf>
    <xf numFmtId="165" fontId="1" fillId="0" borderId="6" xfId="0" applyNumberFormat="1" applyFont="1" applyFill="1" applyBorder="1" applyAlignment="1">
      <alignment horizontal="left" vertical="top" wrapText="1"/>
    </xf>
    <xf numFmtId="0" fontId="7" fillId="0" borderId="1" xfId="0" quotePrefix="1" applyFont="1" applyFill="1" applyBorder="1" applyAlignment="1">
      <alignment horizontal="left" vertical="top"/>
    </xf>
    <xf numFmtId="4" fontId="7" fillId="0" borderId="1" xfId="0" applyNumberFormat="1" applyFont="1" applyFill="1" applyBorder="1" applyAlignment="1">
      <alignment horizontal="center" vertical="top"/>
    </xf>
    <xf numFmtId="4" fontId="1" fillId="0" borderId="6" xfId="0" applyNumberFormat="1" applyFont="1" applyFill="1" applyBorder="1" applyAlignment="1">
      <alignment vertical="top"/>
    </xf>
    <xf numFmtId="0" fontId="6" fillId="0" borderId="6" xfId="0" applyFont="1" applyFill="1" applyBorder="1" applyAlignment="1">
      <alignment horizontal="left" vertical="top"/>
    </xf>
    <xf numFmtId="4" fontId="6" fillId="0" borderId="6" xfId="0" applyNumberFormat="1" applyFont="1" applyFill="1" applyBorder="1" applyAlignment="1">
      <alignment vertical="top"/>
    </xf>
    <xf numFmtId="4" fontId="6" fillId="0" borderId="6" xfId="0" quotePrefix="1" applyNumberFormat="1" applyFont="1" applyFill="1" applyBorder="1" applyAlignment="1">
      <alignment horizontal="center" vertical="top"/>
    </xf>
    <xf numFmtId="4" fontId="21" fillId="0" borderId="0" xfId="0" quotePrefix="1" applyNumberFormat="1" applyFont="1" applyFill="1" applyBorder="1" applyAlignment="1">
      <alignment horizontal="center" vertical="top"/>
    </xf>
    <xf numFmtId="0" fontId="7" fillId="0" borderId="6" xfId="0" quotePrefix="1" applyFont="1" applyFill="1" applyBorder="1" applyAlignment="1">
      <alignment horizontal="left" vertical="top"/>
    </xf>
    <xf numFmtId="49" fontId="1" fillId="0" borderId="6" xfId="0" applyNumberFormat="1" applyFont="1" applyFill="1" applyBorder="1" applyAlignment="1">
      <alignment vertical="top" wrapText="1"/>
    </xf>
    <xf numFmtId="0" fontId="1" fillId="0" borderId="6" xfId="0" applyFont="1" applyFill="1" applyBorder="1" applyAlignment="1">
      <alignment horizontal="right" vertical="top" wrapText="1"/>
    </xf>
    <xf numFmtId="0" fontId="15" fillId="0" borderId="6" xfId="0" applyFont="1" applyFill="1" applyBorder="1" applyAlignment="1">
      <alignment horizontal="left" vertical="top" wrapText="1"/>
    </xf>
    <xf numFmtId="4" fontId="15" fillId="0" borderId="0" xfId="0" applyNumberFormat="1" applyFont="1" applyFill="1" applyBorder="1" applyAlignment="1">
      <alignment horizontal="center" vertical="top"/>
    </xf>
    <xf numFmtId="0" fontId="1" fillId="3" borderId="6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right" vertical="top" wrapText="1"/>
    </xf>
    <xf numFmtId="0" fontId="7" fillId="0" borderId="6" xfId="0" applyFont="1" applyFill="1" applyBorder="1" applyAlignment="1">
      <alignment vertical="top" wrapText="1"/>
    </xf>
    <xf numFmtId="4" fontId="1" fillId="0" borderId="1" xfId="0" applyNumberFormat="1" applyFont="1" applyFill="1" applyBorder="1" applyAlignment="1">
      <alignment horizontal="center" vertical="top"/>
    </xf>
    <xf numFmtId="49" fontId="1" fillId="0" borderId="7" xfId="0" applyNumberFormat="1" applyFont="1" applyFill="1" applyBorder="1" applyAlignment="1">
      <alignment vertical="top"/>
    </xf>
    <xf numFmtId="0" fontId="1" fillId="0" borderId="7" xfId="0" applyFont="1" applyFill="1" applyBorder="1" applyAlignment="1">
      <alignment horizontal="left" vertical="top"/>
    </xf>
    <xf numFmtId="0" fontId="7" fillId="0" borderId="6" xfId="0" applyFont="1" applyFill="1" applyBorder="1" applyAlignment="1">
      <alignment horizontal="center" vertical="top"/>
    </xf>
    <xf numFmtId="0" fontId="1" fillId="0" borderId="6" xfId="0" quotePrefix="1" applyFont="1" applyFill="1" applyBorder="1" applyAlignment="1">
      <alignment horizontal="left" vertical="top" wrapText="1"/>
    </xf>
    <xf numFmtId="0" fontId="1" fillId="0" borderId="6" xfId="0" quotePrefix="1" applyFont="1" applyFill="1" applyBorder="1" applyAlignment="1">
      <alignment horizontal="right" vertical="top" wrapText="1"/>
    </xf>
    <xf numFmtId="4" fontId="1" fillId="0" borderId="6" xfId="0" quotePrefix="1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vertical="top"/>
    </xf>
    <xf numFmtId="4" fontId="1" fillId="0" borderId="2" xfId="0" applyNumberFormat="1" applyFont="1" applyFill="1" applyBorder="1" applyAlignment="1">
      <alignment horizontal="center" vertical="top"/>
    </xf>
    <xf numFmtId="49" fontId="1" fillId="0" borderId="8" xfId="0" applyNumberFormat="1" applyFont="1" applyFill="1" applyBorder="1" applyAlignment="1">
      <alignment vertical="top"/>
    </xf>
    <xf numFmtId="4" fontId="1" fillId="0" borderId="8" xfId="0" applyNumberFormat="1" applyFont="1" applyFill="1" applyBorder="1" applyAlignment="1">
      <alignment horizontal="center" vertical="top"/>
    </xf>
    <xf numFmtId="4" fontId="14" fillId="0" borderId="7" xfId="0" applyNumberFormat="1" applyFont="1" applyFill="1" applyBorder="1" applyAlignment="1">
      <alignment horizontal="center" vertical="top"/>
    </xf>
    <xf numFmtId="4" fontId="14" fillId="0" borderId="18" xfId="0" applyNumberFormat="1" applyFont="1" applyFill="1" applyBorder="1" applyAlignment="1">
      <alignment horizontal="center" vertical="top"/>
    </xf>
    <xf numFmtId="49" fontId="1" fillId="0" borderId="0" xfId="0" applyNumberFormat="1" applyFont="1" applyFill="1" applyBorder="1" applyAlignment="1">
      <alignment vertical="top"/>
    </xf>
    <xf numFmtId="4" fontId="14" fillId="0" borderId="0" xfId="0" applyNumberFormat="1" applyFont="1" applyFill="1" applyBorder="1" applyAlignment="1">
      <alignment horizontal="center" vertical="top"/>
    </xf>
    <xf numFmtId="49" fontId="1" fillId="0" borderId="0" xfId="0" applyNumberFormat="1" applyFont="1" applyFill="1" applyBorder="1" applyAlignment="1">
      <alignment horizontal="center" vertical="top" wrapText="1"/>
    </xf>
    <xf numFmtId="4" fontId="14" fillId="0" borderId="8" xfId="0" applyNumberFormat="1" applyFont="1" applyFill="1" applyBorder="1" applyAlignment="1">
      <alignment horizontal="center" vertical="top"/>
    </xf>
    <xf numFmtId="164" fontId="14" fillId="0" borderId="18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 vertical="top"/>
    </xf>
    <xf numFmtId="4" fontId="22" fillId="0" borderId="0" xfId="0" applyNumberFormat="1" applyFont="1" applyFill="1" applyBorder="1" applyAlignment="1">
      <alignment horizontal="center" vertical="top"/>
    </xf>
    <xf numFmtId="10" fontId="22" fillId="0" borderId="0" xfId="0" applyNumberFormat="1" applyFont="1" applyFill="1" applyBorder="1" applyAlignment="1">
      <alignment horizontal="center" vertical="top"/>
    </xf>
    <xf numFmtId="4" fontId="23" fillId="0" borderId="0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right" vertical="top"/>
    </xf>
    <xf numFmtId="4" fontId="1" fillId="0" borderId="0" xfId="0" applyNumberFormat="1" applyFont="1" applyFill="1" applyAlignment="1">
      <alignment vertical="top"/>
    </xf>
    <xf numFmtId="0" fontId="19" fillId="0" borderId="0" xfId="0" quotePrefix="1" applyFont="1" applyFill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49" fontId="1" fillId="0" borderId="0" xfId="0" applyNumberFormat="1" applyFont="1" applyFill="1" applyAlignment="1">
      <alignment horizontal="left" vertical="top"/>
    </xf>
    <xf numFmtId="0" fontId="15" fillId="0" borderId="0" xfId="0" quotePrefix="1" applyFont="1" applyFill="1" applyAlignment="1">
      <alignment horizontal="left" vertical="top"/>
    </xf>
    <xf numFmtId="4" fontId="1" fillId="0" borderId="0" xfId="0" applyNumberFormat="1" applyFont="1" applyFill="1" applyAlignment="1">
      <alignment horizontal="center" vertical="top"/>
    </xf>
    <xf numFmtId="4" fontId="7" fillId="0" borderId="0" xfId="0" applyNumberFormat="1" applyFont="1" applyFill="1" applyBorder="1" applyAlignment="1">
      <alignment horizontal="center" vertical="top"/>
    </xf>
    <xf numFmtId="4" fontId="24" fillId="0" borderId="0" xfId="0" applyNumberFormat="1" applyFont="1" applyFill="1" applyBorder="1" applyAlignment="1">
      <alignment horizontal="center" vertical="top"/>
    </xf>
    <xf numFmtId="4" fontId="24" fillId="0" borderId="0" xfId="0" applyNumberFormat="1" applyFont="1" applyFill="1" applyBorder="1" applyAlignment="1">
      <alignment horizontal="right" vertical="top"/>
    </xf>
    <xf numFmtId="4" fontId="3" fillId="0" borderId="0" xfId="0" applyNumberFormat="1" applyFont="1" applyFill="1" applyBorder="1" applyAlignment="1">
      <alignment horizontal="right" vertical="top"/>
    </xf>
    <xf numFmtId="0" fontId="15" fillId="0" borderId="0" xfId="0" applyFont="1" applyAlignment="1">
      <alignment vertical="top"/>
    </xf>
    <xf numFmtId="0" fontId="15" fillId="0" borderId="0" xfId="0" applyFont="1" applyBorder="1" applyAlignment="1">
      <alignment vertical="top"/>
    </xf>
    <xf numFmtId="10" fontId="15" fillId="0" borderId="0" xfId="0" applyNumberFormat="1" applyFont="1" applyBorder="1" applyAlignment="1">
      <alignment vertical="top"/>
    </xf>
    <xf numFmtId="166" fontId="1" fillId="0" borderId="0" xfId="0" applyNumberFormat="1" applyFont="1" applyFill="1" applyAlignment="1">
      <alignment vertical="top"/>
    </xf>
    <xf numFmtId="10" fontId="15" fillId="0" borderId="0" xfId="0" applyNumberFormat="1" applyFont="1" applyAlignment="1">
      <alignment vertical="top"/>
    </xf>
    <xf numFmtId="10" fontId="15" fillId="0" borderId="0" xfId="0" applyNumberFormat="1" applyFont="1" applyAlignment="1">
      <alignment horizontal="left" vertical="top"/>
    </xf>
    <xf numFmtId="0" fontId="15" fillId="0" borderId="0" xfId="0" applyFont="1" applyAlignment="1">
      <alignment horizontal="right" vertical="top"/>
    </xf>
    <xf numFmtId="0" fontId="15" fillId="0" borderId="0" xfId="0" applyFont="1" applyAlignment="1">
      <alignment horizontal="left" vertical="top"/>
    </xf>
    <xf numFmtId="0" fontId="1" fillId="2" borderId="6" xfId="0" applyFont="1" applyFill="1" applyBorder="1" applyAlignment="1">
      <alignment horizontal="center" vertical="top"/>
    </xf>
    <xf numFmtId="49" fontId="1" fillId="2" borderId="6" xfId="0" applyNumberFormat="1" applyFont="1" applyFill="1" applyBorder="1" applyAlignment="1">
      <alignment horizontal="center" vertical="top"/>
    </xf>
    <xf numFmtId="0" fontId="14" fillId="2" borderId="10" xfId="0" applyFont="1" applyFill="1" applyBorder="1" applyAlignment="1">
      <alignment horizontal="center" vertical="top"/>
    </xf>
    <xf numFmtId="2" fontId="1" fillId="2" borderId="11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center" vertical="top"/>
    </xf>
    <xf numFmtId="49" fontId="1" fillId="2" borderId="6" xfId="0" applyNumberFormat="1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left" vertical="top" wrapText="1"/>
    </xf>
    <xf numFmtId="4" fontId="1" fillId="2" borderId="15" xfId="0" applyNumberFormat="1" applyFont="1" applyFill="1" applyBorder="1" applyAlignment="1">
      <alignment horizontal="center" vertical="top"/>
    </xf>
    <xf numFmtId="4" fontId="1" fillId="2" borderId="16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left" vertical="top" wrapText="1"/>
    </xf>
    <xf numFmtId="4" fontId="1" fillId="2" borderId="6" xfId="0" applyNumberFormat="1" applyFont="1" applyFill="1" applyBorder="1" applyAlignment="1">
      <alignment horizontal="center" vertical="top"/>
    </xf>
    <xf numFmtId="4" fontId="1" fillId="2" borderId="11" xfId="0" applyNumberFormat="1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top"/>
    </xf>
    <xf numFmtId="49" fontId="1" fillId="2" borderId="7" xfId="0" applyNumberFormat="1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left" vertical="top" wrapText="1"/>
    </xf>
    <xf numFmtId="4" fontId="1" fillId="2" borderId="7" xfId="0" applyNumberFormat="1" applyFont="1" applyFill="1" applyBorder="1" applyAlignment="1">
      <alignment horizontal="center" vertical="top"/>
    </xf>
    <xf numFmtId="4" fontId="1" fillId="2" borderId="18" xfId="0" applyNumberFormat="1" applyFont="1" applyFill="1" applyBorder="1" applyAlignment="1">
      <alignment horizontal="center" vertical="top"/>
    </xf>
    <xf numFmtId="4" fontId="20" fillId="2" borderId="11" xfId="0" applyNumberFormat="1" applyFont="1" applyFill="1" applyBorder="1" applyAlignment="1">
      <alignment horizontal="center" vertical="top"/>
    </xf>
    <xf numFmtId="4" fontId="1" fillId="2" borderId="1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vertical="top" wrapText="1"/>
    </xf>
    <xf numFmtId="4" fontId="1" fillId="2" borderId="6" xfId="0" applyNumberFormat="1" applyFont="1" applyFill="1" applyBorder="1" applyAlignment="1">
      <alignment horizontal="center" vertical="top" wrapText="1"/>
    </xf>
    <xf numFmtId="49" fontId="1" fillId="2" borderId="6" xfId="0" quotePrefix="1" applyNumberFormat="1" applyFont="1" applyFill="1" applyBorder="1" applyAlignment="1">
      <alignment horizontal="center" vertical="top" wrapText="1"/>
    </xf>
    <xf numFmtId="4" fontId="1" fillId="2" borderId="20" xfId="0" applyNumberFormat="1" applyFont="1" applyFill="1" applyBorder="1" applyAlignment="1">
      <alignment horizontal="center" vertical="top"/>
    </xf>
    <xf numFmtId="4" fontId="20" fillId="2" borderId="7" xfId="0" applyNumberFormat="1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top" wrapText="1"/>
    </xf>
    <xf numFmtId="0" fontId="14" fillId="2" borderId="1" xfId="0" quotePrefix="1" applyFont="1" applyFill="1" applyBorder="1" applyAlignment="1">
      <alignment horizontal="left" vertical="top"/>
    </xf>
    <xf numFmtId="4" fontId="14" fillId="2" borderId="6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52;-9%20&#1041;&#1091;&#1088;&#1072;&#1095;&#1082;&#1080;/&#1044;&#1083;&#1103;%20&#1057;&#1058;&#1055;&#1056;/&#1057;&#1074;&#1086;&#1076;&#1085;&#1099;&#1081;%20&#1086;&#1090;%2025.02.11/&#1057;&#1074;&#1086;&#1076;&#1085;&#1099;&#1077;,%20&#1086;&#1073;&#1098;&#1077;&#1082;&#1090;&#1085;&#1099;&#1077;,%20&#1055;&#1047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52;-9%20&#1041;&#1091;&#1088;&#1072;&#1095;&#1082;&#1080;/&#1044;&#1083;&#1103;%20&#1057;&#1058;&#1055;&#1056;/&#1057;&#1074;&#1086;&#1076;&#1085;&#1099;&#1081;%20&#1086;&#1090;%2025.02.11/&#1055;&#1048;&#1056;%20&#1087;&#1086;%20&#1079;&#1072;&#1084;&#1077;&#1095;&#1072;&#1085;&#1080;&#1103;&#1084;/&#1057;&#1074;&#1086;&#1076;&#1085;&#1072;&#1103;%20&#1055;&#1048;&#105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91;&#1093;&#1080;&#1085;&#1072;/&#1041;&#1091;&#1088;&#1072;&#1095;&#1082;&#1080;/&#1056;&#1072;&#1089;&#1095;&#1077;&#1090;&#1099;/01-02%20&#1056;&#1072;&#1079;&#1073;&#1080;&#1074;&#1082;&#1072;%20&#1086;&#1089;&#1080;%20&#1089;&#1086;&#1086;&#1088;&#1091;&#1078;.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52;-9%20&#1041;&#1091;&#1088;&#1072;&#1095;&#1082;&#1080;/&#1044;&#1083;&#1103;%20&#1057;&#1058;&#1055;&#1056;/&#1057;&#1074;&#1086;&#1076;&#1085;&#1099;&#1081;%20&#1086;&#1090;%2025.02.11/&#1056;&#1072;&#1089;&#1095;&#1077;&#1090;&#1099;/01-08%20&#1040;&#1088;&#1077;&#1085;&#1076;&#1072;%20&#1087;&#1083;&#1086;&#1097;.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91;&#1093;&#1080;&#1085;&#1072;/&#1041;&#1091;&#1088;&#1072;&#1095;&#1082;&#1080;/&#1056;&#1072;&#1089;&#1095;&#1077;&#1090;&#1099;/01-12%20&#1050;&#1086;&#1085;&#1090;&#1088;.-&#1080;&#1089;&#1087;.&#1089;&#1098;&#1077;&#1084;&#1082;&#107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91;&#1093;&#1080;&#1085;&#1072;/&#1041;&#1091;&#1088;&#1072;&#1095;&#1082;&#1080;/&#1056;&#1072;&#1089;&#1095;&#1077;&#1090;&#1099;/09-10%20&#1047;&#1072;&#1090;&#1088;&#1072;&#1090;&#1099;%20&#1085;&#1072;%20&#1087;&#1086;&#1076;&#1082;&#1083;&#1102;&#1095;&#1077;&#1085;&#1080;&#1077;%20&#1082;%20&#1101;&#1083;&#1077;&#1082;&#1090;&#1088;&#1080;&#1095;&#1077;&#1089;&#1082;&#1080;&#1084;%20&#1089;&#1077;&#1090;&#1103;&#1084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91;&#1093;&#1080;&#1085;&#1072;/&#1041;&#1091;&#1088;&#1072;&#1095;&#1082;&#1080;/&#1056;&#1072;&#1089;&#1095;&#1077;&#1090;&#1099;/09-11%20&#1086;&#1073;&#1089;&#1083;&#1077;&#1076;.&#1080;%20&#1080;&#1089;&#1087;&#1099;&#1090;.&#1084;&#1086;&#1089;&#1090;&#1072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91;&#1093;&#1080;&#1085;&#1072;/&#1041;&#1091;&#1088;&#1072;&#1095;&#1082;&#1080;/&#1056;&#1072;&#1089;&#1095;&#1077;&#1090;&#1099;/09-12%20&#1087;&#1072;&#1089;&#1087;.&#1084;&#1086;&#1089;&#1090;&#1072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91;&#1093;&#1080;&#1085;&#1072;/&#1041;&#1091;&#1088;&#1072;&#1095;&#1082;&#1080;/&#1056;&#1072;&#1089;&#1095;&#1077;&#1090;&#1099;/09-12%20&#1087;&#1072;&#1089;&#1087;&#1086;&#1088;&#1090;%20&#1076;&#1086;&#1088;&#1086;&#1075;&#108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91;&#1093;&#1080;&#1085;&#1072;/&#1041;&#1091;&#1088;&#1072;&#1095;&#1082;&#1080;/&#1056;&#1072;&#1089;&#1095;&#1077;&#1090;&#1099;/09-14%20&#1056;&#1072;&#1089;&#1095;&#1077;&#1090;%20&#1087;&#1088;&#1080;&#1077;&#1084;.&#1076;&#1080;&#1072;&#1075;&#1085;&#1086;&#1089;&#1090;.&#1076;&#1086;&#1088;&#1086;&#1075;&#1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З"/>
      <sheetName val="Сводный 2010"/>
      <sheetName val="Сводный 2000 "/>
      <sheetName val="Возврат"/>
      <sheetName val="1-1"/>
      <sheetName val="1-3"/>
      <sheetName val="1-5"/>
      <sheetName val="1-7"/>
      <sheetName val="1-10"/>
      <sheetName val="2-1"/>
      <sheetName val="2-2"/>
      <sheetName val="2-6"/>
      <sheetName val="2-7"/>
      <sheetName val="2-8"/>
      <sheetName val="2-9"/>
      <sheetName val="2-10"/>
      <sheetName val="6-1"/>
      <sheetName val="7-1"/>
      <sheetName val="9-1 Зим.10"/>
      <sheetName val="9-1 Зим.00"/>
      <sheetName val="9-2 Перевоз.раб."/>
      <sheetName val="9-4 под.торг. "/>
      <sheetName val="Interpol v.2.0"/>
      <sheetName val="9-5 Утилиз."/>
      <sheetName val="9-5-1"/>
      <sheetName val="9-6"/>
      <sheetName val="Сопост.аналог"/>
    </sheetNames>
    <sheetDataSet>
      <sheetData sheetId="0">
        <row r="23">
          <cell r="D23">
            <v>8.09</v>
          </cell>
        </row>
      </sheetData>
      <sheetData sheetId="1"/>
      <sheetData sheetId="2">
        <row r="138">
          <cell r="H138">
            <v>585.71</v>
          </cell>
        </row>
        <row r="152">
          <cell r="G152">
            <v>1232.1199999999999</v>
          </cell>
        </row>
        <row r="185">
          <cell r="G185">
            <v>2204.1</v>
          </cell>
        </row>
        <row r="200">
          <cell r="G200">
            <v>316.29000000000002</v>
          </cell>
        </row>
      </sheetData>
      <sheetData sheetId="3">
        <row r="26">
          <cell r="G26">
            <v>654555</v>
          </cell>
        </row>
      </sheetData>
      <sheetData sheetId="4">
        <row r="23">
          <cell r="G23">
            <v>5757.54</v>
          </cell>
        </row>
      </sheetData>
      <sheetData sheetId="5">
        <row r="50">
          <cell r="D50">
            <v>18469.71</v>
          </cell>
          <cell r="E50">
            <v>196.01</v>
          </cell>
        </row>
      </sheetData>
      <sheetData sheetId="6">
        <row r="22">
          <cell r="D22">
            <v>210.52</v>
          </cell>
        </row>
      </sheetData>
      <sheetData sheetId="7">
        <row r="25">
          <cell r="D25">
            <v>2498.9299999999998</v>
          </cell>
        </row>
      </sheetData>
      <sheetData sheetId="8">
        <row r="29">
          <cell r="D29">
            <v>1832.37</v>
          </cell>
        </row>
      </sheetData>
      <sheetData sheetId="9">
        <row r="24">
          <cell r="D24">
            <v>38697.86</v>
          </cell>
        </row>
      </sheetData>
      <sheetData sheetId="10">
        <row r="24">
          <cell r="D24">
            <v>266453.14</v>
          </cell>
        </row>
      </sheetData>
      <sheetData sheetId="11">
        <row r="27">
          <cell r="D27">
            <v>3659.31</v>
          </cell>
        </row>
      </sheetData>
      <sheetData sheetId="12">
        <row r="59">
          <cell r="D59">
            <v>26395.31</v>
          </cell>
        </row>
      </sheetData>
      <sheetData sheetId="13">
        <row r="22">
          <cell r="D22">
            <v>37767.279999999999</v>
          </cell>
          <cell r="E22">
            <v>24.61</v>
          </cell>
        </row>
      </sheetData>
      <sheetData sheetId="14">
        <row r="33">
          <cell r="D33">
            <v>8031.12</v>
          </cell>
        </row>
      </sheetData>
      <sheetData sheetId="15">
        <row r="22">
          <cell r="D22">
            <v>32021.47</v>
          </cell>
        </row>
      </sheetData>
      <sheetData sheetId="16">
        <row r="23">
          <cell r="D23">
            <v>6904.27</v>
          </cell>
          <cell r="E23">
            <v>50.35</v>
          </cell>
          <cell r="F23">
            <v>6828.72</v>
          </cell>
        </row>
      </sheetData>
      <sheetData sheetId="17">
        <row r="29">
          <cell r="D29">
            <v>27414.73</v>
          </cell>
          <cell r="E29">
            <v>269.41000000000003</v>
          </cell>
          <cell r="F29">
            <v>982.48</v>
          </cell>
        </row>
      </sheetData>
      <sheetData sheetId="18">
        <row r="31">
          <cell r="G31">
            <v>12602.64</v>
          </cell>
        </row>
        <row r="32">
          <cell r="G32">
            <v>3989.29</v>
          </cell>
        </row>
      </sheetData>
      <sheetData sheetId="19"/>
      <sheetData sheetId="20">
        <row r="20">
          <cell r="D20">
            <v>3582252</v>
          </cell>
        </row>
      </sheetData>
      <sheetData sheetId="21">
        <row r="25">
          <cell r="E25">
            <v>2986.1</v>
          </cell>
        </row>
      </sheetData>
      <sheetData sheetId="22"/>
      <sheetData sheetId="23">
        <row r="21">
          <cell r="G21">
            <v>89.054000000000002</v>
          </cell>
        </row>
      </sheetData>
      <sheetData sheetId="24"/>
      <sheetData sheetId="25">
        <row r="32">
          <cell r="G32">
            <v>955875</v>
          </cell>
        </row>
      </sheetData>
      <sheetData sheetId="26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2010"/>
    </sheetNames>
    <sheetDataSet>
      <sheetData sheetId="0">
        <row r="14">
          <cell r="D14">
            <v>5448.9913388063742</v>
          </cell>
          <cell r="F14">
            <v>19650.69051</v>
          </cell>
        </row>
        <row r="19">
          <cell r="F19">
            <v>54657.97077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Мои данные"/>
    </sheetNames>
    <sheetDataSet>
      <sheetData sheetId="0">
        <row r="28">
          <cell r="I28">
            <v>112912.03001579779</v>
          </cell>
        </row>
        <row r="29">
          <cell r="I29">
            <v>444564.02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01-08"/>
    </sheetNames>
    <sheetDataSet>
      <sheetData sheetId="0">
        <row r="11">
          <cell r="D11">
            <v>1123200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Мои данные"/>
    </sheetNames>
    <sheetDataSet>
      <sheetData sheetId="0">
        <row r="28">
          <cell r="I28">
            <v>81730.450236966819</v>
          </cell>
        </row>
        <row r="29">
          <cell r="I29">
            <v>321794.03000000003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9-10"/>
    </sheetNames>
    <sheetDataSet>
      <sheetData sheetId="0">
        <row r="11">
          <cell r="F11">
            <v>325380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9-11"/>
    </sheetNames>
    <sheetDataSet>
      <sheetData sheetId="0">
        <row r="20">
          <cell r="G20">
            <v>1316855.19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пасп.мост"/>
    </sheetNames>
    <sheetDataSet>
      <sheetData sheetId="0" refreshError="1">
        <row r="25">
          <cell r="E25">
            <v>271309.40999999997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пасп.дорога"/>
    </sheetNames>
    <sheetDataSet>
      <sheetData sheetId="0" refreshError="1">
        <row r="12">
          <cell r="G12">
            <v>23594.960345460004</v>
          </cell>
        </row>
        <row r="13">
          <cell r="G13">
            <v>183332.84188422421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диагн.дороги"/>
    </sheetNames>
    <sheetDataSet>
      <sheetData sheetId="0" refreshError="1">
        <row r="62">
          <cell r="G62">
            <v>452455.67657055205</v>
          </cell>
        </row>
        <row r="63">
          <cell r="G63">
            <v>3515580.6069531892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O254"/>
  <sheetViews>
    <sheetView tabSelected="1" view="pageBreakPreview" topLeftCell="A55" zoomScale="75" zoomScaleNormal="70" zoomScaleSheetLayoutView="75" workbookViewId="0">
      <selection activeCell="D78" sqref="D78"/>
    </sheetView>
  </sheetViews>
  <sheetFormatPr defaultColWidth="8.85546875" defaultRowHeight="15"/>
  <cols>
    <col min="1" max="1" width="8.85546875" style="1" customWidth="1"/>
    <col min="2" max="2" width="30.85546875" style="2" customWidth="1"/>
    <col min="3" max="3" width="62.28515625" style="3" customWidth="1"/>
    <col min="4" max="4" width="17.140625" style="3" customWidth="1"/>
    <col min="5" max="5" width="14.42578125" style="3" customWidth="1"/>
    <col min="6" max="6" width="19" style="3" customWidth="1"/>
    <col min="7" max="7" width="12.7109375" style="3" customWidth="1"/>
    <col min="8" max="8" width="16" style="3" customWidth="1"/>
    <col min="9" max="9" width="18.7109375" style="4" customWidth="1"/>
    <col min="10" max="11" width="18.7109375" style="5" customWidth="1"/>
    <col min="12" max="14" width="15.7109375" style="6" customWidth="1"/>
    <col min="15" max="15" width="15.7109375" style="7" customWidth="1"/>
    <col min="16" max="16384" width="8.85546875" style="7"/>
  </cols>
  <sheetData>
    <row r="1" spans="1:14">
      <c r="G1" s="3" t="s">
        <v>0</v>
      </c>
    </row>
    <row r="2" spans="1:14">
      <c r="B2" s="2" t="s">
        <v>1</v>
      </c>
      <c r="C2" s="8"/>
      <c r="D2" s="9"/>
      <c r="E2" s="9"/>
      <c r="F2" s="9"/>
    </row>
    <row r="3" spans="1:14">
      <c r="C3" s="10"/>
      <c r="D3" s="10"/>
      <c r="E3" s="10"/>
      <c r="F3" s="10"/>
    </row>
    <row r="4" spans="1:14">
      <c r="B4" s="11" t="s">
        <v>2</v>
      </c>
    </row>
    <row r="6" spans="1:14" ht="15.75">
      <c r="B6" s="2" t="s">
        <v>3</v>
      </c>
      <c r="C6" s="10"/>
      <c r="D6" s="10"/>
      <c r="E6" s="10"/>
      <c r="F6" s="12">
        <f>H215</f>
        <v>1109694.7714444983</v>
      </c>
      <c r="G6" s="3" t="s">
        <v>4</v>
      </c>
    </row>
    <row r="7" spans="1:14" ht="15.75">
      <c r="F7" s="13"/>
    </row>
    <row r="8" spans="1:14" ht="15.75">
      <c r="B8" s="2" t="s">
        <v>5</v>
      </c>
      <c r="C8" s="10"/>
      <c r="D8" s="10"/>
      <c r="E8" s="10"/>
      <c r="F8" s="12">
        <f>H211</f>
        <v>5169.8594324000005</v>
      </c>
      <c r="G8" s="3" t="s">
        <v>4</v>
      </c>
    </row>
    <row r="10" spans="1:14">
      <c r="B10" s="14" t="s">
        <v>6</v>
      </c>
    </row>
    <row r="12" spans="1:14" ht="15.75">
      <c r="A12" s="15" t="s">
        <v>7</v>
      </c>
      <c r="B12" s="16"/>
      <c r="C12" s="16"/>
      <c r="D12" s="16"/>
      <c r="E12" s="16"/>
      <c r="F12" s="16"/>
      <c r="G12" s="16"/>
      <c r="H12" s="16"/>
      <c r="I12" s="17"/>
    </row>
    <row r="13" spans="1:14" s="24" customFormat="1" ht="60.75" customHeight="1">
      <c r="A13" s="18"/>
      <c r="B13" s="19"/>
      <c r="C13" s="20"/>
      <c r="D13" s="20"/>
      <c r="E13" s="20"/>
      <c r="F13" s="20"/>
      <c r="G13" s="20"/>
      <c r="H13" s="18"/>
      <c r="I13" s="21"/>
      <c r="J13" s="22"/>
      <c r="K13" s="22"/>
      <c r="L13" s="23"/>
      <c r="M13" s="23"/>
      <c r="N13" s="23"/>
    </row>
    <row r="15" spans="1:14" ht="15.75">
      <c r="B15" s="25"/>
      <c r="C15" s="26"/>
    </row>
    <row r="16" spans="1:14" ht="15.75" thickBot="1">
      <c r="D16" s="27"/>
      <c r="E16" s="28"/>
      <c r="F16" s="28"/>
      <c r="G16" s="27"/>
      <c r="H16" s="29" t="s">
        <v>8</v>
      </c>
      <c r="I16" s="30"/>
    </row>
    <row r="17" spans="1:14" ht="15.75" thickBot="1">
      <c r="A17" s="31" t="s">
        <v>9</v>
      </c>
      <c r="B17" s="32"/>
      <c r="C17" s="33"/>
      <c r="D17" s="34" t="s">
        <v>10</v>
      </c>
      <c r="E17" s="35"/>
      <c r="F17" s="35"/>
      <c r="G17" s="36"/>
      <c r="H17" s="37" t="s">
        <v>11</v>
      </c>
      <c r="I17" s="38" t="s">
        <v>12</v>
      </c>
      <c r="J17" s="5" t="s">
        <v>13</v>
      </c>
      <c r="K17" s="5" t="s">
        <v>14</v>
      </c>
      <c r="L17" s="39"/>
      <c r="M17" s="40"/>
      <c r="N17" s="40"/>
    </row>
    <row r="18" spans="1:14" ht="30">
      <c r="A18" s="41" t="s">
        <v>15</v>
      </c>
      <c r="B18" s="42" t="s">
        <v>16</v>
      </c>
      <c r="C18" s="41" t="s">
        <v>17</v>
      </c>
      <c r="D18" s="43" t="s">
        <v>18</v>
      </c>
      <c r="E18" s="41" t="s">
        <v>19</v>
      </c>
      <c r="F18" s="31" t="s">
        <v>20</v>
      </c>
      <c r="G18" s="44" t="s">
        <v>21</v>
      </c>
      <c r="H18" s="45"/>
      <c r="I18" s="46"/>
    </row>
    <row r="19" spans="1:14">
      <c r="A19" s="41"/>
      <c r="B19" s="42"/>
      <c r="C19" s="41"/>
      <c r="D19" s="43" t="s">
        <v>22</v>
      </c>
      <c r="E19" s="41" t="s">
        <v>22</v>
      </c>
      <c r="F19" s="41" t="s">
        <v>23</v>
      </c>
      <c r="G19" s="47"/>
      <c r="H19" s="45"/>
      <c r="I19" s="46"/>
    </row>
    <row r="20" spans="1:14">
      <c r="A20" s="41"/>
      <c r="B20" s="42"/>
      <c r="C20" s="41"/>
      <c r="D20" s="43"/>
      <c r="E20" s="41"/>
      <c r="F20" s="41" t="s">
        <v>24</v>
      </c>
      <c r="G20" s="47"/>
      <c r="H20" s="45"/>
      <c r="I20" s="46"/>
    </row>
    <row r="21" spans="1:14" ht="15.75" thickBot="1">
      <c r="A21" s="48"/>
      <c r="B21" s="49"/>
      <c r="C21" s="48"/>
      <c r="D21" s="50"/>
      <c r="E21" s="48"/>
      <c r="F21" s="48" t="s">
        <v>25</v>
      </c>
      <c r="G21" s="51"/>
      <c r="H21" s="52"/>
      <c r="I21" s="46"/>
    </row>
    <row r="22" spans="1:14" ht="15.75" thickBot="1">
      <c r="A22" s="53">
        <v>1</v>
      </c>
      <c r="B22" s="54">
        <v>2</v>
      </c>
      <c r="C22" s="53">
        <v>3</v>
      </c>
      <c r="D22" s="55">
        <v>4</v>
      </c>
      <c r="E22" s="53">
        <v>5</v>
      </c>
      <c r="F22" s="53">
        <v>6</v>
      </c>
      <c r="G22" s="55">
        <v>7</v>
      </c>
      <c r="H22" s="53">
        <v>8</v>
      </c>
      <c r="I22" s="56"/>
    </row>
    <row r="23" spans="1:14" ht="15.75">
      <c r="A23" s="57"/>
      <c r="B23" s="58"/>
      <c r="C23" s="59" t="s">
        <v>26</v>
      </c>
      <c r="D23" s="57"/>
      <c r="E23" s="57"/>
      <c r="F23" s="57"/>
      <c r="G23" s="57"/>
      <c r="H23" s="60"/>
      <c r="I23" s="61"/>
    </row>
    <row r="24" spans="1:14" ht="15.75">
      <c r="A24" s="57"/>
      <c r="B24" s="58"/>
      <c r="C24" s="59"/>
      <c r="D24" s="57"/>
      <c r="E24" s="57"/>
      <c r="F24" s="57"/>
      <c r="G24" s="57"/>
      <c r="H24" s="60"/>
      <c r="I24" s="61"/>
    </row>
    <row r="25" spans="1:14" ht="15.75">
      <c r="A25" s="57"/>
      <c r="B25" s="58"/>
      <c r="C25" s="62" t="s">
        <v>27</v>
      </c>
      <c r="D25" s="57"/>
      <c r="E25" s="57"/>
      <c r="F25" s="57"/>
      <c r="G25" s="57"/>
      <c r="H25" s="60"/>
      <c r="I25" s="61"/>
    </row>
    <row r="26" spans="1:14">
      <c r="A26" s="57"/>
      <c r="B26" s="58"/>
      <c r="C26" s="63"/>
      <c r="D26" s="64"/>
      <c r="E26" s="64"/>
      <c r="F26" s="64"/>
      <c r="G26" s="64"/>
      <c r="H26" s="65"/>
      <c r="I26" s="61"/>
    </row>
    <row r="27" spans="1:14" ht="30">
      <c r="A27" s="66">
        <v>1</v>
      </c>
      <c r="B27" s="67" t="s">
        <v>28</v>
      </c>
      <c r="C27" s="68" t="s">
        <v>29</v>
      </c>
      <c r="D27" s="69"/>
      <c r="E27" s="69"/>
      <c r="F27" s="69"/>
      <c r="G27" s="69">
        <f>'[1]1-1'!G23</f>
        <v>5757.54</v>
      </c>
      <c r="H27" s="69">
        <f>SUM(D27:G27)</f>
        <v>5757.54</v>
      </c>
      <c r="I27" s="56">
        <f>H27/H52*100</f>
        <v>3.1955418587334821</v>
      </c>
      <c r="J27" s="5">
        <f>H27/H139*100</f>
        <v>0.71205657945898515</v>
      </c>
      <c r="K27" s="5">
        <f>H27/H215*100</f>
        <v>0.51883996826490997</v>
      </c>
    </row>
    <row r="28" spans="1:14">
      <c r="A28" s="66"/>
      <c r="B28" s="70"/>
      <c r="C28" s="71"/>
      <c r="D28" s="69"/>
      <c r="E28" s="69"/>
      <c r="F28" s="69"/>
      <c r="G28" s="69"/>
      <c r="H28" s="72"/>
      <c r="I28" s="56"/>
    </row>
    <row r="29" spans="1:14" ht="30">
      <c r="A29" s="66">
        <f>A27+1</f>
        <v>2</v>
      </c>
      <c r="B29" s="67" t="s">
        <v>30</v>
      </c>
      <c r="C29" s="68" t="s">
        <v>31</v>
      </c>
      <c r="D29" s="69"/>
      <c r="E29" s="69"/>
      <c r="F29" s="69"/>
      <c r="G29" s="69">
        <f>'[2]Мои данные'!$I$29/1000</f>
        <v>444.56402000000003</v>
      </c>
      <c r="H29" s="69">
        <f>SUM(D29:G29)</f>
        <v>444.56402000000003</v>
      </c>
      <c r="I29" s="56">
        <f>H29/H52*100</f>
        <v>0.24674130527913468</v>
      </c>
      <c r="K29" s="73"/>
    </row>
    <row r="30" spans="1:14">
      <c r="A30" s="66"/>
      <c r="B30" s="74"/>
      <c r="C30" s="75"/>
      <c r="D30" s="64"/>
      <c r="E30" s="64"/>
      <c r="F30" s="64"/>
      <c r="G30" s="64"/>
      <c r="H30" s="64"/>
      <c r="I30" s="56"/>
    </row>
    <row r="31" spans="1:14" ht="30">
      <c r="A31" s="66">
        <f>A29+1</f>
        <v>3</v>
      </c>
      <c r="B31" s="67" t="s">
        <v>32</v>
      </c>
      <c r="C31" s="68" t="s">
        <v>27</v>
      </c>
      <c r="D31" s="69">
        <f>'[1]1-3'!D50</f>
        <v>18469.71</v>
      </c>
      <c r="E31" s="69">
        <f>'[1]1-3'!E50</f>
        <v>196.01</v>
      </c>
      <c r="F31" s="69"/>
      <c r="G31" s="69"/>
      <c r="H31" s="69">
        <f>SUM(D31:G31)</f>
        <v>18665.719999999998</v>
      </c>
      <c r="I31" s="56">
        <f>H31/H52*100</f>
        <v>10.359822004432226</v>
      </c>
      <c r="J31" s="5">
        <f>H31/H139*100</f>
        <v>2.3084596435872204</v>
      </c>
      <c r="K31" s="5">
        <f>H31/H215*100</f>
        <v>1.6820589301058602</v>
      </c>
    </row>
    <row r="32" spans="1:14">
      <c r="A32" s="66"/>
      <c r="B32" s="74"/>
      <c r="C32" s="75"/>
      <c r="D32" s="64"/>
      <c r="E32" s="64"/>
      <c r="F32" s="64"/>
      <c r="G32" s="64"/>
      <c r="H32" s="64"/>
      <c r="I32" s="56"/>
    </row>
    <row r="33" spans="1:14" s="28" customFormat="1" ht="30">
      <c r="A33" s="66">
        <f>A31+1</f>
        <v>4</v>
      </c>
      <c r="B33" s="76" t="s">
        <v>33</v>
      </c>
      <c r="C33" s="75" t="s">
        <v>34</v>
      </c>
      <c r="D33" s="64">
        <f>'[1]1-5'!D22</f>
        <v>210.52</v>
      </c>
      <c r="E33" s="64"/>
      <c r="F33" s="64"/>
      <c r="G33" s="64"/>
      <c r="H33" s="64">
        <f>SUM(D33:G33)</f>
        <v>210.52</v>
      </c>
      <c r="I33" s="77">
        <f>H33/H52*100</f>
        <v>0.11684251817626497</v>
      </c>
      <c r="J33" s="78"/>
      <c r="K33" s="78"/>
      <c r="L33" s="79"/>
      <c r="M33" s="79"/>
      <c r="N33" s="79"/>
    </row>
    <row r="34" spans="1:14">
      <c r="A34" s="66"/>
      <c r="B34" s="74"/>
      <c r="C34" s="75"/>
      <c r="D34" s="64"/>
      <c r="E34" s="64"/>
      <c r="F34" s="64"/>
      <c r="G34" s="64"/>
      <c r="H34" s="64"/>
      <c r="I34" s="56"/>
    </row>
    <row r="35" spans="1:14" ht="30">
      <c r="A35" s="66">
        <f>A33+1</f>
        <v>5</v>
      </c>
      <c r="B35" s="67" t="s">
        <v>35</v>
      </c>
      <c r="C35" s="68" t="s">
        <v>36</v>
      </c>
      <c r="D35" s="69">
        <v>9130.01</v>
      </c>
      <c r="E35" s="69">
        <v>3420.1</v>
      </c>
      <c r="F35" s="69">
        <v>10.9</v>
      </c>
      <c r="G35" s="80"/>
      <c r="H35" s="69">
        <f>SUM(D35:G35)</f>
        <v>12561.01</v>
      </c>
      <c r="I35" s="81">
        <f>H35/H52*100</f>
        <v>6.9715943342069444</v>
      </c>
      <c r="J35" s="5">
        <f>H35/H139*100</f>
        <v>1.5534672473226598</v>
      </c>
      <c r="K35" s="5">
        <f>H35/H215*100</f>
        <v>1.1319337824444495</v>
      </c>
    </row>
    <row r="36" spans="1:14" ht="16.5" thickBot="1">
      <c r="A36" s="82"/>
      <c r="B36" s="83"/>
      <c r="C36" s="84"/>
      <c r="D36" s="85"/>
      <c r="E36" s="85"/>
      <c r="F36" s="85"/>
      <c r="G36" s="85"/>
      <c r="H36" s="85"/>
      <c r="I36" s="56"/>
    </row>
    <row r="37" spans="1:14" s="28" customFormat="1" ht="30">
      <c r="A37" s="66">
        <f>A35+1</f>
        <v>6</v>
      </c>
      <c r="B37" s="76" t="s">
        <v>37</v>
      </c>
      <c r="C37" s="75" t="s">
        <v>38</v>
      </c>
      <c r="D37" s="64">
        <f>'[1]1-7'!D25</f>
        <v>2498.9299999999998</v>
      </c>
      <c r="E37" s="64"/>
      <c r="F37" s="64"/>
      <c r="G37" s="64"/>
      <c r="H37" s="64">
        <f>SUM(D37:G37)</f>
        <v>2498.9299999999998</v>
      </c>
      <c r="I37" s="77">
        <f>H37/H52*100</f>
        <v>1.3869526598243103</v>
      </c>
      <c r="J37" s="78">
        <f>H37/H139*100</f>
        <v>0.30905205141561182</v>
      </c>
      <c r="K37" s="78"/>
      <c r="L37" s="79"/>
      <c r="M37" s="79"/>
      <c r="N37" s="79"/>
    </row>
    <row r="38" spans="1:14">
      <c r="A38" s="66"/>
      <c r="B38" s="74"/>
      <c r="C38" s="75"/>
      <c r="D38" s="64"/>
      <c r="E38" s="64"/>
      <c r="F38" s="64"/>
      <c r="G38" s="64"/>
      <c r="H38" s="64"/>
      <c r="I38" s="56"/>
    </row>
    <row r="39" spans="1:14" ht="33" customHeight="1">
      <c r="A39" s="66">
        <f>A37+1</f>
        <v>7</v>
      </c>
      <c r="B39" s="76" t="s">
        <v>39</v>
      </c>
      <c r="C39" s="75" t="s">
        <v>40</v>
      </c>
      <c r="D39" s="64"/>
      <c r="E39" s="64"/>
      <c r="F39" s="64"/>
      <c r="G39" s="64">
        <f>'[3]01-08'!$D$11/1000</f>
        <v>1123.2</v>
      </c>
      <c r="H39" s="64">
        <f>SUM(D39:G39)</f>
        <v>1123.2</v>
      </c>
      <c r="I39" s="56">
        <f>H39/H52*100</f>
        <v>0.6233969048811554</v>
      </c>
      <c r="L39" s="7"/>
      <c r="M39" s="7"/>
      <c r="N39" s="7"/>
    </row>
    <row r="40" spans="1:14">
      <c r="A40" s="66"/>
      <c r="B40" s="76"/>
      <c r="C40" s="86" t="s">
        <v>41</v>
      </c>
      <c r="D40" s="64"/>
      <c r="E40" s="64"/>
      <c r="F40" s="64"/>
      <c r="G40" s="64"/>
      <c r="H40" s="87">
        <f>H39</f>
        <v>1123.2</v>
      </c>
      <c r="I40" s="56"/>
      <c r="L40" s="7"/>
      <c r="M40" s="7"/>
      <c r="N40" s="7"/>
    </row>
    <row r="41" spans="1:14" s="28" customFormat="1" ht="30">
      <c r="A41" s="66">
        <f>A39+1</f>
        <v>8</v>
      </c>
      <c r="B41" s="76" t="s">
        <v>42</v>
      </c>
      <c r="C41" s="75" t="s">
        <v>43</v>
      </c>
      <c r="D41" s="64">
        <f>'[1]1-10'!D29</f>
        <v>1832.37</v>
      </c>
      <c r="E41" s="64"/>
      <c r="F41" s="64"/>
      <c r="G41" s="64"/>
      <c r="H41" s="64">
        <f>SUM(D41:G41)</f>
        <v>1832.37</v>
      </c>
      <c r="I41" s="77">
        <f>H41/H52*100</f>
        <v>1.0169994538791689</v>
      </c>
      <c r="J41" s="78"/>
      <c r="K41" s="78"/>
    </row>
    <row r="42" spans="1:14">
      <c r="A42" s="66"/>
      <c r="B42" s="76"/>
      <c r="C42" s="75"/>
      <c r="D42" s="64"/>
      <c r="E42" s="64"/>
      <c r="F42" s="64"/>
      <c r="G42" s="64"/>
      <c r="H42" s="64"/>
      <c r="I42" s="56"/>
      <c r="L42" s="7"/>
      <c r="M42" s="7"/>
      <c r="N42" s="7"/>
    </row>
    <row r="43" spans="1:14" ht="30">
      <c r="A43" s="66">
        <f>A41+1</f>
        <v>9</v>
      </c>
      <c r="B43" s="67" t="s">
        <v>44</v>
      </c>
      <c r="C43" s="68" t="s">
        <v>45</v>
      </c>
      <c r="D43" s="69"/>
      <c r="E43" s="69"/>
      <c r="F43" s="69"/>
      <c r="G43" s="69">
        <v>371.76</v>
      </c>
      <c r="H43" s="69">
        <f>SUM(D43:G43)</f>
        <v>371.76</v>
      </c>
      <c r="I43" s="56"/>
      <c r="L43" s="7"/>
      <c r="M43" s="7"/>
      <c r="N43" s="7"/>
    </row>
    <row r="44" spans="1:14">
      <c r="A44" s="66"/>
      <c r="B44" s="76"/>
      <c r="C44" s="75"/>
      <c r="D44" s="64"/>
      <c r="E44" s="64"/>
      <c r="F44" s="64"/>
      <c r="G44" s="64"/>
      <c r="H44" s="64"/>
      <c r="I44" s="56"/>
      <c r="L44" s="7"/>
      <c r="M44" s="7"/>
      <c r="N44" s="7"/>
    </row>
    <row r="45" spans="1:14" ht="30">
      <c r="A45" s="66">
        <f>A43+1</f>
        <v>10</v>
      </c>
      <c r="B45" s="67" t="s">
        <v>46</v>
      </c>
      <c r="C45" s="68" t="s">
        <v>47</v>
      </c>
      <c r="D45" s="69"/>
      <c r="E45" s="69"/>
      <c r="F45" s="69"/>
      <c r="G45" s="69">
        <f>'[4]Мои данные'!$I$29/1000</f>
        <v>321.79403000000002</v>
      </c>
      <c r="H45" s="69">
        <f>SUM(D45:G45)</f>
        <v>321.79403000000002</v>
      </c>
      <c r="I45" s="56">
        <f>H45/H52*100</f>
        <v>0.17860167584689604</v>
      </c>
      <c r="L45" s="7"/>
      <c r="M45" s="7"/>
      <c r="N45" s="7"/>
    </row>
    <row r="46" spans="1:14">
      <c r="A46" s="66"/>
      <c r="B46" s="76"/>
      <c r="C46" s="75"/>
      <c r="D46" s="64"/>
      <c r="E46" s="64"/>
      <c r="F46" s="64"/>
      <c r="G46" s="64"/>
      <c r="H46" s="64"/>
      <c r="I46" s="56"/>
      <c r="L46" s="7"/>
      <c r="M46" s="7"/>
      <c r="N46" s="7"/>
    </row>
    <row r="47" spans="1:14" ht="30">
      <c r="A47" s="66">
        <f>A45+1</f>
        <v>11</v>
      </c>
      <c r="B47" s="67" t="s">
        <v>48</v>
      </c>
      <c r="C47" s="68" t="s">
        <v>49</v>
      </c>
      <c r="D47" s="69"/>
      <c r="E47" s="69"/>
      <c r="F47" s="69"/>
      <c r="G47" s="69">
        <v>12.75</v>
      </c>
      <c r="H47" s="69">
        <f>SUM(D47:G47)</f>
        <v>12.75</v>
      </c>
      <c r="I47" s="56">
        <f>H47/H52*100</f>
        <v>7.0764873016690979E-3</v>
      </c>
      <c r="L47" s="7"/>
      <c r="M47" s="7"/>
      <c r="N47" s="7"/>
    </row>
    <row r="48" spans="1:14">
      <c r="A48" s="66"/>
      <c r="B48" s="74"/>
      <c r="C48" s="86" t="s">
        <v>41</v>
      </c>
      <c r="D48" s="64"/>
      <c r="E48" s="64"/>
      <c r="F48" s="64"/>
      <c r="G48" s="64"/>
      <c r="H48" s="87">
        <f>H47</f>
        <v>12.75</v>
      </c>
      <c r="I48" s="56"/>
    </row>
    <row r="49" spans="1:14">
      <c r="A49" s="66"/>
      <c r="B49" s="74"/>
      <c r="C49" s="88"/>
      <c r="D49" s="64"/>
      <c r="E49" s="64"/>
      <c r="F49" s="64"/>
      <c r="G49" s="64"/>
      <c r="H49" s="89"/>
      <c r="I49" s="56"/>
    </row>
    <row r="50" spans="1:14" ht="30">
      <c r="A50" s="66">
        <f>A47+1</f>
        <v>12</v>
      </c>
      <c r="B50" s="76" t="s">
        <v>50</v>
      </c>
      <c r="C50" s="90" t="s">
        <v>51</v>
      </c>
      <c r="D50" s="64"/>
      <c r="E50" s="64"/>
      <c r="F50" s="64"/>
      <c r="G50" s="64">
        <f>152373.98-16000</f>
        <v>136373.98000000001</v>
      </c>
      <c r="H50" s="91">
        <f>G50</f>
        <v>136373.98000000001</v>
      </c>
      <c r="I50" s="56"/>
    </row>
    <row r="51" spans="1:14" ht="15.75" thickBot="1">
      <c r="A51" s="66"/>
      <c r="B51" s="74"/>
      <c r="C51" s="86" t="s">
        <v>41</v>
      </c>
      <c r="D51" s="64"/>
      <c r="E51" s="64"/>
      <c r="F51" s="64"/>
      <c r="G51" s="64"/>
      <c r="H51" s="89">
        <f>H50</f>
        <v>136373.98000000001</v>
      </c>
      <c r="I51" s="56"/>
    </row>
    <row r="52" spans="1:14" ht="15.75">
      <c r="A52" s="92"/>
      <c r="B52" s="93"/>
      <c r="C52" s="94" t="s">
        <v>52</v>
      </c>
      <c r="D52" s="95">
        <f>SUM(D27:D50)</f>
        <v>32141.539999999997</v>
      </c>
      <c r="E52" s="95">
        <f>SUM(E27:E50)</f>
        <v>3616.1099999999997</v>
      </c>
      <c r="F52" s="95">
        <f>SUM(F27:F50)</f>
        <v>10.9</v>
      </c>
      <c r="G52" s="95">
        <f>SUM(G27:G50)</f>
        <v>144405.58805000002</v>
      </c>
      <c r="H52" s="96">
        <f>SUM(D52:G52)</f>
        <v>180174.13805000001</v>
      </c>
      <c r="I52" s="73">
        <v>100</v>
      </c>
      <c r="J52" s="5">
        <f>H52/H139*100</f>
        <v>22.282811834021818</v>
      </c>
      <c r="K52" s="73">
        <f>H52/H215*100</f>
        <v>16.236369016632018</v>
      </c>
    </row>
    <row r="53" spans="1:14" ht="15.75">
      <c r="A53" s="57"/>
      <c r="B53" s="58"/>
      <c r="C53" s="97" t="s">
        <v>41</v>
      </c>
      <c r="D53" s="98"/>
      <c r="E53" s="98"/>
      <c r="F53" s="98"/>
      <c r="G53" s="98"/>
      <c r="H53" s="89">
        <f>H40+H48+H51</f>
        <v>137509.93000000002</v>
      </c>
      <c r="I53" s="73"/>
      <c r="K53" s="73"/>
    </row>
    <row r="54" spans="1:14" s="28" customFormat="1">
      <c r="A54" s="57"/>
      <c r="B54" s="58"/>
      <c r="C54" s="28" t="s">
        <v>53</v>
      </c>
      <c r="D54" s="69"/>
      <c r="E54" s="69"/>
      <c r="F54" s="69"/>
      <c r="G54" s="69"/>
      <c r="H54" s="99">
        <f>[1]Возврат!G26/1000</f>
        <v>654.55499999999995</v>
      </c>
      <c r="I54" s="77"/>
      <c r="J54" s="78"/>
      <c r="K54" s="100"/>
      <c r="L54" s="79"/>
      <c r="M54" s="79"/>
      <c r="N54" s="79"/>
    </row>
    <row r="55" spans="1:14" s="28" customFormat="1">
      <c r="A55" s="57"/>
      <c r="B55" s="58"/>
      <c r="C55" s="101" t="s">
        <v>54</v>
      </c>
      <c r="D55" s="69"/>
      <c r="E55" s="69"/>
      <c r="F55" s="69"/>
      <c r="G55" s="69"/>
      <c r="H55" s="99">
        <v>25.48</v>
      </c>
      <c r="I55" s="100"/>
      <c r="J55" s="78"/>
      <c r="K55" s="100"/>
      <c r="L55" s="79"/>
      <c r="M55" s="79"/>
      <c r="N55" s="79"/>
    </row>
    <row r="56" spans="1:14" ht="15.75">
      <c r="A56" s="57"/>
      <c r="B56" s="58"/>
      <c r="C56" s="101"/>
      <c r="D56" s="98"/>
      <c r="E56" s="98"/>
      <c r="F56" s="98"/>
      <c r="G56" s="98"/>
      <c r="H56" s="102"/>
      <c r="I56" s="73"/>
      <c r="K56" s="73"/>
    </row>
    <row r="57" spans="1:14" ht="15.75">
      <c r="A57" s="57"/>
      <c r="B57" s="58"/>
      <c r="C57" s="103" t="s">
        <v>55</v>
      </c>
      <c r="D57" s="57"/>
      <c r="E57" s="57"/>
      <c r="F57" s="57"/>
      <c r="G57" s="57"/>
      <c r="H57" s="104"/>
      <c r="I57" s="56"/>
    </row>
    <row r="58" spans="1:14" ht="15.75">
      <c r="A58" s="188"/>
      <c r="B58" s="189"/>
      <c r="C58" s="190" t="s">
        <v>56</v>
      </c>
      <c r="D58" s="188"/>
      <c r="E58" s="188"/>
      <c r="F58" s="188"/>
      <c r="G58" s="188"/>
      <c r="H58" s="191"/>
      <c r="I58" s="56"/>
      <c r="L58" s="6" t="s">
        <v>57</v>
      </c>
    </row>
    <row r="59" spans="1:14" ht="15.75">
      <c r="A59" s="188"/>
      <c r="B59" s="189"/>
      <c r="C59" s="190"/>
      <c r="D59" s="188"/>
      <c r="E59" s="188"/>
      <c r="F59" s="188"/>
      <c r="G59" s="188"/>
      <c r="H59" s="191"/>
      <c r="I59" s="56"/>
    </row>
    <row r="60" spans="1:14">
      <c r="A60" s="188"/>
      <c r="B60" s="189"/>
      <c r="C60" s="192" t="s">
        <v>58</v>
      </c>
      <c r="D60" s="188"/>
      <c r="E60" s="188"/>
      <c r="F60" s="188"/>
      <c r="G60" s="188"/>
      <c r="H60" s="191"/>
      <c r="I60" s="56"/>
    </row>
    <row r="61" spans="1:14" s="28" customFormat="1" ht="30">
      <c r="A61" s="188">
        <f>A50+1</f>
        <v>13</v>
      </c>
      <c r="B61" s="193" t="s">
        <v>59</v>
      </c>
      <c r="C61" s="194" t="s">
        <v>60</v>
      </c>
      <c r="D61" s="195">
        <f>'[1]2-1'!D24</f>
        <v>38697.86</v>
      </c>
      <c r="E61" s="195"/>
      <c r="F61" s="195"/>
      <c r="G61" s="195"/>
      <c r="H61" s="196">
        <f>SUM(D61:G61)</f>
        <v>38697.86</v>
      </c>
      <c r="I61" s="77">
        <f>H61/H91*100</f>
        <v>7.1344703186026894</v>
      </c>
      <c r="J61" s="78">
        <f>H61/H139*100</f>
        <v>4.7859095766564685</v>
      </c>
      <c r="K61" s="78">
        <f>H61/H215*100</f>
        <v>3.4872526207928951</v>
      </c>
      <c r="L61" s="79"/>
      <c r="M61" s="79"/>
      <c r="N61" s="79"/>
    </row>
    <row r="62" spans="1:14" s="28" customFormat="1">
      <c r="A62" s="188"/>
      <c r="B62" s="193"/>
      <c r="C62" s="197" t="s">
        <v>61</v>
      </c>
      <c r="D62" s="198">
        <f>D61</f>
        <v>38697.86</v>
      </c>
      <c r="E62" s="198"/>
      <c r="F62" s="198"/>
      <c r="G62" s="198"/>
      <c r="H62" s="199">
        <f>SUM(H61)</f>
        <v>38697.86</v>
      </c>
      <c r="I62" s="77"/>
      <c r="J62" s="78"/>
      <c r="K62" s="78"/>
      <c r="L62" s="79"/>
      <c r="M62" s="79"/>
      <c r="N62" s="79"/>
    </row>
    <row r="63" spans="1:14">
      <c r="A63" s="188"/>
      <c r="B63" s="193"/>
      <c r="C63" s="197"/>
      <c r="D63" s="198"/>
      <c r="E63" s="198"/>
      <c r="F63" s="198"/>
      <c r="G63" s="198"/>
      <c r="H63" s="199"/>
      <c r="I63" s="56"/>
    </row>
    <row r="64" spans="1:14">
      <c r="A64" s="188"/>
      <c r="B64" s="193"/>
      <c r="C64" s="192" t="s">
        <v>62</v>
      </c>
      <c r="D64" s="198"/>
      <c r="E64" s="198"/>
      <c r="F64" s="198"/>
      <c r="G64" s="198"/>
      <c r="H64" s="199"/>
      <c r="I64" s="56"/>
    </row>
    <row r="65" spans="1:14" s="28" customFormat="1" ht="30.75" thickBot="1">
      <c r="A65" s="200">
        <f>A61+1</f>
        <v>14</v>
      </c>
      <c r="B65" s="201" t="s">
        <v>63</v>
      </c>
      <c r="C65" s="202" t="s">
        <v>64</v>
      </c>
      <c r="D65" s="203">
        <f>'[1]2-2'!D24</f>
        <v>266453.14</v>
      </c>
      <c r="E65" s="203"/>
      <c r="F65" s="203"/>
      <c r="G65" s="203"/>
      <c r="H65" s="204">
        <f>SUM(D65:G65)</f>
        <v>266453.14</v>
      </c>
      <c r="I65" s="77">
        <f>H65/H91*100</f>
        <v>49.124215618860767</v>
      </c>
      <c r="J65" s="78">
        <f>H65/H139*100</f>
        <v>32.953259804448791</v>
      </c>
      <c r="K65" s="78">
        <f>H65/H215*100</f>
        <v>24.011390055767848</v>
      </c>
      <c r="L65" s="79"/>
      <c r="M65" s="79"/>
      <c r="N65" s="79"/>
    </row>
    <row r="66" spans="1:14" s="28" customFormat="1">
      <c r="A66" s="188"/>
      <c r="B66" s="193"/>
      <c r="C66" s="197" t="s">
        <v>65</v>
      </c>
      <c r="D66" s="198">
        <f>D65</f>
        <v>266453.14</v>
      </c>
      <c r="E66" s="198"/>
      <c r="F66" s="198"/>
      <c r="G66" s="198"/>
      <c r="H66" s="199">
        <f>SUM(H65)</f>
        <v>266453.14</v>
      </c>
      <c r="I66" s="77"/>
      <c r="J66" s="78"/>
      <c r="K66" s="78"/>
      <c r="L66" s="79">
        <f>(H62+H66)/(D179+E179)*100</f>
        <v>46.599964837237721</v>
      </c>
      <c r="M66" s="79"/>
      <c r="N66" s="79"/>
    </row>
    <row r="67" spans="1:14">
      <c r="A67" s="188"/>
      <c r="B67" s="193"/>
      <c r="C67" s="197"/>
      <c r="D67" s="198"/>
      <c r="E67" s="198"/>
      <c r="F67" s="198"/>
      <c r="G67" s="198"/>
      <c r="H67" s="199"/>
      <c r="I67" s="56"/>
    </row>
    <row r="68" spans="1:14">
      <c r="A68" s="188"/>
      <c r="B68" s="193"/>
      <c r="C68" s="192" t="s">
        <v>66</v>
      </c>
      <c r="D68" s="198"/>
      <c r="E68" s="198"/>
      <c r="F68" s="198"/>
      <c r="G68" s="198"/>
      <c r="H68" s="205"/>
      <c r="I68" s="56"/>
    </row>
    <row r="69" spans="1:14" s="28" customFormat="1" ht="30">
      <c r="A69" s="188">
        <f>A65+1</f>
        <v>15</v>
      </c>
      <c r="B69" s="193" t="s">
        <v>67</v>
      </c>
      <c r="C69" s="197" t="s">
        <v>68</v>
      </c>
      <c r="D69" s="198">
        <v>30012.639999999999</v>
      </c>
      <c r="E69" s="198"/>
      <c r="F69" s="198"/>
      <c r="G69" s="198"/>
      <c r="H69" s="199">
        <f>SUM(D69:G69)</f>
        <v>30012.639999999999</v>
      </c>
      <c r="I69" s="77">
        <f>H69/H91*100</f>
        <v>5.5332333432109122</v>
      </c>
      <c r="J69" s="78"/>
      <c r="K69" s="78"/>
      <c r="L69" s="79"/>
      <c r="M69" s="79"/>
      <c r="N69" s="79"/>
    </row>
    <row r="70" spans="1:14" s="28" customFormat="1">
      <c r="A70" s="188"/>
      <c r="B70" s="193"/>
      <c r="C70" s="197"/>
      <c r="D70" s="198"/>
      <c r="E70" s="198"/>
      <c r="F70" s="198"/>
      <c r="G70" s="198"/>
      <c r="H70" s="199"/>
      <c r="I70" s="77"/>
      <c r="J70" s="78">
        <f>(H69+H71)/H139*100</f>
        <v>12.135562447490836</v>
      </c>
      <c r="K70" s="78">
        <f>(H69+H71)/H215*100</f>
        <v>8.8425765827723168</v>
      </c>
      <c r="L70" s="79"/>
      <c r="M70" s="79"/>
      <c r="N70" s="79"/>
    </row>
    <row r="71" spans="1:14" s="28" customFormat="1" ht="30">
      <c r="A71" s="188">
        <f>A69+1</f>
        <v>16</v>
      </c>
      <c r="B71" s="193" t="s">
        <v>69</v>
      </c>
      <c r="C71" s="197" t="s">
        <v>70</v>
      </c>
      <c r="D71" s="198">
        <v>68112.97</v>
      </c>
      <c r="E71" s="198"/>
      <c r="F71" s="198"/>
      <c r="G71" s="198"/>
      <c r="H71" s="199">
        <f>SUM(D71:G71)</f>
        <v>68112.97</v>
      </c>
      <c r="I71" s="77">
        <f>H71/H91*100</f>
        <v>12.557540979704704</v>
      </c>
      <c r="J71" s="78"/>
      <c r="K71" s="78"/>
      <c r="L71" s="79"/>
      <c r="M71" s="79"/>
      <c r="N71" s="79"/>
    </row>
    <row r="72" spans="1:14" s="28" customFormat="1">
      <c r="A72" s="188"/>
      <c r="B72" s="193"/>
      <c r="C72" s="197"/>
      <c r="D72" s="198"/>
      <c r="E72" s="198"/>
      <c r="F72" s="198"/>
      <c r="G72" s="198"/>
      <c r="H72" s="199"/>
      <c r="I72" s="77"/>
      <c r="J72" s="78"/>
      <c r="K72" s="78"/>
      <c r="L72" s="79"/>
      <c r="M72" s="79"/>
      <c r="N72" s="79"/>
    </row>
    <row r="73" spans="1:14" s="28" customFormat="1" ht="30">
      <c r="A73" s="188">
        <f>A71+1</f>
        <v>17</v>
      </c>
      <c r="B73" s="193" t="s">
        <v>71</v>
      </c>
      <c r="C73" s="194" t="s">
        <v>72</v>
      </c>
      <c r="D73" s="195">
        <f>'[1]2-6'!D27</f>
        <v>3659.31</v>
      </c>
      <c r="E73" s="195"/>
      <c r="F73" s="195"/>
      <c r="G73" s="195"/>
      <c r="H73" s="196">
        <f>SUM(D73:G73)</f>
        <v>3659.31</v>
      </c>
      <c r="I73" s="77">
        <f>H73/H91*100</f>
        <v>0.67464295394024398</v>
      </c>
      <c r="J73" s="78"/>
      <c r="K73" s="78"/>
      <c r="L73" s="79"/>
      <c r="M73" s="79"/>
      <c r="N73" s="79"/>
    </row>
    <row r="74" spans="1:14" s="28" customFormat="1">
      <c r="A74" s="188"/>
      <c r="B74" s="193"/>
      <c r="C74" s="197" t="s">
        <v>73</v>
      </c>
      <c r="D74" s="198">
        <f>SUM(D69:D73)</f>
        <v>101784.92</v>
      </c>
      <c r="E74" s="198"/>
      <c r="F74" s="198"/>
      <c r="G74" s="198"/>
      <c r="H74" s="199">
        <f>SUM(H69:H73)</f>
        <v>101784.92</v>
      </c>
      <c r="I74" s="77"/>
      <c r="J74" s="78"/>
      <c r="K74" s="78"/>
      <c r="L74" s="79"/>
      <c r="M74" s="79"/>
      <c r="N74" s="79"/>
    </row>
    <row r="75" spans="1:14">
      <c r="A75" s="188"/>
      <c r="B75" s="193"/>
      <c r="C75" s="197"/>
      <c r="D75" s="198"/>
      <c r="E75" s="198"/>
      <c r="F75" s="198"/>
      <c r="G75" s="198"/>
      <c r="H75" s="199"/>
      <c r="I75" s="56"/>
    </row>
    <row r="76" spans="1:14" ht="21.75" customHeight="1">
      <c r="A76" s="188"/>
      <c r="B76" s="193"/>
      <c r="C76" s="192" t="s">
        <v>74</v>
      </c>
      <c r="D76" s="198"/>
      <c r="E76" s="198"/>
      <c r="F76" s="198"/>
      <c r="G76" s="198"/>
      <c r="H76" s="199"/>
      <c r="I76" s="56"/>
    </row>
    <row r="77" spans="1:14" ht="30">
      <c r="A77" s="188">
        <f>A73+1</f>
        <v>18</v>
      </c>
      <c r="B77" s="193" t="s">
        <v>75</v>
      </c>
      <c r="C77" s="194" t="s">
        <v>76</v>
      </c>
      <c r="D77" s="195">
        <f>'[1]2-7'!D59</f>
        <v>26395.31</v>
      </c>
      <c r="E77" s="195"/>
      <c r="F77" s="195"/>
      <c r="G77" s="195"/>
      <c r="H77" s="196">
        <f>SUM(D77:G77)</f>
        <v>26395.31</v>
      </c>
      <c r="I77" s="56">
        <f>H77/H91*100</f>
        <v>4.8663299661871946</v>
      </c>
      <c r="J77" s="5">
        <f>H77/H139*100</f>
        <v>3.2644070475167424</v>
      </c>
    </row>
    <row r="78" spans="1:14" s="28" customFormat="1">
      <c r="A78" s="188"/>
      <c r="B78" s="193"/>
      <c r="C78" s="197" t="s">
        <v>77</v>
      </c>
      <c r="D78" s="206">
        <f>D77</f>
        <v>26395.31</v>
      </c>
      <c r="E78" s="198"/>
      <c r="F78" s="198"/>
      <c r="G78" s="198"/>
      <c r="H78" s="199">
        <f>SUM(H77)</f>
        <v>26395.31</v>
      </c>
      <c r="I78" s="77"/>
      <c r="J78" s="78"/>
      <c r="K78" s="78"/>
      <c r="L78" s="79"/>
      <c r="M78" s="79"/>
      <c r="N78" s="79"/>
    </row>
    <row r="79" spans="1:14">
      <c r="A79" s="188"/>
      <c r="B79" s="193"/>
      <c r="C79" s="197"/>
      <c r="D79" s="198"/>
      <c r="E79" s="198"/>
      <c r="F79" s="198"/>
      <c r="G79" s="198"/>
      <c r="H79" s="199"/>
      <c r="I79" s="56"/>
    </row>
    <row r="80" spans="1:14" ht="30">
      <c r="A80" s="188"/>
      <c r="B80" s="193"/>
      <c r="C80" s="207" t="s">
        <v>78</v>
      </c>
      <c r="D80" s="198"/>
      <c r="E80" s="198"/>
      <c r="F80" s="198"/>
      <c r="G80" s="198"/>
      <c r="H80" s="205"/>
      <c r="I80" s="56"/>
    </row>
    <row r="81" spans="1:15" ht="30">
      <c r="A81" s="188">
        <f>A77+1</f>
        <v>19</v>
      </c>
      <c r="B81" s="193" t="s">
        <v>79</v>
      </c>
      <c r="C81" s="197" t="s">
        <v>80</v>
      </c>
      <c r="D81" s="198">
        <f>'[1]2-8'!D22</f>
        <v>37767.279999999999</v>
      </c>
      <c r="E81" s="198">
        <f>'[1]2-8'!E22</f>
        <v>24.61</v>
      </c>
      <c r="F81" s="198"/>
      <c r="G81" s="198"/>
      <c r="H81" s="199">
        <f>SUM(D81:G81)</f>
        <v>37791.89</v>
      </c>
      <c r="I81" s="56">
        <f>H81/H91*100</f>
        <v>6.9674425792252537</v>
      </c>
    </row>
    <row r="82" spans="1:15">
      <c r="A82" s="188"/>
      <c r="B82" s="193"/>
      <c r="C82" s="197"/>
      <c r="D82" s="198"/>
      <c r="E82" s="198"/>
      <c r="F82" s="198"/>
      <c r="G82" s="198"/>
      <c r="H82" s="199"/>
      <c r="I82" s="56"/>
      <c r="J82" s="5">
        <f>(H81+H83)/H139*100</f>
        <v>5.6671036173634697</v>
      </c>
      <c r="K82" s="5">
        <f>(H81+H83)/H215*100</f>
        <v>4.129334586334207</v>
      </c>
    </row>
    <row r="83" spans="1:15" ht="30">
      <c r="A83" s="188">
        <f>A81+1</f>
        <v>20</v>
      </c>
      <c r="B83" s="193" t="s">
        <v>81</v>
      </c>
      <c r="C83" s="197" t="s">
        <v>82</v>
      </c>
      <c r="D83" s="198">
        <f>'[1]2-9'!D33</f>
        <v>8031.12</v>
      </c>
      <c r="E83" s="198"/>
      <c r="F83" s="198"/>
      <c r="G83" s="198"/>
      <c r="H83" s="199">
        <f>SUM(D83:G83)</f>
        <v>8031.12</v>
      </c>
      <c r="I83" s="56">
        <f>H83/H91*100</f>
        <v>1.4806448538791663</v>
      </c>
    </row>
    <row r="84" spans="1:15">
      <c r="A84" s="188"/>
      <c r="B84" s="193"/>
      <c r="C84" s="197"/>
      <c r="D84" s="198"/>
      <c r="E84" s="198"/>
      <c r="F84" s="198"/>
      <c r="G84" s="198"/>
      <c r="H84" s="199"/>
      <c r="I84" s="56"/>
    </row>
    <row r="85" spans="1:15" s="28" customFormat="1" ht="30">
      <c r="A85" s="188">
        <f>A83+1</f>
        <v>21</v>
      </c>
      <c r="B85" s="193" t="s">
        <v>83</v>
      </c>
      <c r="C85" s="194" t="s">
        <v>84</v>
      </c>
      <c r="D85" s="195">
        <v>1231.5999999999999</v>
      </c>
      <c r="E85" s="195">
        <v>12772</v>
      </c>
      <c r="F85" s="195">
        <v>17227.599999999999</v>
      </c>
      <c r="G85" s="195"/>
      <c r="H85" s="196">
        <f>SUM(D85:G85)</f>
        <v>31231.199999999997</v>
      </c>
      <c r="I85" s="77">
        <f>H85/H91*100</f>
        <v>5.7578912481037534</v>
      </c>
      <c r="J85" s="78">
        <f>H85/H139*100</f>
        <v>3.8624797125854884</v>
      </c>
      <c r="K85" s="78">
        <f>H85/H215*100</f>
        <v>2.8143955260189339</v>
      </c>
      <c r="L85" s="79"/>
      <c r="M85" s="79"/>
      <c r="N85" s="79"/>
    </row>
    <row r="86" spans="1:15" s="28" customFormat="1">
      <c r="A86" s="188"/>
      <c r="B86" s="193"/>
      <c r="C86" s="197" t="s">
        <v>85</v>
      </c>
      <c r="D86" s="198">
        <f>SUM(D81:D85)</f>
        <v>47030</v>
      </c>
      <c r="E86" s="198">
        <f>SUM(E81:E85)</f>
        <v>12796.61</v>
      </c>
      <c r="F86" s="198">
        <f>SUM(F81:F85)</f>
        <v>17227.599999999999</v>
      </c>
      <c r="G86" s="208"/>
      <c r="H86" s="199">
        <f>SUM(H81:H85)</f>
        <v>77054.209999999992</v>
      </c>
      <c r="I86" s="77"/>
      <c r="J86" s="78"/>
      <c r="K86" s="78"/>
      <c r="L86" s="79"/>
      <c r="M86" s="79"/>
      <c r="N86" s="79"/>
    </row>
    <row r="87" spans="1:15">
      <c r="A87" s="188"/>
      <c r="B87" s="193"/>
      <c r="C87" s="197"/>
      <c r="D87" s="209"/>
      <c r="E87" s="209"/>
      <c r="F87" s="209"/>
      <c r="G87" s="208"/>
      <c r="H87" s="199"/>
      <c r="I87" s="56"/>
    </row>
    <row r="88" spans="1:15">
      <c r="A88" s="188"/>
      <c r="B88" s="193"/>
      <c r="C88" s="192" t="s">
        <v>86</v>
      </c>
      <c r="D88" s="209"/>
      <c r="E88" s="209"/>
      <c r="F88" s="209"/>
      <c r="G88" s="208"/>
      <c r="H88" s="199"/>
      <c r="I88" s="56"/>
    </row>
    <row r="89" spans="1:15" ht="30">
      <c r="A89" s="188">
        <f>A85+1</f>
        <v>22</v>
      </c>
      <c r="B89" s="193" t="s">
        <v>87</v>
      </c>
      <c r="C89" s="194" t="s">
        <v>88</v>
      </c>
      <c r="D89" s="195">
        <f>'[1]2-10'!D22</f>
        <v>32021.47</v>
      </c>
      <c r="E89" s="195"/>
      <c r="F89" s="195"/>
      <c r="G89" s="195"/>
      <c r="H89" s="196">
        <f>SUM(D89:G89)</f>
        <v>32021.47</v>
      </c>
      <c r="I89" s="56">
        <f>H89/H91*100</f>
        <v>5.9035881382853335</v>
      </c>
      <c r="J89" s="5">
        <f>H89/H139*100</f>
        <v>3.9602153693154554</v>
      </c>
      <c r="K89" s="5">
        <f>H89/H215*100</f>
        <v>2.8856106042851231</v>
      </c>
    </row>
    <row r="90" spans="1:15" s="28" customFormat="1" ht="19.5" customHeight="1" thickBot="1">
      <c r="A90" s="188"/>
      <c r="B90" s="210"/>
      <c r="C90" s="197" t="s">
        <v>89</v>
      </c>
      <c r="D90" s="211">
        <f>D89</f>
        <v>32021.47</v>
      </c>
      <c r="E90" s="212"/>
      <c r="F90" s="212"/>
      <c r="G90" s="213"/>
      <c r="H90" s="203">
        <f>SUM(H89)</f>
        <v>32021.47</v>
      </c>
      <c r="I90" s="77"/>
      <c r="J90" s="78"/>
      <c r="K90" s="78"/>
      <c r="L90" s="79"/>
      <c r="M90" s="79"/>
      <c r="N90" s="79"/>
    </row>
    <row r="91" spans="1:15" s="108" customFormat="1" ht="21" customHeight="1">
      <c r="A91" s="214"/>
      <c r="B91" s="215"/>
      <c r="C91" s="216" t="s">
        <v>90</v>
      </c>
      <c r="D91" s="217">
        <f>D62+D66+D74+D78+D86+D90</f>
        <v>512382.69999999995</v>
      </c>
      <c r="E91" s="217">
        <f>E62+E66+E74+E78+E86+E90</f>
        <v>12796.61</v>
      </c>
      <c r="F91" s="217">
        <f>F62+F66+F74+F78+F86+F90</f>
        <v>17227.599999999999</v>
      </c>
      <c r="G91" s="217"/>
      <c r="H91" s="217">
        <f>SUM(D91:G91)</f>
        <v>542406.90999999992</v>
      </c>
      <c r="I91" s="73">
        <v>100</v>
      </c>
      <c r="J91" s="5">
        <f>H91/H139*100</f>
        <v>67.081498176220663</v>
      </c>
      <c r="K91" s="73">
        <f>H91/H215*100</f>
        <v>48.878928148318174</v>
      </c>
      <c r="L91" s="6"/>
      <c r="M91" s="30"/>
      <c r="N91" s="6"/>
    </row>
    <row r="92" spans="1:15" s="108" customFormat="1" ht="24" customHeight="1">
      <c r="A92" s="57"/>
      <c r="B92" s="76"/>
      <c r="C92" s="109" t="s">
        <v>91</v>
      </c>
      <c r="D92" s="64"/>
      <c r="E92" s="64"/>
      <c r="F92" s="64"/>
      <c r="G92" s="110"/>
      <c r="H92" s="99">
        <f>652.98+521.34</f>
        <v>1174.3200000000002</v>
      </c>
      <c r="I92" s="56"/>
      <c r="J92" s="5"/>
      <c r="K92" s="56"/>
      <c r="L92" s="6"/>
      <c r="M92" s="30"/>
      <c r="N92" s="6"/>
    </row>
    <row r="93" spans="1:15" s="108" customFormat="1" ht="16.5" thickBot="1">
      <c r="A93" s="105"/>
      <c r="B93" s="106"/>
      <c r="C93" s="111"/>
      <c r="D93" s="85"/>
      <c r="E93" s="85"/>
      <c r="F93" s="85"/>
      <c r="G93" s="112"/>
      <c r="H93" s="85"/>
      <c r="I93" s="56"/>
      <c r="J93" s="5"/>
      <c r="K93" s="56"/>
      <c r="L93" s="6"/>
      <c r="M93" s="30"/>
      <c r="N93" s="6"/>
    </row>
    <row r="94" spans="1:15" s="6" customFormat="1" ht="15.75">
      <c r="A94" s="57"/>
      <c r="B94" s="76"/>
      <c r="C94" s="59" t="s">
        <v>92</v>
      </c>
      <c r="D94" s="57"/>
      <c r="E94" s="57"/>
      <c r="F94" s="57"/>
      <c r="G94" s="57"/>
      <c r="H94" s="110"/>
      <c r="I94" s="56"/>
      <c r="J94" s="5"/>
      <c r="K94" s="5"/>
      <c r="O94" s="7"/>
    </row>
    <row r="95" spans="1:15" s="6" customFormat="1" ht="15.75">
      <c r="A95" s="57"/>
      <c r="B95" s="76"/>
      <c r="C95" s="62" t="s">
        <v>93</v>
      </c>
      <c r="D95" s="57"/>
      <c r="E95" s="57"/>
      <c r="F95" s="57"/>
      <c r="G95" s="57"/>
      <c r="H95" s="110"/>
      <c r="I95" s="56"/>
      <c r="J95" s="5"/>
      <c r="K95" s="5"/>
      <c r="O95" s="7"/>
    </row>
    <row r="96" spans="1:15" s="6" customFormat="1">
      <c r="A96" s="57"/>
      <c r="B96" s="76"/>
      <c r="C96" s="57"/>
      <c r="D96" s="57"/>
      <c r="E96" s="57"/>
      <c r="F96" s="57"/>
      <c r="G96" s="57"/>
      <c r="H96" s="110"/>
      <c r="I96" s="56"/>
      <c r="J96" s="5"/>
      <c r="K96" s="5"/>
      <c r="O96" s="7"/>
    </row>
    <row r="97" spans="1:15" s="6" customFormat="1" ht="30">
      <c r="A97" s="57">
        <f>A89+1</f>
        <v>23</v>
      </c>
      <c r="B97" s="76" t="s">
        <v>94</v>
      </c>
      <c r="C97" s="75" t="s">
        <v>95</v>
      </c>
      <c r="D97" s="64">
        <v>12937.36</v>
      </c>
      <c r="E97" s="64">
        <v>8068.47</v>
      </c>
      <c r="F97" s="64">
        <v>880.22</v>
      </c>
      <c r="G97" s="64"/>
      <c r="H97" s="64">
        <f>SUM(D97:G97)</f>
        <v>21886.050000000003</v>
      </c>
      <c r="I97" s="56">
        <f>H97/H101*100</f>
        <v>99.615938331657588</v>
      </c>
      <c r="J97" s="5"/>
      <c r="K97" s="5"/>
      <c r="O97" s="7"/>
    </row>
    <row r="98" spans="1:15" s="6" customFormat="1">
      <c r="A98" s="57"/>
      <c r="B98" s="113"/>
      <c r="C98" s="114"/>
      <c r="D98" s="110"/>
      <c r="E98" s="57"/>
      <c r="F98" s="57"/>
      <c r="G98" s="115"/>
      <c r="H98" s="116"/>
      <c r="I98" s="117"/>
      <c r="J98" s="5"/>
      <c r="K98" s="5"/>
      <c r="O98" s="7"/>
    </row>
    <row r="99" spans="1:15" s="6" customFormat="1" ht="30">
      <c r="A99" s="57">
        <f>A97+1</f>
        <v>24</v>
      </c>
      <c r="B99" s="76" t="s">
        <v>96</v>
      </c>
      <c r="C99" s="75" t="s">
        <v>97</v>
      </c>
      <c r="D99" s="64">
        <v>1.81</v>
      </c>
      <c r="E99" s="64">
        <v>78.11</v>
      </c>
      <c r="F99" s="64">
        <v>4.46</v>
      </c>
      <c r="G99" s="64"/>
      <c r="H99" s="64">
        <f>SUM(D99:G99)</f>
        <v>84.38</v>
      </c>
      <c r="I99" s="81">
        <f>H99/H101*100</f>
        <v>0.38406166834240374</v>
      </c>
      <c r="J99" s="5"/>
      <c r="K99" s="5"/>
      <c r="O99" s="7"/>
    </row>
    <row r="100" spans="1:15" s="6" customFormat="1" ht="15.75" thickBot="1">
      <c r="A100" s="105"/>
      <c r="B100" s="83"/>
      <c r="C100" s="118"/>
      <c r="D100" s="85"/>
      <c r="E100" s="85"/>
      <c r="F100" s="85"/>
      <c r="G100" s="85"/>
      <c r="H100" s="85"/>
      <c r="I100" s="56"/>
      <c r="J100" s="5"/>
      <c r="K100" s="5"/>
      <c r="O100" s="7"/>
    </row>
    <row r="101" spans="1:15" s="6" customFormat="1" ht="15.75">
      <c r="A101" s="57"/>
      <c r="B101" s="74"/>
      <c r="C101" s="107" t="s">
        <v>98</v>
      </c>
      <c r="D101" s="119">
        <f>SUM(D97:D100)</f>
        <v>12939.17</v>
      </c>
      <c r="E101" s="119">
        <f>SUM(E97:E100)</f>
        <v>8146.58</v>
      </c>
      <c r="F101" s="119">
        <f>SUM(F97:F100)</f>
        <v>884.68000000000006</v>
      </c>
      <c r="G101" s="119"/>
      <c r="H101" s="119">
        <f>SUM(H97:H100)</f>
        <v>21970.430000000004</v>
      </c>
      <c r="I101" s="56">
        <v>100</v>
      </c>
      <c r="J101" s="5">
        <f>H101/H139*100</f>
        <v>2.717165531640783</v>
      </c>
      <c r="K101" s="5">
        <f>H101/H215*100</f>
        <v>1.9798624419398609</v>
      </c>
      <c r="O101" s="7"/>
    </row>
    <row r="102" spans="1:15" s="6" customFormat="1">
      <c r="A102" s="57"/>
      <c r="B102" s="74"/>
      <c r="C102" s="120" t="s">
        <v>99</v>
      </c>
      <c r="D102" s="64"/>
      <c r="E102" s="64"/>
      <c r="F102" s="64"/>
      <c r="G102" s="64"/>
      <c r="H102" s="99">
        <v>281.52999999999997</v>
      </c>
      <c r="I102" s="56"/>
      <c r="J102" s="5"/>
      <c r="K102" s="5"/>
      <c r="O102" s="7"/>
    </row>
    <row r="103" spans="1:15" s="6" customFormat="1" ht="15.75">
      <c r="A103" s="57"/>
      <c r="B103" s="74"/>
      <c r="C103" s="121"/>
      <c r="D103" s="64"/>
      <c r="E103" s="64"/>
      <c r="F103" s="64"/>
      <c r="G103" s="64"/>
      <c r="H103" s="64"/>
      <c r="I103" s="56"/>
      <c r="J103" s="5"/>
      <c r="K103" s="5"/>
      <c r="O103" s="7"/>
    </row>
    <row r="104" spans="1:15" s="6" customFormat="1" ht="15.75" hidden="1">
      <c r="A104" s="57"/>
      <c r="B104" s="74"/>
      <c r="C104" s="59" t="s">
        <v>100</v>
      </c>
      <c r="D104" s="64"/>
      <c r="E104" s="64"/>
      <c r="F104" s="64"/>
      <c r="G104" s="64"/>
      <c r="H104" s="64"/>
      <c r="I104" s="56"/>
      <c r="J104" s="5"/>
      <c r="K104" s="5"/>
      <c r="O104" s="7"/>
    </row>
    <row r="105" spans="1:15" s="6" customFormat="1" ht="15.75" hidden="1">
      <c r="A105" s="57"/>
      <c r="B105" s="74"/>
      <c r="C105" s="122" t="s">
        <v>101</v>
      </c>
      <c r="D105" s="64"/>
      <c r="E105" s="64"/>
      <c r="F105" s="64"/>
      <c r="G105" s="64"/>
      <c r="H105" s="64"/>
      <c r="I105" s="56"/>
      <c r="J105" s="5"/>
      <c r="K105" s="5"/>
      <c r="O105" s="7"/>
    </row>
    <row r="106" spans="1:15" s="6" customFormat="1" hidden="1">
      <c r="A106" s="57"/>
      <c r="B106" s="74"/>
      <c r="C106" s="75"/>
      <c r="D106" s="64"/>
      <c r="E106" s="64"/>
      <c r="F106" s="64"/>
      <c r="G106" s="64"/>
      <c r="H106" s="64"/>
      <c r="I106" s="56"/>
      <c r="J106" s="5"/>
      <c r="K106" s="5"/>
      <c r="O106" s="7"/>
    </row>
    <row r="107" spans="1:15" s="6" customFormat="1" hidden="1">
      <c r="A107" s="57">
        <f>A99+1</f>
        <v>25</v>
      </c>
      <c r="B107" s="76"/>
      <c r="C107" s="75" t="s">
        <v>102</v>
      </c>
      <c r="D107" s="64"/>
      <c r="E107" s="64"/>
      <c r="F107" s="64"/>
      <c r="G107" s="64"/>
      <c r="H107" s="64">
        <f>SUM(D107:G107)</f>
        <v>0</v>
      </c>
      <c r="I107" s="56"/>
      <c r="J107" s="5"/>
      <c r="K107" s="5"/>
      <c r="O107" s="7"/>
    </row>
    <row r="108" spans="1:15" s="6" customFormat="1" ht="15.75" hidden="1" thickBot="1">
      <c r="A108" s="105"/>
      <c r="B108" s="106"/>
      <c r="C108" s="118"/>
      <c r="D108" s="85"/>
      <c r="E108" s="85"/>
      <c r="F108" s="85"/>
      <c r="G108" s="85"/>
      <c r="H108" s="85"/>
      <c r="I108" s="56"/>
      <c r="J108" s="5"/>
      <c r="K108" s="5"/>
      <c r="O108" s="7"/>
    </row>
    <row r="109" spans="1:15" s="6" customFormat="1" ht="15.75" hidden="1">
      <c r="A109" s="57"/>
      <c r="B109" s="76"/>
      <c r="C109" s="121" t="s">
        <v>103</v>
      </c>
      <c r="D109" s="119">
        <f>SUM(D107:D108)</f>
        <v>0</v>
      </c>
      <c r="E109" s="119">
        <f>SUM(E107:E108)</f>
        <v>0</v>
      </c>
      <c r="F109" s="119">
        <f>SUM(F107:F108)</f>
        <v>0</v>
      </c>
      <c r="G109" s="119">
        <f>SUM(G107:G108)</f>
        <v>0</v>
      </c>
      <c r="H109" s="119">
        <f>SUM(H107:H108)</f>
        <v>0</v>
      </c>
      <c r="I109" s="56"/>
      <c r="J109" s="5"/>
      <c r="K109" s="5"/>
      <c r="O109" s="7"/>
    </row>
    <row r="110" spans="1:15" s="6" customFormat="1" hidden="1">
      <c r="A110" s="57"/>
      <c r="B110" s="74"/>
      <c r="C110" s="75"/>
      <c r="D110" s="64"/>
      <c r="E110" s="64"/>
      <c r="F110" s="64"/>
      <c r="G110" s="64"/>
      <c r="H110" s="64"/>
      <c r="I110" s="56"/>
      <c r="J110" s="5"/>
      <c r="K110" s="5"/>
      <c r="O110" s="7"/>
    </row>
    <row r="111" spans="1:15" ht="15.75">
      <c r="A111" s="57"/>
      <c r="B111" s="74"/>
      <c r="C111" s="59" t="s">
        <v>104</v>
      </c>
      <c r="D111" s="64"/>
      <c r="E111" s="64"/>
      <c r="F111" s="64"/>
      <c r="G111" s="64"/>
      <c r="H111" s="64"/>
      <c r="I111" s="56"/>
    </row>
    <row r="112" spans="1:15" ht="31.5">
      <c r="A112" s="57"/>
      <c r="B112" s="74"/>
      <c r="C112" s="122" t="s">
        <v>105</v>
      </c>
      <c r="D112" s="64"/>
      <c r="E112" s="64"/>
      <c r="F112" s="64"/>
      <c r="G112" s="64"/>
      <c r="H112" s="64"/>
      <c r="I112" s="56"/>
    </row>
    <row r="113" spans="1:14">
      <c r="A113" s="57"/>
      <c r="B113" s="74"/>
      <c r="C113" s="75"/>
      <c r="D113" s="64"/>
      <c r="E113" s="64"/>
      <c r="F113" s="64"/>
      <c r="G113" s="64"/>
      <c r="H113" s="64"/>
      <c r="I113" s="56"/>
    </row>
    <row r="114" spans="1:14" ht="30">
      <c r="A114" s="57">
        <f>A99+1</f>
        <v>25</v>
      </c>
      <c r="B114" s="76" t="s">
        <v>106</v>
      </c>
      <c r="C114" s="75" t="s">
        <v>107</v>
      </c>
      <c r="D114" s="64">
        <f>'[1]6-1'!D23</f>
        <v>6904.27</v>
      </c>
      <c r="E114" s="64">
        <f>'[1]6-1'!E23</f>
        <v>50.35</v>
      </c>
      <c r="F114" s="64">
        <f>'[1]6-1'!F23</f>
        <v>6828.72</v>
      </c>
      <c r="G114" s="64"/>
      <c r="H114" s="64">
        <f>SUM(D114:G114)</f>
        <v>13783.34</v>
      </c>
      <c r="I114" s="56"/>
    </row>
    <row r="115" spans="1:14" ht="15.75" thickBot="1">
      <c r="A115" s="105"/>
      <c r="B115" s="106"/>
      <c r="C115" s="118"/>
      <c r="D115" s="85"/>
      <c r="E115" s="85"/>
      <c r="F115" s="85"/>
      <c r="G115" s="85"/>
      <c r="H115" s="85"/>
      <c r="I115" s="56"/>
    </row>
    <row r="116" spans="1:14" ht="15.75">
      <c r="A116" s="57"/>
      <c r="B116" s="76"/>
      <c r="C116" s="121" t="s">
        <v>108</v>
      </c>
      <c r="D116" s="119">
        <f>SUM(D114:D115)</f>
        <v>6904.27</v>
      </c>
      <c r="E116" s="119">
        <f>SUM(E114:E115)</f>
        <v>50.35</v>
      </c>
      <c r="F116" s="119">
        <f>SUM(F114:F115)</f>
        <v>6828.72</v>
      </c>
      <c r="G116" s="119"/>
      <c r="H116" s="119">
        <f>SUM(D116:G116)</f>
        <v>13783.34</v>
      </c>
      <c r="I116" s="56"/>
      <c r="J116" s="5">
        <f>H116/H139*100</f>
        <v>1.7046373857446424</v>
      </c>
      <c r="K116" s="5">
        <f>H116/H215*100</f>
        <v>1.2420838914162062</v>
      </c>
    </row>
    <row r="117" spans="1:14">
      <c r="A117" s="57"/>
      <c r="B117" s="76"/>
      <c r="C117" s="75"/>
      <c r="D117" s="64"/>
      <c r="E117" s="64"/>
      <c r="F117" s="64"/>
      <c r="G117" s="64"/>
      <c r="H117" s="64"/>
      <c r="I117" s="56"/>
    </row>
    <row r="118" spans="1:14" ht="15.75">
      <c r="A118" s="57"/>
      <c r="B118" s="76"/>
      <c r="C118" s="59" t="s">
        <v>109</v>
      </c>
      <c r="D118" s="64"/>
      <c r="E118" s="64"/>
      <c r="F118" s="64"/>
      <c r="G118" s="64"/>
      <c r="H118" s="64"/>
      <c r="I118" s="56"/>
    </row>
    <row r="119" spans="1:14" ht="15.75">
      <c r="A119" s="57"/>
      <c r="B119" s="76"/>
      <c r="C119" s="122" t="s">
        <v>110</v>
      </c>
      <c r="D119" s="64"/>
      <c r="E119" s="64"/>
      <c r="F119" s="64"/>
      <c r="G119" s="64"/>
      <c r="H119" s="64"/>
      <c r="I119" s="56"/>
    </row>
    <row r="120" spans="1:14">
      <c r="A120" s="57"/>
      <c r="B120" s="74"/>
      <c r="C120" s="75"/>
      <c r="D120" s="64"/>
      <c r="E120" s="64"/>
      <c r="F120" s="64"/>
      <c r="G120" s="64"/>
      <c r="H120" s="64"/>
      <c r="I120" s="56"/>
    </row>
    <row r="121" spans="1:14" ht="30">
      <c r="A121" s="57">
        <f>A114+1</f>
        <v>26</v>
      </c>
      <c r="B121" s="76" t="s">
        <v>111</v>
      </c>
      <c r="C121" s="75" t="s">
        <v>112</v>
      </c>
      <c r="D121" s="64">
        <f>'[1]7-1'!D29</f>
        <v>27414.73</v>
      </c>
      <c r="E121" s="64">
        <f>'[1]7-1'!E29</f>
        <v>269.41000000000003</v>
      </c>
      <c r="F121" s="64">
        <f>'[1]7-1'!F29</f>
        <v>982.48</v>
      </c>
      <c r="G121" s="64"/>
      <c r="H121" s="64">
        <f>SUM(D121:G121)</f>
        <v>28666.62</v>
      </c>
      <c r="I121" s="56"/>
    </row>
    <row r="122" spans="1:14" ht="15.75" thickBot="1">
      <c r="A122" s="57"/>
      <c r="B122" s="74"/>
      <c r="C122" s="75"/>
      <c r="D122" s="64"/>
      <c r="E122" s="64"/>
      <c r="F122" s="64"/>
      <c r="G122" s="64"/>
      <c r="H122" s="64"/>
      <c r="I122" s="56"/>
    </row>
    <row r="123" spans="1:14" s="108" customFormat="1" ht="15.75">
      <c r="A123" s="92"/>
      <c r="B123" s="123"/>
      <c r="C123" s="107" t="s">
        <v>113</v>
      </c>
      <c r="D123" s="95">
        <f>SUM(D121:D122)</f>
        <v>27414.73</v>
      </c>
      <c r="E123" s="95">
        <f>SUM(E121:E122)</f>
        <v>269.41000000000003</v>
      </c>
      <c r="F123" s="95">
        <f>SUM(F121:F122)</f>
        <v>982.48</v>
      </c>
      <c r="G123" s="95"/>
      <c r="H123" s="95">
        <f>SUM(D123:G123)</f>
        <v>28666.62</v>
      </c>
      <c r="I123" s="73"/>
      <c r="J123" s="5">
        <f>H123/H139*100</f>
        <v>3.5453084792898584</v>
      </c>
      <c r="K123" s="73">
        <f>H123/H215*100</f>
        <v>2.583288732872413</v>
      </c>
      <c r="L123" s="6"/>
      <c r="M123" s="30"/>
      <c r="N123" s="6"/>
    </row>
    <row r="124" spans="1:14" s="108" customFormat="1" ht="15.75">
      <c r="A124" s="57"/>
      <c r="B124" s="113"/>
      <c r="C124" s="121"/>
      <c r="D124" s="98"/>
      <c r="E124" s="98"/>
      <c r="F124" s="98"/>
      <c r="G124" s="98"/>
      <c r="H124" s="98"/>
      <c r="I124" s="73"/>
      <c r="J124" s="5"/>
      <c r="K124" s="73"/>
      <c r="L124" s="6"/>
      <c r="M124" s="30"/>
      <c r="N124" s="6"/>
    </row>
    <row r="125" spans="1:14" ht="15.75">
      <c r="A125" s="57"/>
      <c r="B125" s="76"/>
      <c r="C125" s="124" t="s">
        <v>114</v>
      </c>
      <c r="D125" s="98">
        <f>D52+D91+D101+D109+D116+D123</f>
        <v>591782.41</v>
      </c>
      <c r="E125" s="98">
        <f>E52+E91+E101+E109+E116+E123</f>
        <v>24879.06</v>
      </c>
      <c r="F125" s="98">
        <f>F52+F91+F101+F109+F116+F123</f>
        <v>25934.38</v>
      </c>
      <c r="G125" s="98">
        <f>G52+G91+G101+G109+G116+G123</f>
        <v>144405.58805000002</v>
      </c>
      <c r="H125" s="98">
        <f>H52+H91+H101+H109+H116+H123</f>
        <v>787001.43804999988</v>
      </c>
      <c r="I125" s="73"/>
      <c r="K125" s="5">
        <f>H125/H215*100</f>
        <v>70.920532231178669</v>
      </c>
    </row>
    <row r="126" spans="1:14">
      <c r="A126" s="57"/>
      <c r="B126" s="76"/>
      <c r="C126" s="120" t="s">
        <v>115</v>
      </c>
      <c r="D126" s="110"/>
      <c r="E126" s="57"/>
      <c r="F126" s="57"/>
      <c r="G126" s="115"/>
      <c r="H126" s="99">
        <f>H54+H55+H92+H102</f>
        <v>2135.8850000000002</v>
      </c>
      <c r="I126" s="56"/>
    </row>
    <row r="127" spans="1:14">
      <c r="A127" s="57"/>
      <c r="B127" s="76"/>
      <c r="C127" s="120"/>
      <c r="D127" s="110"/>
      <c r="E127" s="57"/>
      <c r="F127" s="57"/>
      <c r="G127" s="115"/>
      <c r="H127" s="64"/>
      <c r="I127" s="56"/>
    </row>
    <row r="128" spans="1:14" ht="15.75">
      <c r="A128" s="57"/>
      <c r="B128" s="113"/>
      <c r="C128" s="125" t="s">
        <v>116</v>
      </c>
      <c r="D128" s="110"/>
      <c r="E128" s="57"/>
      <c r="F128" s="57"/>
      <c r="G128" s="115"/>
      <c r="H128" s="57"/>
      <c r="I128" s="56"/>
    </row>
    <row r="129" spans="1:15" ht="15.75">
      <c r="A129" s="57"/>
      <c r="B129" s="113"/>
      <c r="C129" s="126" t="s">
        <v>117</v>
      </c>
      <c r="D129" s="57"/>
      <c r="E129" s="57"/>
      <c r="F129" s="57"/>
      <c r="G129" s="115"/>
      <c r="H129" s="57"/>
      <c r="I129" s="56"/>
    </row>
    <row r="130" spans="1:15">
      <c r="A130" s="57"/>
      <c r="B130" s="113"/>
      <c r="C130" s="115"/>
      <c r="D130" s="57"/>
      <c r="E130" s="57"/>
      <c r="F130" s="57"/>
      <c r="G130" s="115"/>
      <c r="H130" s="57"/>
      <c r="I130" s="56"/>
    </row>
    <row r="131" spans="1:15" s="28" customFormat="1" ht="30">
      <c r="A131" s="57">
        <f>A121+1</f>
        <v>27</v>
      </c>
      <c r="B131" s="76" t="s">
        <v>118</v>
      </c>
      <c r="C131" s="75" t="s">
        <v>119</v>
      </c>
      <c r="D131" s="64">
        <f>D125*C132</f>
        <v>19410.463048000001</v>
      </c>
      <c r="E131" s="64">
        <f>E125*C132</f>
        <v>816.03316800000016</v>
      </c>
      <c r="F131" s="64"/>
      <c r="G131" s="64"/>
      <c r="H131" s="64">
        <f>SUM(D131:G131)</f>
        <v>20226.496216000003</v>
      </c>
      <c r="I131" s="77"/>
      <c r="J131" s="78"/>
      <c r="K131" s="78"/>
      <c r="L131" s="79"/>
      <c r="M131" s="79"/>
      <c r="N131" s="79"/>
    </row>
    <row r="132" spans="1:15" ht="15.75" thickBot="1">
      <c r="A132" s="105"/>
      <c r="B132" s="106"/>
      <c r="C132" s="127">
        <f>ROUND(0.041*0.8,4)</f>
        <v>3.2800000000000003E-2</v>
      </c>
      <c r="D132" s="85"/>
      <c r="E132" s="85"/>
      <c r="F132" s="85"/>
      <c r="G132" s="85"/>
      <c r="H132" s="85"/>
      <c r="I132" s="56"/>
    </row>
    <row r="133" spans="1:15">
      <c r="A133" s="57"/>
      <c r="B133" s="76"/>
      <c r="C133" s="128"/>
      <c r="D133" s="64"/>
      <c r="E133" s="64"/>
      <c r="F133" s="64"/>
      <c r="G133" s="64"/>
      <c r="H133" s="64"/>
      <c r="I133" s="56"/>
    </row>
    <row r="134" spans="1:15" s="28" customFormat="1" ht="30">
      <c r="A134" s="57">
        <f>A131+1</f>
        <v>28</v>
      </c>
      <c r="B134" s="76" t="s">
        <v>120</v>
      </c>
      <c r="C134" s="129" t="s">
        <v>121</v>
      </c>
      <c r="D134" s="64">
        <v>1351.07</v>
      </c>
      <c r="E134" s="64"/>
      <c r="F134" s="64"/>
      <c r="G134" s="64"/>
      <c r="H134" s="64">
        <f>SUM(D134:G134)</f>
        <v>1351.07</v>
      </c>
      <c r="I134" s="77"/>
      <c r="J134" s="78"/>
      <c r="K134" s="78"/>
      <c r="L134" s="79"/>
      <c r="M134" s="79"/>
      <c r="N134" s="79"/>
    </row>
    <row r="135" spans="1:15" ht="15.75" thickBot="1">
      <c r="A135" s="57"/>
      <c r="B135" s="76"/>
      <c r="C135" s="128"/>
      <c r="D135" s="64"/>
      <c r="E135" s="64"/>
      <c r="F135" s="64"/>
      <c r="G135" s="64"/>
      <c r="H135" s="64"/>
      <c r="I135" s="56"/>
    </row>
    <row r="136" spans="1:15" ht="15.75">
      <c r="A136" s="92"/>
      <c r="B136" s="123"/>
      <c r="C136" s="130" t="s">
        <v>122</v>
      </c>
      <c r="D136" s="131">
        <f>SUM(D131:D135)</f>
        <v>20761.533048000001</v>
      </c>
      <c r="E136" s="131">
        <f>SUM(E131:E135)</f>
        <v>816.03316800000016</v>
      </c>
      <c r="F136" s="131"/>
      <c r="G136" s="131"/>
      <c r="H136" s="131">
        <f>SUM(D136:G136)</f>
        <v>21577.566216000003</v>
      </c>
      <c r="I136" s="56"/>
      <c r="J136" s="5">
        <f>H136/H139*100</f>
        <v>2.6685785930822399</v>
      </c>
      <c r="K136" s="73">
        <f>H136/H215*100</f>
        <v>1.9444595731412087</v>
      </c>
    </row>
    <row r="137" spans="1:15">
      <c r="A137" s="57"/>
      <c r="B137" s="113"/>
      <c r="C137" s="120" t="s">
        <v>115</v>
      </c>
      <c r="D137" s="64"/>
      <c r="E137" s="64"/>
      <c r="F137" s="64"/>
      <c r="G137" s="132"/>
      <c r="H137" s="99">
        <f>H131*0.15</f>
        <v>3033.9744324000003</v>
      </c>
      <c r="I137" s="117">
        <f>'[1]Сводный 2000 '!H138*5.18</f>
        <v>3033.9778000000001</v>
      </c>
    </row>
    <row r="138" spans="1:15">
      <c r="A138" s="57"/>
      <c r="B138" s="113"/>
      <c r="C138" s="133"/>
      <c r="D138" s="87"/>
      <c r="E138" s="87"/>
      <c r="F138" s="87"/>
      <c r="G138" s="134"/>
      <c r="H138" s="135"/>
      <c r="I138" s="136"/>
    </row>
    <row r="139" spans="1:15" s="108" customFormat="1" ht="15.75">
      <c r="A139" s="57"/>
      <c r="B139" s="113"/>
      <c r="C139" s="137" t="s">
        <v>123</v>
      </c>
      <c r="D139" s="119">
        <f>D125+D136</f>
        <v>612543.94304799999</v>
      </c>
      <c r="E139" s="119">
        <f>E125+E136</f>
        <v>25695.093168000003</v>
      </c>
      <c r="F139" s="119">
        <f>F125+F136</f>
        <v>25934.38</v>
      </c>
      <c r="G139" s="119">
        <f>G125+G136</f>
        <v>144405.58805000002</v>
      </c>
      <c r="H139" s="119">
        <f>H125+H136</f>
        <v>808579.00426599989</v>
      </c>
      <c r="I139" s="56"/>
      <c r="J139" s="5">
        <v>100</v>
      </c>
      <c r="K139" s="56">
        <f>H139/H215*100</f>
        <v>72.864991804319885</v>
      </c>
      <c r="L139" s="6"/>
      <c r="M139" s="30"/>
      <c r="N139" s="6"/>
    </row>
    <row r="140" spans="1:15">
      <c r="A140" s="57"/>
      <c r="B140" s="113"/>
      <c r="C140" s="120" t="s">
        <v>115</v>
      </c>
      <c r="D140" s="57"/>
      <c r="E140" s="57"/>
      <c r="F140" s="57"/>
      <c r="G140" s="57"/>
      <c r="H140" s="99">
        <f>(H126+H137)</f>
        <v>5169.8594324000005</v>
      </c>
      <c r="I140" s="56"/>
    </row>
    <row r="141" spans="1:15">
      <c r="A141" s="57"/>
      <c r="B141" s="113"/>
      <c r="C141" s="120"/>
      <c r="D141" s="57"/>
      <c r="E141" s="57"/>
      <c r="F141" s="57"/>
      <c r="G141" s="57"/>
      <c r="H141" s="64"/>
      <c r="I141" s="56"/>
    </row>
    <row r="142" spans="1:15" ht="15.75">
      <c r="A142" s="57"/>
      <c r="B142" s="113"/>
      <c r="C142" s="125" t="s">
        <v>124</v>
      </c>
      <c r="D142" s="57"/>
      <c r="E142" s="57"/>
      <c r="F142" s="57"/>
      <c r="G142" s="57"/>
      <c r="H142" s="57"/>
      <c r="I142" s="56"/>
    </row>
    <row r="143" spans="1:15" s="6" customFormat="1" ht="15.75">
      <c r="A143" s="57"/>
      <c r="B143" s="113"/>
      <c r="C143" s="126" t="s">
        <v>125</v>
      </c>
      <c r="D143" s="57"/>
      <c r="E143" s="57"/>
      <c r="F143" s="57"/>
      <c r="G143" s="57"/>
      <c r="H143" s="57"/>
      <c r="I143" s="56"/>
      <c r="J143" s="5"/>
      <c r="K143" s="5"/>
      <c r="O143" s="7"/>
    </row>
    <row r="144" spans="1:15" s="6" customFormat="1">
      <c r="A144" s="57"/>
      <c r="B144" s="138"/>
      <c r="C144" s="114"/>
      <c r="D144" s="57"/>
      <c r="E144" s="57"/>
      <c r="F144" s="57"/>
      <c r="G144" s="57"/>
      <c r="H144" s="57"/>
      <c r="I144" s="56"/>
      <c r="J144" s="5"/>
      <c r="K144" s="5"/>
      <c r="O144" s="7"/>
    </row>
    <row r="145" spans="1:15" s="79" customFormat="1" ht="30">
      <c r="A145" s="57">
        <f>A134+1</f>
        <v>29</v>
      </c>
      <c r="B145" s="76" t="s">
        <v>126</v>
      </c>
      <c r="C145" s="75" t="s">
        <v>127</v>
      </c>
      <c r="D145" s="64">
        <f>'[1]9-1 Зим.10'!G31</f>
        <v>12602.64</v>
      </c>
      <c r="E145" s="64">
        <f>'[1]9-1 Зим.10'!G32</f>
        <v>3989.29</v>
      </c>
      <c r="F145" s="64"/>
      <c r="G145" s="64"/>
      <c r="H145" s="64">
        <f>SUM(D145:G145)</f>
        <v>16591.93</v>
      </c>
      <c r="I145" s="77"/>
      <c r="J145" s="78"/>
      <c r="K145" s="78">
        <f>H145/H215*100</f>
        <v>1.4951796139763871</v>
      </c>
      <c r="O145" s="28"/>
    </row>
    <row r="146" spans="1:15" s="6" customFormat="1">
      <c r="A146" s="57"/>
      <c r="B146" s="76"/>
      <c r="C146" s="75"/>
      <c r="D146" s="64"/>
      <c r="E146" s="64"/>
      <c r="F146" s="64"/>
      <c r="G146" s="64"/>
      <c r="H146" s="64"/>
      <c r="I146" s="56"/>
      <c r="J146" s="5"/>
      <c r="K146" s="5"/>
      <c r="O146" s="7"/>
    </row>
    <row r="147" spans="1:15" s="6" customFormat="1" ht="30">
      <c r="A147" s="57">
        <f>A145+1</f>
        <v>30</v>
      </c>
      <c r="B147" s="76" t="s">
        <v>128</v>
      </c>
      <c r="C147" s="75" t="s">
        <v>129</v>
      </c>
      <c r="D147" s="64"/>
      <c r="E147" s="64"/>
      <c r="F147" s="64"/>
      <c r="G147" s="64">
        <f>'[1]9-2 Перевоз.раб.'!D20/1000</f>
        <v>3582.252</v>
      </c>
      <c r="H147" s="64">
        <f>SUM(D147:G147)</f>
        <v>3582.252</v>
      </c>
      <c r="I147" s="56"/>
      <c r="J147" s="5"/>
      <c r="K147" s="5"/>
      <c r="O147" s="7"/>
    </row>
    <row r="148" spans="1:15" s="6" customFormat="1">
      <c r="A148" s="57"/>
      <c r="B148" s="76"/>
      <c r="C148" s="75"/>
      <c r="D148" s="64"/>
      <c r="E148" s="64"/>
      <c r="F148" s="64"/>
      <c r="G148" s="64"/>
      <c r="H148" s="64"/>
      <c r="I148" s="56"/>
      <c r="J148" s="5"/>
      <c r="K148" s="5"/>
      <c r="O148" s="7"/>
    </row>
    <row r="149" spans="1:15" s="6" customFormat="1" ht="30" hidden="1">
      <c r="A149" s="57">
        <f>A147+1</f>
        <v>31</v>
      </c>
      <c r="B149" s="76" t="s">
        <v>130</v>
      </c>
      <c r="C149" s="75" t="s">
        <v>131</v>
      </c>
      <c r="D149" s="64"/>
      <c r="E149" s="64"/>
      <c r="F149" s="64"/>
      <c r="G149" s="64"/>
      <c r="H149" s="64"/>
      <c r="I149" s="56"/>
      <c r="J149" s="5"/>
      <c r="K149" s="5"/>
      <c r="O149" s="7"/>
    </row>
    <row r="150" spans="1:15" s="6" customFormat="1" hidden="1">
      <c r="A150" s="57"/>
      <c r="B150" s="76"/>
      <c r="C150" s="139"/>
      <c r="D150" s="64"/>
      <c r="E150" s="64"/>
      <c r="F150" s="64"/>
      <c r="G150" s="64"/>
      <c r="H150" s="64"/>
      <c r="I150" s="56"/>
      <c r="J150" s="5"/>
      <c r="K150" s="5"/>
      <c r="O150" s="7"/>
    </row>
    <row r="151" spans="1:15" s="6" customFormat="1" ht="30">
      <c r="A151" s="57">
        <f>A147+1</f>
        <v>31</v>
      </c>
      <c r="B151" s="76" t="s">
        <v>132</v>
      </c>
      <c r="C151" s="75" t="s">
        <v>133</v>
      </c>
      <c r="D151" s="110"/>
      <c r="E151" s="110"/>
      <c r="F151" s="110"/>
      <c r="G151" s="64">
        <f>'[1]Сводный 2000 '!G152*[1]ПЗ!D23</f>
        <v>9967.8507999999983</v>
      </c>
      <c r="H151" s="64">
        <f>SUM(D151:G151)</f>
        <v>9967.8507999999983</v>
      </c>
      <c r="I151" s="56"/>
      <c r="J151" s="5"/>
      <c r="K151" s="5"/>
      <c r="O151" s="7"/>
    </row>
    <row r="152" spans="1:15" s="6" customFormat="1">
      <c r="A152" s="57"/>
      <c r="B152" s="74"/>
      <c r="C152" s="115">
        <v>0.01</v>
      </c>
      <c r="D152" s="110"/>
      <c r="E152" s="57"/>
      <c r="F152" s="57"/>
      <c r="G152" s="3"/>
      <c r="H152" s="64"/>
      <c r="I152" s="56"/>
      <c r="J152" s="5"/>
      <c r="K152" s="5"/>
      <c r="O152" s="7"/>
    </row>
    <row r="153" spans="1:15" s="79" customFormat="1" ht="30">
      <c r="A153" s="57">
        <f>A151+1</f>
        <v>32</v>
      </c>
      <c r="B153" s="76" t="s">
        <v>134</v>
      </c>
      <c r="C153" s="75" t="s">
        <v>135</v>
      </c>
      <c r="D153" s="110"/>
      <c r="E153" s="57"/>
      <c r="F153" s="57"/>
      <c r="G153" s="64">
        <f>'[1]9-4 под.торг. '!E25</f>
        <v>2986.1</v>
      </c>
      <c r="H153" s="64">
        <f>SUM(D153:G153)</f>
        <v>2986.1</v>
      </c>
      <c r="I153" s="77"/>
      <c r="J153" s="78"/>
      <c r="K153" s="78"/>
      <c r="O153" s="28"/>
    </row>
    <row r="154" spans="1:15" s="6" customFormat="1">
      <c r="A154" s="57"/>
      <c r="B154" s="113"/>
      <c r="C154" s="115"/>
      <c r="D154" s="57"/>
      <c r="E154" s="57"/>
      <c r="F154" s="57"/>
      <c r="G154" s="115"/>
      <c r="H154" s="57"/>
      <c r="I154" s="56"/>
      <c r="J154" s="5"/>
      <c r="K154" s="5"/>
      <c r="O154" s="7"/>
    </row>
    <row r="155" spans="1:15" s="79" customFormat="1" ht="30" customHeight="1">
      <c r="A155" s="57">
        <f>A153+1</f>
        <v>33</v>
      </c>
      <c r="B155" s="76" t="s">
        <v>136</v>
      </c>
      <c r="C155" s="140" t="s">
        <v>137</v>
      </c>
      <c r="D155" s="57"/>
      <c r="E155" s="57"/>
      <c r="F155" s="57"/>
      <c r="G155" s="64">
        <f>'[1]9-5 Утилиз.'!G21</f>
        <v>89.054000000000002</v>
      </c>
      <c r="H155" s="64">
        <f>SUM(D155:G155)</f>
        <v>89.054000000000002</v>
      </c>
      <c r="I155" s="77"/>
      <c r="J155" s="78"/>
      <c r="K155" s="141"/>
      <c r="O155" s="28"/>
    </row>
    <row r="156" spans="1:15" s="79" customFormat="1">
      <c r="A156" s="57"/>
      <c r="B156" s="76"/>
      <c r="C156" s="140"/>
      <c r="D156" s="57"/>
      <c r="E156" s="57"/>
      <c r="F156" s="57"/>
      <c r="G156" s="64"/>
      <c r="H156" s="64"/>
      <c r="I156" s="77"/>
      <c r="J156" s="78"/>
      <c r="K156" s="141"/>
      <c r="O156" s="28"/>
    </row>
    <row r="157" spans="1:15" s="79" customFormat="1" ht="30">
      <c r="A157" s="57">
        <f>A155+1</f>
        <v>34</v>
      </c>
      <c r="B157" s="76" t="s">
        <v>138</v>
      </c>
      <c r="C157" s="140" t="s">
        <v>139</v>
      </c>
      <c r="D157" s="57"/>
      <c r="E157" s="57"/>
      <c r="F157" s="57"/>
      <c r="G157" s="64">
        <f>'[1]9-6'!G32/1000</f>
        <v>955.875</v>
      </c>
      <c r="H157" s="64">
        <f>SUM(D157:G157)</f>
        <v>955.875</v>
      </c>
      <c r="I157" s="77"/>
      <c r="J157" s="78"/>
      <c r="K157" s="141"/>
      <c r="O157" s="28"/>
    </row>
    <row r="158" spans="1:15" s="6" customFormat="1">
      <c r="A158" s="57"/>
      <c r="B158" s="76"/>
      <c r="C158" s="115"/>
      <c r="D158" s="110"/>
      <c r="E158" s="57"/>
      <c r="F158" s="57"/>
      <c r="G158" s="64"/>
      <c r="H158" s="64"/>
      <c r="I158" s="56"/>
      <c r="J158" s="5"/>
      <c r="K158" s="5"/>
      <c r="O158" s="7"/>
    </row>
    <row r="159" spans="1:15" s="6" customFormat="1" ht="30">
      <c r="A159" s="57">
        <f>A157+1</f>
        <v>35</v>
      </c>
      <c r="B159" s="76" t="s">
        <v>140</v>
      </c>
      <c r="C159" s="75" t="s">
        <v>141</v>
      </c>
      <c r="D159" s="110"/>
      <c r="E159" s="57"/>
      <c r="F159" s="57"/>
      <c r="G159" s="64">
        <f>(11427/1000+2066.21)</f>
        <v>2077.6370000000002</v>
      </c>
      <c r="H159" s="64">
        <f>SUM(D159:G159)</f>
        <v>2077.6370000000002</v>
      </c>
      <c r="I159" s="56"/>
      <c r="J159" s="5"/>
      <c r="K159" s="5"/>
      <c r="O159" s="7"/>
    </row>
    <row r="160" spans="1:15" s="6" customFormat="1">
      <c r="A160" s="57"/>
      <c r="B160" s="76"/>
      <c r="C160" s="142"/>
      <c r="D160" s="110"/>
      <c r="E160" s="57"/>
      <c r="F160" s="57"/>
      <c r="G160" s="64"/>
      <c r="H160" s="64"/>
      <c r="I160" s="56"/>
      <c r="J160" s="5"/>
      <c r="K160" s="5"/>
      <c r="O160" s="7"/>
    </row>
    <row r="161" spans="1:14" ht="30">
      <c r="A161" s="57">
        <f>A159+1</f>
        <v>36</v>
      </c>
      <c r="B161" s="76" t="s">
        <v>142</v>
      </c>
      <c r="C161" s="142" t="s">
        <v>143</v>
      </c>
      <c r="D161" s="110"/>
      <c r="E161" s="57"/>
      <c r="F161" s="57"/>
      <c r="G161" s="64">
        <v>143.62</v>
      </c>
      <c r="H161" s="64">
        <f>SUM(D161:G161)</f>
        <v>143.62</v>
      </c>
      <c r="I161" s="56"/>
    </row>
    <row r="162" spans="1:14" ht="15.75" thickBot="1">
      <c r="A162" s="105"/>
      <c r="B162" s="106"/>
      <c r="C162" s="143"/>
      <c r="D162" s="112"/>
      <c r="E162" s="105"/>
      <c r="F162" s="105"/>
      <c r="G162" s="85"/>
      <c r="H162" s="85"/>
      <c r="I162" s="56"/>
    </row>
    <row r="163" spans="1:14" ht="69.75" customHeight="1">
      <c r="A163" s="57">
        <f>A161+1</f>
        <v>37</v>
      </c>
      <c r="B163" s="76" t="s">
        <v>144</v>
      </c>
      <c r="C163" s="142" t="s">
        <v>145</v>
      </c>
      <c r="D163" s="110"/>
      <c r="E163" s="57"/>
      <c r="F163" s="57"/>
      <c r="G163" s="64">
        <f>(D35+E35)*C164*0</f>
        <v>0</v>
      </c>
      <c r="H163" s="64">
        <f t="shared" ref="H163:H169" si="0">SUM(D163:G163)</f>
        <v>0</v>
      </c>
      <c r="I163" s="56"/>
    </row>
    <row r="164" spans="1:14">
      <c r="A164" s="57"/>
      <c r="B164" s="76"/>
      <c r="C164" s="144">
        <v>1.7999999999999999E-2</v>
      </c>
      <c r="D164" s="110"/>
      <c r="E164" s="57"/>
      <c r="F164" s="57"/>
      <c r="G164" s="64"/>
      <c r="H164" s="64"/>
      <c r="I164" s="56"/>
    </row>
    <row r="165" spans="1:14" hidden="1">
      <c r="A165" s="57"/>
      <c r="B165" s="76"/>
      <c r="C165" s="142"/>
      <c r="D165" s="110"/>
      <c r="E165" s="57"/>
      <c r="F165" s="57"/>
      <c r="G165" s="64"/>
      <c r="H165" s="64"/>
      <c r="I165" s="56"/>
    </row>
    <row r="166" spans="1:14" ht="30" hidden="1">
      <c r="A166" s="57">
        <f>A163+1</f>
        <v>38</v>
      </c>
      <c r="B166" s="76" t="s">
        <v>146</v>
      </c>
      <c r="C166" s="142" t="s">
        <v>147</v>
      </c>
      <c r="D166" s="110"/>
      <c r="E166" s="57"/>
      <c r="F166" s="57"/>
      <c r="G166" s="64"/>
      <c r="H166" s="64">
        <f t="shared" si="0"/>
        <v>0</v>
      </c>
      <c r="I166" s="56"/>
    </row>
    <row r="167" spans="1:14" ht="45" customHeight="1">
      <c r="A167" s="57">
        <f>A163+1</f>
        <v>38</v>
      </c>
      <c r="B167" s="76" t="s">
        <v>148</v>
      </c>
      <c r="C167" s="142" t="s">
        <v>149</v>
      </c>
      <c r="D167" s="110"/>
      <c r="E167" s="57"/>
      <c r="F167" s="57"/>
      <c r="G167" s="64">
        <f>'[5]9-10'!$F$11:$F$11/1000</f>
        <v>325.38</v>
      </c>
      <c r="H167" s="64">
        <f t="shared" si="0"/>
        <v>325.38</v>
      </c>
      <c r="I167" s="56"/>
    </row>
    <row r="168" spans="1:14">
      <c r="A168" s="57"/>
      <c r="B168" s="76"/>
      <c r="C168" s="142"/>
      <c r="D168" s="110"/>
      <c r="E168" s="57"/>
      <c r="F168" s="57"/>
      <c r="G168" s="64"/>
      <c r="H168" s="64"/>
      <c r="I168" s="56"/>
    </row>
    <row r="169" spans="1:14" ht="30">
      <c r="A169" s="57">
        <f>A167+1</f>
        <v>39</v>
      </c>
      <c r="B169" s="76" t="s">
        <v>150</v>
      </c>
      <c r="C169" s="142" t="s">
        <v>151</v>
      </c>
      <c r="D169" s="110"/>
      <c r="E169" s="57"/>
      <c r="F169" s="57"/>
      <c r="G169" s="64">
        <f>'[6]9-11'!$G$20/1000</f>
        <v>1316.85519</v>
      </c>
      <c r="H169" s="64">
        <f t="shared" si="0"/>
        <v>1316.85519</v>
      </c>
      <c r="I169" s="56"/>
    </row>
    <row r="170" spans="1:14">
      <c r="A170" s="57"/>
      <c r="B170" s="76"/>
      <c r="C170" s="142"/>
      <c r="D170" s="110"/>
      <c r="E170" s="57"/>
      <c r="F170" s="57"/>
      <c r="G170" s="64"/>
      <c r="H170" s="64"/>
      <c r="I170" s="56"/>
    </row>
    <row r="171" spans="1:14" ht="30">
      <c r="A171" s="57">
        <f>A169+1</f>
        <v>40</v>
      </c>
      <c r="B171" s="76" t="s">
        <v>152</v>
      </c>
      <c r="C171" s="142" t="s">
        <v>153</v>
      </c>
      <c r="D171" s="110"/>
      <c r="E171" s="57"/>
      <c r="F171" s="57"/>
      <c r="G171" s="64">
        <f>([7]пасп.мост!$E$25/1000+[8]пасп.дорога!$G$13/1000)*0</f>
        <v>0</v>
      </c>
      <c r="H171" s="64">
        <f>SUM(D171:G171)</f>
        <v>0</v>
      </c>
      <c r="I171" s="56"/>
    </row>
    <row r="172" spans="1:14">
      <c r="A172" s="57"/>
      <c r="B172" s="76"/>
      <c r="C172" s="115"/>
      <c r="D172" s="110"/>
      <c r="E172" s="57"/>
      <c r="F172" s="57"/>
      <c r="G172" s="64"/>
      <c r="H172" s="64"/>
      <c r="I172" s="56"/>
    </row>
    <row r="173" spans="1:14" s="28" customFormat="1" ht="30">
      <c r="A173" s="57">
        <f>A171+1</f>
        <v>41</v>
      </c>
      <c r="B173" s="76" t="s">
        <v>154</v>
      </c>
      <c r="C173" s="142" t="s">
        <v>155</v>
      </c>
      <c r="D173" s="110"/>
      <c r="E173" s="57"/>
      <c r="F173" s="57"/>
      <c r="G173" s="64">
        <v>11649.52</v>
      </c>
      <c r="H173" s="64">
        <f>SUM(D173:G173)</f>
        <v>11649.52</v>
      </c>
      <c r="I173" s="77"/>
      <c r="J173" s="78"/>
      <c r="K173" s="78"/>
      <c r="L173" s="79"/>
      <c r="M173" s="79"/>
      <c r="N173" s="79"/>
    </row>
    <row r="174" spans="1:14">
      <c r="A174" s="57"/>
      <c r="B174" s="76"/>
      <c r="C174" s="142"/>
      <c r="D174" s="110"/>
      <c r="E174" s="57"/>
      <c r="F174" s="57"/>
      <c r="G174" s="64"/>
      <c r="H174" s="64"/>
      <c r="I174" s="56"/>
    </row>
    <row r="175" spans="1:14" ht="33.75" customHeight="1">
      <c r="A175" s="57">
        <f>A173+1</f>
        <v>42</v>
      </c>
      <c r="B175" s="76" t="s">
        <v>156</v>
      </c>
      <c r="C175" s="142" t="s">
        <v>157</v>
      </c>
      <c r="D175" s="110"/>
      <c r="E175" s="57"/>
      <c r="F175" s="57"/>
      <c r="G175" s="64">
        <f>[9]диагн.дороги!$G$63/1000*0</f>
        <v>0</v>
      </c>
      <c r="H175" s="64">
        <f>SUM(D175:G175)</f>
        <v>0</v>
      </c>
      <c r="I175" s="56"/>
    </row>
    <row r="176" spans="1:14" ht="15.75" thickBot="1">
      <c r="A176" s="57"/>
      <c r="B176" s="76"/>
      <c r="C176" s="115"/>
      <c r="D176" s="110"/>
      <c r="E176" s="57"/>
      <c r="F176" s="57"/>
      <c r="G176" s="64"/>
      <c r="H176" s="64"/>
      <c r="I176" s="56"/>
    </row>
    <row r="177" spans="1:14" s="108" customFormat="1" ht="15.75">
      <c r="A177" s="92"/>
      <c r="B177" s="123"/>
      <c r="C177" s="130" t="s">
        <v>158</v>
      </c>
      <c r="D177" s="131">
        <f>SUM(D145:D176)</f>
        <v>12602.64</v>
      </c>
      <c r="E177" s="131">
        <f>SUM(E145:E176)</f>
        <v>3989.29</v>
      </c>
      <c r="F177" s="131"/>
      <c r="G177" s="131">
        <f>SUM(G145:G176)</f>
        <v>33094.143989999997</v>
      </c>
      <c r="H177" s="131">
        <f>SUM(D177:G177)</f>
        <v>49686.073989999997</v>
      </c>
      <c r="I177" s="56"/>
      <c r="J177" s="5"/>
      <c r="K177" s="56">
        <f>H177/H215*100</f>
        <v>4.477454095356622</v>
      </c>
      <c r="L177" s="6"/>
      <c r="M177" s="30"/>
      <c r="N177" s="6"/>
    </row>
    <row r="178" spans="1:14" s="108" customFormat="1" ht="15.75">
      <c r="A178" s="57"/>
      <c r="B178" s="113"/>
      <c r="C178" s="137"/>
      <c r="D178" s="64"/>
      <c r="E178" s="64"/>
      <c r="F178" s="64"/>
      <c r="G178" s="64"/>
      <c r="H178" s="64"/>
      <c r="I178" s="56"/>
      <c r="J178" s="5"/>
      <c r="K178" s="56"/>
      <c r="L178" s="6"/>
      <c r="M178" s="30"/>
      <c r="N178" s="6"/>
    </row>
    <row r="179" spans="1:14" s="108" customFormat="1" ht="15.75">
      <c r="A179" s="57"/>
      <c r="B179" s="113"/>
      <c r="C179" s="145" t="s">
        <v>159</v>
      </c>
      <c r="D179" s="119">
        <f>D139+D177</f>
        <v>625146.583048</v>
      </c>
      <c r="E179" s="119">
        <f>E139+E177</f>
        <v>29684.383168000004</v>
      </c>
      <c r="F179" s="119">
        <f>F139+F177</f>
        <v>25934.38</v>
      </c>
      <c r="G179" s="119">
        <f>G139+G177</f>
        <v>177499.73204000003</v>
      </c>
      <c r="H179" s="119">
        <f>H139+H177</f>
        <v>858265.07825599983</v>
      </c>
      <c r="I179" s="56"/>
      <c r="J179" s="5"/>
      <c r="K179" s="56">
        <f>H179/H215*100</f>
        <v>77.342445899676491</v>
      </c>
      <c r="L179" s="6"/>
      <c r="M179" s="30"/>
      <c r="N179" s="6"/>
    </row>
    <row r="180" spans="1:14" s="108" customFormat="1" ht="15.75">
      <c r="A180" s="57"/>
      <c r="B180" s="113"/>
      <c r="C180" s="120" t="s">
        <v>115</v>
      </c>
      <c r="D180" s="119"/>
      <c r="E180" s="119"/>
      <c r="F180" s="119"/>
      <c r="G180" s="119"/>
      <c r="H180" s="99">
        <f>H140</f>
        <v>5169.8594324000005</v>
      </c>
      <c r="I180" s="56"/>
      <c r="J180" s="5"/>
      <c r="K180" s="56"/>
      <c r="L180" s="6"/>
      <c r="M180" s="30"/>
      <c r="N180" s="6"/>
    </row>
    <row r="181" spans="1:14" s="108" customFormat="1" ht="15.75">
      <c r="A181" s="57"/>
      <c r="B181" s="113"/>
      <c r="C181" s="114"/>
      <c r="D181" s="64"/>
      <c r="E181" s="64"/>
      <c r="F181" s="64"/>
      <c r="G181" s="64"/>
      <c r="H181" s="119"/>
      <c r="I181" s="56"/>
      <c r="J181" s="5"/>
      <c r="K181" s="56"/>
      <c r="L181" s="6"/>
      <c r="M181" s="30"/>
      <c r="N181" s="6"/>
    </row>
    <row r="182" spans="1:14" ht="15.75">
      <c r="A182" s="57"/>
      <c r="B182" s="113"/>
      <c r="C182" s="125" t="s">
        <v>160</v>
      </c>
      <c r="D182" s="57"/>
      <c r="E182" s="57"/>
      <c r="F182" s="57"/>
      <c r="G182" s="57"/>
      <c r="H182" s="57"/>
      <c r="I182" s="56"/>
    </row>
    <row r="183" spans="1:14" ht="31.5">
      <c r="A183" s="57"/>
      <c r="B183" s="113"/>
      <c r="C183" s="126" t="s">
        <v>161</v>
      </c>
      <c r="D183" s="64"/>
      <c r="E183" s="64"/>
      <c r="F183" s="64"/>
      <c r="G183" s="64"/>
      <c r="H183" s="64"/>
      <c r="I183" s="56"/>
    </row>
    <row r="184" spans="1:14">
      <c r="A184" s="57"/>
      <c r="B184" s="113"/>
      <c r="C184" s="115"/>
      <c r="D184" s="64"/>
      <c r="E184" s="64"/>
      <c r="F184" s="64"/>
      <c r="G184" s="64"/>
      <c r="H184" s="64"/>
      <c r="I184" s="56"/>
    </row>
    <row r="185" spans="1:14" s="28" customFormat="1" ht="21" customHeight="1">
      <c r="A185" s="57">
        <f>A175+1</f>
        <v>43</v>
      </c>
      <c r="B185" s="76" t="s">
        <v>162</v>
      </c>
      <c r="C185" s="75" t="s">
        <v>163</v>
      </c>
      <c r="D185" s="64"/>
      <c r="E185" s="64"/>
      <c r="F185" s="64"/>
      <c r="G185" s="64">
        <f>'[1]Сводный 2000 '!G185*[1]ПЗ!D23</f>
        <v>17831.168999999998</v>
      </c>
      <c r="H185" s="64">
        <f>SUM(D185:G185)</f>
        <v>17831.168999999998</v>
      </c>
      <c r="I185" s="77"/>
      <c r="J185" s="78"/>
      <c r="K185" s="78"/>
      <c r="L185" s="79"/>
      <c r="M185" s="79"/>
      <c r="N185" s="79"/>
    </row>
    <row r="186" spans="1:14" ht="15.75" thickBot="1">
      <c r="A186" s="57"/>
      <c r="B186" s="76"/>
      <c r="C186" s="139"/>
      <c r="D186" s="64"/>
      <c r="E186" s="64"/>
      <c r="F186" s="64"/>
      <c r="G186" s="64"/>
      <c r="H186" s="64"/>
      <c r="I186" s="56"/>
    </row>
    <row r="187" spans="1:14" ht="15.75">
      <c r="A187" s="92"/>
      <c r="B187" s="123"/>
      <c r="C187" s="130" t="s">
        <v>164</v>
      </c>
      <c r="D187" s="146"/>
      <c r="E187" s="146"/>
      <c r="F187" s="146"/>
      <c r="G187" s="131">
        <f>G185</f>
        <v>17831.168999999998</v>
      </c>
      <c r="H187" s="131">
        <f>H185</f>
        <v>17831.168999999998</v>
      </c>
      <c r="I187" s="56"/>
    </row>
    <row r="188" spans="1:14" ht="15.75">
      <c r="A188" s="57"/>
      <c r="B188" s="113"/>
      <c r="C188" s="137"/>
      <c r="D188" s="64"/>
      <c r="E188" s="64"/>
      <c r="F188" s="64"/>
      <c r="G188" s="64"/>
      <c r="H188" s="64"/>
      <c r="I188" s="56"/>
    </row>
    <row r="189" spans="1:14" ht="15.75">
      <c r="A189" s="57"/>
      <c r="B189" s="113"/>
      <c r="C189" s="137" t="s">
        <v>165</v>
      </c>
      <c r="D189" s="119">
        <f>D179+D187</f>
        <v>625146.583048</v>
      </c>
      <c r="E189" s="119">
        <f>E179+E187</f>
        <v>29684.383168000004</v>
      </c>
      <c r="F189" s="119">
        <f>F179+F187</f>
        <v>25934.38</v>
      </c>
      <c r="G189" s="119">
        <f>G179+G187</f>
        <v>195330.90104000003</v>
      </c>
      <c r="H189" s="119">
        <f>H179+H187</f>
        <v>876096.24725599983</v>
      </c>
      <c r="I189" s="56"/>
    </row>
    <row r="190" spans="1:14">
      <c r="A190" s="57"/>
      <c r="B190" s="113"/>
      <c r="C190" s="120" t="s">
        <v>115</v>
      </c>
      <c r="D190" s="64"/>
      <c r="E190" s="64"/>
      <c r="F190" s="64"/>
      <c r="G190" s="64"/>
      <c r="H190" s="99">
        <f>H180</f>
        <v>5169.8594324000005</v>
      </c>
      <c r="I190" s="56"/>
    </row>
    <row r="191" spans="1:14" ht="15.75" thickBot="1">
      <c r="A191" s="105"/>
      <c r="B191" s="147"/>
      <c r="C191" s="148"/>
      <c r="D191" s="85"/>
      <c r="E191" s="85"/>
      <c r="F191" s="85"/>
      <c r="G191" s="85"/>
      <c r="H191" s="85"/>
      <c r="I191" s="56"/>
    </row>
    <row r="192" spans="1:14" ht="15.75">
      <c r="A192" s="57"/>
      <c r="B192" s="113"/>
      <c r="C192" s="125" t="s">
        <v>166</v>
      </c>
      <c r="D192" s="64"/>
      <c r="E192" s="64"/>
      <c r="F192" s="64"/>
      <c r="G192" s="64"/>
      <c r="H192" s="64"/>
      <c r="I192" s="56"/>
    </row>
    <row r="193" spans="1:15" ht="15.75">
      <c r="A193" s="57"/>
      <c r="B193" s="113"/>
      <c r="C193" s="149" t="s">
        <v>167</v>
      </c>
      <c r="D193" s="64"/>
      <c r="E193" s="64"/>
      <c r="F193" s="64"/>
      <c r="G193" s="64"/>
      <c r="H193" s="64"/>
      <c r="I193" s="56"/>
    </row>
    <row r="194" spans="1:15">
      <c r="A194" s="57"/>
      <c r="B194" s="113"/>
      <c r="C194" s="57"/>
      <c r="D194" s="64"/>
      <c r="E194" s="64"/>
      <c r="F194" s="64"/>
      <c r="G194" s="64"/>
      <c r="H194" s="64"/>
      <c r="I194" s="56"/>
    </row>
    <row r="195" spans="1:15" ht="30">
      <c r="A195" s="57">
        <f>A185+1</f>
        <v>44</v>
      </c>
      <c r="B195" s="76" t="s">
        <v>168</v>
      </c>
      <c r="C195" s="150" t="s">
        <v>169</v>
      </c>
      <c r="D195" s="64"/>
      <c r="E195" s="64"/>
      <c r="F195" s="64"/>
      <c r="G195" s="64">
        <f>'[10]2010'!$F$19</f>
        <v>54657.97077</v>
      </c>
      <c r="H195" s="64">
        <f>SUM(D195:G195)</f>
        <v>54657.97077</v>
      </c>
      <c r="I195" s="56"/>
      <c r="K195" s="5">
        <f>H195/H215*100</f>
        <v>4.9254959270332774</v>
      </c>
    </row>
    <row r="196" spans="1:15">
      <c r="A196" s="57"/>
      <c r="B196" s="76"/>
      <c r="C196" s="75" t="s">
        <v>170</v>
      </c>
      <c r="D196" s="64"/>
      <c r="E196" s="64"/>
      <c r="F196" s="64"/>
      <c r="G196" s="64">
        <f>'[10]2010'!$F$14</f>
        <v>19650.69051</v>
      </c>
      <c r="H196" s="64">
        <f>SUM(D196:G196)</f>
        <v>19650.69051</v>
      </c>
      <c r="I196" s="56"/>
      <c r="K196" s="5">
        <f>H196/H215*100</f>
        <v>1.7708194195076312</v>
      </c>
    </row>
    <row r="197" spans="1:15" s="6" customFormat="1">
      <c r="A197" s="57"/>
      <c r="B197" s="76"/>
      <c r="C197" s="151"/>
      <c r="D197" s="64"/>
      <c r="E197" s="64"/>
      <c r="F197" s="64"/>
      <c r="G197" s="64"/>
      <c r="H197" s="152"/>
      <c r="I197" s="117"/>
      <c r="J197" s="5"/>
      <c r="K197" s="5"/>
      <c r="O197" s="7"/>
    </row>
    <row r="198" spans="1:15" s="6" customFormat="1" ht="45">
      <c r="A198" s="57">
        <f>A195+1</f>
        <v>45</v>
      </c>
      <c r="B198" s="76" t="s">
        <v>171</v>
      </c>
      <c r="C198" s="75" t="s">
        <v>172</v>
      </c>
      <c r="D198" s="64"/>
      <c r="E198" s="64"/>
      <c r="F198" s="64"/>
      <c r="G198" s="64">
        <f>(1441278.02+20000)/1000</f>
        <v>1461.27802</v>
      </c>
      <c r="H198" s="64">
        <f>SUM(D198:G198)</f>
        <v>1461.27802</v>
      </c>
      <c r="I198" s="56"/>
      <c r="J198" s="5"/>
      <c r="K198" s="5"/>
      <c r="O198" s="7"/>
    </row>
    <row r="199" spans="1:15" s="6" customFormat="1">
      <c r="A199" s="57"/>
      <c r="B199" s="74"/>
      <c r="C199" s="151"/>
      <c r="D199" s="64"/>
      <c r="E199" s="64"/>
      <c r="F199" s="64"/>
      <c r="G199" s="152"/>
      <c r="H199" s="152"/>
      <c r="I199" s="117"/>
      <c r="J199" s="5"/>
      <c r="K199" s="5"/>
      <c r="O199" s="7"/>
    </row>
    <row r="200" spans="1:15" s="6" customFormat="1" ht="30">
      <c r="A200" s="57">
        <f>A198+1</f>
        <v>46</v>
      </c>
      <c r="B200" s="76" t="s">
        <v>173</v>
      </c>
      <c r="C200" s="75" t="s">
        <v>174</v>
      </c>
      <c r="D200" s="64"/>
      <c r="E200" s="64"/>
      <c r="F200" s="64"/>
      <c r="G200" s="64">
        <f>'[1]Сводный 2000 '!G200*3.13*1.19</f>
        <v>1178.0853629999999</v>
      </c>
      <c r="H200" s="64">
        <f>SUM(D200:G200)</f>
        <v>1178.0853629999999</v>
      </c>
      <c r="I200" s="56"/>
      <c r="J200" s="5"/>
      <c r="K200" s="5"/>
      <c r="O200" s="7"/>
    </row>
    <row r="201" spans="1:15" s="6" customFormat="1" ht="4.5" customHeight="1" thickBot="1">
      <c r="A201" s="57"/>
      <c r="B201" s="74"/>
      <c r="C201" s="139">
        <v>2E-3</v>
      </c>
      <c r="D201" s="64"/>
      <c r="E201" s="64"/>
      <c r="F201" s="64"/>
      <c r="G201" s="64"/>
      <c r="H201" s="152"/>
      <c r="I201" s="117"/>
      <c r="J201" s="5"/>
      <c r="K201" s="5"/>
      <c r="O201" s="7"/>
    </row>
    <row r="202" spans="1:15" s="6" customFormat="1" ht="15.75">
      <c r="A202" s="92"/>
      <c r="B202" s="153"/>
      <c r="C202" s="107" t="s">
        <v>175</v>
      </c>
      <c r="D202" s="154"/>
      <c r="E202" s="146"/>
      <c r="F202" s="154"/>
      <c r="G202" s="95">
        <f>G195+G198+G200</f>
        <v>57297.334152999996</v>
      </c>
      <c r="H202" s="96">
        <f>SUM(D202:G202)</f>
        <v>57297.334152999996</v>
      </c>
      <c r="I202" s="73"/>
      <c r="J202" s="5"/>
      <c r="K202" s="5"/>
      <c r="O202" s="7"/>
    </row>
    <row r="203" spans="1:15" s="6" customFormat="1" ht="16.5" thickBot="1">
      <c r="A203" s="105"/>
      <c r="B203" s="155"/>
      <c r="C203" s="111"/>
      <c r="D203" s="156"/>
      <c r="E203" s="85"/>
      <c r="F203" s="156"/>
      <c r="G203" s="157"/>
      <c r="H203" s="158"/>
      <c r="I203" s="73"/>
      <c r="J203" s="5"/>
      <c r="K203" s="5"/>
      <c r="O203" s="7"/>
    </row>
    <row r="204" spans="1:15" s="6" customFormat="1" ht="15.75">
      <c r="A204" s="57"/>
      <c r="B204" s="159"/>
      <c r="C204" s="124" t="s">
        <v>176</v>
      </c>
      <c r="D204" s="160">
        <f>D189+D202</f>
        <v>625146.583048</v>
      </c>
      <c r="E204" s="98">
        <f>E189+E202</f>
        <v>29684.383168000004</v>
      </c>
      <c r="F204" s="160">
        <f>F189+F202</f>
        <v>25934.38</v>
      </c>
      <c r="G204" s="98">
        <f>G189+G202</f>
        <v>252628.23519300003</v>
      </c>
      <c r="H204" s="102">
        <f>H189+H202</f>
        <v>933393.58140899986</v>
      </c>
      <c r="I204" s="73"/>
      <c r="J204" s="5"/>
      <c r="K204" s="5">
        <f>H204/H215*100</f>
        <v>84.11264118997282</v>
      </c>
      <c r="O204" s="7"/>
    </row>
    <row r="205" spans="1:15" s="6" customFormat="1">
      <c r="A205" s="57"/>
      <c r="B205" s="159"/>
      <c r="C205" s="120" t="s">
        <v>115</v>
      </c>
      <c r="D205" s="77"/>
      <c r="E205" s="64"/>
      <c r="F205" s="77"/>
      <c r="G205" s="64"/>
      <c r="H205" s="99">
        <f>H190</f>
        <v>5169.8594324000005</v>
      </c>
      <c r="I205" s="56"/>
      <c r="J205" s="5"/>
      <c r="K205" s="5"/>
      <c r="O205" s="7"/>
    </row>
    <row r="206" spans="1:15" s="6" customFormat="1">
      <c r="A206" s="57"/>
      <c r="B206" s="159"/>
      <c r="C206" s="120"/>
      <c r="D206" s="77"/>
      <c r="E206" s="64"/>
      <c r="F206" s="77"/>
      <c r="G206" s="64"/>
      <c r="H206" s="91"/>
      <c r="I206" s="56"/>
      <c r="J206" s="5"/>
      <c r="K206" s="5"/>
      <c r="O206" s="7"/>
    </row>
    <row r="207" spans="1:15" s="6" customFormat="1">
      <c r="A207" s="57">
        <f>A200+1</f>
        <v>47</v>
      </c>
      <c r="B207" s="161" t="s">
        <v>177</v>
      </c>
      <c r="C207" s="115" t="s">
        <v>178</v>
      </c>
      <c r="D207" s="77">
        <f>D204*C208</f>
        <v>18754.397491439999</v>
      </c>
      <c r="E207" s="64">
        <f>E204*C208</f>
        <v>890.5314950400001</v>
      </c>
      <c r="F207" s="77">
        <f>F204*C208</f>
        <v>778.03139999999996</v>
      </c>
      <c r="G207" s="64">
        <f>G204*C208</f>
        <v>7578.8470557900009</v>
      </c>
      <c r="H207" s="91">
        <f>SUM(D207:G207)</f>
        <v>28001.807442269997</v>
      </c>
      <c r="I207" s="56"/>
      <c r="J207" s="5"/>
      <c r="K207" s="5">
        <f>H207/H215*100</f>
        <v>2.5233792356991849</v>
      </c>
      <c r="O207" s="7"/>
    </row>
    <row r="208" spans="1:15" s="6" customFormat="1">
      <c r="A208" s="57"/>
      <c r="B208" s="161"/>
      <c r="C208" s="115">
        <v>0.03</v>
      </c>
      <c r="D208" s="77"/>
      <c r="E208" s="64"/>
      <c r="F208" s="77"/>
      <c r="G208" s="64"/>
      <c r="H208" s="91"/>
      <c r="I208" s="56"/>
      <c r="J208" s="5"/>
      <c r="K208" s="5"/>
      <c r="O208" s="7"/>
    </row>
    <row r="209" spans="1:15" s="6" customFormat="1">
      <c r="A209" s="57"/>
      <c r="B209" s="161"/>
      <c r="C209" s="114"/>
      <c r="D209" s="77"/>
      <c r="E209" s="64"/>
      <c r="F209" s="77"/>
      <c r="G209" s="64"/>
      <c r="H209" s="91"/>
      <c r="I209" s="56"/>
      <c r="J209" s="5"/>
      <c r="K209" s="5"/>
      <c r="O209" s="7"/>
    </row>
    <row r="210" spans="1:15" s="6" customFormat="1" ht="15.75">
      <c r="A210" s="57"/>
      <c r="B210" s="159"/>
      <c r="C210" s="124" t="s">
        <v>179</v>
      </c>
      <c r="D210" s="160">
        <f>D204+D207</f>
        <v>643900.98053943994</v>
      </c>
      <c r="E210" s="98">
        <f>E204+E207</f>
        <v>30574.914663040003</v>
      </c>
      <c r="F210" s="160">
        <f>F204+F207</f>
        <v>26712.411400000001</v>
      </c>
      <c r="G210" s="98">
        <f>G204+G207</f>
        <v>260207.08224879004</v>
      </c>
      <c r="H210" s="102">
        <f>H204+H207</f>
        <v>961395.38885126985</v>
      </c>
      <c r="I210" s="73"/>
      <c r="J210" s="5"/>
      <c r="K210" s="5">
        <f>H210/H215*100</f>
        <v>86.636020425672001</v>
      </c>
      <c r="O210" s="7"/>
    </row>
    <row r="211" spans="1:15" s="6" customFormat="1" ht="15.75">
      <c r="A211" s="57"/>
      <c r="B211" s="159"/>
      <c r="C211" s="120" t="s">
        <v>115</v>
      </c>
      <c r="D211" s="160"/>
      <c r="E211" s="98"/>
      <c r="F211" s="160"/>
      <c r="G211" s="98"/>
      <c r="H211" s="99">
        <f>H205</f>
        <v>5169.8594324000005</v>
      </c>
      <c r="I211" s="73"/>
      <c r="J211" s="5"/>
      <c r="K211" s="5"/>
      <c r="O211" s="7"/>
    </row>
    <row r="212" spans="1:15" s="6" customFormat="1" ht="15.75">
      <c r="A212" s="57"/>
      <c r="B212" s="159"/>
      <c r="C212" s="120"/>
      <c r="D212" s="160"/>
      <c r="E212" s="98"/>
      <c r="F212" s="160"/>
      <c r="G212" s="98"/>
      <c r="H212" s="102"/>
      <c r="I212" s="73"/>
      <c r="J212" s="5"/>
      <c r="K212" s="5"/>
      <c r="O212" s="7"/>
    </row>
    <row r="213" spans="1:15" ht="15.75">
      <c r="A213" s="57">
        <f>A207+1</f>
        <v>48</v>
      </c>
      <c r="B213" s="159"/>
      <c r="C213" s="120" t="s">
        <v>180</v>
      </c>
      <c r="D213" s="160">
        <f>D210*0.18</f>
        <v>115902.17649709918</v>
      </c>
      <c r="E213" s="98">
        <f>E210*0.18</f>
        <v>5503.4846393471998</v>
      </c>
      <c r="F213" s="160">
        <f>F210*0.18</f>
        <v>4808.2340519999998</v>
      </c>
      <c r="G213" s="98">
        <f>(G210-H53)*0.18</f>
        <v>22085.487404782201</v>
      </c>
      <c r="H213" s="102">
        <f>SUM(D213:G213)</f>
        <v>148299.38259322857</v>
      </c>
      <c r="I213" s="73"/>
      <c r="K213" s="5">
        <f>H213/H215*100</f>
        <v>13.363979574328003</v>
      </c>
    </row>
    <row r="214" spans="1:15" ht="15.75">
      <c r="A214" s="57"/>
      <c r="B214" s="159"/>
      <c r="C214" s="120"/>
      <c r="D214" s="160"/>
      <c r="E214" s="98"/>
      <c r="F214" s="160"/>
      <c r="G214" s="98"/>
      <c r="H214" s="102"/>
      <c r="I214" s="73"/>
    </row>
    <row r="215" spans="1:15" ht="15.75">
      <c r="A215" s="57"/>
      <c r="B215" s="159"/>
      <c r="C215" s="124" t="s">
        <v>181</v>
      </c>
      <c r="D215" s="160">
        <f>D210+D213</f>
        <v>759803.15703653917</v>
      </c>
      <c r="E215" s="98">
        <f>E210+E213</f>
        <v>36078.399302387203</v>
      </c>
      <c r="F215" s="160">
        <f>F210+F213</f>
        <v>31520.645452000001</v>
      </c>
      <c r="G215" s="98">
        <f>G210+G213</f>
        <v>282292.56965357222</v>
      </c>
      <c r="H215" s="102">
        <f>H210+H213</f>
        <v>1109694.7714444983</v>
      </c>
      <c r="I215" s="73"/>
      <c r="K215" s="5">
        <v>100</v>
      </c>
    </row>
    <row r="216" spans="1:15" ht="16.5" thickBot="1">
      <c r="A216" s="105"/>
      <c r="B216" s="155"/>
      <c r="C216" s="148" t="s">
        <v>115</v>
      </c>
      <c r="D216" s="162"/>
      <c r="E216" s="157"/>
      <c r="F216" s="162"/>
      <c r="G216" s="157"/>
      <c r="H216" s="163">
        <f>H211*1.18</f>
        <v>6100.4341302319999</v>
      </c>
      <c r="I216" s="73"/>
    </row>
    <row r="217" spans="1:15" s="108" customFormat="1">
      <c r="A217" s="164"/>
      <c r="B217" s="159"/>
      <c r="C217" s="165"/>
      <c r="D217" s="166"/>
      <c r="E217" s="166"/>
      <c r="F217" s="166"/>
      <c r="G217" s="166"/>
      <c r="H217" s="77"/>
      <c r="I217" s="56"/>
      <c r="J217" s="5"/>
      <c r="K217" s="56"/>
      <c r="L217" s="6"/>
      <c r="M217" s="30"/>
      <c r="N217" s="6"/>
    </row>
    <row r="218" spans="1:15" s="108" customFormat="1">
      <c r="A218" s="164"/>
      <c r="B218" s="159"/>
      <c r="C218" s="165"/>
      <c r="D218" s="166"/>
      <c r="E218" s="166"/>
      <c r="F218" s="166"/>
      <c r="G218" s="166"/>
      <c r="H218" s="167"/>
      <c r="I218" s="168"/>
      <c r="J218" s="56"/>
      <c r="K218" s="56"/>
      <c r="L218" s="30"/>
      <c r="M218" s="30"/>
      <c r="N218" s="30"/>
    </row>
    <row r="219" spans="1:15">
      <c r="A219" s="164"/>
      <c r="B219" s="159"/>
      <c r="C219" s="10"/>
      <c r="D219" s="10"/>
      <c r="E219" s="10"/>
      <c r="F219" s="10"/>
      <c r="G219" s="169"/>
    </row>
    <row r="220" spans="1:15">
      <c r="A220" s="164"/>
      <c r="B220" s="159"/>
      <c r="C220" s="10"/>
      <c r="D220" s="10"/>
      <c r="E220" s="10"/>
      <c r="F220" s="10"/>
      <c r="G220" s="10"/>
      <c r="H220" s="170"/>
    </row>
    <row r="221" spans="1:15" ht="15.75">
      <c r="A221" s="164"/>
      <c r="B221" s="159"/>
      <c r="C221" s="10" t="s">
        <v>182</v>
      </c>
      <c r="D221" s="10"/>
      <c r="E221" s="10"/>
      <c r="F221" s="171"/>
      <c r="G221" s="169"/>
    </row>
    <row r="222" spans="1:15">
      <c r="A222" s="164"/>
      <c r="B222" s="159"/>
      <c r="D222" s="10"/>
      <c r="E222" s="10"/>
      <c r="F222" s="10"/>
      <c r="G222" s="10"/>
    </row>
    <row r="223" spans="1:15">
      <c r="C223" s="10" t="s">
        <v>183</v>
      </c>
      <c r="F223" s="172"/>
      <c r="G223" s="169"/>
    </row>
    <row r="224" spans="1:15" ht="25.5" customHeight="1">
      <c r="C224" s="10"/>
      <c r="F224" s="172"/>
      <c r="G224" s="10"/>
    </row>
    <row r="225" spans="1:15">
      <c r="B225" s="173" t="s">
        <v>184</v>
      </c>
      <c r="C225" s="165"/>
      <c r="D225" s="172"/>
      <c r="E225" s="172"/>
      <c r="F225" s="172"/>
      <c r="G225" s="169"/>
    </row>
    <row r="226" spans="1:15" ht="15.75">
      <c r="C226" s="174"/>
      <c r="F226" s="171"/>
    </row>
    <row r="227" spans="1:15" s="39" customFormat="1" ht="15.75">
      <c r="A227" s="175"/>
      <c r="B227" s="175"/>
      <c r="C227" s="175"/>
      <c r="D227" s="175">
        <f>D215/H215*100</f>
        <v>68.469562675103674</v>
      </c>
      <c r="E227" s="175">
        <f>E215/H215*100</f>
        <v>3.2512002607188708</v>
      </c>
      <c r="F227" s="175">
        <f>F215/H215*100</f>
        <v>2.8404788652801645</v>
      </c>
      <c r="G227" s="77">
        <f>G215/H215*100</f>
        <v>25.438758198897322</v>
      </c>
      <c r="H227" s="176">
        <f>SUM(D227:G227)</f>
        <v>100.00000000000003</v>
      </c>
      <c r="I227" s="56"/>
      <c r="J227" s="5"/>
      <c r="K227" s="5"/>
      <c r="L227" s="177"/>
    </row>
    <row r="228" spans="1:15" ht="15.75">
      <c r="G228" s="10"/>
      <c r="H228" s="176"/>
      <c r="I228" s="56"/>
      <c r="L228" s="178"/>
    </row>
    <row r="229" spans="1:15" s="6" customFormat="1" ht="15.75">
      <c r="A229" s="1"/>
      <c r="B229" s="2"/>
      <c r="C229" s="3"/>
      <c r="D229" s="3"/>
      <c r="E229" s="3"/>
      <c r="F229" s="3"/>
      <c r="G229" s="10"/>
      <c r="H229" s="176"/>
      <c r="I229" s="56"/>
      <c r="J229" s="5"/>
      <c r="K229" s="5"/>
      <c r="L229" s="178"/>
      <c r="O229" s="7"/>
    </row>
    <row r="230" spans="1:15" s="6" customFormat="1" ht="15.75">
      <c r="A230" s="1"/>
      <c r="B230" s="2"/>
      <c r="C230" s="3"/>
      <c r="D230" s="3"/>
      <c r="E230" s="3"/>
      <c r="F230" s="3"/>
      <c r="G230" s="10"/>
      <c r="H230" s="176"/>
      <c r="I230" s="56"/>
      <c r="J230" s="5"/>
      <c r="K230" s="5"/>
      <c r="L230" s="179"/>
      <c r="O230" s="7"/>
    </row>
    <row r="236" spans="1:15" s="6" customFormat="1">
      <c r="A236" s="1"/>
      <c r="B236" s="2"/>
      <c r="C236" s="180"/>
      <c r="D236" s="181"/>
      <c r="E236" s="180"/>
      <c r="F236" s="3"/>
      <c r="G236" s="3"/>
      <c r="H236" s="3"/>
      <c r="I236" s="4"/>
      <c r="J236" s="5"/>
      <c r="K236" s="5"/>
      <c r="O236" s="7"/>
    </row>
    <row r="237" spans="1:15" s="6" customFormat="1">
      <c r="A237" s="1"/>
      <c r="B237" s="2"/>
      <c r="C237" s="180"/>
      <c r="D237" s="182"/>
      <c r="E237" s="180"/>
      <c r="F237" s="183"/>
      <c r="G237" s="3"/>
      <c r="H237" s="3"/>
      <c r="I237" s="4"/>
      <c r="J237" s="5"/>
      <c r="K237" s="5"/>
      <c r="O237" s="7"/>
    </row>
    <row r="238" spans="1:15" s="6" customFormat="1">
      <c r="A238" s="1"/>
      <c r="B238" s="2"/>
      <c r="C238" s="180"/>
      <c r="D238" s="184"/>
      <c r="E238" s="180"/>
      <c r="F238" s="3"/>
      <c r="G238" s="3"/>
      <c r="H238" s="3"/>
      <c r="I238" s="4"/>
      <c r="J238" s="5"/>
      <c r="K238" s="5"/>
      <c r="O238" s="7"/>
    </row>
    <row r="239" spans="1:15" s="6" customFormat="1">
      <c r="A239" s="1"/>
      <c r="B239" s="2"/>
      <c r="C239" s="180"/>
      <c r="D239" s="184"/>
      <c r="E239" s="180"/>
      <c r="F239" s="3"/>
      <c r="G239" s="3"/>
      <c r="H239" s="3"/>
      <c r="I239" s="4"/>
      <c r="J239" s="5"/>
      <c r="K239" s="5"/>
      <c r="O239" s="7"/>
    </row>
    <row r="240" spans="1:15" s="6" customFormat="1">
      <c r="A240" s="1"/>
      <c r="B240" s="2"/>
      <c r="C240" s="180"/>
      <c r="D240" s="184"/>
      <c r="E240" s="180"/>
      <c r="F240" s="3"/>
      <c r="G240" s="3"/>
      <c r="H240" s="3"/>
      <c r="I240" s="4"/>
      <c r="J240" s="5"/>
      <c r="K240" s="5"/>
      <c r="O240" s="7"/>
    </row>
    <row r="241" spans="1:15" s="6" customFormat="1">
      <c r="A241" s="1"/>
      <c r="B241" s="2"/>
      <c r="C241" s="180"/>
      <c r="D241" s="184"/>
      <c r="E241" s="180"/>
      <c r="F241" s="3"/>
      <c r="G241" s="3"/>
      <c r="H241" s="3"/>
      <c r="I241" s="4"/>
      <c r="J241" s="5"/>
      <c r="K241" s="5"/>
      <c r="O241" s="7"/>
    </row>
    <row r="242" spans="1:15" s="6" customFormat="1">
      <c r="A242" s="1"/>
      <c r="B242" s="2"/>
      <c r="C242" s="180"/>
      <c r="D242" s="184"/>
      <c r="E242" s="180"/>
      <c r="F242" s="3"/>
      <c r="G242" s="3"/>
      <c r="H242" s="3"/>
      <c r="I242" s="4"/>
      <c r="J242" s="5"/>
      <c r="K242" s="5"/>
      <c r="O242" s="7"/>
    </row>
    <row r="243" spans="1:15" s="6" customFormat="1">
      <c r="A243" s="1"/>
      <c r="B243" s="2"/>
      <c r="C243" s="180"/>
      <c r="D243" s="184"/>
      <c r="E243" s="180"/>
      <c r="F243" s="3"/>
      <c r="G243" s="3"/>
      <c r="H243" s="3"/>
      <c r="I243" s="4"/>
      <c r="J243" s="5"/>
      <c r="K243" s="5"/>
      <c r="O243" s="7"/>
    </row>
    <row r="244" spans="1:15" s="6" customFormat="1">
      <c r="A244" s="1"/>
      <c r="B244" s="2"/>
      <c r="C244" s="180"/>
      <c r="D244" s="184"/>
      <c r="E244" s="180"/>
      <c r="F244" s="3"/>
      <c r="G244" s="3"/>
      <c r="H244" s="3"/>
      <c r="I244" s="4"/>
      <c r="J244" s="5"/>
      <c r="K244" s="5"/>
      <c r="O244" s="7"/>
    </row>
    <row r="245" spans="1:15" s="108" customFormat="1">
      <c r="A245" s="1"/>
      <c r="B245" s="2"/>
      <c r="C245" s="180"/>
      <c r="D245" s="184"/>
      <c r="E245" s="180"/>
      <c r="F245" s="3"/>
      <c r="G245" s="3"/>
      <c r="H245" s="3"/>
      <c r="I245" s="4"/>
      <c r="J245" s="5"/>
      <c r="K245" s="5"/>
      <c r="L245" s="6"/>
      <c r="M245" s="6"/>
      <c r="N245" s="6"/>
      <c r="O245" s="7"/>
    </row>
    <row r="246" spans="1:15" s="108" customFormat="1">
      <c r="A246" s="1"/>
      <c r="B246" s="2"/>
      <c r="C246" s="180"/>
      <c r="D246" s="184"/>
      <c r="E246" s="185"/>
      <c r="F246" s="3"/>
      <c r="G246" s="3"/>
      <c r="H246" s="3"/>
      <c r="I246" s="4"/>
      <c r="J246" s="5"/>
      <c r="K246" s="5"/>
      <c r="L246" s="6"/>
      <c r="M246" s="6"/>
      <c r="N246" s="6"/>
      <c r="O246" s="7"/>
    </row>
    <row r="247" spans="1:15" s="108" customFormat="1">
      <c r="A247" s="1"/>
      <c r="B247" s="2"/>
      <c r="C247" s="180"/>
      <c r="D247" s="184"/>
      <c r="E247" s="180"/>
      <c r="F247" s="3"/>
      <c r="G247" s="3"/>
      <c r="H247" s="3"/>
      <c r="I247" s="4"/>
      <c r="J247" s="5"/>
      <c r="K247" s="5"/>
      <c r="L247" s="6"/>
      <c r="M247" s="6"/>
      <c r="N247" s="6"/>
      <c r="O247" s="7"/>
    </row>
    <row r="248" spans="1:15" s="108" customFormat="1">
      <c r="A248" s="1"/>
      <c r="B248" s="2"/>
      <c r="C248" s="180"/>
      <c r="D248" s="184"/>
      <c r="E248" s="180"/>
      <c r="F248" s="3"/>
      <c r="G248" s="3"/>
      <c r="H248" s="3"/>
      <c r="I248" s="4"/>
      <c r="J248" s="5"/>
      <c r="K248" s="5"/>
      <c r="L248" s="6"/>
      <c r="M248" s="6"/>
      <c r="N248" s="6"/>
      <c r="O248" s="7"/>
    </row>
    <row r="249" spans="1:15" s="108" customFormat="1">
      <c r="A249" s="1"/>
      <c r="B249" s="2"/>
      <c r="C249" s="180"/>
      <c r="D249" s="184"/>
      <c r="E249" s="180"/>
      <c r="F249" s="3"/>
      <c r="G249" s="3"/>
      <c r="H249" s="3"/>
      <c r="I249" s="4"/>
      <c r="J249" s="5"/>
      <c r="K249" s="5"/>
      <c r="L249" s="6"/>
      <c r="M249" s="6"/>
      <c r="N249" s="6"/>
      <c r="O249" s="7"/>
    </row>
    <row r="250" spans="1:15" s="108" customFormat="1">
      <c r="A250" s="1"/>
      <c r="B250" s="2"/>
      <c r="C250" s="180"/>
      <c r="D250" s="184"/>
      <c r="E250" s="180"/>
      <c r="F250" s="3"/>
      <c r="G250" s="3"/>
      <c r="H250" s="3"/>
      <c r="I250" s="4"/>
      <c r="J250" s="5"/>
      <c r="K250" s="5"/>
      <c r="L250" s="6"/>
      <c r="M250" s="6"/>
      <c r="N250" s="6"/>
      <c r="O250" s="7"/>
    </row>
    <row r="251" spans="1:15" s="108" customFormat="1">
      <c r="A251" s="1"/>
      <c r="B251" s="2"/>
      <c r="C251" s="180"/>
      <c r="D251" s="180"/>
      <c r="E251" s="186"/>
      <c r="F251" s="187"/>
      <c r="G251" s="3"/>
      <c r="H251" s="3"/>
      <c r="I251" s="4"/>
      <c r="J251" s="5"/>
      <c r="K251" s="5"/>
      <c r="L251" s="6"/>
      <c r="M251" s="6"/>
      <c r="N251" s="6"/>
      <c r="O251" s="7"/>
    </row>
    <row r="252" spans="1:15" s="108" customFormat="1">
      <c r="A252" s="1"/>
      <c r="B252" s="2"/>
      <c r="C252" s="180"/>
      <c r="D252" s="180"/>
      <c r="E252" s="180"/>
      <c r="F252" s="3"/>
      <c r="G252" s="3"/>
      <c r="H252" s="3"/>
      <c r="I252" s="4"/>
      <c r="J252" s="5"/>
      <c r="K252" s="5"/>
      <c r="L252" s="6"/>
      <c r="M252" s="6"/>
      <c r="N252" s="6"/>
      <c r="O252" s="7"/>
    </row>
    <row r="253" spans="1:15" s="108" customFormat="1">
      <c r="A253" s="1"/>
      <c r="B253" s="2"/>
      <c r="C253" s="180"/>
      <c r="D253" s="180"/>
      <c r="E253" s="180"/>
      <c r="F253" s="187"/>
      <c r="G253" s="3"/>
      <c r="H253" s="3"/>
      <c r="I253" s="4"/>
      <c r="J253" s="5"/>
      <c r="K253" s="5"/>
      <c r="L253" s="6"/>
      <c r="M253" s="6"/>
      <c r="N253" s="6"/>
      <c r="O253" s="7"/>
    </row>
    <row r="254" spans="1:15" s="108" customFormat="1">
      <c r="A254" s="1"/>
      <c r="B254" s="2"/>
      <c r="C254" s="180"/>
      <c r="D254" s="180"/>
      <c r="E254" s="180"/>
      <c r="F254" s="3"/>
      <c r="G254" s="3"/>
      <c r="H254" s="3"/>
      <c r="I254" s="4"/>
      <c r="J254" s="5"/>
      <c r="K254" s="5"/>
      <c r="L254" s="6"/>
      <c r="M254" s="6"/>
      <c r="N254" s="6"/>
      <c r="O254" s="7"/>
    </row>
  </sheetData>
  <mergeCells count="4">
    <mergeCell ref="A12:H12"/>
    <mergeCell ref="B13:G13"/>
    <mergeCell ref="H17:H21"/>
    <mergeCell ref="M17:N17"/>
  </mergeCells>
  <printOptions horizontalCentered="1"/>
  <pageMargins left="0.39370078740157483" right="0.39370078740157483" top="0.59055118110236227" bottom="0.27559055118110237" header="0.19685039370078741" footer="0.19685039370078741"/>
  <pageSetup paperSize="9" scale="78" orientation="landscape" r:id="rId1"/>
  <headerFooter alignWithMargins="0"/>
  <rowBreaks count="2" manualBreakCount="2">
    <brk id="65" max="7" man="1"/>
    <brk id="13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Сводный 2010</vt:lpstr>
      <vt:lpstr>'Сводный 2010'!Заголовки_для_печати</vt:lpstr>
      <vt:lpstr>'Сводный 2010'!Область_печати</vt:lpstr>
    </vt:vector>
  </TitlesOfParts>
  <Company>Новгородстройпроект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suhinaelena</dc:creator>
  <cp:lastModifiedBy>suhinaelena</cp:lastModifiedBy>
  <dcterms:created xsi:type="dcterms:W3CDTF">2012-07-25T05:22:18Z</dcterms:created>
  <dcterms:modified xsi:type="dcterms:W3CDTF">2012-07-25T05:24:27Z</dcterms:modified>
</cp:coreProperties>
</file>